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pivotTables/pivotTable3.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E:\DOFA INSTI\"/>
    </mc:Choice>
  </mc:AlternateContent>
  <bookViews>
    <workbookView showSheetTabs="0" xWindow="0" yWindow="0" windowWidth="20490" windowHeight="7200" tabRatio="789" firstSheet="1" activeTab="1"/>
  </bookViews>
  <sheets>
    <sheet name="DOFA INSTITUCIONAL 2022" sheetId="1" state="hidden" r:id="rId1"/>
    <sheet name="DOFA INSTITUCIONAL 2023" sheetId="13" r:id="rId2"/>
    <sheet name="ESPN. PESCD. 2018" sheetId="12" state="hidden" r:id="rId3"/>
    <sheet name="DOFA CONSOLIDADO" sheetId="7" state="hidden" r:id="rId4"/>
    <sheet name="T.D. DEBLD" sheetId="8" state="hidden" r:id="rId5"/>
    <sheet name="T.D. FORTLZ" sheetId="9" state="hidden" r:id="rId6"/>
    <sheet name="T.D.AMENZ" sheetId="10" state="hidden" r:id="rId7"/>
    <sheet name="T.D. OPRTND" sheetId="11" state="hidden" r:id="rId8"/>
  </sheets>
  <externalReferences>
    <externalReference r:id="rId9"/>
  </externalReferences>
  <definedNames>
    <definedName name="_xlnm._FilterDatabase" localSheetId="3" hidden="1">'DOFA CONSOLIDADO'!$A$791:$E$972</definedName>
    <definedName name="_xlnm._FilterDatabase" localSheetId="0" hidden="1">'DOFA INSTITUCIONAL 2022'!$I$45:$N$45</definedName>
    <definedName name="_xlnm._FilterDatabase" localSheetId="1" hidden="1">'DOFA INSTITUCIONAL 2023'!$A$1:$P$1</definedName>
    <definedName name="_xlnm.Print_Area" localSheetId="0">'DOFA INSTITUCIONAL 2022'!$A$1:$O$77</definedName>
  </definedNames>
  <calcPr calcId="162913"/>
  <pivotCaches>
    <pivotCache cacheId="48" r:id="rId10"/>
    <pivotCache cacheId="49" r:id="rId11"/>
    <pivotCache cacheId="50" r:id="rId12"/>
    <pivotCache cacheId="5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0" i="13" l="1"/>
  <c r="G62" i="13"/>
  <c r="O33" i="13"/>
  <c r="O50" i="13"/>
  <c r="C16" i="10" l="1"/>
  <c r="C25" i="8"/>
  <c r="C11" i="10"/>
  <c r="F40" i="12"/>
  <c r="F35" i="12"/>
  <c r="D38" i="12"/>
  <c r="D34" i="12"/>
  <c r="E4" i="10"/>
  <c r="E8" i="8"/>
  <c r="C13" i="9"/>
  <c r="F18" i="12"/>
  <c r="F37" i="12"/>
  <c r="F11" i="12"/>
  <c r="F21" i="12"/>
  <c r="D63" i="12"/>
  <c r="D44" i="12"/>
  <c r="F6" i="12"/>
  <c r="E11" i="8"/>
  <c r="C8" i="9"/>
  <c r="D32" i="12"/>
  <c r="F30" i="12"/>
  <c r="F56" i="12"/>
  <c r="D59" i="12"/>
  <c r="E10" i="11"/>
  <c r="F39" i="12"/>
  <c r="D67" i="12"/>
  <c r="C6" i="10"/>
  <c r="C23" i="9"/>
  <c r="F4" i="12"/>
  <c r="D2" i="12"/>
  <c r="F13" i="12"/>
  <c r="E10" i="10"/>
  <c r="F67" i="12"/>
  <c r="D28" i="12"/>
  <c r="E4" i="8"/>
  <c r="E11" i="11"/>
  <c r="D47" i="12"/>
  <c r="F65" i="12"/>
  <c r="F17" i="12"/>
  <c r="D31" i="12"/>
  <c r="E4" i="9"/>
  <c r="D60" i="12"/>
  <c r="E8" i="9"/>
  <c r="F9" i="12"/>
  <c r="C19" i="9"/>
  <c r="F31" i="12"/>
  <c r="D14" i="12"/>
  <c r="E7" i="9"/>
  <c r="D17" i="12"/>
  <c r="E9" i="9"/>
  <c r="F22" i="12"/>
  <c r="D20" i="12"/>
  <c r="C21" i="8"/>
  <c r="F33" i="12"/>
  <c r="F20" i="12"/>
  <c r="E5" i="8"/>
  <c r="E7" i="11"/>
  <c r="C5" i="11"/>
  <c r="D13" i="12"/>
  <c r="F36" i="12"/>
  <c r="C18" i="9"/>
  <c r="E8" i="11"/>
  <c r="D23" i="12"/>
  <c r="D66" i="12"/>
  <c r="F64" i="12"/>
  <c r="D16" i="12"/>
  <c r="E6" i="9"/>
  <c r="D21" i="12"/>
  <c r="D62" i="12"/>
  <c r="C22" i="8"/>
  <c r="D46" i="12"/>
  <c r="D37" i="12"/>
  <c r="C20" i="9"/>
  <c r="F61" i="12"/>
  <c r="F10" i="12"/>
  <c r="F7" i="12"/>
  <c r="E11" i="10"/>
  <c r="E9" i="10"/>
  <c r="C32" i="8"/>
  <c r="F32" i="12"/>
  <c r="D58" i="12"/>
  <c r="D26" i="12"/>
  <c r="F63" i="12"/>
  <c r="C7" i="11"/>
  <c r="E12" i="8"/>
  <c r="D48" i="12"/>
  <c r="F46" i="12"/>
  <c r="D8" i="12"/>
  <c r="E4" i="11"/>
  <c r="F26" i="12"/>
  <c r="F14" i="12"/>
  <c r="E7" i="8"/>
  <c r="D15" i="12"/>
  <c r="C21" i="10"/>
  <c r="D6" i="12"/>
  <c r="C22" i="9"/>
  <c r="F49" i="12"/>
  <c r="C5" i="10"/>
  <c r="C24" i="8"/>
  <c r="D3" i="12"/>
  <c r="D27" i="12"/>
  <c r="F25" i="12"/>
  <c r="F47" i="12"/>
  <c r="D64" i="12"/>
  <c r="F5" i="12"/>
  <c r="E8" i="10"/>
  <c r="C21" i="9"/>
  <c r="D11" i="12"/>
  <c r="F3" i="12"/>
  <c r="D54" i="12"/>
  <c r="C31" i="8"/>
  <c r="F38" i="12"/>
  <c r="C17" i="10"/>
  <c r="F66" i="12"/>
  <c r="E7" i="10"/>
  <c r="C7" i="9"/>
  <c r="D50" i="12"/>
  <c r="D51" i="12"/>
  <c r="D56" i="12"/>
  <c r="E5" i="10"/>
  <c r="D10" i="12"/>
  <c r="E9" i="11"/>
  <c r="D19" i="12"/>
  <c r="E10" i="9"/>
  <c r="C5" i="9"/>
  <c r="F29" i="12"/>
  <c r="D7" i="12"/>
  <c r="F43" i="12"/>
  <c r="C6" i="9"/>
  <c r="C12" i="10"/>
  <c r="E6" i="11"/>
  <c r="D12" i="12"/>
  <c r="D61" i="12"/>
  <c r="D22" i="12"/>
  <c r="E6" i="8"/>
  <c r="D52" i="12"/>
  <c r="F28" i="12"/>
  <c r="F60" i="12"/>
  <c r="F19" i="12"/>
  <c r="E6" i="10"/>
  <c r="D36" i="12"/>
  <c r="F50" i="12"/>
  <c r="D4" i="12"/>
  <c r="C6" i="11"/>
  <c r="D41" i="12"/>
  <c r="D29" i="12"/>
  <c r="C12" i="9"/>
  <c r="E9" i="8"/>
  <c r="D33" i="12"/>
  <c r="F57" i="12"/>
  <c r="D55" i="12"/>
  <c r="C23" i="8"/>
  <c r="D9" i="12"/>
  <c r="D49" i="12"/>
  <c r="E5" i="9"/>
  <c r="F34" i="12"/>
  <c r="D57" i="12"/>
  <c r="E5" i="11"/>
  <c r="C20" i="10"/>
  <c r="F27" i="12"/>
  <c r="F8" i="12"/>
  <c r="E11" i="9"/>
  <c r="D30" i="12"/>
  <c r="E10" i="8"/>
  <c r="F52" i="12"/>
  <c r="F23" i="12"/>
  <c r="D53" i="12"/>
  <c r="D35" i="12"/>
  <c r="D5" i="12"/>
  <c r="F2" i="12"/>
  <c r="D24" i="12"/>
  <c r="F55" i="12"/>
  <c r="M64" i="1"/>
  <c r="M67" i="1"/>
  <c r="M36" i="1"/>
  <c r="F66" i="1"/>
  <c r="F10" i="8" l="1"/>
  <c r="F5" i="11"/>
  <c r="F5" i="9"/>
  <c r="F9" i="8"/>
  <c r="F6" i="10"/>
  <c r="F6" i="8"/>
  <c r="F6" i="11"/>
  <c r="F10" i="9"/>
  <c r="F9" i="11"/>
  <c r="F5" i="10"/>
  <c r="F7" i="10"/>
  <c r="F8" i="10"/>
  <c r="F7" i="8"/>
  <c r="F4" i="11"/>
  <c r="G4" i="11" s="1"/>
  <c r="G5" i="11" s="1"/>
  <c r="G6" i="11" s="1"/>
  <c r="F9" i="10"/>
  <c r="F6" i="9"/>
  <c r="F8" i="11"/>
  <c r="F7" i="11"/>
  <c r="F5" i="8"/>
  <c r="F9" i="9"/>
  <c r="F7" i="9"/>
  <c r="F8" i="9"/>
  <c r="F4" i="9"/>
  <c r="G4" i="9" s="1"/>
  <c r="G5" i="9" s="1"/>
  <c r="G6" i="9" s="1"/>
  <c r="G7" i="9" s="1"/>
  <c r="F4" i="8"/>
  <c r="G4" i="8" s="1"/>
  <c r="G5" i="8" s="1"/>
  <c r="G6" i="8" s="1"/>
  <c r="G7" i="8" s="1"/>
  <c r="F10" i="10"/>
  <c r="F10" i="11"/>
  <c r="F11" i="8"/>
  <c r="F8" i="8"/>
  <c r="F4" i="10"/>
  <c r="G4" i="10" s="1"/>
  <c r="G5" i="10" s="1"/>
  <c r="G6" i="10" s="1"/>
  <c r="G7" i="10" s="1"/>
  <c r="G8" i="10" s="1"/>
  <c r="G9" i="10" s="1"/>
  <c r="G10" i="10" s="1"/>
  <c r="G8" i="8" l="1"/>
  <c r="G9" i="8" s="1"/>
  <c r="G10" i="8" s="1"/>
  <c r="G11" i="8" s="1"/>
  <c r="G8" i="9"/>
  <c r="G9" i="9" s="1"/>
  <c r="G10" i="9" s="1"/>
  <c r="G7" i="11"/>
  <c r="G8" i="11" s="1"/>
  <c r="G9" i="11" s="1"/>
  <c r="G10" i="11" s="1"/>
</calcChain>
</file>

<file path=xl/sharedStrings.xml><?xml version="1.0" encoding="utf-8"?>
<sst xmlns="http://schemas.openxmlformats.org/spreadsheetml/2006/main" count="5439" uniqueCount="1574">
  <si>
    <t>CONTEXTO INTERNO</t>
  </si>
  <si>
    <t>DESCRIPCIÓN</t>
  </si>
  <si>
    <t>PROCESO QUE REPORTA</t>
  </si>
  <si>
    <t xml:space="preserve">TALENTO HUMANO </t>
  </si>
  <si>
    <t>CONTINUIDAD</t>
  </si>
  <si>
    <t>Cuestión interna relacionada a la permanencia, rotación de funcionarios y a los tiempos de contratación de la universidad.</t>
  </si>
  <si>
    <t>COMPETENCIA</t>
  </si>
  <si>
    <t xml:space="preserve">Cuestión referente a la idoneidad de los funcionarios en términos de Educación, formación, habilidades, experiencia, inducción y capacitación. </t>
  </si>
  <si>
    <t>SUFICIENCIA</t>
  </si>
  <si>
    <t>Relación entre la cantidad de funcionarios de un proceso frente a la carga operativa</t>
  </si>
  <si>
    <t xml:space="preserve">ROLES Y RESPONSABILIDADES </t>
  </si>
  <si>
    <t>Se refiere a la definición y comunicación de tareas, competencias, actividades, responsabilidades y funciones al interior de interior de la UDEC.</t>
  </si>
  <si>
    <t xml:space="preserve">TOMA DE CONCIENCIA </t>
  </si>
  <si>
    <t>Cuestión interna relacionada al conocimiento, compromiso, participación y correcta ejecución de las actividades propias de la universidad.</t>
  </si>
  <si>
    <t xml:space="preserve"> EQUIPO, TECNOLOGÍA E INFRAESTRUCTURA</t>
  </si>
  <si>
    <t>INSTALACIONES</t>
  </si>
  <si>
    <t>Cuestiones relacionadas a la asignación y disponibilidad de  infraestructura física y mobiliario.</t>
  </si>
  <si>
    <t>SOFTWARE</t>
  </si>
  <si>
    <t>Se refiere al conjunto de programas, plataformas, datos y aplicativos que permiten ejecutar tareas.</t>
  </si>
  <si>
    <t xml:space="preserve">OBSOLECENCIA </t>
  </si>
  <si>
    <t xml:space="preserve">Se relaciona a temas de actualización, reposición y modernización de equipos. </t>
  </si>
  <si>
    <t xml:space="preserve">PLATAFORMAS WEB </t>
  </si>
  <si>
    <t xml:space="preserve"> Se refiere a la implementación y desarrollo de plataformas informáticas o en línea para la operación de los procesos.</t>
  </si>
  <si>
    <t>HERRAMIENTAS</t>
  </si>
  <si>
    <t> Se refiere a la disposición y cantidad (suficiencia) de instrumentos o elementos para realizar actividades en los procesos.</t>
  </si>
  <si>
    <t xml:space="preserve">UBICACIÓN Y ACCESO </t>
  </si>
  <si>
    <t>Se refiere al la ubicación de las instalaciones físicas y la facilidad para acceder a ellas.</t>
  </si>
  <si>
    <t xml:space="preserve">HARDWARE  </t>
  </si>
  <si>
    <t>Se relaciona a la cantidad y funcionalidad de medios y equipos físicos que poseen los procesos.</t>
  </si>
  <si>
    <t xml:space="preserve">REDES </t>
  </si>
  <si>
    <t>Se refiere al alcance, cobertura, acceso y método de conexión a redes (Internet, teléfono, entre otros).</t>
  </si>
  <si>
    <t xml:space="preserve">MEDIOS DE TRANSPORTE </t>
  </si>
  <si>
    <t>Se relaciona a la asignación, disponibilidad y funcionalidad de transporte para el desplazamiento de personas y herramientas de un lugar a otro.</t>
  </si>
  <si>
    <t>PROCESO GESTIÓN CONTROL DISCIPLINARIO</t>
  </si>
  <si>
    <t xml:space="preserve">INSUMOS </t>
  </si>
  <si>
    <t>CONSUMO</t>
  </si>
  <si>
    <t>Consumo de papel y otros materiales en las actividades de los procesos.</t>
  </si>
  <si>
    <t>METODOS</t>
  </si>
  <si>
    <t>ARTICULACION DE PROCESOS</t>
  </si>
  <si>
    <t>Se relaciona a la integración, fluidez, unificación de criterios  para la interrelación de los procesos.</t>
  </si>
  <si>
    <t xml:space="preserve">COMUNICACIÓN </t>
  </si>
  <si>
    <t>Se refiere a los canales, tiempos y pertinencia de la información transmitida.</t>
  </si>
  <si>
    <t>TIEMPOS</t>
  </si>
  <si>
    <t xml:space="preserve">Se refiere al tiempo de operación de los procesos. </t>
  </si>
  <si>
    <t xml:space="preserve">INFORMACIÓN </t>
  </si>
  <si>
    <t>Se relaciona a temas de veracidad, actualización, confiabilidad, direccionamiento  y oportunidad en la entrega de la  información.</t>
  </si>
  <si>
    <t>NORMATIVIDAD</t>
  </si>
  <si>
    <t xml:space="preserve">Cuestiones relacionadas al cumplimento de normatividad interna y externa. </t>
  </si>
  <si>
    <t xml:space="preserve">SISTEMATIZACIÓN </t>
  </si>
  <si>
    <t>Se refiere  al desarrollo e  implementación de aplicativos en la operación de los procesos.</t>
  </si>
  <si>
    <t xml:space="preserve">DOCUMENTACIÓN </t>
  </si>
  <si>
    <t>Se refiere a la disponibilidad documental de información en los procesos del SGC.</t>
  </si>
  <si>
    <t>PROCEDIMIENTOS</t>
  </si>
  <si>
    <t>Se relaciona a la actualización y disponibilidad de información documentada en los procedimientos.</t>
  </si>
  <si>
    <t xml:space="preserve">IMPLEMENTACION </t>
  </si>
  <si>
    <t>Se relaciona al cumplimiento y ejecución de actividades  de los procedimientos y normatividad.</t>
  </si>
  <si>
    <t xml:space="preserve">TRANSPARENCIA </t>
  </si>
  <si>
    <t>Se refiere a la parcialidad y legalidad de la contratación.</t>
  </si>
  <si>
    <t xml:space="preserve">GESTIÓN DEL CAMBIO </t>
  </si>
  <si>
    <t>Se relaciona al enfoque de transición y proceso de cambio que afecten la operación o el logro de los objetivos.</t>
  </si>
  <si>
    <t xml:space="preserve">MEDICIÓN </t>
  </si>
  <si>
    <t xml:space="preserve">SEGUIMIENTO Y CONTROL </t>
  </si>
  <si>
    <t>Se relaciona a las actividades que permiten controlar el proceso en las etapas pertinentes para la toma de decisiones.</t>
  </si>
  <si>
    <t>INDICADORES</t>
  </si>
  <si>
    <t>Se relaciona al establecimiento, pertinencia de datos, percepciones e información que mida el desempeño de los procesos.</t>
  </si>
  <si>
    <t xml:space="preserve">RESULTADOS </t>
  </si>
  <si>
    <t>Se relaciona al efecto y consecuencia que resulta de una determinada situación, proyecto o proceso.</t>
  </si>
  <si>
    <t>PROCESO GESTIÓN APOYO ACADÉMICO</t>
  </si>
  <si>
    <t xml:space="preserve">TRAZABILIDAD </t>
  </si>
  <si>
    <t>Se relaciona al procedimiento preestablecido que permite conocer la trayectoria de un producto, datos e información.</t>
  </si>
  <si>
    <t>PROCESO GESTIÓN CIENCIA, TECNOLOGÍA E INNOVACIÓN</t>
  </si>
  <si>
    <t>MONEDA</t>
  </si>
  <si>
    <t>PRESUPUESTO</t>
  </si>
  <si>
    <t>Se refiere al recurso financiero y rubro presupuestal de la UDEC,  para hacer frente a gastos y costos.</t>
  </si>
  <si>
    <t xml:space="preserve">LIQUIDEZ </t>
  </si>
  <si>
    <t>Cuestión interna relacionada a la capacidad económica de la UDEC, en  mantener un flujo constante de capital  para la ejecución de actividades académicas y administrativas.</t>
  </si>
  <si>
    <t>MEDIO AMBIENTE</t>
  </si>
  <si>
    <t>BIENESTAR LABORAL</t>
  </si>
  <si>
    <t xml:space="preserve">Se refiere a temas de integración, condiciones físicas, horarios, promociones y eficiente clima laboral para mejorar la calidad de vida del personal. </t>
  </si>
  <si>
    <t xml:space="preserve">MANAGEMENT </t>
  </si>
  <si>
    <t>DIRECCIONAMIENTO ESTRATEGICO</t>
  </si>
  <si>
    <t>Cuestión interna relacionada a temas de lineamientos,  directrices estratégicas y políticas  para la toma de decisiones.</t>
  </si>
  <si>
    <t>LIDERAZGO</t>
  </si>
  <si>
    <t>Se relaciona a la habilidad de influir e incentivar positivamente sobre las personas  para el cumplimiento de proyectos, metas y objetivos.</t>
  </si>
  <si>
    <t xml:space="preserve">ESTRUCTURA ORGANICA </t>
  </si>
  <si>
    <t>Se relaciona a la jerarquización y división de las funciones, estableciendo líneas de autoridad.</t>
  </si>
  <si>
    <t xml:space="preserve">PLANIFICACIÓN </t>
  </si>
  <si>
    <t xml:space="preserve"> Aspecto interno relacionado a políticas, estudios, tiempos y cultura de los procesos para alcanzar objetivos, teniendo en cuenta el cumplimiento de actividades definidas con anterioridad .</t>
  </si>
  <si>
    <t>COMPETITIVIDAD</t>
  </si>
  <si>
    <t>Se relaciona a la capacidad que tiene la UDEC para enfrentar las necesidades de la sociedad de una manera competitiva.</t>
  </si>
  <si>
    <t xml:space="preserve">RELACIONAMIENTO </t>
  </si>
  <si>
    <t>Se refiere a la  comunicación y relación con entes internos y externos.</t>
  </si>
  <si>
    <t xml:space="preserve">POSICIONAMIENTO </t>
  </si>
  <si>
    <t xml:space="preserve">Se refiere a temas de posición, presencia, prestigio, reconocimiento y buen nombre de la Universidad. </t>
  </si>
  <si>
    <t>CONTEXTO EXTERNO</t>
  </si>
  <si>
    <t>POLITICO</t>
  </si>
  <si>
    <t>INFLUENCIA</t>
  </si>
  <si>
    <t>Autoridad de una persona o grupo para determinar o alterar la forma de actuar.</t>
  </si>
  <si>
    <t>Se refiere a la aplicación de técnicas comunicativas, con la finalidad de dar información sobre un tema para crear conexión e interacción entre dos o más entes.</t>
  </si>
  <si>
    <t xml:space="preserve">POLITICAS </t>
  </si>
  <si>
    <t xml:space="preserve">Desarrollo de directrices que encaminan a los procesos al logro de un mismo fin. </t>
  </si>
  <si>
    <t>TRANSPARENCIA</t>
  </si>
  <si>
    <t>Se refiere a la honestidad, ética, responsabilidad y cumplimiento de una entidad en sus funciones y actividades, para generar una relación de confianza y seguridad.</t>
  </si>
  <si>
    <t>PROCESO GESTIÓN BIENES Y SERVICIOS</t>
  </si>
  <si>
    <t>ECONÓMICO</t>
  </si>
  <si>
    <t>Se refiere a la cantidad de dinero que se estima, la cual será necesaria para hacer frente a gastos y/o costos para un determinado periodo de tiempo.</t>
  </si>
  <si>
    <t xml:space="preserve">INVERSIÓN </t>
  </si>
  <si>
    <t>Se relaciona a la cantidad de colocación de capital público, para beneficios presupuestales de la institución.</t>
  </si>
  <si>
    <t>PROCESO GESTIÓN PLANEACIÓN INSTITUCIONAL</t>
  </si>
  <si>
    <t>PROCESO GESTIÓN DOCUMENTAL</t>
  </si>
  <si>
    <t>CARTERA</t>
  </si>
  <si>
    <t>Se relaciona a tramites, giros y la capacidad de generar efectivo a través del recaudo para cumplir con el pago de compromisos y/o deudas durante un periodo de tiempo determinado .</t>
  </si>
  <si>
    <t>SOCIAL</t>
  </si>
  <si>
    <t xml:space="preserve">CULTURA  </t>
  </si>
  <si>
    <t>Esta relacionado a costumbres, hábitos, valores y creencias que pueden determinando el comportamiento de un individuo dentro de la sociedad.</t>
  </si>
  <si>
    <t>NECESIDADES</t>
  </si>
  <si>
    <t xml:space="preserve">Hace referencia a la carencia o escasez, la cual va en busca de objetivos que sirvan de satisfacción a la necesidad presentada. </t>
  </si>
  <si>
    <t xml:space="preserve">MEDIOS DE COMUNICACIÓN </t>
  </si>
  <si>
    <t>Se relaciona con la utilización de mecanismos para transmitir información veraz y oportuna.</t>
  </si>
  <si>
    <t xml:space="preserve">SEGURIDAD  </t>
  </si>
  <si>
    <t>Es la protección que se le proporciona a una sociedad, siendo un derecho fundamental.</t>
  </si>
  <si>
    <t>TECNOLÓGICO</t>
  </si>
  <si>
    <t>SEGURIDAD DE LA INFORMACIÓN</t>
  </si>
  <si>
    <t> Protección y confidencialidad de la información sensible y los sistemas de información para el acceso, utilización y divulgación.</t>
  </si>
  <si>
    <t>ACCESIBILIDAD</t>
  </si>
  <si>
    <t>Posibilidad de tener acceso a información, datos y plataformas vía internet, a través de medios tecnológicos.</t>
  </si>
  <si>
    <t>AVANCES</t>
  </si>
  <si>
    <t>Proceso evolutivo de creación de herramientas e información tecnológica.</t>
  </si>
  <si>
    <t>AMBIENTAL</t>
  </si>
  <si>
    <t xml:space="preserve">CLIMA </t>
  </si>
  <si>
    <t>Se refiere al conjunto de condiciones ambientales, desastres y catástrofes naturales, caracterizado por los estados del tiempo.</t>
  </si>
  <si>
    <t xml:space="preserve">PROCESO GESTIÓN FORMACIÓN Y APRENDIZAJE </t>
  </si>
  <si>
    <t xml:space="preserve">PATOGENOS EXTERNOS </t>
  </si>
  <si>
    <t>Se relaciona al brote de enfermedades, que afectan la salud de los seres vivos.</t>
  </si>
  <si>
    <t>LEGAL</t>
  </si>
  <si>
    <t xml:space="preserve">NORMATIVIDAD </t>
  </si>
  <si>
    <t>Se relación al conjunto de normas, reglas, o leyes que son de estricto cumplimiento.</t>
  </si>
  <si>
    <t xml:space="preserve">LINEAMIENTOS </t>
  </si>
  <si>
    <t>Conjunto de medidas, normas, objetivos y directrices encaminados al logro de un mismo fin.</t>
  </si>
  <si>
    <t xml:space="preserve">CONTINUIDAD DE PROCESOS </t>
  </si>
  <si>
    <t>Se relaciona temas de congestión e interrupción de los procesos y procedimientos que afecta los tiempos de su desarrollo.</t>
  </si>
  <si>
    <t xml:space="preserve">ENTES DE CONTROL </t>
  </si>
  <si>
    <t xml:space="preserve">Se relación a temas de control, vigilancia e inspección. </t>
  </si>
  <si>
    <t xml:space="preserve">CONFIABILIDAD </t>
  </si>
  <si>
    <t>Hace referencia a la credibilidad que posee un dispositivo, sistema, y un ente.</t>
  </si>
  <si>
    <t>PROCESO GESTIÓN DE PROYECTOS ESPECIALES Y RELACIONES INTERINSTITUCIONALES</t>
  </si>
  <si>
    <t>MERCADO</t>
  </si>
  <si>
    <t>Se relaciona a la libertad de ofrecer bienes y servicios de calidad y la relación que se tiene con los demás ofertantes.</t>
  </si>
  <si>
    <t>RECONOCIMIENTO</t>
  </si>
  <si>
    <t xml:space="preserve">Referencia al buen desempeño y labor de la universidad en la ejecución de sus actividades que determina su posicionamiento en el mercado. </t>
  </si>
  <si>
    <t>OFERTA</t>
  </si>
  <si>
    <t>Se relaciona a los bienes y servicios que la universidad esta dispuestas a ofrecer.</t>
  </si>
  <si>
    <t>DEMANDA</t>
  </si>
  <si>
    <t>se relaciona  a las necesidades que la sociedad esta dispuesta a adquirir (bienes y servicios).</t>
  </si>
  <si>
    <t>PROCESO GESTIÓN SISTEMAS INTEGRADOS</t>
  </si>
  <si>
    <t>Contexto Interno</t>
  </si>
  <si>
    <t>CANTIDAD DEBILIDADES</t>
  </si>
  <si>
    <t>CANTIDAD FORTALEZAS</t>
  </si>
  <si>
    <t xml:space="preserve">CONTROL INTERNO
GESTIÓN COMUNICACIONES
GESTIÓN DE BIENES Y SERVICIOS
PROCESO DE SISTEMAS Y TECNOLOGÍA
PROCESO GESTION DOCUMENTAL
PROCESO PLANEACIÓN INSTITUCIONAL
SERVICIO DE ATENCIÓN AL CIUDADANO
PROCESO GESTIÓN TALENTO HUMANO
PROCESO FORMACION Y APRENDIZAJE 
PROCESO PROYECTOS ESPECIALES
</t>
  </si>
  <si>
    <t>GESTIÓN ADMISIONES Y REGISTRO
GESTIÓN APOYO ACADEMICO
GESTIÓN COMUNICACIONES
GESTIÓN CONTROL DISCIPLINARIO
GESTIÓN DE BIENES Y SERVICIOS
PROCESO DE SISTEMAS Y TECNOLOGÍA
PROCESO FINANCIERO
PROCESO GESTION DOCUMENTAL
PROCESO GESTION INTERACCION UNIVERSITARIA
PROCESO GESTIÓN TALENTO HUMANO
PROCESO PLANEACIÓN INSTITUCIONAL
SERVICIO DE ATENCIÓN AL CIUDADANO
SISTEMAS INTEGRADOS DE GESTIÓN
PROCESO FORMACION Y APRENDIZAJE 
PROCESO BIENESTAR UNIVERSITARIO 
PROCESO DE PROYECTOS ESPECIALES
PROCESO AUTOEVALUACION Y ACREDITACION
PROCESO GRADUADOS</t>
  </si>
  <si>
    <t>GESTIÓN JURÍDICA
PROCESO GESTION INTERACCION UNIVERSITARIA
PROCESO PLANEACIÓN INSTITUCIONAL</t>
  </si>
  <si>
    <t>GESTIÓN ADMISIONES Y REGISTRO
PROCESO FINANCIERO</t>
  </si>
  <si>
    <t>CIENCIA, TECNOLOGÍA E INNOVACIÓN
GESTIÓN APOYO ACADÉMICO
GESTIÓN CONTROL DISCIPLINARIO
GESTIÓN DE BIENES Y SERVICIOS
PROCESO DE SISTEMAS Y TECNOLOGÍA
PROCESO GESTION DOCUMENTAL
SISTEMAS INTEGRADOS DE GESTIÓN
PROCESO GESTIÓN TALENTO HUMANO
PROCESO AUTOEVALUACION Y ACREDITACION
PROCESO GRADUADOS</t>
  </si>
  <si>
    <t>CIENCIA, TECNOLOGÍA E INNOVACIÓN
CONTROL INTERNO
GESTIÓN DE BIENES Y SERVICIOS
PROCESO GESTION DOCUMENTAL
SISTEMAS INTEGRADOS DE GESTIÓN
PROCESO FORMACION Y APRENDIZAJE 
PROCESO BIENESTAR UNIVERSITARIO</t>
  </si>
  <si>
    <t>CIENCIA, TECNOLOGÍA E INNOVACIÓN
CONTROL INTERNO
GESTIÓN APOYO ACADÉMICO
GESTIÓN COMUNICACIONES
GESTIÓN CONTROL DISCIPLINARIO
GESTIÓN JURÍDICA
PROCESO DE SISTEMAS Y TECNOLOGÍA
PROCESO GESTION DOCUMENTAL
PROCESO GESTION INTERACCION UNIVERSITARIA
PROCESO PLANEACIÓN INSTITUCIONAL
SISTEMAS INTEGRADOS DE GESTIÓN
GESTIÓN ADMISIONES Y REGISTRO
PROCESO GESTIÓN TALENTO HUMANO
PROCESO FORMACION Y APRENDIZAJE 
PROCESO PROYECTOS ESPECIALES 
PROCESO AUTOEVALUACION Y ACREDITACION</t>
  </si>
  <si>
    <t>GESTIÓN DE BIENES Y SERVICIOS</t>
  </si>
  <si>
    <t>CONTROL INTERNO
GESTIÓN APOYO ACADÉMICO
GESTIÓN COMUNICACIONES
GESTIÓN DE BIENES Y SERVICIOS
PROCESO DE SISTEMAS Y TECNOLOGÍA
PROCESO GESTION DOCUMENTAL
PROCESO PLANEACIÓN INSTITUCIONAL
SISTEMAS INTEGRADOS DE GESTIÓN
GESTIÓN ADMISIONES Y REGISTRO
PROCESO GESTIÓN TALENTO HUMANO
PROCESO FORMACION Y APRENDIZAJE 
PROCESO GRADUADOS</t>
  </si>
  <si>
    <t>CIENCIA, TECNOLOGÍA E INNOVACIÓN
GESTIÓN APOYO ACADEMICO
SERVICIO DE ATENCIÓN AL CIUDADANO</t>
  </si>
  <si>
    <t xml:space="preserve">GESTIÓN APOYO ACADÉMICO
GESTIÓN COMUNICACIONES
PROCESO BIENESTAR UNIVERSITARIO
</t>
  </si>
  <si>
    <t>GESTIÓN DE BIENES Y SERVICIOS
PROCESO GESTION DOCUMENTAL
SISTEMAS INTEGRADOS DE GESTIÓN</t>
  </si>
  <si>
    <t>PROCESO GESTION DOCUMENTAL
SERVICIO DE ATENCIÓN AL CIUDADANO
PROCESO GESTIÓN TALENTO HUMANO</t>
  </si>
  <si>
    <t>GESTIÓN CONTROL DISCIPLINARIO</t>
  </si>
  <si>
    <t>CIENCIA, TECNOLOGÍA E INNOVACIÓN
GESTIÓN APOYO ACADÉMICO
GESTIÓN COMUNICACIONES
GESTIÓN CONTROL DISCIPLINARIO
GESTIÓN DE BIENES Y SERVICIOS
GESTIÓN JURÍDICA
PROCESO DE SISTEMAS Y TECNOLOGÍA
PROCESO GESTION DOCUMENTAL
PROCESO GESTION INTERACCION UNIVERSITARIA
SERVICIO DE ATENCIÓN AL CIUDADANO
SISTEMAS INTEGRADOS DE GESTIÓN
GESTIÓN ADMISIONES Y REGISTRO
PROCESO GESTIÓN TALENTO HUMANO
PROCESO BIENESTAR UNIVERSITARIO</t>
  </si>
  <si>
    <t>CIENCIA, TECNOLOGÍA E INNOVACIÓN
GESTIÓN ADMISIONES Y REGISTRO
GESTIÓN APOYO ACADÉMICO
GESTIÓN COMUNICACIONES
GESTIÓN DE BIENES Y SERVICIOS
PROCESO GESTION INTERACCION UNIVERSITARIA
PROCESO PLANEACIÓN INSTITUCIONAL</t>
  </si>
  <si>
    <t xml:space="preserve">PROCESO DE SISTEMAS Y TECNOLOGÍA
PROCESO GESTION DOCUMENTAL
GESTIÓN ADMISIONES Y REGISTRO
</t>
  </si>
  <si>
    <t>GESTIÓN APOYO ACADÉMICO 
PROCESO DE SISTEMAS Y TECNOLOGÍA</t>
  </si>
  <si>
    <t>CIENCIA, TECNOLOGÍA E INNOVACIÓN
GESTIÓN ADMISIONES Y REGISTRO
GESTIÓN COMUNICACIONES
GESTIÓN CONTROL DISCIPLINARIO
PROCESO FINANCIERO</t>
  </si>
  <si>
    <t>GESTIÓN COMUNICACIONES
GESTIÓN DE BIENES Y SERVICIOS
PROCESO GESTION DOCUMENTAL</t>
  </si>
  <si>
    <t>GESTIÓN COMUNICACIONES
GESTIÓN CONTROL DISCIPLINARIO
PROCESO DE SISTEMAS Y TECNOLOGÍA
PROCESO GESTION DOCUMENTAL
SISTEMAS INTEGRADOS DE GESTIÓN
PROCESO PROYECTOS ESPECIALES 
PROCESO AUTOEVALUACION Y ACREDITACION</t>
  </si>
  <si>
    <t>CIENCIA, TECNOLOGÍA E INNOVACIÓN
GESTIÓN ADMISIONES Y REGISTRO
GESTIÓN APOYO ACADÉMICO 
GESTIÓN COMUNICACIONES
SERVICIO DE ATENCIÓN AL CIUDADANO
PROCESO BIENESTAR UNIVERSITARIO 
PROCESO GRADUADOS</t>
  </si>
  <si>
    <t>PROCESO GESTION DOCUMENTAL
GESTIÓN ADMISIONES Y REGISTRO
PROCESO BIENESTAR UNIVERSITARIO</t>
  </si>
  <si>
    <t>GESTIÓN APOYO ACADÉMICO 
GESTIÓN COMUNICACIONES
GESTIÓN CONTROL DISCIPLINARIO
PROCESO PLANEACIÓN INSTITUCIONAL</t>
  </si>
  <si>
    <t>GESTIÓN APOYO ACADÉMICO
PROCESO DE SISTEMAS Y TECNOLOGÍA
PROCESO PROYECTOS ESPECIALES</t>
  </si>
  <si>
    <t>CIENCIA, TECNOLOGÍA E INNOVACIÓN
SERVICIO DE ATENCIÓN AL CIUDADANO
SISTEMAS INTEGRADOS DE GESTIÓN
GESTIÓN ADMISIONES Y REGISTRO
PROCESO GESTIÓN TALENTO HUMANO</t>
  </si>
  <si>
    <t>GESTIÓN COMUNICACIONES
GESTIÓN DE BIENES Y SERVICIOS
PROCESO GESTION INTERACCION UNIVERSITARIA
PROCESO PLANEACIÓN INSTITUCIONAL
SERVICIO DE ATENCIÓN AL CIUDADANO
GESTIÓN ADMISIONES Y REGISTRO
PROCESO PROYECTOS ESPECIALES 
PROCESO BIENESTAR UNIVERSITARIO
PROCESO GRADUADOS</t>
  </si>
  <si>
    <t>CONTROL INTERNO
PROCESO DE SISTEMAS Y TECNOLOGÍA
PROCESO GESTION DOCUMENTAL
PROCESO GESTIÓN TALENTO HUMANO
PROCESO FORMACION Y APRENDIZAJE</t>
  </si>
  <si>
    <t>CIENCIA, TECNOLOGÍA E INNOVACIÓN
GESTIÓN CONTROL DISCIPLINARIO
PROCESO FORMACION Y APRENDIZAJE</t>
  </si>
  <si>
    <t xml:space="preserve">GESTIÓN DE BIENES Y SERVICIOS
PROCESO FINANCIERO
</t>
  </si>
  <si>
    <t>PROCESO GESTION DOCUMENTAL
PROCESO AUTOEVALUACION Y ACREDITACION</t>
  </si>
  <si>
    <t>CIENCIA, TECNOLOGÍA E INNOVACIÓN</t>
  </si>
  <si>
    <t>CONTROL INTERNO</t>
  </si>
  <si>
    <t xml:space="preserve">CIENCIA, TECNOLOGÍA E INNOVACIÓN
CONTROL INTERNO
GESTIÓN CONTROL DISCIPLINARIO
GESTIÓN DE BIENES Y SERVICIOS
PROCESO FINANCIERO
PROCESO PLANEACIÓN INSTITUCIONAL
SERVICIO DE ATENCIÓN AL CIUDADANO
GESTIÓN ADMISIONES Y REGISTRO
PROCESO GESTIÓN TALENTO HUMANO
</t>
  </si>
  <si>
    <t>PROCESO GESTIÓN TALENTO HUMANO
PROCESO PLANEACIÓN INSTITUCIONAL</t>
  </si>
  <si>
    <t xml:space="preserve">GESTIÓN CONTROL DISCIPLINARIO
GESTIÓN DE BIENES Y SERVICIOS
PROCESO GESTION DOCUMENTAL
PROCESO FORMACION Y APRENDIZAJE
</t>
  </si>
  <si>
    <t>GESTIÓN COMUNICACIONES
PROCESO FORMACION Y APRENDIZAJE 
PROCESO BIENESTAR UNIVERSITARIO</t>
  </si>
  <si>
    <t>CONTROL INTERNO
GESTIÓN JURÍDICA
PROCESO GESTION INTERACCION UNIVERSITARIA
PROCESO PLANEACIÓN INSTITUCIONAL
PROCESO GESTIÓN TALENTO HUMANO
PROCESO PROYECTOS ESPECIALES 
PROCESO GRADUADOS</t>
  </si>
  <si>
    <t>PROCESO DE SISTEMAS Y TECNOLOGÍA
PROCESO GESTIÓN TALENTO HUMANO</t>
  </si>
  <si>
    <t>GESTIÓN APOYO ACADÉMICO
PROCESO DE SISTEMAS Y TECNOLOGÍA</t>
  </si>
  <si>
    <t>CIENCIA, TECNOLOGÍA E INNOVACIÓN
GESTIÓN APOYO ACADÉMICO
GESTIÓN COMUNICACIONES
GESTIÓN CONTROL DISCIPLINARIO
GESTIÓN DE BIENES Y SERVICIOS
PROCESO FINANCIERO
SISTEMAS INTEGRADOS DE GESTIÓN
PROCESO GESTIÓN TALENTO HUMANO
PROCESO FORMACION Y APRENDIZAJE 
PROCESO BIENESTAR UNIVERSITARIO
PROCESO GRADUADOS</t>
  </si>
  <si>
    <t>GESTIÓN APOYO ACADÉMICO 
PROCESO GESTION INTERACCION UNIVERSITARIA
PROCESO FORMACION Y APRENDIZAJE 
PROCESO BIENESTAR UNIVERSITARIO 
PROCESO DE PROYECTOS ESPECIALES</t>
  </si>
  <si>
    <t xml:space="preserve">GESTIÓN APOYO ACADÉMICO
GESTIÓN DE BIENES Y SERVICIOS
GESTIÓN JURÍDICA
PROCESO GESTION DOCUMENTAL
PROCESO GESTION INTERACCION UNIVERSITARIA
SISTEMAS INTEGRADOS DE GESTIÓN
GESTIÓN ADMISIONES Y REGISTRO
PROCESO GESTIÓN TALENTO HUMANO
PROCESO FORMACION Y APRENDIZAJE 
PROCESO PROYECTOS ESPECIALES 
PROCESO AUTOEVALUACION Y ACREDITACION
PROCESO GRADUADOS
</t>
  </si>
  <si>
    <t>CONTROL INTERNO
GESTIÓN ADMISIONES Y REGISTRO
SISTEMAS INTEGRADOS DE GESTIÓN
PROCESO FORMACION Y APRENDIZAJE 
PROCESO BIENESTAR UNIVERSITARIO</t>
  </si>
  <si>
    <t>GESTIÓN COMUNICACIONES
GESTIÓN CONTROL DISCIPLINARIO
PROCESO GESTION INTERACCION UNIVERSITARIA
PROCESO PLANEACIÓN INSTITUCIONAL
PROCESO FORMACION Y APRENDIZAJE 
PROCESO GRADUADOS</t>
  </si>
  <si>
    <t>GESTIÓN ADMISIONES Y REGISTRO
GESTIÓN COMUNICACIONES</t>
  </si>
  <si>
    <t>GESTIÓN APOYO ACADÉMICO
PROCESO FORMACION Y APRENDIZAJE</t>
  </si>
  <si>
    <t>CIENCIA, TECNOLOGÍA E INNOVACIÓN
PROCESO FINANCIERO 
SERVICIO DE ATENCIÓN AL CIUDADANO</t>
  </si>
  <si>
    <t xml:space="preserve">CIENCIA, TECNOLOGÍA E INNOVACIÓN
GESTIÓN JURÍDICA
</t>
  </si>
  <si>
    <t>CIENCIA, TECNOLOGÍA E INNOVACIÓN
GESTIÓN DE BIENES Y SERVICIOS
PROCESO FINANCIERO
PROCESO GESTIÓN TALENTO HUMANO
PROCESO FORMACION Y APRENDIZAJE 
PROCESO GRADUADOS</t>
  </si>
  <si>
    <t>PROCESO DE SISTEMAS Y TECNOLOGÍA
PROCESO AUTOEVALUACION Y ACREDITACION</t>
  </si>
  <si>
    <t>CIENCIA, TECNOLOGÍA E INNOVACIÓN
GESTIÓN APOYO ACADÉMICO
GESTIÓN COMUNICACIONES
GESTIÓN DE BIENES Y SERVICIOS
GESTIÓN JURÍDICA
PROCESO DE SISTEMAS Y TECNOLOGÍA
PROCESO GESTION INTERACCION UNIVERSITARIA
SERVICIO DE ATENCIÓN AL CIUDADANO
SISTEMAS INTEGRADOS DE GESTIÓN
GESTIÓN ADMISIONES Y REGISTRO
PROCESO GESTIÓN TALENTO HUMANO
PROCESO FORMACION Y APRENDIZAJE 
PROCESO BIENESTAR UNIVERSITARIO
PROCESO GRADUADOS</t>
  </si>
  <si>
    <t>CIENCIA, TECNOLOGÍA E INNOVACIÓN
GESTIÓN CONTROL DISCIPLINARIO
PROCESO GESTION DOCUMENTAL
PROCESO BIENESTAR UNIVERSITARIO</t>
  </si>
  <si>
    <t>PROCESO FORMACION Y APRENDIZAJE 
PROCESO PROYECTOS ESPECIALES</t>
  </si>
  <si>
    <t>PROCESO FORMACION Y APRENDIZAJE 
PROCESO DE PROYECTOS ESPECIALES</t>
  </si>
  <si>
    <t>PROCESO FINANCIERO
PROCESO GESTIÓN TALENTO HUMANO
PROCESO AUTOEVALUACION Y ACREDITACION</t>
  </si>
  <si>
    <t>CONTROL INTERNO
GESTIÓN DE BIENES Y SERVICIOS
PROCESO GESTION DOCUMENTAL
PROCESO GESTIÓN TALENTO HUMANO
SERVICIO DE ATENCIÓN AL CIUDADANO
PROCESO AUTOEVALUACION Y ACREDITACION</t>
  </si>
  <si>
    <t>CONTROL INTERNO
GESTIÓN APOYO ACADÉMICO
GESTIÓN COMUNICACIONES
GESTIÓN DE BIENES Y SERVICIOS
PROCESO DE SISTEMAS Y TECNOLOGÍA
PROCESO FORMACION Y APRENDIZAJE 
PROCESO PROYECTOS ESPECIALES 
PROCESO AUTOEVALUACION Y ACREDITACION</t>
  </si>
  <si>
    <t>CIENCIA, TECNOLOGÍA E INNOVACIÓN
GESTIÓN ADMISIONES Y REGISTRO
PROCESO DE SISTEMAS Y TECNOLOGÍA
PROCESO PLANEACIÓN INSTITUCIONAL
SISTEMAS INTEGRADOS DE GESTIÓN
PROCESO FORMACION Y APRENDIZAJE 
PROCESO DE PROYECTOS ESPECIALES
PROCESO AUTOEVALUACION Y ACREDITACION</t>
  </si>
  <si>
    <t>GESTIÓN DE BIENES Y SERVICIOS
GESTIÓN JURÍDICA
PROCESO FINANCIERO
PROCESO FORMACION Y APRENDIZAJE 
PROCESO BIENESTAR UNIVERSITARIO
PROCESO GRADUADOS</t>
  </si>
  <si>
    <t>PROCESO DE SISTEMAS Y TECNOLOGÍA
PROCESO GESTION DOCUMENTAL
PROCESO GESTION INTERACCION UNIVERSITARIA
PROCESO PLANEACIÓN INSTITUCIONAL
PROCESO FORMACION Y APRENDIZAJE 
PROCESO GRADUADOS</t>
  </si>
  <si>
    <t>CIENCIA, TECNOLOGÍA E INNOVACIÓN
CONTROL INTERNO
GESTIÓN CONTROL DISCIPLINARIO
GESTIÓN DE BIENES Y SERVICIOS
PROCESO FINANCIERO
PROCESO FORMACION Y APRENDIZAJE 
PROCESO AUTOEVALUACION Y ACREDITACION
PROCESO BIENESTAR UNIVERSITARIO
PROCESO GRADUADOS</t>
  </si>
  <si>
    <t>CONTROL INTERNO
GESTIÓN ADMISIONES Y REGISTRO
GESTIÓN COMUNICACIONES
GESTIÓN JURÍDICA
PROCESO DE SISTEMAS Y TECNOLOGÍA
PROCESO GESTION INTERACCION UNIVERSITARIA
PROCESO GESTIÓN TALENTO HUMANO
PROCESO PLANEACIÓN INSTITUCIONAL
SERVICIO DE ATENCIÓN AL CIUDADANO
SISTEMAS INTEGRADOS DE GESTIÓN
PROCESO FORMACION Y APRENDIZAJE 
PROCESO BIENESTAR UNIVERSITARIO 
PROCESO DE PROYECTOS ESPECIALES
PROCESO AUTOEVALUACION Y ACREDITACION</t>
  </si>
  <si>
    <t>PROCESO PLANEACIÓN INSTITUCIONAL</t>
  </si>
  <si>
    <t>CIENCIA, TECNOLOGÍA E INNOVACIÓN
PROCESO GESTION INTERACCION UNIVERSITARIA
PROCESO PLANEACIÓN INSTITUCIONAL
SISTEMAS INTEGRADOS DE GESTIÓN
PROCESO FORMACION Y APRENDIZAJE 
PROCESO GRADUADOS</t>
  </si>
  <si>
    <t>CIENCIA, TECNOLOGÍA E INNOVACIÓN
PROCESO PLANEACIÓN INSTITUCIONAL
PROCESO DE PROYECTOS ESPECIALES
PROCESO GRADUADOS</t>
  </si>
  <si>
    <t>CIENCIA, TECNOLOGÍA E INNOVACIÓN
CONTROL INTERNO
PROCESO GESTION INTERACCION UNIVERSITARIA
PROCESO PLANEACIÓN INSTITUCIONAL
PROCESO FORMACION Y APRENDIZAJE 
PROCESO DE PROYECTOS ESPECIALES</t>
  </si>
  <si>
    <t>SISTEMAS INTEGRADOS DE GESTIÓN</t>
  </si>
  <si>
    <t>Contexto Externo</t>
  </si>
  <si>
    <t>CANTIDAD AMENAZAS</t>
  </si>
  <si>
    <t>CANTIDAD OPORTUNIDADES</t>
  </si>
  <si>
    <t>PROCESO GESTION DOCUMENTAL</t>
  </si>
  <si>
    <t>CONTROL INTERNO
PROCESO PLANEACIÓN INSTITUCIONAL
PROCESO FORMACION Y APRENDIZAJE
PROCESO DE PROYECTOS ESPECIALES</t>
  </si>
  <si>
    <t>GESTIÓN APOYO ACADÉMICO
GESTIÓN COMUNICACIONES
GESTIÓN DE BIENES Y SERVICIOS
GESTIÓN JURÍDICA
PROCESO DE SISTEMAS Y TECNOLOGÍA
PROCESO FINANCIERO
PROCESO GESTION INTERACCION UNIVERSITARIA
PROCESO PLANEACIÓN INSTITUCIONAL
SERVICIO DE ATENCIÓN AL CIUDADANO
SISTEMAS INTEGRADOS DE GESTIÓN
PROCESO FORMACION Y APRENDIZAJE 
PROCESO BIENESTAR UNIVERSITARIO
GESTIÓN ADMISIONES Y REGISTRO
PROCESO GESTIÓN TALENTO HUMANO
PROCESO GRADUADOS</t>
  </si>
  <si>
    <t>GESTIÓN DE BIENES Y SERVICIOS
PROCESO FINANCIERO
PROCESO FORMACION Y APRENDIZAJE</t>
  </si>
  <si>
    <t>PROCESO FINANCIERO</t>
  </si>
  <si>
    <t>CIENCIA, TECNOLOGÍA E INNOVACIÓN
GESTIÓN APOYO ACADÉMICO
GESTIÓN COMUNICACIONES
PROCESO FINANCIERO
PROCESO PLANEACIÓN INSTITUCIONAL
SISTEMAS INTEGRADOS DE GESTIÓN
PROCESO GESTIÓN TALENTO HUMANO
PROCESO FORMACION Y APRENDIZAJE
PROCESO GRADUADOS</t>
  </si>
  <si>
    <t>PROCESO FINANCIERO
PROCESO GESTION DOCUMENTAL</t>
  </si>
  <si>
    <t>CIENCIA, TECNOLOGÍA E INNOVACIÓN
GESTIÓN ADMISIONES Y REGISTRO
GESTIÓN APOYO ACADÉMICO
SERVICIO DE ATENCIÓN AL CIUDADANO
GESTION DE APOYO ACADÉMICO
PROCESO FORMACION Y APRENDIZAJE
PROCESO BIENESTAR UNIVERSITARIO
PROCESO GRADUADOS</t>
  </si>
  <si>
    <t>CIENCIA, TECNOLOGÍA E INNOVACIÓN
GESTIÓN APOYO ACADÉMICO
GESTIÓN DE BIENES Y SERVICIOS
PROCESO GESTION INTERACCION UNIVERSITARIA
SISTEMAS INTEGRADOS DE GESTIÓN
PROCESO FORMACION Y APRENDIZAJE 
GESTIÓN ADMISIONES Y REGISTRO
PROCESO GESTIÓN TALENTO HUMANO
PROCESO DE PROYECTOS ESPECIALES</t>
  </si>
  <si>
    <t>GESTIÓN COMUNICACIONES
PROCESO BIENESTAR UNIVERSITARIO</t>
  </si>
  <si>
    <t>GESTIÓN COMUNICACIONES
PROCESO DE SISTEMAS Y TECNOLOGÍA
PROCESO AUTOEVALUACION Y ACREDITACION</t>
  </si>
  <si>
    <t>GESTIÓN COMUNICACIONES
GESTIÓN DE BIENES Y SERVICIOS</t>
  </si>
  <si>
    <t>GESTIÓN ADMISIONES Y REGISTRO
GESTIÓN DE BIENES Y SERVICIOS
PROCESO DE SISTEMAS Y TECNOLOGÍA
SISTEMAS INTEGRADOS DE GESTIÓN
PROCESO GESTIÓN TALENTO HUMANO
PROCESO BIENESTAR UNIVERSITARIO
PROCESO GRADUADOS</t>
  </si>
  <si>
    <t>CONTROL INTERNO
GESTIÓN ADMISIONES Y REGISTRO
GESTIÓN COMUNICACIONES
PROCESO DE SISTEMAS Y TECNOLOGÍA
PROCESO GESTION DOCUMENTAL
SISTEMAS INTEGRADOS DE GESTIÓN
PROCESO GRADUADOS</t>
  </si>
  <si>
    <t>GESTIÓN ADMISIONES Y REGISTRO
GESTIÓN COMUNICACIONES
PROCESO AUTOEVALUACION Y ACREDITACION</t>
  </si>
  <si>
    <t>GESTIÓN COMUNICACIONES
GESTIÓN DE BIENES Y SERVICIOS
PROCESO FORMACION Y APRENDIZAJE 
PROCESO GESTIÓN TALENTO HUMANO
PROCESO DE PROYECTOS ESPECIALES 
PROCESO AUTOEVALUACION Y ACREDITACION</t>
  </si>
  <si>
    <t>GESTIÓN APOYO ACADÉMICO</t>
  </si>
  <si>
    <t>GESTIÓN APOYO ACADÉMICO
GESTIÓN DE BIENES Y SERVICIOS
PROCESO DE SISTEMAS Y TECNOLOGÍA</t>
  </si>
  <si>
    <t>GESTIÓN ADMISIONES Y REGISTRO
PROCESO GESTION DOCUMENTAL
SERVICIO DE ATENCIÓN AL CIUDADANO
PROCESO GESTIÓN TALENTO HUMANO
PROCESO GRADUADOS</t>
  </si>
  <si>
    <t xml:space="preserve">PROCESO FORMACION Y APRENDIZAJE </t>
  </si>
  <si>
    <t>PROCESO DE PROYECTOS ESPECIALES</t>
  </si>
  <si>
    <t>CONTROL INTERNO
GESTIÓN APOYO ACADÉMICO
PROCESO DE SISTEMAS Y TECNOLOGÍA
PROCESO FINANCIERO
PROCESO GESTION INTERACCION UNIVERSITARIA
PROCESO FORMACION Y APRENDIZAJE
PROCESO AUTOEVALUACION Y ACREDITACION</t>
  </si>
  <si>
    <t>PROCESO PLANEACIÓN INSTITUCIONAL
SISTEMAS INTEGRADOS DE GESTIÓN
PROCESO FORMACION Y APRENDIZAJE 
PROCESO AUTOEVALUACION Y ACREDITACION 
PROCESO GRADUADOS</t>
  </si>
  <si>
    <t>CONTROL INTERNO
GESTIÓN CONTROL DISCIPLINARIO
PROCESO FINANCIERO
SISTEMAS INTEGRADOS DE GESTIÓN
PROCESO GRADUADOS</t>
  </si>
  <si>
    <t>CONTROL INTERNO
GESTIÓN CONTROL DISCIPLINARIO</t>
  </si>
  <si>
    <t>GESTIÓN CONTROL DISCIPLINARIO
GESTIÓN JURÍDICA</t>
  </si>
  <si>
    <t>CONTROL INTERNO
GESTIÓN APOYO ACADÉMICO
GESTIÓN DE BIENES Y SERVICIOS
PROCESO PLANEACIÓN INSTITUCIONAL
SERVICIO DE ATENCIÓN AL CIUDADANO
SISTEMAS INTEGRADOS DE GESTIÓN
PROCESO GESTIÓN TALENTO HUMANO
PROCESO FORMACION Y APRENDIZAJE
PROCESO DE PROYECTOS ESPECIALES
PROCESO AUTOEVALUACION Y ACREDITACION 
PROCESO GRADUADOS</t>
  </si>
  <si>
    <t>CONTROL INTERNO
GESTIÓN DE BIENES Y SERVICIOS
PROCESO GESTION DOCUMENTAL
SERVICIO DE ATENCIÓN AL CIUDADANO
SISTEMAS INTEGRADOS DE GESTIÓN
GESTIÓN ADMISIONES Y REGISTRO
PROCESO GESTIÓN TALENTO HUMANO
PROCESO DE PROYECTOS ESPECIALES</t>
  </si>
  <si>
    <t>PROCESO GESTION INTERACCION UNIVERSITARIA
PROCESO PLANEACIÓN INSTITUCIONAL
PROCESO FORMACION Y APRENDIZAJE</t>
  </si>
  <si>
    <t>CIENCIA, TECNOLOGÍA E INNOVACIÓN
CONTROL INTERNO
GESTIÓN APOYO ACADÉMICO
SISTEMAS INTEGRADOS DE GESTIÓN
PROCESO DE PROYECTOS ESPECIALES</t>
  </si>
  <si>
    <t>PROCESO GESTION INTERACCION UNIVERSITARIA
PROCESO FORMACION Y APRENDIZAJE 
GESTIÓN ADMISIONES Y REGISTRO
PROCESO GRADUADOS</t>
  </si>
  <si>
    <t>PROCESO GESTION INTERACCION UNIVERSITARIA
SISTEMAS INTEGRADOS DE GESTIÓN
PROCESO DE PROYECTOS ESPECIALES</t>
  </si>
  <si>
    <t>CIENCIA, TECNOLOGÍA E INNOVACIÓN
GESTIÓN APOYO ACADÉMICO
GESTIÓN COMUNICACIONES
PROCESO GESTION INTERACCION UNIVERSITARIA
PROCESO PLANEACIÓN INSTITUCIONAL</t>
  </si>
  <si>
    <t>CIENCIA, TECNOLOGÍA E INNOVACIÓN
CONTROL INTERNO
GESTIÓN DE BIENES Y SERVICIOS
PROCESO GESTION INTERACCION UNIVERSITARIA
SERVICIO DE ATENCIÓN AL CIUDADANO
PROCESO FORMACION Y APRENDIZAJE 
GESTIÓN ADMISIONES Y REGISTRO
PROCESO DE PROYECTOS ESPECIALES 
PROCESO AUTOEVALUACION Y ACREDITACION 
PROCESO GRADUADOS</t>
  </si>
  <si>
    <t xml:space="preserve">DEBILIDADES </t>
  </si>
  <si>
    <t>PROCESO</t>
  </si>
  <si>
    <t>FACTOR</t>
  </si>
  <si>
    <t>CLASIFICACION</t>
  </si>
  <si>
    <t>SUBCLASIFICACION</t>
  </si>
  <si>
    <t>RIESGOS</t>
  </si>
  <si>
    <t>PROCESO GESTIÓN BIENESTAR UNIVERSITARIO</t>
  </si>
  <si>
    <t>D1. Contenidos programáticos en Deportes de Alto Impacto</t>
  </si>
  <si>
    <t>MANAGEMENT</t>
  </si>
  <si>
    <t>PROCESO GESTIÓN AUTOEVALUACIÓN Y ACREDITACIÓN</t>
  </si>
  <si>
    <t>D1: Falta de articulación entre los procesos</t>
  </si>
  <si>
    <t>D2: Cultura reactiva ante situaciones complejas</t>
  </si>
  <si>
    <t>D3: Falta compromiso por parte de los gestores responsables en dar respuesta oportuna a la información requerida</t>
  </si>
  <si>
    <t>D4: Alta rotación del personal docente de los equipos de autoevaluación y acreditación y Directores de programa</t>
  </si>
  <si>
    <t>D5. Equipos de trabajo obsoletos para el desarrollo de diversas actividades</t>
  </si>
  <si>
    <t>EQUIPO, TECNOLOGÍA E INFRAESTRUCTURA</t>
  </si>
  <si>
    <t>OBSOLESCENCIA</t>
  </si>
  <si>
    <t>D6: Falta estudio del contexto para la oferta de programas nuevos</t>
  </si>
  <si>
    <t>D7: Falta estudio de impacto de los programas académicos en el contexto</t>
  </si>
  <si>
    <t>D8: Deficiencias en temas locativos como iluminación y ventilación</t>
  </si>
  <si>
    <t xml:space="preserve">BIENESTAR LABORAL </t>
  </si>
  <si>
    <t>D10. Las actividades de plan de acción no son coherentes a las actividades propias de la oficina.</t>
  </si>
  <si>
    <t>D9: Desinformación de la comunidad académica sobre los procesos de registro calificado, acreditación de programas.</t>
  </si>
  <si>
    <t xml:space="preserve">D1. No se cuenta con un aplicativo compatible con los Software institucionales </t>
  </si>
  <si>
    <t>D2. No hay homogeneidad con el Proceso Financiero de la Universidad.</t>
  </si>
  <si>
    <t>LIQUIDEZ</t>
  </si>
  <si>
    <t>D3. Rotación constante de personal de término fijo y OPS</t>
  </si>
  <si>
    <t>D4. Falta de articulación e interacción con los demás Procesos de la Universidad.</t>
  </si>
  <si>
    <t>D5. Falta de capacitación al personal de la dirección</t>
  </si>
  <si>
    <t>D7. El modelo y los tiempos de contratación de la universidad es ineficiente</t>
  </si>
  <si>
    <t>D6. Falta oportunidad en soporte técnico y mantenimiento de infraestructura y equipos</t>
  </si>
  <si>
    <t>D14. La cobertura de internet es ineficiente en los espacios academicos.</t>
  </si>
  <si>
    <t>REDES</t>
  </si>
  <si>
    <t>D15. El tiempo de operación de los procesos de la Universidad es deficiente y demorado.</t>
  </si>
  <si>
    <t>D16. Falta de asignación de recursos económicos para garantizar el mantenimiento preventivo, correctivo y calibración.</t>
  </si>
  <si>
    <t>D1. Insuficiente recurso financiero para la vinculación de talento humano para la gestión de los procesos</t>
  </si>
  <si>
    <t>D2. Insuficiente seguimiento al proceso de evaluación de desempeño docente</t>
  </si>
  <si>
    <t xml:space="preserve">MEDICION </t>
  </si>
  <si>
    <t>D3. Carga laboral docente y administrativa desequilibrada</t>
  </si>
  <si>
    <t>D4 Modelo de contratación de la organización para ejecutar los proyectos institucionales</t>
  </si>
  <si>
    <t xml:space="preserve">PLANIFICACION </t>
  </si>
  <si>
    <t>D5. Estudios de factibilidad que respalden la oferta académica de los programas</t>
  </si>
  <si>
    <t>D6. Carencia de estrategias para abordar los índices de repitencia y graduación oportuna</t>
  </si>
  <si>
    <t>D7. No se cumple con el número requerido de profesores de planta</t>
  </si>
  <si>
    <t>D8. Baja producción del material educativo resultado del desempeño docente</t>
  </si>
  <si>
    <t>D9. Personal docente con incipiente formación en pedagogía</t>
  </si>
  <si>
    <t>D10. Falta cultura de trabajo independiente por parte de los estudiantes</t>
  </si>
  <si>
    <t>D11. Falta articulación entre Directores/Coordinadores de programa de pregrado, postgrado y facultad en procesos académicos</t>
  </si>
  <si>
    <t>D12. Insuficiente apoyo institucional para los planes de mejoramiento derivados de los ejercicios de autoevaluación</t>
  </si>
  <si>
    <t>D13. Currículos y planes de estudio que requieren actualización.</t>
  </si>
  <si>
    <t>D14. Los reglamentos estudiantiles no han sido reformulados. (vigencia de mas de 10 años)</t>
  </si>
  <si>
    <t>D15. Procesos investigativos desarticulados con las líneas de investigación institucional (Postgrados)</t>
  </si>
  <si>
    <t>D16. Falta de actualización de normas con respecto a cambios en la estructura académica de posgrados</t>
  </si>
  <si>
    <t>D17. Falta de seguimiento a los graduados</t>
  </si>
  <si>
    <t>D18. Falta de gestión en la ubicación de pasantías</t>
  </si>
  <si>
    <t xml:space="preserve">D19. Impacto económico negativo a la dirección de posgrados por causa de los descuentos a graduados. </t>
  </si>
  <si>
    <t>D20. Perdida de documentación e información física y digital</t>
  </si>
  <si>
    <t>DOCUMENTACION</t>
  </si>
  <si>
    <t>D21. Creación de cuentas en redes sociales sin control de imagen institucional</t>
  </si>
  <si>
    <t>D22. La contratación de docentes es inadecuada para la eficacia en los procesos misionales</t>
  </si>
  <si>
    <t>D23. Incumplimiento del acuerdo N° 004 de 2019 (Postgrados)</t>
  </si>
  <si>
    <t>D24. Contratación de docentes sobre el tiempo lo cual no permite realizar una planeación académica para el cumplimiento de los objetivos institucionales (Cronograma institucional) (Postgrados)</t>
  </si>
  <si>
    <t>D25. Actualización constante en normatividad vigente de educación superior.</t>
  </si>
  <si>
    <t>D26. La opción de grado de semestre avanzado en postgrados sin continuidad ni culminación del programa.</t>
  </si>
  <si>
    <t>D27. Falta de un consejo para postgrados</t>
  </si>
  <si>
    <t>D28. Falta de convenios que generen mayor vinculación a postgrados</t>
  </si>
  <si>
    <t>RELACIONAMIENTO</t>
  </si>
  <si>
    <t>D29. No se cuenta con fraccionamiento de matricula para postgrados</t>
  </si>
  <si>
    <t>D30. No hay publicidad sobre los programas de postgrados</t>
  </si>
  <si>
    <t>PLATAFORMA WEB</t>
  </si>
  <si>
    <t>D31. Insuficiencia en muebles y equipos para el desarrollo de las actividades académicas (Postgrados)</t>
  </si>
  <si>
    <t>D3.  No se cuenta con manual de funciones que estructure las actividades laborales para los funcionarios por Orden de Prestación de Servicios.</t>
  </si>
  <si>
    <t>ROLES Y RESPONSABILIDADES</t>
  </si>
  <si>
    <t>D2. Destinación de Recursos propios para actividades de contratación de personal</t>
  </si>
  <si>
    <t>D4. El Modelo, método y los tiempos de contratación en la Universidad son dispendiosos, afectando la continuidad de los proceso.</t>
  </si>
  <si>
    <t>D5.  Alta rotación de personal asistencial afectando la continuidad del proceso.</t>
  </si>
  <si>
    <t>D6. La carga operativa del proceso es amplia y no se cuenta con el personal suficiente.</t>
  </si>
  <si>
    <t>D7. Cobertura de internet ineficiente para el desarrollo de las actividades propias del proceso.</t>
  </si>
  <si>
    <t>D8. El software no se ajusta a las necesidades del proceso.</t>
  </si>
  <si>
    <t>D9. Los equipos tecnológicos en algunos casos son obsoletos y presentan fallas.</t>
  </si>
  <si>
    <t>D10.  Recursos insuficientes (materiales) para el desarrollo de las actividades.</t>
  </si>
  <si>
    <t>INSUMOS</t>
  </si>
  <si>
    <t xml:space="preserve">CONSUMO  </t>
  </si>
  <si>
    <t>D11. No se cuenta  con backups que custodie  la seguridad de la información del proceso.</t>
  </si>
  <si>
    <t>INFORMACION</t>
  </si>
  <si>
    <t>D12.  El proceso  aun no esta sistematizado  y se requiere de un medio informático para llevarlo a cabo.</t>
  </si>
  <si>
    <t xml:space="preserve">SISTEMATIZACION </t>
  </si>
  <si>
    <t>D13. No es suficiente la asignación del rubro presupuestal para la ejecución de las actividades.</t>
  </si>
  <si>
    <t>D14. Se incumplen en ocasiones las directrices establecidas en el procedimiento de Gestión del Cambio para reportar debido a cuestiones externas que afectan el desarrollo de las actividades.</t>
  </si>
  <si>
    <t>GESTION DEL CAMBIO</t>
  </si>
  <si>
    <t>D15. No se cuenta con la posibilidad de adquirir software para optimizar las actividades del proceso.</t>
  </si>
  <si>
    <t>D16. Horarios de atención en servicios de salud No acordes con las jornadas de la Universidad</t>
  </si>
  <si>
    <t>D17. Profesionales que no cuentan con la capacitación para la atención en primeros auxilios</t>
  </si>
  <si>
    <t xml:space="preserve">PROCESO GESTIÓN SISTEMAS INTEGRADOS </t>
  </si>
  <si>
    <t>D1. El gestor responsable de calidad no trabaja directamente con la oficina</t>
  </si>
  <si>
    <t>D9. No hay procesos de inducción a funcionarios ni estudiantes en el SGC</t>
  </si>
  <si>
    <t>D5. Contratos de trabajo interrumpido</t>
  </si>
  <si>
    <t>D11.Falta el manual de funciones que sustente la designación de las actividades.</t>
  </si>
  <si>
    <t>D8. Alta rotación de facilitadores de temas de calidad en los procesos</t>
  </si>
  <si>
    <t>D7. Falta de disponibilidad de tiempo de los procesos para los temas de calidad</t>
  </si>
  <si>
    <t>D12. El software no se ajusta a las necesidades del proceso.</t>
  </si>
  <si>
    <t>D13. Los métodos de contratación y compras de la universidad son extensos y dispendiosos.</t>
  </si>
  <si>
    <t>D6. La administración del aplicativo del SGC está a cargo del proceso de sistemas</t>
  </si>
  <si>
    <t>D10. Falta integración del SGC al día a día de la Universidad</t>
  </si>
  <si>
    <t>D3. Versiones iniciales de la documentación del SGC en papel</t>
  </si>
  <si>
    <t>D2. Rubro presupuestal insuficiente</t>
  </si>
  <si>
    <t>D14. El proceso aún no está sistematizado.</t>
  </si>
  <si>
    <t>D15. Falta integración con el equipo de trabajo y partes interesadas.</t>
  </si>
  <si>
    <t xml:space="preserve">D16. La estructura orgánica es inapropiada para la ejecución de los planes, lo que hace que los trámites sean mas demorados. </t>
  </si>
  <si>
    <t>D4. Afectación del rubro presupuestal para los honorarios del TH de la oficina</t>
  </si>
  <si>
    <t>PROCESO GESTIÓN SERVICIO DE ATENCIÓN AL CIUDADANO</t>
  </si>
  <si>
    <t>D6. El modelo y los tiempos de contratación de la universidad son dispendiosos</t>
  </si>
  <si>
    <t>D4. Instalaciones Locativas insuficientes en seccionales y extensiones</t>
  </si>
  <si>
    <t>D3. Se presenta alta rotación de los funcionarios en la institución</t>
  </si>
  <si>
    <t>D7. Los equipos tecnológicos presentan fallas técnicas.</t>
  </si>
  <si>
    <t xml:space="preserve">D8. No se tiene asignación del rubro presupuestal </t>
  </si>
  <si>
    <t>D5. Falta de claridad en las respuestas dadas por los procesos competentes</t>
  </si>
  <si>
    <t>D2. Demora en los tiempos de respuesta por parte de las dependencias</t>
  </si>
  <si>
    <t>D1. Falta de recursos propios para el fortalecimiento del Proceso</t>
  </si>
  <si>
    <t>D5. Rotación de personal o sistema de vinculación del personal</t>
  </si>
  <si>
    <t>D3. No hay suficiente capacidad instalada para atender las necesidades de la Universidad</t>
  </si>
  <si>
    <t>INFRAESTRUCTURA</t>
  </si>
  <si>
    <t>D2. Falta de un Sistema de Información Interno</t>
  </si>
  <si>
    <t>D4. Retrasos en la Información solicitada a los procesos.</t>
  </si>
  <si>
    <t>D1. Dificultades para la obtención de información veraz, actualizada y confiable</t>
  </si>
  <si>
    <t>D6. El modelo y los tiempos de contratación  de la universidad es ineficiente</t>
  </si>
  <si>
    <t>D7. Los equipos tecnológicos son obsoletos por lo que presentan fallas</t>
  </si>
  <si>
    <t>D8. El Proceso esta parcialmente sistematizado.</t>
  </si>
  <si>
    <t>PROCESO GESTIÓN TALENTO HUMANO</t>
  </si>
  <si>
    <t>D10. No cumplimiento de los parámetros indicados para la evaluación docente.</t>
  </si>
  <si>
    <t>D9. Falta compromiso del personal en la asistencia de los diferentes eventos programados por la oficina de Talento Humano.</t>
  </si>
  <si>
    <t>D4. Falta de continuidad en el contrato laboral, genera incertidumbre en los contratistas (traumatismo en los procesos)</t>
  </si>
  <si>
    <t>D3. Equipo de trabajo insuficiente para el volumen de trabajo.</t>
  </si>
  <si>
    <t>D1. Oficina muy pequeña para el volumen de funcionarios. De la Dirección de Talento Humano.</t>
  </si>
  <si>
    <t>D8. Falta de restricción del personal ajeno a la oficina de Talento Humano y Dependencia significativa de otros procesos, que tardan la continuidad de las actividades de los diferentes procedimientos.</t>
  </si>
  <si>
    <t>UBICACIÓN Y ACCESO</t>
  </si>
  <si>
    <t>D5. Ubicación del archivo de hojas de vida del personal de termino fijo muy retirado de la oficina de Talento Humano. Baja seguridad del archivo de hojas de vida, tanto de personal de termino fijo como de docentes.</t>
  </si>
  <si>
    <t>D7. Falta de verificación de la veracidad de los documentos soportes de contratación.</t>
  </si>
  <si>
    <t>D2. Falta de sistematización en las diferentes actividades, que tardan el curso normal de los procesos. (Acuerdos de gestión, retenciones, impuestos, certificaciones laborales, inspecciones sg-sst e indicadores)</t>
  </si>
  <si>
    <t>D11. Equipos de hardware y red inalámbrica no aptos para el desarrollo de las actividades del proceso.</t>
  </si>
  <si>
    <t>D12. Incumplimiento de la normatividad legal vigente, relacionada con la afiliación del personal nuevo al sistema de seguridad social.</t>
  </si>
  <si>
    <t>D13. No identificacion oportuna de cambios en la legislacion vigente.</t>
  </si>
  <si>
    <t>D14. Falta de compromiso de los funcionarios contratados con la actualizacion de su historia laboral</t>
  </si>
  <si>
    <t>D6. Falta de cobertura del SG-SST a todas la Sede, Seccionales, Extensiones, Granjas y Oficina de la Universidad.</t>
  </si>
  <si>
    <t>PROCESO GESTIÓN INTERACCIÓN UNIVERSITARIA</t>
  </si>
  <si>
    <t>D3. Alta Rotación de Personal.</t>
  </si>
  <si>
    <t>D9. La carga operativa de los procesos es amplia y no se cuenta con el personal suficiente.</t>
  </si>
  <si>
    <t>D2. Falta de espacio en la oficina.</t>
  </si>
  <si>
    <t>D6. Dificultad en la comunicación y visibilidad con seccionales y extensiones.</t>
  </si>
  <si>
    <t>D5. Falta de estudios de medición de impacto de Interacción Universitaria.</t>
  </si>
  <si>
    <t>D4. Falta de unificación de criterios para la interacción con los demás Procesos académicos y administrativos.</t>
  </si>
  <si>
    <t>D7. Falta de articulación con todos los Procesos</t>
  </si>
  <si>
    <t>D1. Funciones asignadas mas no documentadas.</t>
  </si>
  <si>
    <t>D10. El espacio físico de la oficina no responde al desarrollo de las actividades diarias.</t>
  </si>
  <si>
    <t>D11. La cobertura de internet es ineficiente en la oficina y el Wifi no sirve para las actividades del proceso.</t>
  </si>
  <si>
    <t>D12.  El proceso aún no está sistematizado.</t>
  </si>
  <si>
    <t>D8. Presupuesto insuficiente.</t>
  </si>
  <si>
    <t>D8. Limitación en la promoción del personal dentro del Proceso.</t>
  </si>
  <si>
    <t xml:space="preserve">D2. Recurso humano insuficiente para la operación del Proceso. </t>
  </si>
  <si>
    <t>D13. Malas practicas archivísticas por las condiciones inseguras en el manejo del mismo a falta de elementos de protección</t>
  </si>
  <si>
    <t>D3. Equipo tecnológico insuficiente para la operación del proceso. (Seccionales)</t>
  </si>
  <si>
    <t>HARDWARE</t>
  </si>
  <si>
    <t>D1. Falta adecuación del mobiliario y estanterías por falta de espacio para el correcto almacenamiento y conservación del archivo de la sede seccionales y extensiones.</t>
  </si>
  <si>
    <t>D14. Se generan reprocesos en las actividades articuladas con otros procesos</t>
  </si>
  <si>
    <t>D15. No se puede contar con el apoyo de pasantes o monitores por confidencialidad de la información</t>
  </si>
  <si>
    <t>D11. Talento Humano insuficiente para las necesidades de ejecución del proceso</t>
  </si>
  <si>
    <t>D12. Falta de cableado de red para equipos ya que la cobertura de internet es ineficiente</t>
  </si>
  <si>
    <t>D4. Falta la adquisición de un software de Administración Documental en la Universidad.</t>
  </si>
  <si>
    <t>D6. Incumplimiento a la resolución 161 de Agosto de 2016,  la cual da la directriz para la radicación de documentos.</t>
  </si>
  <si>
    <t>D7. Unificación de criterios para la ejecución de presupuesto.</t>
  </si>
  <si>
    <t xml:space="preserve">D9. Hackers Informáticos internos </t>
  </si>
  <si>
    <t>D10. Vulnerabilidad de la información digital.</t>
  </si>
  <si>
    <t>D5. Falta de oportunidad en el servicio de transporte para transferencias documentales.</t>
  </si>
  <si>
    <t>MEDIOS DE TRANSPORTE</t>
  </si>
  <si>
    <t>PROCESO GESTIÓN FINANCIERA</t>
  </si>
  <si>
    <t>D1 Se identifica que existe una alta rotación en los funcionarios del proceso</t>
  </si>
  <si>
    <t>D2 Espacios físicos insuficientes para el desarrollo de las actividades rutinarias del proceso</t>
  </si>
  <si>
    <t>D3. Deficiencia en el desarrollo de aplicativos que puedan optimizar las actividades del proceso</t>
  </si>
  <si>
    <t>D4. Deficiencia en la identificación y aplicación de la normatividad legal vigente</t>
  </si>
  <si>
    <t>PROCESO GESTIÓN SISTEMAS Y TECNOLOGÍA</t>
  </si>
  <si>
    <t>D1. No contar con los recursos económicos suficientes para la  ejecución de los proyectos tecnológicos que permitan la ejecución de actividades de la Dirección de Sistemas y Tecnología.</t>
  </si>
  <si>
    <t>D8. Requerimientos de desarrollo de software, con necesidades no documentadas ni establecidas en un procedimiento de calidad.</t>
  </si>
  <si>
    <t>D10. Falta de un plan de reposición de equipos de cómputo que cumplen su vida útil.</t>
  </si>
  <si>
    <t>D3.Falta de directrices estratégicas que permitan establecer la planeación para el desarrollo de la Política de Gobierno Digital, establecida por el Ministerio de Información y Comunicación - MinTic</t>
  </si>
  <si>
    <t>D11. No se cuenta con manual de funciones que estructure las actividades laborales para las modalidades de contratación.</t>
  </si>
  <si>
    <t>D4. Capacitación insuficiente para el Personal del área de Sistemas y Tecnología.</t>
  </si>
  <si>
    <t xml:space="preserve">D7. Desconocimiento por parte de terceros de las directrices trazadas por la Dirección de Sistemas y Tecnología para el desarrollo e implementación de nuevo software </t>
  </si>
  <si>
    <t>D5. Rotación de personal sin la debida planeación  y adecuación de los espacios físicos en las diferentes áreas de la Universidad de Cundinamarca</t>
  </si>
  <si>
    <t>D6. Falta de continuidad en la contratación del personal de la Dirección de Sistemas y Tecnología, lo que ocasiona un retraso  en el  normal desarrollo de las actividades programadas</t>
  </si>
  <si>
    <t>D2. Falta de Recurso Humano para la implementación de nuevos proyectos tecnológicos de la Dirección de Sistemas y Tecnología</t>
  </si>
  <si>
    <t>D9. No asistencia de los funcionarios de la Universidad de Cundinamarca  a las socializaciones  suministradas por la Dirección de Sistemas y Tecnología</t>
  </si>
  <si>
    <t>D12.  La falta de articulación entre los procesos afecta las actividades del área.</t>
  </si>
  <si>
    <t>D13.  El método de contratación y compra  es extenso y dispendioso afectando la continuidad  de los procesos.</t>
  </si>
  <si>
    <t>D14. No es suficiente la asignación del rubro presupuestal para la ejecución de las actividades.</t>
  </si>
  <si>
    <t>D16. Los procesos Críticos de la Dirección de Sistemas requieren de personal altamente Capacitado para lo cual no existe una modalidad de Contratación ni tablas salariales acordes.</t>
  </si>
  <si>
    <t>D17. Falta de Documentación adecuada y actualizada en procesos críticos gestionados por personal de Contrato a termino Fijo.</t>
  </si>
  <si>
    <t>D18. Deficiencias en el monitoreo de Servicios Tecnológicos utilizados a los usuarios Académicos y administrativos.</t>
  </si>
  <si>
    <t>D19. Falta de masificación en el uso de herramientas para la gestión administrativa y académica.</t>
  </si>
  <si>
    <t>D20. No se cuenta con recursos redundantes que permitan una continuidad o un plan de Contingencia optimo en los servicios Tecnológicos Ofrecidos a las partes Interesadas.</t>
  </si>
  <si>
    <t>D15. La estructura orgánica es inapropiada para la ejecución de los planes, lo que hace que los trámites sean mas demorados.</t>
  </si>
  <si>
    <t>PROCESO GESTIÓN JURÍDICA</t>
  </si>
  <si>
    <t>D1. Los equipos tecnológicos presentan fallas técnicas.</t>
  </si>
  <si>
    <t>D2. Alta Rotación de Personal.</t>
  </si>
  <si>
    <t>D3. Falta de sistematización de la Oficina.</t>
  </si>
  <si>
    <t>D4. Falta de articulación con todos los Procesos.</t>
  </si>
  <si>
    <t>D5. Falta desarrollar procesos de capacitación a los funcionarios.</t>
  </si>
  <si>
    <t xml:space="preserve">D6. Falta el manual de funciones que sustente la designación de las actividades. </t>
  </si>
  <si>
    <t>D7. La documentación del proceso aun no se encuentra divulgada.</t>
  </si>
  <si>
    <t>D8. El tiempo de operación de los procesos es deficiente, se presentan reprocesos.</t>
  </si>
  <si>
    <t>D9. la estructura orgánica es inapropiada para la ejecución de los planes, lo que hace que los trámites sean mas demorados.</t>
  </si>
  <si>
    <t>D19. Registro no oportuno de los ingresos por las diferentes modalidades</t>
  </si>
  <si>
    <t>D2. Falta de Capacitación en temas relacionados a la naturaleza del proceso</t>
  </si>
  <si>
    <t>D7. Desconocimiento de los bienes e inmuebles con los que cuenta la Universidad</t>
  </si>
  <si>
    <t>D8. Personal Insuficiente para las actividades del Proceso</t>
  </si>
  <si>
    <t>D1. Información de proveedores desactualizada e insuficiente cantidad de proveedores</t>
  </si>
  <si>
    <t>D6. No hay suficiente control de los insumos al Parque Automotor</t>
  </si>
  <si>
    <t>D3. Falta de articulación con el Sistema de Seguridad y Salud en el Trabajo - SST  en Seccionales y Extensiones.</t>
  </si>
  <si>
    <t>D18. Mala clasificación de los bienes</t>
  </si>
  <si>
    <t>D4. Carencia de Políticas Internas en materia de Contratación</t>
  </si>
  <si>
    <t>D17. Se incumplen las actividades de los procedimientos  y la normatividad del proceso.</t>
  </si>
  <si>
    <t>D16. Conciliaciones entre Almacen y contabilidad</t>
  </si>
  <si>
    <t>D15.  Falta de actualización en la base de datos de Inventarios</t>
  </si>
  <si>
    <t xml:space="preserve">D14. La información remitida por los procesos en ocasiones no cumple de manera completa, causando reprocesos en las  actividades. </t>
  </si>
  <si>
    <t>D13. No informar oportunamente cuando se presentan casos de perdida y/o daños de elementos devolutivos</t>
  </si>
  <si>
    <t>D12. Traslado de elementos devolutivos sin la debida comunicación con Almacén (ABSr037)</t>
  </si>
  <si>
    <t>D11. Falta de un control eficiente que permita salvaguardar el parque automotor</t>
  </si>
  <si>
    <t>CONTROL</t>
  </si>
  <si>
    <t>D10. El Modelo y los tiempos de contratación  de la Universidad son ineficientes, sin unidad de criterio y dispendiosos afectando la continuidad del proceso.</t>
  </si>
  <si>
    <t>D9. Falta de espacios físicos para el adecuado almacenaje de los elementos o productos.</t>
  </si>
  <si>
    <t>D5. No es suficiente la asignación del rubro presupuestal para la ejecución de las actividades.</t>
  </si>
  <si>
    <t>D5. El modelo y los tiempos de contratación de la universidad es ineficiente</t>
  </si>
  <si>
    <t>D4. Falta de actualización y desconocimiento de normas al interior de la universidad.</t>
  </si>
  <si>
    <t>D6. Falta de compromiso y apoyo en la labor preventiva que realiza la oficina, lo que se traduce en inasistencia a los eventos de capacitación.</t>
  </si>
  <si>
    <t xml:space="preserve">D1. Alta rotación de personal, lo que genera poco conocimiento de la entidad y sus procesos así como poco compromiso con el desarrollo de la gestión. </t>
  </si>
  <si>
    <t>D7. Faltan convenios que permitan mejorar las relaciones internas y externas del proceso.</t>
  </si>
  <si>
    <t>D2. No hay un espacio adecuado para adelantar las audiencias públicas de los procesos verbales y otras diligencias como declaraciones y versiones libres.</t>
  </si>
  <si>
    <t>D3. El aplicativo de Control Disciplinario no cumple con todos los requerimientos del Proceso.</t>
  </si>
  <si>
    <t>D8. Se desconocen las necesidades de la comunidad académica y partes interesadas.</t>
  </si>
  <si>
    <t>PROCESO GESTIÓN COMUNICACIONES</t>
  </si>
  <si>
    <t>D8: Divulgación y socialización de los manuales del proceso.</t>
  </si>
  <si>
    <t>D13. La emisora de la Universidad requiere una mayor insonorización para sus actividades.</t>
  </si>
  <si>
    <t>D14. La cobertura del internet no es optima dentro de las instalaciones</t>
  </si>
  <si>
    <t>D15. Consumo de papel acorde a las solicitudes de las partes interesadas</t>
  </si>
  <si>
    <t>D16. Inoportunidad en el suministro de la información y de tiempos establecidos para la producción del servicio requerido.</t>
  </si>
  <si>
    <t>D2: Equipos insuficientes para la operación del proceso (Cámaras de televisión, micrófonos, luces, trípodes, baterías, teléfonos, almacenamiento de los equipos)</t>
  </si>
  <si>
    <t xml:space="preserve">D3: El proceso de la Oficina Asesora no cuenta con un servidor propio ni unidades de almacenamiento </t>
  </si>
  <si>
    <t xml:space="preserve">D7: El espacio donde está ubicado actualmente la cabina de radio es compartido con la oficina de apoyo académico, lo cual pone en riesgo los equipos de la oficina, puesto que solo se dispone de una sola entrada. </t>
  </si>
  <si>
    <t>D10. Insuficiencia de recursos físicos y económicos para el transporte seguro y oportuno en el cubrimiento de eventos en las diferentes sedes de la Universidad.</t>
  </si>
  <si>
    <t xml:space="preserve">D4: No se cuenta con la medición de percepción y / o expectativas de los grupos de interés de la Universidad. </t>
  </si>
  <si>
    <t>D5: No se cuenta con un manual de redacción y estilo para la página web.</t>
  </si>
  <si>
    <t xml:space="preserve">D9: Proceso de compras complejo y demorado. </t>
  </si>
  <si>
    <t>D6: La asignación de recursos financieros para la contratación del personal especializado para el proceso de comunicaciones es limitado, lo que ocasiona una alta rotación del mismo.</t>
  </si>
  <si>
    <t>D1. El alcance del proceso es demasiado  grande teniendo en cuenta la cantidad de espacios académicos (156) presentes en las unidades regionales y manejando la oficina centralizada en la sede, lo que no permite tener un impacto eficiente y no se cuenta con el personal suficiente.</t>
  </si>
  <si>
    <t>D9. Intermitencia en  los procesos de contratación del personal idóneo para los espacios académicos granjas agropecuarias.</t>
  </si>
  <si>
    <t>D11. No aprovechamiento de los recursos de apoyo por parte de la academia.</t>
  </si>
  <si>
    <t>D2. No se cuenta con un profesional que lidere los laboratorios de sede, seccionales y extensiones. Como lo tiene bibliotecas y granjas.</t>
  </si>
  <si>
    <t>D7. Elementos académicos que no cuenten con las condiciones mínimas para su préstamo</t>
  </si>
  <si>
    <t>D3. Infraestructura limitada para los laboratorios.</t>
  </si>
  <si>
    <t>D6. Desactualización de los recursos Bibliográficos y de apoyo Docente de los espacios académicos.</t>
  </si>
  <si>
    <t>D8. Falta de modernización de los espacios académicos.</t>
  </si>
  <si>
    <t>D5. Falta de articulación de los diferentes actores en la formulación y ejecución de los proyectos aprobados por el COUNFIS y planeación institucional encaminados al mejoramiento de los espacios académicos adscritos a la unidad de apoyo académico.</t>
  </si>
  <si>
    <t>D12. Falta  de articulación entre la planeación académica y administrativa en cuanto a la formulación de proyectos de inversión.</t>
  </si>
  <si>
    <t>D10. Baja  difusión de la producción científica y académica de Universidad de Cundinamarca (Biblioteca).</t>
  </si>
  <si>
    <t>D13. Falta de estandarización de los laboratorios y espacios académicos.</t>
  </si>
  <si>
    <t>D4. No existe rubro para bibliotecas por gastos de funcionamiento PAA, lo que limita la adquisición de libros, revistas especializadas, bases de datos y suscripciones a publicaciones periódicas.</t>
  </si>
  <si>
    <t>PROCESO GESTIÓN ADMISIONES Y REGISTRO</t>
  </si>
  <si>
    <r>
      <t xml:space="preserve">D1. Inestabilidad </t>
    </r>
    <r>
      <rPr>
        <sz val="11"/>
        <color indexed="8"/>
        <rFont val="Arial"/>
        <family val="2"/>
      </rPr>
      <t xml:space="preserve">laboral (en la renovación de los contratos) de algunos funcionarios adscritos a la oficina. </t>
    </r>
  </si>
  <si>
    <t>D10. El modelo y los tiempos de contratación de la universidad son dispendiosos.</t>
  </si>
  <si>
    <t>D9. Equipos de Computo con capacidad limitada</t>
  </si>
  <si>
    <t>D2. Personal insuficiente para las actividades del proceso.</t>
  </si>
  <si>
    <t xml:space="preserve">D3. En todas las seccionales y extensiones no se cuenta con las condiciones adecuadas para la conservación de los documentos. </t>
  </si>
  <si>
    <t>D4. Dependencia de otras áreas para la ejecución de las actividades del proceso</t>
  </si>
  <si>
    <t>D11. Falta integración con el equipo de trabajo y partes interesadas</t>
  </si>
  <si>
    <t>D12. La estructura orgánica es inapropiada para la ejecución de los planes, lo que hace que los trámites sean mas demorados</t>
  </si>
  <si>
    <t>D5. Los consejos de Facultad y las direcciones de programa no envían oportunamente a la oficina de Admisiones y Registro, las actas de consejo, actas de sustentación y vistos buenos, para iniciar el proceso de Revisión de carpeta para Grados y Novedades Académicas.</t>
  </si>
  <si>
    <t xml:space="preserve">D6. Demora de la oficina de tesorería en cargar archivos planos de los pagos realizados por parte de los estudiantes y aspirantes. </t>
  </si>
  <si>
    <t xml:space="preserve">D8. Falta de rubro propio para el proceso. </t>
  </si>
  <si>
    <t>D7. Falta de digitación oportuna de Notas por parte de los docentes de los diferentes programas Académicos.</t>
  </si>
  <si>
    <t>PROCESO GESTIÓN CONTROL INTERNO</t>
  </si>
  <si>
    <t>D3. Falta de continuidad en la Contratación de personal Administrativo.</t>
  </si>
  <si>
    <t>D1. No hay suficiente capacidad instalada para atender las necesidades de la Universidad.</t>
  </si>
  <si>
    <t>D2. Falta de sistematización en la Oficina.</t>
  </si>
  <si>
    <t>D4.Falta infraestructura para el desarrollo eficaz de las actividades del proceso.</t>
  </si>
  <si>
    <t>D5. Se presentan cambios inesperados acorde a actualizaciones normativas.</t>
  </si>
  <si>
    <t>D6. Debilidad de conocimiento respecto a los nuevos sistemas, modelos, normatividad adoptados por la Universidad de Cundinamarca.</t>
  </si>
  <si>
    <t>D7. Falta de entrega oportuna de la informacion por parte de los procesos.</t>
  </si>
  <si>
    <t xml:space="preserve">D8. Perdida de informacion clave del proceso </t>
  </si>
  <si>
    <t>D3 - Falta de estímulos a la investigación</t>
  </si>
  <si>
    <t>D4 - Pocos productos como resultados de Proyectos de investigación</t>
  </si>
  <si>
    <t>TRAZABILIDAD</t>
  </si>
  <si>
    <t>D8 - Contratos por tiempos cortos de Investigadores y personal administrativo.</t>
  </si>
  <si>
    <t>D1 - No se reconoce la importancia de la investigación en la Universidad</t>
  </si>
  <si>
    <t>D2 - Falta de espacios académicos para la investigación</t>
  </si>
  <si>
    <t>D7 - Manejo de la información en físico</t>
  </si>
  <si>
    <t>D12 - No se reporta la evaluación de Desempeño de las Líneas, Grupos y Semilleros de Investigación por los responsables</t>
  </si>
  <si>
    <t>D6 - No cumplir con los tiempos  establecidos para la revisión de solicitudes ante el CDI</t>
  </si>
  <si>
    <t>D13 - No reportan las actualizaciones de integrantes, de grupos, semilleros y proyectos de investigación</t>
  </si>
  <si>
    <t>D5 - No se tiene establecido los parámetros para retirar el aval institucional a: líneas, grupos,  y semillero de investigación.</t>
  </si>
  <si>
    <t xml:space="preserve">D10 - Cambios inesperados en los procedimientos administrativos. </t>
  </si>
  <si>
    <t>D11 - No acogerse a los procedimientos establecidos</t>
  </si>
  <si>
    <t xml:space="preserve">D16 - Falta de ejecución de convenios. </t>
  </si>
  <si>
    <t>D9 - Demora en los procesos administrativos y financieros para el desembolso de los recursos</t>
  </si>
  <si>
    <t>D14 - No cumplimiento de lo pactado en el acta de compromiso de los proyectos de investigación y transferencias de resultados</t>
  </si>
  <si>
    <t xml:space="preserve">D15 - No existe reglamentación ni planes de capacitación Nacionales y/o Internacionales para formación de investigadores. </t>
  </si>
  <si>
    <t xml:space="preserve">D17 - Se identifica  la falta de infraestructura  para el desarrollo eficiente de las  actividades del proceso.  </t>
  </si>
  <si>
    <t>D18- El proceso carece de  los   Insumos necesarios  para la ejecución de los proyectos.</t>
  </si>
  <si>
    <t xml:space="preserve">D19 - Se identifica la necesidad de implementar un Software adecuado el proceso de investigación.  </t>
  </si>
  <si>
    <t>FORTALEZAS</t>
  </si>
  <si>
    <t>F4. Direccionamiento estratégico acorde a las necesidades de la comunidad universitaria</t>
  </si>
  <si>
    <t>F1:Competencia del personal que integra el proceso.</t>
  </si>
  <si>
    <t>F2: Documentos internos que soportan los procesos de registro calificado, condiciones iniciales de acreditación de programas, ejercicios de autoevaluación</t>
  </si>
  <si>
    <t>F3: Estrategias metodológicas para dar a conocer a la comunidad académica la normatividad, documentos, guías y formatos entre otros del  MEN y CNA.</t>
  </si>
  <si>
    <t>F4: Reconocimiento a nivel de plan estratégico y modelo de operación al proceso de autoevaluación y acreditación.</t>
  </si>
  <si>
    <t xml:space="preserve">F5: Ambiente de trabajo agradable y armónico. </t>
  </si>
  <si>
    <t>F6: Liderazgo funcional por parte del Gestor responsable.</t>
  </si>
  <si>
    <t>F7. Seguimiento estricto a los lineamientos del MEN y CNA</t>
  </si>
  <si>
    <t>F8. Cumplimiento y compromiso con las actividades del proceso</t>
  </si>
  <si>
    <t>F9. Adecuación de espacios y equipos para el desarrollo de actividades</t>
  </si>
  <si>
    <t>F10. Digitalización en las actividades del proceso</t>
  </si>
  <si>
    <t>SISTEMATIZACION</t>
  </si>
  <si>
    <t>F11. Documentación publica, actual y veraz</t>
  </si>
  <si>
    <t xml:space="preserve">DOCUMENTACION </t>
  </si>
  <si>
    <t>F12. Backups de la información</t>
  </si>
  <si>
    <t>F13. Respuesta oportuna y clara a procesos internos y externos</t>
  </si>
  <si>
    <t>ARTICULACIÓN DE PROCESOS</t>
  </si>
  <si>
    <t>F14. Planificación de las actividades a realizar durante el semestre</t>
  </si>
  <si>
    <t>F15. Actualización periódica normativa aplicable al proceso</t>
  </si>
  <si>
    <t>F16. Los indicadores son insumo para la mejor continua del proceso</t>
  </si>
  <si>
    <t>F17. Oferta de pasantías y monitorias para el apoyo de las actividades</t>
  </si>
  <si>
    <t>F18. Implementación de la Escuela de Formación y Aprendizaje</t>
  </si>
  <si>
    <t xml:space="preserve">F1. Amplio portafolio de servicios educativos. </t>
  </si>
  <si>
    <t>F2. Independencia del proceso de contratación de la Universidad.</t>
  </si>
  <si>
    <t xml:space="preserve">PROCEDIMIENTOS </t>
  </si>
  <si>
    <t>F3. Relacionamiento favorable de los líderes del proceso con las entidades externas.</t>
  </si>
  <si>
    <t>F4.- Equipo humano interdisciplinario y competente.</t>
  </si>
  <si>
    <t>F5. Pertenecer a las entidades del sector público.</t>
  </si>
  <si>
    <t xml:space="preserve">F6. Ubicación geográfica favorable para la operación </t>
  </si>
  <si>
    <t>POSICIONAMIENTO</t>
  </si>
  <si>
    <t>F8. Se han desarrollado procesos de capacitación a los funcionarios</t>
  </si>
  <si>
    <t>F9. Se delegan funciones y se propicia un buen clima de trabajo</t>
  </si>
  <si>
    <t>F10. Existe un manual de funciones</t>
  </si>
  <si>
    <t>F11. Las herramientas de trabajo responden a las necesidades del proceso</t>
  </si>
  <si>
    <t xml:space="preserve">HERRAMIENTAS </t>
  </si>
  <si>
    <t>F12. Se cuenta con backups para la seguridad y trazabilidad de la información</t>
  </si>
  <si>
    <t>F13. Se cuenta con canales claros de comunicación</t>
  </si>
  <si>
    <t>COMUNICACIÓN</t>
  </si>
  <si>
    <t>F14. Los procesos de contratación son transparentes e imparciales</t>
  </si>
  <si>
    <t>F15. Existen indicadores para medir la eficacia y eficiencia del proceso</t>
  </si>
  <si>
    <t>F16. Credibilidad y confianza en la prestación de los servicios, los contratos y los convenios</t>
  </si>
  <si>
    <t>F17. Posibilidad de crear y fortalecer nuevas alianzas estratégicas con empresas e instituciones de educación superior</t>
  </si>
  <si>
    <t>F7. Capacidad financiera para respaldar procesos de contratación.</t>
  </si>
  <si>
    <t>F3. Reportes oportunos a Entes de Control.</t>
  </si>
  <si>
    <t>RESULTADOS</t>
  </si>
  <si>
    <t>F9. Se delegan funciones y se propicia un buen clima de trabajo.</t>
  </si>
  <si>
    <t>F10. El proceso cuenta con software  para el desarrollo de las actividades.</t>
  </si>
  <si>
    <t>F1 Planes y proyectos encaminados al cumplimiento del plan estratégico</t>
  </si>
  <si>
    <t>F2 Estructura documental del proceso</t>
  </si>
  <si>
    <t>F3 Plan Estratégico orientado a la promoción y difusión de la oferta académica</t>
  </si>
  <si>
    <t>F4 Cualificación de la formación docente</t>
  </si>
  <si>
    <t>F5 Proyecto de resignificación curricular</t>
  </si>
  <si>
    <t xml:space="preserve">F6 Escuela de Formación y Aprendizaje Docente </t>
  </si>
  <si>
    <t>F7 Estímulos a los docentes por creación de programas de extensión</t>
  </si>
  <si>
    <t>F8. Incentivos para docentes y estudiantes investigadores</t>
  </si>
  <si>
    <t>F9 Ruta de fortalecimiento de SABER PRO</t>
  </si>
  <si>
    <t>F10 Sentido de pertinencia de los docentes por sus programas académicos.</t>
  </si>
  <si>
    <t>F11 Acreditación del programa de Licenciatura en Ciencias Sociales</t>
  </si>
  <si>
    <t xml:space="preserve">F12 Tener una extensión en Chía como lugar para ofertar postgrados, por localización cercana a Bogotá y zona de alto impacto. </t>
  </si>
  <si>
    <t>F13 Salidas académicas que complementan la formación de estudiantes.</t>
  </si>
  <si>
    <t>F14. Perfiles de cargos administrativos y docentes definidos</t>
  </si>
  <si>
    <t>F15. Plataforma institucional para la gestión académica y administrativa</t>
  </si>
  <si>
    <t>PLATAFORMAS WEB</t>
  </si>
  <si>
    <t>F16. Respuesta oportuna, clara y veraz a las partes interesadas</t>
  </si>
  <si>
    <t>F17. Los indicadores son insumo para la mejora continua del proceso</t>
  </si>
  <si>
    <t>F18.  Planificación de las actividades del proceso</t>
  </si>
  <si>
    <t>F19. Apoyo de pasantes y monitores para el desarrollo de actividades</t>
  </si>
  <si>
    <t>F20. (Postgrados) Ingresos por matriculas de especialización y maestrías</t>
  </si>
  <si>
    <t>F21. (Postgrados) Equipo de trabajo calificado de acuerdo al perfil</t>
  </si>
  <si>
    <t>F22. (Postgrados) Instalaciones del área administrativa para la ejecución de actividades</t>
  </si>
  <si>
    <t xml:space="preserve">PROCESO GESTIÓN BIENESTAR UNIVERSITARIO </t>
  </si>
  <si>
    <t>F1. Equipo de trabajo competente y disponible para el desarrollo de las actividades</t>
  </si>
  <si>
    <t>F2. Disponibilidad de recursos propios (Maquinaria, equipo, e infraestructura) para el desarrollo de actividades en Bienestar.</t>
  </si>
  <si>
    <t>F3. Campañas de Promoción y Prevención para la Comunidad Universitaria</t>
  </si>
  <si>
    <t>F4. Flexibilidad en el manejo de las coberturas en los Programas de Bienestar</t>
  </si>
  <si>
    <t>F5. Plataforma SIPSE</t>
  </si>
  <si>
    <t>F6. Proyección Financiera de las Actividades del Proceso</t>
  </si>
  <si>
    <t>F7. Programas de Formación Integral que brindan al estudiante la posibilidad de mejorar su calidad de vida universitaria mediante actividades de interés .</t>
  </si>
  <si>
    <t>F8. Desarrollo de programas  de bienestar laboral  que brindan  un ambiente propicio para el desarrollo de las actividades.</t>
  </si>
  <si>
    <t>F9.  Funciones designadas de manera equilibrada para cada puesto de trabajo estableciendo roles , responsabilidades y perfil del personal contratado.</t>
  </si>
  <si>
    <t>F10. Se realiza mantenimiento preventivo y/o correctivo de los equipos.</t>
  </si>
  <si>
    <t xml:space="preserve">HARDWARE </t>
  </si>
  <si>
    <t>F11. Canales de comunicación claramente establecidos y asertivos para el desarollo de las actividades.</t>
  </si>
  <si>
    <t>F12. La comunicación e información  requerida entre los diferentes  cargos y procesos es oportuna, actualizada y verificable para el desarrollo de las acividades.</t>
  </si>
  <si>
    <t>F13. La normatividad aplicable al proceso se conoce y es actualizada periodicamente.</t>
  </si>
  <si>
    <t>F14. La contratación en el proceso es transparente.</t>
  </si>
  <si>
    <t>F15. Cumplimiento  y ejecución a las actividades de acuerdo a los requisitos e información  de los procedimientos y de la normatividad.</t>
  </si>
  <si>
    <t>F16. El desarrollo de las actividades estan estructurados bajo lineamientos del lider del proceso.</t>
  </si>
  <si>
    <t>F17. El proceso opera de manera articulada al logro de  los objetivos institucionales.</t>
  </si>
  <si>
    <t>F18. Existe retroalimentación de las conclusiones al análisis de los indicadores para la formulación o reformulación de los planes de mejora.</t>
  </si>
  <si>
    <t>F19. El direccionamiento estratégico de la universidad es conocido en el proceso.</t>
  </si>
  <si>
    <t>F20. Las actividades a realizar en el proceso durante el semestre son planificadas.</t>
  </si>
  <si>
    <t>F21.  La estructura de autoridad  está claramente definida y es apropiada para la ejecución de los planes.</t>
  </si>
  <si>
    <t>ESTRUCTURA ORGANICA</t>
  </si>
  <si>
    <t>F2. La Dirección de Sistemas y Tecnología cuenta con un esquema de trabajo planificado y organizado que permite la distribución, ejecución y seguimiento de las actividades programadas.</t>
  </si>
  <si>
    <t>F6. Apoyo por parte de la Alta Dirección</t>
  </si>
  <si>
    <t>F1. Liderazgo del Gestor Responsable.</t>
  </si>
  <si>
    <t>F2. Apoyo de la alta dirección para el SGC</t>
  </si>
  <si>
    <t>F1. Apoyo de la Alta Dirección.</t>
  </si>
  <si>
    <t xml:space="preserve">F2. Liderazgo centralizado en la Sede Principal. </t>
  </si>
  <si>
    <t>F5. Planificación de las actividades del Proceso.</t>
  </si>
  <si>
    <t>F8. Se realizan procesos de capacitación, inducción y reinducción a los funcionarios para el desarrollo sus competencias laborales.</t>
  </si>
  <si>
    <t>F9.  Los perfiles de los funcionarios cumplen con las necesidades operativas del proceso.</t>
  </si>
  <si>
    <t>F4. Los procesos de contratación se realizan conforme a la ley.</t>
  </si>
  <si>
    <t>F4. La asignación del rubro presupuestal por parte de la universidad es suficiente para el cumplimiento de las actividades del proceso.</t>
  </si>
  <si>
    <t>F10. Claridad en el plan de acción del proceso en la vigencia actual</t>
  </si>
  <si>
    <t>F9 - Trazabilidad de las convocatorias y proyectos de investigación</t>
  </si>
  <si>
    <t>F6. Amplio portafolio por facultades y programas que ofrece la Universidad.</t>
  </si>
  <si>
    <t>F4. Participación de representante de SG-SST en el Comité  de Aseguramiento de la Calidad SAC, como invitado.</t>
  </si>
  <si>
    <t>F3. Buen Ambiente de trabajo</t>
  </si>
  <si>
    <t>F3. Se realizan procesos de capacitación e inducción a los funcionarios para el desarrollo sus competencias laborales.</t>
  </si>
  <si>
    <t>F3. Buen clima Organizacional.</t>
  </si>
  <si>
    <t xml:space="preserve">F1. Cultura laboral respetuosa, agradable y enfocada al servicio. </t>
  </si>
  <si>
    <t>F2. Realización de capacitaciones para fortalecer los tiempos de respuesta de las solicitudes allegadas a la Institución</t>
  </si>
  <si>
    <t>F4. Desarrollo de programas  de bienestar laboral  que brindan  un ambiente laboral adecuado para el desarrollo de las actividades.</t>
  </si>
  <si>
    <t>F5.  Funciones designadas de manera equilibrada para cada puesto de trabajo estableciendo roles, responsabilidades y perfil del personal contratado.</t>
  </si>
  <si>
    <t>F14 - Presencia privilegiada de la universidad en las regiones del Departamento</t>
  </si>
  <si>
    <t>F8 - Gestión Documental al día y organizada</t>
  </si>
  <si>
    <t>F2: Equipo humano competente con las exigencias actuales para producir contenido de calidad</t>
  </si>
  <si>
    <t xml:space="preserve">F1. Recurso Humano idóneo en conocimiento y actualización de saberes propios de implicación directa con las funciones de la oficina. </t>
  </si>
  <si>
    <t>F2. Equipo de Trabajo Multidisciplinario.</t>
  </si>
  <si>
    <t>F7. Los profesionales de la oficina tiene mayor empoderamiento debido al fortalecimiento de las competencias</t>
  </si>
  <si>
    <t>F4: Conocimiento de la normatividad aplicable al proceso</t>
  </si>
  <si>
    <t>F2. Personal capacitado y competente para la realización de actividades</t>
  </si>
  <si>
    <t>F7. Se realizan procesos de capacitación e inducción a los funcionarios para el desarrollo sus competencias laborales.</t>
  </si>
  <si>
    <t>F2. Personal competente y actualizado capaz de brindar capacitaciones</t>
  </si>
  <si>
    <t>F9. Los indicadores son insumo para la mejora continua del proceso</t>
  </si>
  <si>
    <t>F3. Fortalecimiento de las competencias del Recurso Humano disponible en la Oficina.</t>
  </si>
  <si>
    <t>F4. Los perfiles de los funcionarios cumplen con las necesidades operativas del proceso.</t>
  </si>
  <si>
    <t>F5. Se delegan funciones y se propicia un buen clima de trabajo.</t>
  </si>
  <si>
    <t>F6. Los funcionarios están comprometidos con el desarrollo de las actividades realizadas.</t>
  </si>
  <si>
    <t>F7. El espacio físico de la oficina es acorde para el desarrollo de las actividades administrativas.</t>
  </si>
  <si>
    <t>F8. Se conoce y se aplica la normatividad al proceso.</t>
  </si>
  <si>
    <t>F2. Trazabilidad y Conocimiento del proceso.</t>
  </si>
  <si>
    <t>F2. Conocimiento del proceso.</t>
  </si>
  <si>
    <t>F6. Equipo de Trabajo Idóneo y Profesional</t>
  </si>
  <si>
    <t>F1. Personal multidisciplinario idóneo para el óptimo desarrollo de las actividades propias de las áreas de Sistemas de Información y Servicios tecnológicos.</t>
  </si>
  <si>
    <t xml:space="preserve">F1. Equipo de trabajo calificado y comprometido. </t>
  </si>
  <si>
    <t xml:space="preserve">F3. Oportunidad y calidad en la prestación del servicio. </t>
  </si>
  <si>
    <t xml:space="preserve">F7.Capacitaciones y socializaciones de los procedimientos que la oficina de admisiones ha  implementado. </t>
  </si>
  <si>
    <t>F5. Planes de capacitación enfocados a la mejora continua de los funcionarios.</t>
  </si>
  <si>
    <t>F7 - Modulo de Proyectos de Investigación en la plataforma institucional</t>
  </si>
  <si>
    <t>F4. Oportunidad y disposición de los funcionarios para el manejo del área</t>
  </si>
  <si>
    <t>F6.  Se cuenta con un manual de funciones que estructura las actividades laborales para los funcionarios.</t>
  </si>
  <si>
    <t>F8. Cultura de trabajo enfocada a resultados</t>
  </si>
  <si>
    <t>F5. Apoyo  por  parte  de las seccionales y extensiones en asignar una persona para optimizar los tramites y los tiempos determinados por la ley</t>
  </si>
  <si>
    <t>F4. Alto compromiso del equipo de trabajo para brindar un servicio de calidad a la comunidad académica, administrativa y externa</t>
  </si>
  <si>
    <t>F8. Los perfiles de los funcionarios cumplen con las necesidades operativas del proceso.</t>
  </si>
  <si>
    <t>F5. Director del Proceso comprometido con los requerimientos institucionales y que son resorte de la Dirección de Sistemas y Tecnología.</t>
  </si>
  <si>
    <t>F11. Distribución de Funciones de acuerdo a las habilidades del personal</t>
  </si>
  <si>
    <t>F6. Equipo de trabajo comprometido con los objetivos del proceso.</t>
  </si>
  <si>
    <t>F3: Personal idóneo para las necesidades del Proceso</t>
  </si>
  <si>
    <t>F12. La documentación del proceso está actualizada y divulgada.</t>
  </si>
  <si>
    <t>F13. Se conoce y se aplica la normatividad al proceso.</t>
  </si>
  <si>
    <t>F11. Se cuenta con canales claros de comunicación.</t>
  </si>
  <si>
    <t>F4. Adecuadas prácticas archivísticas.</t>
  </si>
  <si>
    <t>F7. Equipo de trabajo competente y disponible para el desarrollo de las actividades.</t>
  </si>
  <si>
    <t xml:space="preserve">F8. Sinergia. </t>
  </si>
  <si>
    <t>F2. Uso de las Tecnologías de la Información</t>
  </si>
  <si>
    <t xml:space="preserve">F6 - Espacio de Investigación en el portal web de la Ucundinamarca. </t>
  </si>
  <si>
    <t>F5 - Oficina de interacción universitaria  facilitadora de socialización y apropiación del conocimiento de los resultados de investigación por parte de los usuarios.</t>
  </si>
  <si>
    <t>F4 - Convenios internacionales</t>
  </si>
  <si>
    <t>F3: Uso de varios recursos de comunicación (web, intranet, correos masivos, redes sociales, carteleras digitales, periódico, producción audiovisual)</t>
  </si>
  <si>
    <t>F6: Portal institucional actualizado a las necesidades de información de los grupos de interés (estudiantes, docentes, administrativos, graduados, etc.)</t>
  </si>
  <si>
    <t xml:space="preserve">F9: Recurrencia en el uso de la herramientas SIS para la solicitud de servicios de la oficina de comunicaciones. </t>
  </si>
  <si>
    <t xml:space="preserve">F5. Herramientas tecnológicas suficientes para el cumplimiento dela función. </t>
  </si>
  <si>
    <t>F7. Fácil acceso a la publicación de comunicaciones en la página WEB.</t>
  </si>
  <si>
    <t>F2: Plataforma Gestasoft</t>
  </si>
  <si>
    <t>F7. Servicios en línea orientados a dar respuestas oportunas a la necesidades de la comunidad académica</t>
  </si>
  <si>
    <t>F5. Equipos e infraestructura adecuados para la oficina de calidad</t>
  </si>
  <si>
    <t>F7. El personal cuenta con los recursos digitales necesarios para el cumplimiento de los objetivos.</t>
  </si>
  <si>
    <t>F4. Fortalecimiento de los canales de datos para la mejora de la conectividad al interior de la Universidad de Cundinamarca</t>
  </si>
  <si>
    <t xml:space="preserve">F6. Promoción y divulgación de los programas en la Universidad de manera virtual. </t>
  </si>
  <si>
    <t>F1. Adecuación de los espacios asignados por la Universidad para el bodegaje</t>
  </si>
  <si>
    <t>F3 - Relaciones de la Universidad con la Sociedad</t>
  </si>
  <si>
    <t>F5. Infraestructura Física adecuada para los servicios que ofrece la oficina de Interacción universitaria.</t>
  </si>
  <si>
    <t>F7. Buenas Instalaciones e Infraestructura</t>
  </si>
  <si>
    <t>F8. Se cuenta con una buena infraestructura Física de la Oficina de Admisiones y Registro.</t>
  </si>
  <si>
    <t>F7. Los perfiles de los funcionarios cumplen con las necesidades operativas del proceso.</t>
  </si>
  <si>
    <t>F8. Se conoce y se aplica la normatividad al proceso</t>
  </si>
  <si>
    <t>F9. Se cuenta con canales claros de comunicación.</t>
  </si>
  <si>
    <t>F10. Se cuenta con backups para la seguridad y trazabilidad de la información.</t>
  </si>
  <si>
    <t>F11. La documentación del proceso está actualizada y divulgada.</t>
  </si>
  <si>
    <t>F1. Aplicativo propio para realizar solicitudes a la Institución</t>
  </si>
  <si>
    <t>F4: Aplicación institucional para la gestión de las solicitudes internas de comunicación.</t>
  </si>
  <si>
    <t>F3. Sistemas de producción acordes con la preservación del medio ambiente, que permiten el desarrollo de la ciencia tecnología e innovación (Granja La Esperanza)</t>
  </si>
  <si>
    <t xml:space="preserve">F7. Implantación de Sistemas de Información por parte de los ingenieros de la Universidad de Cundinamarca, adscritos a la Dirección de Sistemas y Tecnología, atendiendo necesidades de las demás áreas, para el fortalecimiento de las mismas </t>
  </si>
  <si>
    <t>F9. Nuevos desarrollos que permitan la automatización de procesos y procedimientos contribuyendo  a una Institución Universitaria Digital</t>
  </si>
  <si>
    <t>F9. El aplicativo informático Academusoft y los desarrollos informáticos.</t>
  </si>
  <si>
    <t>F3. Sistematización de algunas actividades dentro de los procedimientos. (Lectores de códigos de barras, aplicativos de procesos de contratación docente.)</t>
  </si>
  <si>
    <t>F8. Baja rotación laboral  permitiendo la continuidad en el desarrollo de las actividades.</t>
  </si>
  <si>
    <t>F9. Se realiza mantenimiento preventivo y/o correctivo de los equipos.</t>
  </si>
  <si>
    <t>F10. Los insumos de materiales (papel) utilizados  para el desempeño en la ejecución de las actividades son suficientes.</t>
  </si>
  <si>
    <t>F12. Se cuenta  con backups para la seguridad y trazabilidad de la información.</t>
  </si>
  <si>
    <t>F13. La documentación  del proceso esta actualizada y divulgada.</t>
  </si>
  <si>
    <t>F14. La información  requerida  para el desarrollo de las actividades es confiable actualizada y verificable.</t>
  </si>
  <si>
    <t>F15. La normatividad aplicable al proceso se conoce y es actualizada periodicamente.</t>
  </si>
  <si>
    <t>F16. La contratación del proceso es transparente e imparcial.</t>
  </si>
  <si>
    <t>F17. Los procedimientos se encuentran estructurados por lineamientos  del lider del proceso.</t>
  </si>
  <si>
    <t>F18. Existen indicadores para medir la eficacia y eficiencia del proceso.</t>
  </si>
  <si>
    <t>F19. Existe retroalimentación de las conclusiones al análisis de los indicadores para la formulación o reformulación de los planes de mejora.</t>
  </si>
  <si>
    <t>F20.  Existe integración y compromiso con el equipo de trabajo y partes interesadas.</t>
  </si>
  <si>
    <t>F21. Existe y se conoce el direccionamiento estratégico de la universidad.</t>
  </si>
  <si>
    <t>F22. Las actividades a realizar en el transcurso del  semestre son planificadas.</t>
  </si>
  <si>
    <t>F23. La orientación del líder es propicia para la consecución al logro de los resultados.</t>
  </si>
  <si>
    <t>F24. Se tiene una posición competitiva de la Universidad de Cundinamarca en la región.</t>
  </si>
  <si>
    <t>F25.  La estructura de autoridad  está claramente definida y es apropiada para la ejecución de los planes.</t>
  </si>
  <si>
    <t>F6. Ubicación geográfica estratégica.</t>
  </si>
  <si>
    <t>F8: El portal institucional tiene alrededor de 12 mil usuarios. Es un buen indicador para una comunidad de 14 mil personas. Es un medio que tiene reconocimiento y posicionamiento.</t>
  </si>
  <si>
    <t>F4. Construcción y Disponibilidad de información estadística.</t>
  </si>
  <si>
    <t>F23 - Planificación de actividades a realizar en el semestre</t>
  </si>
  <si>
    <t>F3. Autogestión y Autocontrol al interior del área</t>
  </si>
  <si>
    <t>F11. Planificación en la ejecución de las actividades acorde a los cargos</t>
  </si>
  <si>
    <t>F12. Se generan ambientes que fomentan el aprendizaje continuo</t>
  </si>
  <si>
    <t>F13. Se realizan backups de la información para la conservación del material realizado</t>
  </si>
  <si>
    <t>F14. Respuesta oportuna en las actividades y solicitudes del proceso</t>
  </si>
  <si>
    <t>F15.Los indicadores son insumo para la mejora continua del proceso</t>
  </si>
  <si>
    <t>F1 :La oficina de comunicaciones cuenta con una infraestructura física adecuada en lo que se refiere a espacios e iluminación.</t>
  </si>
  <si>
    <t xml:space="preserve">F22 - Indicadores establecidos para medir los resultados de la  gestión </t>
  </si>
  <si>
    <t>F9. Claridad de los objetivos, funciones y resposabilidades acorde a los perfiles.</t>
  </si>
  <si>
    <t>F10. Desarrollo de programas  de bienestar laboral  que brindan  un ambiente laboral adecuado para el desarrollo de las actividades.</t>
  </si>
  <si>
    <t xml:space="preserve">F21 - Información y documentación disponible, segura, confiable, actualizada y verificable </t>
  </si>
  <si>
    <t>F20 - Bienestar laboral propicio para el personal administrativo.</t>
  </si>
  <si>
    <t>F11. Funciones designadas de manera equilibrada para cada puesto de trabajo estableciendo roles, responsabilidades y perfil del personal contratado.</t>
  </si>
  <si>
    <t>F8. Se realizan procesos de capacitación e inducción a los funcionarios para el desarrollo sus competencias laborales.</t>
  </si>
  <si>
    <t>F2 - Infraestructura tecnológica</t>
  </si>
  <si>
    <t>F9. Los funcionarios  tienen conocimiento  de las actividades propias del proceso cumpliendo a cabalidad las funciones  y actividades en el tiempo planificado.</t>
  </si>
  <si>
    <t>F10. Se cuenta con personal suficiente para las actividades del proceso.</t>
  </si>
  <si>
    <t>F7: Cumplimiento de requisitos legales en el portal web (acceso a la información pública)</t>
  </si>
  <si>
    <t>F10. Aplicativo institucional para las actividades de la oficina.</t>
  </si>
  <si>
    <t>F5. Mayor cobertura en el desarrollo de actividades de los Procesos.</t>
  </si>
  <si>
    <t>F3. Alta adherencia a los procedimientos del SGC por parte de los procesos</t>
  </si>
  <si>
    <t>F3. Constancia en la aplicación y actualización de los Procesos.</t>
  </si>
  <si>
    <t>F12. Se cuenta con canales claros de comunicación</t>
  </si>
  <si>
    <t>F13. Se cuenta con backups para la seguridad y trazabilidad de la información.</t>
  </si>
  <si>
    <t>F14. Se conoce y se aplica la normatividad al proceso.</t>
  </si>
  <si>
    <t xml:space="preserve">F5. Interacción operativa con otras dependencias. </t>
  </si>
  <si>
    <t>F19 - Roles, responsabilidades y autoridades establecidas dentro del proceso.</t>
  </si>
  <si>
    <t>F4. Procedimientos documentados.</t>
  </si>
  <si>
    <t>F2. Objetivos Institucionales claros y definidos a través de documentos estratégicos</t>
  </si>
  <si>
    <t>F4. Adaptación al cambio.</t>
  </si>
  <si>
    <t xml:space="preserve">GESTION DEL CAMBIO </t>
  </si>
  <si>
    <t>F10: Aceptación y acogida del material que se produce en la oficina</t>
  </si>
  <si>
    <t>F1. Obtención de la Certificación bajo la NTC ISO 9001:2015.</t>
  </si>
  <si>
    <t>F6. El sistema de gestión de la calidad hace parte de la estrategia de la organización</t>
  </si>
  <si>
    <t>F12.  La documentación  del proceso esta actualizada y divulgada.</t>
  </si>
  <si>
    <t>F14. Los procesos y metodos de contratación  son trasparentes, imparciales y eficientes de acuerdo al proceso.</t>
  </si>
  <si>
    <t>F6. Implementación del Sistema de Gestión de Seguridad de la Información en la Universidad de Cundinamarca como lineamiento del componente de Seguridad y Privacidad de la Información en la estrategia de Gobierno Digital.</t>
  </si>
  <si>
    <t>F5. asesoramiento financiero eficiente y eficaz a los responsables de los  procesos.</t>
  </si>
  <si>
    <t>F6. Se realizan capacitaciones e inducciones a los funcionarios del proceso</t>
  </si>
  <si>
    <t>F7 Están plenamente establecidos las canales de comunicación internos y externos.</t>
  </si>
  <si>
    <t>F8 se cuanta con una planeación adecuada lo cual permite identificar y comunicar los cambios del proceso a todas las oficinas</t>
  </si>
  <si>
    <t>F9   los tiempos de respuesta entra las oficinas y los procesos con los que se interactúan es oportuna.</t>
  </si>
  <si>
    <t>F1: Segregación de Funciones</t>
  </si>
  <si>
    <t>F3. Criterio jurídico, asertivo y objetivo.</t>
  </si>
  <si>
    <t>F10. Funciones designadas de manera equilibrada para cada puesto de trabajo estableciendo roles, responsabilidades y perfil del personal contratado.</t>
  </si>
  <si>
    <t>F11. Los funcionarios tienen conocimiento de las actividades propias del proceso cumpliendo a cabalidad las funciones y actividades en el tiempo planificado.</t>
  </si>
  <si>
    <t>F12. Se cuenta con personal suficiente para las actividades del proceso.</t>
  </si>
  <si>
    <t>F13. Se realiza mantenimiento preventivo a los equipos de la oficina.</t>
  </si>
  <si>
    <t>F14. Canales de comunicación claramente establecidos y asertivos para el desarollo de las actividades.</t>
  </si>
  <si>
    <t>F15. Se cuenta  con backups para la seguridad y trazabilidad de la información.</t>
  </si>
  <si>
    <t>F16.  La documentación  del proceso esta actualizada y divulgada.</t>
  </si>
  <si>
    <t>F17. Se reportan oportunamente los cambios de acuerdo a la directriz del procedimiento de Gestión del Cambio.</t>
  </si>
  <si>
    <t>F18. El tiempo de operación de los procesos es eficiente.</t>
  </si>
  <si>
    <t>F19. La normatividad aplicable al proceso se conoce y es actualizada periodicamente.</t>
  </si>
  <si>
    <t>F20. Los  procesos de contratación son transparentes e imparciales</t>
  </si>
  <si>
    <t>F21. Los procedimientos se encuentran estructurados por lineamientos  del lider del proceso.</t>
  </si>
  <si>
    <t>F22. El proceso opera de manera articulada al logro de  los objetivos institucionales.</t>
  </si>
  <si>
    <t>F23. Existen indicadores para medir la eficacia y eficiencia del proceso</t>
  </si>
  <si>
    <t>F24. Existe retroalimentación de las conclusiones al análisis de los indicadores para la formulación o reformulación de los planes de mejora.</t>
  </si>
  <si>
    <t>F25. Se conoce la trayectoria de las actividades planificadas del proceso.</t>
  </si>
  <si>
    <t>F26.  Se cuenta con el rubro suficiente para la ejecución de las actividades.</t>
  </si>
  <si>
    <t>F27. El direccionamiento estratégico de la Universidad  es conocido.</t>
  </si>
  <si>
    <t>F28. Las actividades a realizar en el transcurso del  semestre son planificadas.</t>
  </si>
  <si>
    <t>F29  La orientación del líder es propicia para la consecución al logro de los resultados</t>
  </si>
  <si>
    <t>F30.  La estructura de autoridad  está claramente definida y es apropiada para la ejecución de los planes.</t>
  </si>
  <si>
    <t>F9. Desarrollo de programas de bienestar laboral que brindan un ambiente laboral adecuado para el desarrollo de las actividades.</t>
  </si>
  <si>
    <t>F15. Se da cumplimiento  y ejecución a las actividades  de acuerdo a los requisitos y de la normatividad del proceso.</t>
  </si>
  <si>
    <t xml:space="preserve">F18 - Se cuenta con investigadores y coordinadores de investigación para cada una de la sede, seccionales y extensiones de la Universidad de Cundinamarca. </t>
  </si>
  <si>
    <t xml:space="preserve">F5: Variedad de servicios con el fin de satisfacer las necesidades de comunicación del usuario interno( producción audiovisual, cubrimiento de eventos, relacionamiento con los medios de comunicación- free press, </t>
  </si>
  <si>
    <t>F5. Actualización e innovación permanente de los servicios bibliotecarios</t>
  </si>
  <si>
    <t>F8. Orientación a resultados</t>
  </si>
  <si>
    <t>F1. Sistema de Gestión Bibliotecaria</t>
  </si>
  <si>
    <t>F6. Procesos agiles</t>
  </si>
  <si>
    <t>F1. Confidencialidad de la información.</t>
  </si>
  <si>
    <t xml:space="preserve">F17 - El incremento de los Investigadores categorizados por Colciencias. </t>
  </si>
  <si>
    <t>F16 - Reconocimiento y categorización de los grupos de investigación por Colciencias</t>
  </si>
  <si>
    <t>F11. Backups de la información de la oficina.</t>
  </si>
  <si>
    <t>F12. Documentación del proceso publicada, actualizada y veraz.</t>
  </si>
  <si>
    <t>F13. Respuesta oportuna, clara y veraz a los diferentes procesos internos y externos.</t>
  </si>
  <si>
    <t>F14. Actualización periodica normativa aplicable al proceso.</t>
  </si>
  <si>
    <t>F15. Los indicadores son insumo para la mejora continua del proceso.</t>
  </si>
  <si>
    <t>F16. Planificación de las actividades a realizar.</t>
  </si>
  <si>
    <t>F17. Pasantes para el apoyo de las actividades de la oficina.</t>
  </si>
  <si>
    <t>F6. Utilización de los medios de Comunicación de la Universidad.</t>
  </si>
  <si>
    <t>F3. Respuesta rápida y oportuna a la solicitud de Información.</t>
  </si>
  <si>
    <t>F1. Construcción de espacios participativos y de discusión entre los diferentes actores de la comunidad Académica</t>
  </si>
  <si>
    <t>F16. Los procedimientos se encuentran estructurados por lineamientos  del lider del proceso.</t>
  </si>
  <si>
    <t>F17. Los procesos operan de manera articulada al logro de  los objetivos institucionales.</t>
  </si>
  <si>
    <t>F20. Las actividades a realizar en el transcurso del  semestre son planificadas.</t>
  </si>
  <si>
    <t>F22. Se tiene en cuenta la oferta de pasantes para el apoyo en la ejecución de las actividades del proceso.</t>
  </si>
  <si>
    <t>F5. Buenas relaciones con las diferentes dependencias de la Institución</t>
  </si>
  <si>
    <t>F10.  Los perfiles de los funcionarios cumplen con las necesidades operativas del proceso.</t>
  </si>
  <si>
    <t>F11. Desarrollo de programas  de bienestar laboral  que brindan  un ambiente laboral adecuado para el desarrollo de las actividades.</t>
  </si>
  <si>
    <t>F12. Los funcionarios  tienen conocimiento  de las actividades propias del proceso y disponibilidad para desarrollarlas.</t>
  </si>
  <si>
    <t>F13. Proyectos de desarrollo Tecnológico generados en conjunto con estudiantes de Ultimo semestre de la Facultad de Ingeniería.</t>
  </si>
  <si>
    <t xml:space="preserve">F14. El proceso cuenta con software y licencia los cuales se ajustan a las necesidades del proceso  y optimiza su ejecución. </t>
  </si>
  <si>
    <t>F15. Se realiza mantenimiento preventivo y/o correctivo de los equipos de acuerdo a un cronograma establecido permitiendo su control y cumplimiento.</t>
  </si>
  <si>
    <t>F16. Se cuenta  con backups para la seguridad y trazabilidad de la información.</t>
  </si>
  <si>
    <t>F17. Existen indicadores para medir la eficacia y eficiencia del proceso.</t>
  </si>
  <si>
    <t>F18. La estructura de autoridad  está claramente definida y es apropiada para la ejecución de los planes.</t>
  </si>
  <si>
    <t>F8. Fortalecimientos de los medios de comunicación interno en sedes, seccionales, extensiones y oficina de Bogotá</t>
  </si>
  <si>
    <t>F2. Comunicación asertiva entre los funcionarios de la oficina.</t>
  </si>
  <si>
    <t>F7. Pago oportuno de la nomina y prestaciones sociales.</t>
  </si>
  <si>
    <t>F15 - Instalaciones deportivas que facilitan la investigación en la formación de deportistas de alto rendimiento</t>
  </si>
  <si>
    <t>F13 - Prestigio conseguido por la universidad por su liderazgo cultural y su compromiso social</t>
  </si>
  <si>
    <t>F12 - Disponibilidad de recursos económicos para la transferencia de resultados</t>
  </si>
  <si>
    <t>F11 - Convocatorias permanentes de Proyectos de Investigación internas.</t>
  </si>
  <si>
    <t xml:space="preserve">F10 - Personal administrativo competente para las actividades de Investigación </t>
  </si>
  <si>
    <t>F1 - Implementación y aplicación de Políticas y normatividades legales dentro del desarrollo del Proceso</t>
  </si>
  <si>
    <t>F8. Se han desarrollado procesos de capacitación a los funcionarios.</t>
  </si>
  <si>
    <t>F10. Se realiza mantenimiento preventivo a los equipos de la oficina.</t>
  </si>
  <si>
    <t>F11. La documentación del proceso se encuentra de manera digital.</t>
  </si>
  <si>
    <t>F12. Se cuenta con canales claros de comunicación.</t>
  </si>
  <si>
    <t>F13. Los métodos de contratación y compras de la universidad son pertinentes.</t>
  </si>
  <si>
    <t>F14. Existen indicadores para medir la eficacia y eficiencia del proceso.</t>
  </si>
  <si>
    <t>F15. Se ejecutan convenios a nivel nacional e internacional.</t>
  </si>
  <si>
    <t>F16. Se ofertan programas académicos de acuerdo a las necesidades del sector.</t>
  </si>
  <si>
    <t>F17. Credibilidad y confianza en la prestación de los servicios, los contratos y los convenios.</t>
  </si>
  <si>
    <t>F2. Recurso económico suficiente para las actividades de la oficina.</t>
  </si>
  <si>
    <t>F6. Recursos propios para el Proceso.</t>
  </si>
  <si>
    <t>F8. Crecimiento de los funcionarios a nivel académico.</t>
  </si>
  <si>
    <t>F9. Equipo de trabajo dedicado al desarrollo de software en la universidad de Cundinamarca.</t>
  </si>
  <si>
    <t>F10. Contar con espacios deportivos al servicio de los funcionarios de la Universidad que permiten generar bienestar.</t>
  </si>
  <si>
    <t>F12. Roles, responsabilidades y autoridades establecidas dentro del proceso</t>
  </si>
  <si>
    <t>F13. Personal competente para el desarrollo de las atividades del proceso</t>
  </si>
  <si>
    <t xml:space="preserve">F14. Se cuenta con una estructura clara y definida del proceso de comunicación interna y externa </t>
  </si>
  <si>
    <t>F15. Elementos e insumos de trabajo suficientes y acordes para el desarrollo de actividades del proceso</t>
  </si>
  <si>
    <t>F16. Implementación y aplicación de una politica previamente establecida dentro del desarrollo del Proceso</t>
  </si>
  <si>
    <t>F17. Se cuenta con una planificación de actividades a realizar durante el semestre</t>
  </si>
  <si>
    <t xml:space="preserve">F18. Indicadores establecidos para medir los resultados de la  gestión </t>
  </si>
  <si>
    <t>F11. Sistematización para procedimiento de Acuerdos de Gestión y diferentes software para el mejoramiento de la calidad del proceso.</t>
  </si>
  <si>
    <t>F12.  Se cuenta con un manual de funciones que estructura las actividades laborales para los funcionarios.</t>
  </si>
  <si>
    <t>F13. Los funcionarios  tienen conocimiento  de las actividades propias del proceso y disponibilidad para desarrollarlas.</t>
  </si>
  <si>
    <t>F14. Equipo de trabajo comprometido, cumpliendo a cabalidad las funciones y actividades del proceso.</t>
  </si>
  <si>
    <t>F15. Existe continuidad en el tiempo de contratación de los funcionarios.</t>
  </si>
  <si>
    <t>F16. Las herramientas de trabajo responden a las necesidades del proceso.</t>
  </si>
  <si>
    <t>F17. Canales de comunicación claramente establecidos y asertivos para el desarollo de las actividades.</t>
  </si>
  <si>
    <t>F18. Se cuenta  con backups para la seguridad y trazabilidad de la información.</t>
  </si>
  <si>
    <t>F19. El tiempo de operación de los procesos es eficiente.</t>
  </si>
  <si>
    <t>F20. La normatividad aplicable al proceso se conoce y es actualizada periodicamente.</t>
  </si>
  <si>
    <t>F21. La contratación del proceso es transparente e imparcial.</t>
  </si>
  <si>
    <t>F22. Se da cumplimiento  y ejecución a las actividades de acuerdo a los requisitos y de la normatividad del proceso.</t>
  </si>
  <si>
    <t>F23. Los procedimientos se encuentran estructurados por lineamientos del lider del proceso.</t>
  </si>
  <si>
    <t>F24. Las actividades a realizar en el transcurso del semestre son planificadas.</t>
  </si>
  <si>
    <t>F25. Se ejecutan convenios a nivel nacional.</t>
  </si>
  <si>
    <t>F26. La estructura de autoridad está claramente definida.</t>
  </si>
  <si>
    <t>F7. Precios asequibles para la Comunidad en General.</t>
  </si>
  <si>
    <t>AMENAZAS</t>
  </si>
  <si>
    <t xml:space="preserve">FACTOR </t>
  </si>
  <si>
    <t>A2. Desastres naturales que afecten las instalaciones de la oficina</t>
  </si>
  <si>
    <t xml:space="preserve">PROCESO GESTIÓN AUTOEVALUACIÓN Y ACREDITACIÓN </t>
  </si>
  <si>
    <t>A1: La expedición de la ley 1753 artículo 222 de 2015 y el decreto 2450 de 2015 del MEN Resolución 02041 del 2016</t>
  </si>
  <si>
    <t xml:space="preserve">LEGAL </t>
  </si>
  <si>
    <t>A2. Faltan adecuaciones de infraestructura para la adquisición de equipos tecnológicos</t>
  </si>
  <si>
    <t xml:space="preserve">ECONOMICO </t>
  </si>
  <si>
    <t xml:space="preserve">INVERSION </t>
  </si>
  <si>
    <t>A3: Congestión de las plataformas del MEN.</t>
  </si>
  <si>
    <t>TECNOLOGICO</t>
  </si>
  <si>
    <t xml:space="preserve">A4: Presentación de documentos en medio físico </t>
  </si>
  <si>
    <t xml:space="preserve">A1. Ley de garantías </t>
  </si>
  <si>
    <t>A2. Universidades competidoras con mayor trayectoria y experiencia en modelos de contratación por medio de licitaciones.</t>
  </si>
  <si>
    <t xml:space="preserve">COMPETENCIA </t>
  </si>
  <si>
    <t>A3. Desconocimiento de las entidades públicas al respecto de la Dirección de Proyectos Especiales de la Universidad.</t>
  </si>
  <si>
    <t>A4. Dependencia de la aprobación de Planes de Desarrollo.</t>
  </si>
  <si>
    <t xml:space="preserve">INFLUENCIA </t>
  </si>
  <si>
    <t>A5. Cambios administrativos en las entidades con las cuales se suscriben los contratos.</t>
  </si>
  <si>
    <t>CONFIABILIDAD</t>
  </si>
  <si>
    <t>A6. Deterioro de la imagen de la Universidad de Cundinamarca.</t>
  </si>
  <si>
    <t>A3. Desconocimiento de la Normatividad Legal vigente.</t>
  </si>
  <si>
    <t>A5. Los tiempos en los que se transfieren los recursos de estampillas no son acordes a las necesidades de la Universidad.</t>
  </si>
  <si>
    <t>A6. Se presentan inconsistencias en los procesos de selección y contratación laboral (Demora, Conflicto de intereses)</t>
  </si>
  <si>
    <t>A3. Se presenta congestión e interrupción de los procesos y procedimientos externos.</t>
  </si>
  <si>
    <t>CONTINUIDAD DE PROCESOS</t>
  </si>
  <si>
    <t>PROCESO GESTIÓN FORMACION Y APRENDIZAJE</t>
  </si>
  <si>
    <t>A1  Tiempos de aplicación de las políticas del Ministerio de Educación.</t>
  </si>
  <si>
    <t>A2 Disminución de la transferencia económica del departamento y de la Nación</t>
  </si>
  <si>
    <t>A3 La ubicación geográfica de algunas sedes no facilita la consecución de docentes requeridos para los núcleos temáticos</t>
  </si>
  <si>
    <t xml:space="preserve">A4 Condiciones de contratación en el medio </t>
  </si>
  <si>
    <t>A5. Los planes de desarrollo del departamento no contemplan apoyo a la Universidad de Cundinamarca</t>
  </si>
  <si>
    <t>A6. Los perfiles de ingreso de los aspirantes no cumplen los requerimientos de educación superior</t>
  </si>
  <si>
    <t>A7. Situaciones de orden público</t>
  </si>
  <si>
    <t>SEGURIDAD</t>
  </si>
  <si>
    <t>A8. Ataques a la infraestructura tecnológica</t>
  </si>
  <si>
    <t>SEGURIDAD DE LA INFORMACION</t>
  </si>
  <si>
    <t>A1. Imprudencia y falta de Autocuidado en la Comunidad Universitaria.</t>
  </si>
  <si>
    <t>CULTURA</t>
  </si>
  <si>
    <t>A2. Estigmatización a los servicios de psicología por parte de la sociedad.</t>
  </si>
  <si>
    <t>A3. Aumento del consumo de licores y sustancias psicoactivas en los estudiantes</t>
  </si>
  <si>
    <t>A4. Condiciones económicas e intrafamiliares que afectan a los estudiantes</t>
  </si>
  <si>
    <t>A6. Existe carencia  de cooperación, articulación y apoyo interinstitucional con el Gobierno, Ministerio de Educación, entidades públicas y privadas.</t>
  </si>
  <si>
    <t>A7. La asignación presupuestal transferida por parte del municipio, departamento y/o nación ha disminuido.</t>
  </si>
  <si>
    <t>A8. Se presentan casos de vandalismo y delincuencia que alteran el orden público afectando el desarrollo de las actividades.</t>
  </si>
  <si>
    <t xml:space="preserve">A9. Se crean grupos en redes sociales emitiendo información no válida  sobre la Institución. </t>
  </si>
  <si>
    <t>A10.  La ejecución de las actividades del proceso pueden verse afectadas con la ocurrencia de desastres y fenomenos naturales.</t>
  </si>
  <si>
    <t>A11.  Se desconoce las políticas ambientales que regulan a la universidad por parte del proceso.</t>
  </si>
  <si>
    <t>POLITICAS</t>
  </si>
  <si>
    <t>A12.  Las congestiones externas e interrupciones afectan las acciones y respuestas  del proceso.</t>
  </si>
  <si>
    <t>A13. La oferta académica de la universidad no satisface las necesidades de la región.</t>
  </si>
  <si>
    <t>A14. Existe competencia en la región que impide visibilizar la universidad.</t>
  </si>
  <si>
    <t>A15. La universidad no se reconoce en la región como competitiva en educación superior.</t>
  </si>
  <si>
    <t>A16. No hay una clara interpretación y direccionamiento de los requisitos legales.</t>
  </si>
  <si>
    <t>A17. Desconocimiento de las actividades que desarrolla Bienestar</t>
  </si>
  <si>
    <t>MEDIOS DE COMUNICACIÓN</t>
  </si>
  <si>
    <t>A18. Estigmatización a los servicios de Programas socioeconómicos por parte de los estudiantes.</t>
  </si>
  <si>
    <t>A19. Falta de interés por parte de administrativos y docentes a las actividades que desarrolla bienestar</t>
  </si>
  <si>
    <t>A5. Falta de confianza por parte de la comunidad estudiantil para buscar la asesoria psicologica.</t>
  </si>
  <si>
    <t xml:space="preserve">A3. Brote de enfermedades de control oficial. </t>
  </si>
  <si>
    <t>A1. Catástrofes naturales.</t>
  </si>
  <si>
    <t xml:space="preserve">A3. Apagones </t>
  </si>
  <si>
    <t>A1. Cambio en la Tasa Representativa del Mercado</t>
  </si>
  <si>
    <t>A5 - Disminución de recursos financieros para la Universidad (estampilla, de la Nación, Ciencia, Tecnología e Innovación)</t>
  </si>
  <si>
    <t>A1: Desfinanciamiento de las Universidades públicas en Colombia</t>
  </si>
  <si>
    <t>A1. No Giro oportuno de las entidades externas de los aportes ordinarios y aportes con destinación especifica a la Universidad de Cundinamarca.</t>
  </si>
  <si>
    <t>A2. No tramite oportuno para el giro de las transferencias de recursos provenientes del Fondo de extensión y proyectos especiales, Fondo Académico y Centro Académico Deportivo CAD a la Universidad de Cundinamarca.</t>
  </si>
  <si>
    <t>A5. la asignación  presupuestal por parte del gobierno es insuficiente y los tiempos no son acordes para el cumplimiento de las actividades del proceso</t>
  </si>
  <si>
    <t>A6. Los tiempos para el trámite y giros de recursos económicos por parte de entes gubernamentales son demorados y son insuficientes.</t>
  </si>
  <si>
    <t>A7. Se presentan casos de vandalismo y delincuencia que alteran el orden público afectando el desarrollo de las actividades.</t>
  </si>
  <si>
    <t>A1. Reducción de recursos para el sector público por parte del gobierno</t>
  </si>
  <si>
    <t>A1. Disminución en los recursos transferidos por el Municipio, Departamento y la Nación</t>
  </si>
  <si>
    <t>A3. Actualización normativa que afecte el desarrollo normal del proceso</t>
  </si>
  <si>
    <t>A4. Normatividad en Seguridad y Salud en el Trabajo y Parafiscales</t>
  </si>
  <si>
    <t>A5. Normatividad Legal que afecta la enajenación de Bienes de la Universidad</t>
  </si>
  <si>
    <t xml:space="preserve">A3 - No existe reglamentación ni planes de capacitación Nacionales y/o Internacionales para formación de investigadores. </t>
  </si>
  <si>
    <t>A2. interrupción de términos que generan acumulación de actuaciones e incumplimiento normativo</t>
  </si>
  <si>
    <t>A6. Catastrofes naturales</t>
  </si>
  <si>
    <t>A4. Requisitos de propiedad intelectual</t>
  </si>
  <si>
    <t>A5. Sanciones por incumplimiento a entes de control</t>
  </si>
  <si>
    <t>ENTES DE CONTROL</t>
  </si>
  <si>
    <t>A1. Ley de garantías, legislación ambiental.</t>
  </si>
  <si>
    <t>A2. Variación acelerada de las tendencias en los recursos de apoyo de la educación superior (Característica 26 - Lineamiento CNA).</t>
  </si>
  <si>
    <t>A2. Cambios recurrentes en la legislación y normatividad</t>
  </si>
  <si>
    <t>A3. Exigibilidad de documentos por parte de los entes de control</t>
  </si>
  <si>
    <t>A5. Ley de garantías</t>
  </si>
  <si>
    <t>A2. Los tiempos para el trámite y giros de recursos económicos por parte de entes gubernamentales son demorados y son insuficientes.</t>
  </si>
  <si>
    <t>A3. Se desconocen las necesidades de la comunidad académica y partes interesadas.</t>
  </si>
  <si>
    <t>A4. La universidad presencia actos de vandalismo y delincuencia que alteran el orden público dañando los recursos físicos.</t>
  </si>
  <si>
    <t>A5. Se crean grupos sociales que emiten información falsa sobre la universidad.</t>
  </si>
  <si>
    <t>A6. No hay una clara interpretación y direccionamiento de los requisitos legales por parte de los entes gubernamentales.</t>
  </si>
  <si>
    <t>A1. Congestión Judicial que afecta el desarrollo y los tiempos oportunos de respuesta de la Universidad.</t>
  </si>
  <si>
    <t>A4. El modelo y los tiempos de contratación de la Universidad son ineficientes, extensos y dispendiosos afectando la continuidad  de los procesos.</t>
  </si>
  <si>
    <t>A5. La estructura orgánica es inapropiada para la ejecución de los planes, lo que hace que los trámites sean mas demorados.</t>
  </si>
  <si>
    <t>A2. No hay una clara interpretación de los requisitos legales aplicables al Proceso.</t>
  </si>
  <si>
    <t>A2. Cambios en la Normatividad regulatoria del sector</t>
  </si>
  <si>
    <t xml:space="preserve">A1. Falta de directrices para la aplicación de la normatividad legal vigente a nivel nacional para entidades territoriales de educación superior </t>
  </si>
  <si>
    <t>A2. Actualizaciones en plataforma del ICFES</t>
  </si>
  <si>
    <t>A1 - Competencia de otras instituciones de investigación</t>
  </si>
  <si>
    <t xml:space="preserve">A4 - Las condiciones de contratación que ofrecen otras IES (Instituciones de Educación Superior) para investigadores en la región. </t>
  </si>
  <si>
    <t>A4. Alta competencia de Universidades Públicas e Instituciones en el entorno</t>
  </si>
  <si>
    <t>A2. Trámites de Nacionalización de Mercancía</t>
  </si>
  <si>
    <t>A3: Censura de los medios de comunicación como consecuencia de un distanciamiento con los medios externos nacionales</t>
  </si>
  <si>
    <t xml:space="preserve">A1. Falta de colaboración Interinstitucional, frente a la inoportunidad en la entrega de información por parte de las dependencias. </t>
  </si>
  <si>
    <t>A3. Demora en las decisiones de segunda instancia.</t>
  </si>
  <si>
    <t>A1. Posibilidad de que por acción u omisión, se use el poder para desviar la gestión de lo público hacia un beneficio privado.</t>
  </si>
  <si>
    <t>A2. No continuidad de las practicas por lineamientos políticos</t>
  </si>
  <si>
    <t>A3. Incumplimiento por parte de los estudiantes en el pago de matrículas fraccionadas.</t>
  </si>
  <si>
    <t>A4. Los paros estudiantiles afectan el desarrollo de las actividades propias del proceso</t>
  </si>
  <si>
    <t>A4. Fortalecimiento de la inspección, vigilancia y control en Colombia.</t>
  </si>
  <si>
    <t>A6. Se presentan casos de vandalismo y delincuencia que alteran el orden público afectando el desarrollo de las actividades.</t>
  </si>
  <si>
    <t>A7. La ejecución de las actividades del proceso pueden verse afectadas con la ocurrencia de desastres y fenomenos naturales.</t>
  </si>
  <si>
    <t>A8. No hay una clara interpretación y direccionamiento de los requisitos legales.</t>
  </si>
  <si>
    <t>A9. Se presenta congestión e interrupción de los procesos y procedimientos externos.</t>
  </si>
  <si>
    <t xml:space="preserve">A10. Presiones internas para privilegiar procesos </t>
  </si>
  <si>
    <t>A11. Recursos Financieros insuficientes para satisfacer las necesidades de la Institución</t>
  </si>
  <si>
    <t>A12. Desconocimiento de las actividades y metas propias del proceso por parte de los Gestores Responsables</t>
  </si>
  <si>
    <t>A3. Influencia política en la Gestión de la Institución</t>
  </si>
  <si>
    <t>A4. La asignación del rubro presupuestal es insuficiente y los tiempos no son acordes para el cumplimiento de las actividades del proceso</t>
  </si>
  <si>
    <t>A1. Asonadas por parte de los estudiantes</t>
  </si>
  <si>
    <t>A4. Asonadas, paros estudiantiles.</t>
  </si>
  <si>
    <t>A5. Normatividad Legal que afecta la enajenación de Bienes de la Universidad.</t>
  </si>
  <si>
    <t>A6.  La articulación y el apoyo con otras entidades es dispendioso y no es suficiente.</t>
  </si>
  <si>
    <t>A7. La asignación del rubro presupuestal por parte de la Ucundinamarca es insuficiente y los tiempos no son acordes para la ejecución de las actividades del proceso.</t>
  </si>
  <si>
    <t>A8. No se tienen establecidos lineamientos claros para pasantes externos.</t>
  </si>
  <si>
    <t>A9. Se presentan casos de vandalismo y delincuencia que alteran el orden público afectando el desarrollo de las actividades.</t>
  </si>
  <si>
    <t>A10.  La ejecución de las actividades del proceso pueden verse afectadas con la ocurrencia de desastres y fenómenos naturales.</t>
  </si>
  <si>
    <t>A11. No hay una clara interpretación y direccionamiento de los requisitos legales.</t>
  </si>
  <si>
    <t>A12. Falta de Cultura en la Planeación de actividades.</t>
  </si>
  <si>
    <t>A13. Procesos precontractuales poco transparentes.</t>
  </si>
  <si>
    <t>A14. Falta de actualización en normatividad Jurídica.</t>
  </si>
  <si>
    <t>A15. Fallas en las especificaciones técnicas.</t>
  </si>
  <si>
    <t>A16. Falta de Planificación en el descanso que programa la Universidad.</t>
  </si>
  <si>
    <t>A17. Falta de articulación entre los procesos.</t>
  </si>
  <si>
    <t>A3. Falta de Transparencia de los ciudadanos</t>
  </si>
  <si>
    <t>A2 - Escasa implicación de algunos sectores de la sociedad en los proyectos de investigación regional.</t>
  </si>
  <si>
    <t>A5: Inseguridad en el transporte de los equipos de producción audiovisual el cual pone en riesgo de igual manera la integridad del talento humano responsable de salvaguardar los equipos.</t>
  </si>
  <si>
    <t>A1. Posible incumplimiento de compromisos con el cliente externo.</t>
  </si>
  <si>
    <t>A2. Uso inadecuado por parte de los usuarios a los servicios y recursos tecnológicos de la Universidad de Cundinamarca</t>
  </si>
  <si>
    <t>A2: Hackers informáticos</t>
  </si>
  <si>
    <t>A6. Paros, asonadas y bloqueos puesto que restringen la movilidad y afectan la oportunidad en tiempo para cumplimiento de cubrimientos.</t>
  </si>
  <si>
    <t>A7. Catástrofes naturales</t>
  </si>
  <si>
    <t>A8. Falta de implementación de políticas ambientales acorde al desarrollo de actividades</t>
  </si>
  <si>
    <t>A4: Creación de cuentas en redes sociales por parte de diferentes funcionarios, docentes, estudiantes y egresados de la Universidad, emitiendo información no validada institucionalmente y no oficial.</t>
  </si>
  <si>
    <t>A7. Falta de entrega oportuna de la informacion por parte de los procesos.</t>
  </si>
  <si>
    <t>A8. Se presentan cambios inesperados acorde a actualizaciones normativas</t>
  </si>
  <si>
    <t>A9. Paros estudiantiles que afectan la prestación del servicio.</t>
  </si>
  <si>
    <t>A3. Hackers informáticos</t>
  </si>
  <si>
    <t xml:space="preserve">A8. No hay una clara interpretación y direccionamiento de los requisitos legales. </t>
  </si>
  <si>
    <t>A7. Se crean grupos sociales que emiten información falsa sobre la universidad.</t>
  </si>
  <si>
    <t>A8. La ejecución de las actividades del proceso pueden verse afectadas con la ocurrencia de desastres y fenomenos naturales.</t>
  </si>
  <si>
    <t>A10. No se cumple los requerimientos y compromisos con el cliente externo.</t>
  </si>
  <si>
    <t>A11. La universidad no se reconoce en la región como competitiva en educación superior.</t>
  </si>
  <si>
    <t>A12. Falta de estructuración de procesos nuevos.</t>
  </si>
  <si>
    <t>A5. Situaciones de orden público</t>
  </si>
  <si>
    <t xml:space="preserve">A2. Hackers Informáticos externos. </t>
  </si>
  <si>
    <t xml:space="preserve">A4. Manipulación de la información por agentes externos, empresas que apoyan en la creación gestasoft </t>
  </si>
  <si>
    <t>A5. Mal uso de los servicios o recursos tecnológicos por parte de los usuarios finales.</t>
  </si>
  <si>
    <t>A7.  La ejecución de las actividades del proceso pueden verse afectadas con la ocurrencia de desastres y fenómenos naturales.</t>
  </si>
  <si>
    <t>A8. Ataques informáticos a la Infraestructura Tecnológica</t>
  </si>
  <si>
    <t>A8. Acceso Físicos a Centros de Datos sin los controles Adecuados Requeridos.</t>
  </si>
  <si>
    <t>A9. Falta de compromiso de la alta Dirección frente a los proyectos de renovación de tecnología</t>
  </si>
  <si>
    <t>A4. Acceso fraudulento a sistemas informáticos de la Institución</t>
  </si>
  <si>
    <t xml:space="preserve">A1. Hackers y virus informáticos </t>
  </si>
  <si>
    <t>A3. Falta de interés por parte del aspirante en consultar el Instructivo en el portal web.</t>
  </si>
  <si>
    <t>A4. Fenómenos naturales como inundaciones e incendios</t>
  </si>
  <si>
    <t>A6. Inconsistencias en los procesos de selección y contratación laboral.</t>
  </si>
  <si>
    <t>A7. Se carece de apoyo interinstitucional por parte del Gobierno y el Ministerio de Educación Nacional.</t>
  </si>
  <si>
    <t>A8. Los tiempos para el trámite y giros de recursos económicos por parte de entes gubernamentales son demorados y son insuficinetes.</t>
  </si>
  <si>
    <t>A9. Grupos sociales que emiten información falsa sobre la universidad.</t>
  </si>
  <si>
    <t>A10. Congestión e interrupción de los procesos y procedimientos externos.</t>
  </si>
  <si>
    <t>A5. Paros Estudiantiles</t>
  </si>
  <si>
    <t>A1. Manejo inadecuado de la información por personal diferente a los funcionarios de Talento Humano.</t>
  </si>
  <si>
    <t>A2. Constantes cambios en la legislación relacionada a la gestión del talento humano</t>
  </si>
  <si>
    <t>A3. Fenómenos naturales o causados por el hombre como inundaciones, incendios, manifestaciones, entre otros</t>
  </si>
  <si>
    <t>A4. Falsedad en documentos entregados por parte de los funcionarios, como requisitos de contratación.</t>
  </si>
  <si>
    <t>OPORTUNIDADES</t>
  </si>
  <si>
    <t>O4. Apropiación de Políticas de ahorro de papel.</t>
  </si>
  <si>
    <t xml:space="preserve">PROCESO GESTIÓN DE PROYECTOS ESPECIALES Y RELACIONES INSTERINSTITUCIONALES </t>
  </si>
  <si>
    <t>O1. Masificación del uso de las redes sociales.</t>
  </si>
  <si>
    <t xml:space="preserve">TECNOLOGICO </t>
  </si>
  <si>
    <t>O1: Plataforma tecnológica del SACES - CNA</t>
  </si>
  <si>
    <t>O2:Oferta en el mercado del  Sistema de autoevaluación y acreditación institucional Modelo SAAI de SUIT Academusoft de la Universidad de Pamplona.</t>
  </si>
  <si>
    <t>O4. Creación y fortalecimiento de alianzas con IES y/o empresas</t>
  </si>
  <si>
    <t xml:space="preserve">OFERTA </t>
  </si>
  <si>
    <t>O3: Documentos externos que soportan los procesos de registro calificado, condiciones iniciales de acreditación de programas, ejercicios de autoevaluación (Normas, Guías)</t>
  </si>
  <si>
    <t>LINEAMIENTOS</t>
  </si>
  <si>
    <t>O2. Sistema General de Regalías en el sector público.</t>
  </si>
  <si>
    <t>O3. Las diferentes problemáticas de la comunidad.</t>
  </si>
  <si>
    <t xml:space="preserve">SOCIAL </t>
  </si>
  <si>
    <t xml:space="preserve">NECESIDADES </t>
  </si>
  <si>
    <t>O4. Políticas y beneficios para el tema de posconflicto establecidas por el gobierno.</t>
  </si>
  <si>
    <t>O5. Amplio mercado de entidades públicas para la búsqueda de celebración de contratos.</t>
  </si>
  <si>
    <t>O3. Los lineamientos y normas legales se dan cumplimento  en las prácticas del proceso.</t>
  </si>
  <si>
    <t>O4. La articulación y el apoyo con otras entidades es asertivo y eficiente.</t>
  </si>
  <si>
    <t>O5. Los lineamientos y normas legales se cumplen en las prácticas del proceso.</t>
  </si>
  <si>
    <t>O2. Capacitación permanente a los directivos de el área financiera con entidades altamente calificada.</t>
  </si>
  <si>
    <t>O1. Demanda de profesionales en la región.</t>
  </si>
  <si>
    <t>O2 Localización de la sede Chía para ofertar programas académicos por la infraestructura y la cercanía a Bogotá</t>
  </si>
  <si>
    <t>O3 Demanda de programas de postgrado virtuales</t>
  </si>
  <si>
    <t>O4 Existencia de políticas de acreditación de los programas académicos</t>
  </si>
  <si>
    <t>O5 Disponibilidad, necesidad de conservación y uso de recursos naturales</t>
  </si>
  <si>
    <t>CLIMA</t>
  </si>
  <si>
    <t xml:space="preserve">O6 Ubicación estratégica de la Universidad en la región </t>
  </si>
  <si>
    <t xml:space="preserve">O7. Alta demanda de graduados para la oferta de posgrados </t>
  </si>
  <si>
    <t>O8. Alta posibilidad de alianzas estratégicas - convenios interinstitucionales e internacionales</t>
  </si>
  <si>
    <t>O9. Disponibilidad y cualificación en el uso y apropiación de tecnologías.</t>
  </si>
  <si>
    <t>O10. Actualización e implementación de normatividad legal aplicable</t>
  </si>
  <si>
    <t>O11. Proyección de nueva oferta académica para sede seccionales y extensiones</t>
  </si>
  <si>
    <t>O1. Apoyo del Gobierno Local y Entes Externos en campañas de Bienestar para los estudiantes</t>
  </si>
  <si>
    <t>O2. Los lineamientos y normas legales se cumplen en las prácticas del proceso.</t>
  </si>
  <si>
    <t xml:space="preserve">O1 - Convocatorias externas permanentes para financiar proyectos de investigación </t>
  </si>
  <si>
    <t>O1. Inversión Pública y Privada para emprender convenios, proyectos de Investigación, Desarrollo, Innovación y Postconflicto</t>
  </si>
  <si>
    <t>O2. Mayor entrada de recursos por estampilla.</t>
  </si>
  <si>
    <t>O4. Exigencia de Acreditación Institucional y de Programas Académicos por parte del Ministerio de Educación Nacional</t>
  </si>
  <si>
    <t>O3. Actualización normativa.</t>
  </si>
  <si>
    <t>O3. Beneficios otorgados por pares académicos a causa de la certificación administrativa en ISO 9001</t>
  </si>
  <si>
    <t>O3. Lineamientos claros por parte del Ministerio de Educación Nacional para el sector</t>
  </si>
  <si>
    <t>O1. Ley 594 de 2000 y Normas concordantes.</t>
  </si>
  <si>
    <t>O3. Expedición de normas nacionales aplicables al proceso</t>
  </si>
  <si>
    <t xml:space="preserve">O1: Posibilidad de Certificar la Web Institución </t>
  </si>
  <si>
    <t>O3. Modelo Integrado de Planeación y Gestión.</t>
  </si>
  <si>
    <t>O4. Fortalecimiento de la inspección, vigilancia y control en Colombia.</t>
  </si>
  <si>
    <t>O1. Capacitaciones con Entes Externos</t>
  </si>
  <si>
    <t>O3: Posibilidad de generar relaciones interinstitucionales con universidades del país e instituciones académicas a nivel mundial.</t>
  </si>
  <si>
    <t>O1. Generar transferencia de conocimiento a través de la Educación Continuada.</t>
  </si>
  <si>
    <t>O4. Falta de competencia de las oficinas de control interno de la región</t>
  </si>
  <si>
    <t>O1. Alto Potencial de demanda de servicios de la Oficina a través de las Decanaturas y Oficinas.</t>
  </si>
  <si>
    <t>O5. Amplia demanda de Formación en competencias y actualización en conocimientos específicos para la Comunidad en General.</t>
  </si>
  <si>
    <t>O2. Capacitaciones con Entes Externos</t>
  </si>
  <si>
    <t>O2. Fortalecimiento de los canales de comunicación con los Proveedores</t>
  </si>
  <si>
    <t>O5. Estudiantes de carrera profesional en búsqueda de pasantías como opción de grado</t>
  </si>
  <si>
    <t xml:space="preserve">O2 - Convocatorias externas para acceder a los recursos  que fortalezcan el proceso de investigación en la Universidad de Cundinamarca. </t>
  </si>
  <si>
    <t xml:space="preserve">O4- Por ser una universidad regional y de provincia, es requerida para participar en proyectos de investigación con otras entidades. </t>
  </si>
  <si>
    <t>O2: Espacios publicitarios que se pueden adquirir en los especiales de educación de los medios de comunicación con cobertura nacional</t>
  </si>
  <si>
    <t>O2. Amplia oferta en el mercado de elementos, y equipos que permiten dotar, actualizar  y modernizar los espacios académicos.</t>
  </si>
  <si>
    <t>O1. Amplia oferta de empresas consultoras</t>
  </si>
  <si>
    <t>O6. Los procesos de contratación se realizan conforme a la ley.</t>
  </si>
  <si>
    <t>O2. Apoyos a través de la modalidad virtual en temas de Gobierno Digital y Protección de Datos por parte de Min TIC y Superintendencia de Industria y Comercio</t>
  </si>
  <si>
    <t xml:space="preserve">O5 - Creciente implantación de universidades privadas en la provincia, para posibles alianzas estratégicas. </t>
  </si>
  <si>
    <t>O4. Participación en redes académicas.</t>
  </si>
  <si>
    <t>O3. Potencial de asociación con Redes de Oficinas de Interacción Universitaria a nivel nacional e internacional.</t>
  </si>
  <si>
    <t>O4. Amplio Nicho de mercado sin ser atendido.</t>
  </si>
  <si>
    <t>O6 - Participación en eventos científicos nacionales e internacionales para semilleristas y docentes investigadores</t>
  </si>
  <si>
    <t>O7 - Participación en la secretaria de Ciencia, tecnología e Innovación del Departamento de Cundinamarca.</t>
  </si>
  <si>
    <t>O2. Reconocimiento y competitividad que tiene la Universidad a nivel local y regional.</t>
  </si>
  <si>
    <t>O7. Los lineamientos y normas legales se cumplen  en las prácticas del proceso.</t>
  </si>
  <si>
    <t>O5. Nueva orientación de la documentación en las nuevas versiones de ISO Estructura alto nivel</t>
  </si>
  <si>
    <t>O1. Apoyo normativo por parte de los entes de control (conceptos, remisión, quejas por competencias).</t>
  </si>
  <si>
    <t>O2. Información Actualizada enviada por Entes de Control Interno.</t>
  </si>
  <si>
    <t>O1. Posibilidad de crear y fortalecer nuevas alianzas estratégicas con empresas e instituciones de educación superior.</t>
  </si>
  <si>
    <t>O1. Buenas relaciones con las entidades públicas y privadas externas.</t>
  </si>
  <si>
    <t>O2. Libre acceso a Jurisprudencia aplicable al proceso.</t>
  </si>
  <si>
    <t>O3. Solicitud de conceptos a Entes de Control y diferentes Órganos de Gobierno que permitan orientar los conceptos y la Gestión realizada por el Proceso.</t>
  </si>
  <si>
    <t>O4. Realizar los procesos de contratación conforme a la ley.</t>
  </si>
  <si>
    <t>O5. Solicitar pasantes para el apoyo de las actividades del proceso.</t>
  </si>
  <si>
    <t>O6. Adquisición de nuevos equipos tecnológicos y nuevos softwares.</t>
  </si>
  <si>
    <t xml:space="preserve">AVANCES </t>
  </si>
  <si>
    <t>O7. Política y objetivos ambientales que buscan regular las actividades de la Universidad.</t>
  </si>
  <si>
    <t>O8. Credibilidad y confianza en la prestación de los servicios, los contratos y los convenios.</t>
  </si>
  <si>
    <t>O1. Buena relación con los entes gubernamentales.</t>
  </si>
  <si>
    <t>O2. Cooperación Interinstitucional con Gobierno, Ministerio, Función Pública y Entidades Públicas y Privadas</t>
  </si>
  <si>
    <t xml:space="preserve">O1. Articulación con la Subdirección de Seguridad y Privacidad de la información, del Ministerio de Tecnologías de Información y Comunicación - Min TIC en la implementación de la Norma ISO 27001:2013 </t>
  </si>
  <si>
    <t>O5. Auditorías por parte de entes de control</t>
  </si>
  <si>
    <t>O3 - Problemáticas de las regiones</t>
  </si>
  <si>
    <t>O5. Atender la demanda en las solicitudes externas de los espacios académicos.</t>
  </si>
  <si>
    <t>O8. La articulación y el apoyo con otras entidades es asertivo y eficiente.</t>
  </si>
  <si>
    <t>O6. Amplia necesidad de Fortalecer el tejido social y humano a las comunidades que lo requieran.</t>
  </si>
  <si>
    <t>O7. Necesidad de transferir conocimientos por parte de las Instituciones de Educación Superior a la sociedad.</t>
  </si>
  <si>
    <t>O1. Reconocimiento por el cumplimiento de requisitos ambientales.</t>
  </si>
  <si>
    <t>O3. Libre acceso a la Información</t>
  </si>
  <si>
    <t xml:space="preserve">O4: Posicionamiento de redes sociales de la institución como un medio de comunicación masivo </t>
  </si>
  <si>
    <t xml:space="preserve">O2. Software de SGC en el mercado </t>
  </si>
  <si>
    <t>O4. Optimización del Uso de las Tecnologías de la información disponibles</t>
  </si>
  <si>
    <t>O6. Posibilidad de crear y fortalecer nuevas alianzas interbibliotecarias.</t>
  </si>
  <si>
    <t>O7. Posicionamiento estratégico en la región.</t>
  </si>
  <si>
    <t>O8. Posibilidad de obtener certificaciones por entes externos por el buen desempeño y labor de la universidad en la ejecución de sus actividades.</t>
  </si>
  <si>
    <t>O3. Desarrollo de nuevas tecnologías.</t>
  </si>
  <si>
    <t>O1. Demanda en la Educación virtual en programas de Postgrado.</t>
  </si>
  <si>
    <t xml:space="preserve">O2. Crecimiento de la población estudiantil. </t>
  </si>
  <si>
    <t>O3. Becas otorgadas por convenios interinstitucionales.</t>
  </si>
  <si>
    <t>O4. Baja competencia en la región donde hace presencia la Institución.</t>
  </si>
  <si>
    <t>O6. Ofertar nuevos programas académicos teniendo en cuenta las necesidades del sector.</t>
  </si>
  <si>
    <t>O7. Articulación y apoyo con otras entidades (publicas y/o privadas).</t>
  </si>
  <si>
    <t>O8. Adquisición de nuevos equipos tecnológicos.</t>
  </si>
  <si>
    <t>O9. Certificaciones ambientales.</t>
  </si>
  <si>
    <t>O10. Crear y fortalecer nuevas alianzas estratégicas con empresas e instituciones de educación superior</t>
  </si>
  <si>
    <t xml:space="preserve">O5. La expedición de la norma de Inclusión </t>
  </si>
  <si>
    <t>O1. Apoyo de caja de compensación familiar para actividades de capacitación y de bienestar social laboral</t>
  </si>
  <si>
    <t xml:space="preserve">O2. Oferta en el mercado nuevos sistemas de información para la liquidación de nomina </t>
  </si>
  <si>
    <t>O3. Oferta en el mercado de operador para realizar los pagos de seguridad social y parafiscales</t>
  </si>
  <si>
    <t>O4. Posibilidad de utilizar la plataforma de EPS en línea para realizar afiliaciones</t>
  </si>
  <si>
    <t>O5. Estudiantes de ultimo semestre de carreras afines al Proceso que puedan realizar sus pasantías y funcionarios que puedan apoyar el desarrollo de las actividades programadas por la Dirección de Talento Humano.</t>
  </si>
  <si>
    <t>O6. Contar con la colaboración de empresas aliadas comercialmente con la Universidad que dentro de sus actividades proporcionen su colaboración en actividades plasmadas por la oficina EPS, ARL, Cajas de Compensación</t>
  </si>
  <si>
    <t>O7. Los lineamientos y normas legales se dan cumpliento  en las prácticas del proceso.</t>
  </si>
  <si>
    <t>O8. Los sistemas de información de la Universidad bloquean el acceso a hackers que puedan afectar el proceso.</t>
  </si>
  <si>
    <t>O9. Se considera a la Universidad preparada para la adquisición y utlización de nuevos equipos tecnológicos.</t>
  </si>
  <si>
    <t>010. Existen  política y objetivos ambientales que buscan regular las actividades de la Universidad.</t>
  </si>
  <si>
    <t>011. Se conoce y se aplica los lineamientos de acreditación.</t>
  </si>
  <si>
    <t>O12. Credibilidad  y confianza en la prestación de los servicios por parte de la Institución.</t>
  </si>
  <si>
    <t>O13. Las acciones y respuestas externas a la universidad se dan en tiempos establecidos.</t>
  </si>
  <si>
    <t xml:space="preserve">CONTINUIDAD DE LOS PROCESOS </t>
  </si>
  <si>
    <t>O14. La normatividad legal y los tiempos de aplicación al proceso  es conocido y ejecutado.</t>
  </si>
  <si>
    <t>O15. Posibilidad de crear y fortalecer nuevas alianzas estratégicas con empresas e instituciones de educación superior.</t>
  </si>
  <si>
    <t>O16. Oportunidad de adquirir nuevos softwares que optimicen las actividades del proceso.</t>
  </si>
  <si>
    <t>O17. La Universidad  cuenta con un posicionamiento estratégico en la región, con posiblidades de obtener certificaciones  por entes externos  a su buen desempeño  y labor en  la ejecución de sus actividades.</t>
  </si>
  <si>
    <t>018. La universidad se reconoce en la región como competitiva en educación superior.</t>
  </si>
  <si>
    <t>O5. Posibilidad de adquirir equipos tecnológicos acordes a las necesidades del mercado de las comunicaciones</t>
  </si>
  <si>
    <t>O5. Adquisición de nuevo equipos y aplicativos para la digitalización y conservación del archivo</t>
  </si>
  <si>
    <t>O6. Cumplimiento de la promesa de valor por parte de la Universidad</t>
  </si>
  <si>
    <t>O12. Cumplimiento de la promesa de valor de la Universidad</t>
  </si>
  <si>
    <t>O8. Se tiene en cuenta la oferta de pasantes para el apoyo en la ejecución de las actividades del proceso.</t>
  </si>
  <si>
    <t>O10. Se conoce y se aplica los lineamientos de acreditación.</t>
  </si>
  <si>
    <t>O11. Credibilidad  y confianza en la prestación de los servicios por parte de la Institución.</t>
  </si>
  <si>
    <t>O12. La normatividad legal y los tiempos de aplicación al proceso son conocidos y aplicados.</t>
  </si>
  <si>
    <t>O13. Un medio informatico ayudaría en la gestión y oportunidad de las actividades del proceso.</t>
  </si>
  <si>
    <t>O14. Se cuentan con convenios que mejoran las relaciones internas y externas del proceso.</t>
  </si>
  <si>
    <t>O6. La articulación y el apoyo con otras entidades es asertivo y eficiente.</t>
  </si>
  <si>
    <t>O7. Existen  política y objetivos ambientales que buscan regular las actividades de la Universidad.</t>
  </si>
  <si>
    <t>O8. La oferta académica de la universidad es competente y acorde a las necesidades de la región.</t>
  </si>
  <si>
    <t>O9. Posibilidad de crear y fortalecer nuevas alianzas estratégicas con empresas e instituciones de educación superior.</t>
  </si>
  <si>
    <t>O10. Oportunidad de adquirir nuevos softwares que optimicen las actividades del proceso.</t>
  </si>
  <si>
    <t>O11. La Universidad  cuenta con un posicionamiento estratégico en la región, con posiblidades de obtener certificaciones  por entes externos  a su buen desempeño  y labor en  la ejecución de sus actividades.</t>
  </si>
  <si>
    <t>O12. Ser la Universidad Pública del Departamento con presencia en 7 Municipios.</t>
  </si>
  <si>
    <t>O4. Adquisición de nuevos equipos  y/o servicios tecnológicos</t>
  </si>
  <si>
    <t>O5. Certificaciones por entes externos por el buen desempeño y labor de la universidad en la ejecución de sus actividades.</t>
  </si>
  <si>
    <t>O9. Las estampillas y recursos financieros han aumentado por parte del municipio, departamento, y/o nación.</t>
  </si>
  <si>
    <t>O10. Los sistemas de información de la universidad bloquean el acceso a hackers que puedan afectar al proceso.</t>
  </si>
  <si>
    <t>O11. Se considera a la Universidad preparada para la adquisición y utlización de nuevos equipos y servicios tecnológicos que mejoren el desarrollo del proceso.</t>
  </si>
  <si>
    <t>O12. Existen  política y objetivos ambientales que buscan regular las actividades de la Universidad.</t>
  </si>
  <si>
    <t>O13. Se conoce y se aplica los lineamientos de acreditación.</t>
  </si>
  <si>
    <t>O14. Credibilidad  y confianza en la prestación de los servicios por parte de la Institución.</t>
  </si>
  <si>
    <t>O15. Existe un direccionamiento para la aplicabilidad de la normatividad legal en el proceso.</t>
  </si>
  <si>
    <t>O16. La normatividad legal y los tiempos de aplicación al proceso  es conocido y ejecutado.</t>
  </si>
  <si>
    <t>O17. La oferta académica de la universidad es competente y acorde a las necesidades de la región.</t>
  </si>
  <si>
    <t>O18. Posibilidad de crear y fortalecer nuevas alianzas estratégicas con empresas e instituciones de educación superior.</t>
  </si>
  <si>
    <t>O19. La Universidad  cuenta con un posicionamiento estratégico en la región, con posiblidades de obtener certificaciones  por entes externos  a su buen desempeño  y labor en  la ejecución de sus actividades.</t>
  </si>
  <si>
    <t>O20. Se tiene una posición competitiva de la Universidad de Cundinamarca en la región.</t>
  </si>
  <si>
    <t>O3. Se tiene en cuenta la oferta de pasantes para el apoyo en la ejecución de las actividades.</t>
  </si>
  <si>
    <t>O4.  Los sistemas de información de la Universidad bloquean el acceso a hackers que puedan afectar al proceso.</t>
  </si>
  <si>
    <t>O5. Se considera a la Universidad preparada para la adquisición y utlización de nuevos equipos tecnológicos.</t>
  </si>
  <si>
    <t>O6. Los lineamientos de acreditación son aplicados al proceso.</t>
  </si>
  <si>
    <t>O7. Credibilidad y confianza en la prestación de los servicios, los contratos y los convenios.</t>
  </si>
  <si>
    <t>O8. La normatividad legal y los tiempos de aplicación al proceso  es conocido y ejecutado.</t>
  </si>
  <si>
    <t>O9 . Posibilidad de crear y fortalecer nuevas alianzas y/o convenios estratégicos con empresas e instituciones de educación superior.</t>
  </si>
  <si>
    <t>O10.  Se cuenta con un posicionamiento estratégico en la región.</t>
  </si>
  <si>
    <t>O11. Implementación del Decreto 1072 en la Universidad.</t>
  </si>
  <si>
    <t>012. Estudiantes motivados a participar en las actividades suministradas por Bienestar.</t>
  </si>
  <si>
    <t>CULTURAL</t>
  </si>
  <si>
    <t>013. Interés por parte de los Directores de Programa y Decanos para apoyar las actividades planteadas.</t>
  </si>
  <si>
    <t>O8 - Adquisición de nuevos software que optimicen las actividades del proceso</t>
  </si>
  <si>
    <t>O5. Se tiene en cuenta la oferta de pasantes para el apoyo en la ejecución de las actividades del proceso.</t>
  </si>
  <si>
    <t>O6. Se considera a la Universidad preparada para la adquisición y utilización de nuevos equipos tecnológicos.</t>
  </si>
  <si>
    <t>O7. Se conoce y se aplica los lineamientos de acreditación.</t>
  </si>
  <si>
    <t>O8. Credibilidad  y confianza en la prestación de los servicios por parte de la Institución.</t>
  </si>
  <si>
    <t>O9. La oferta académica de la universidad es competente y acorde a las necesidades de la región.</t>
  </si>
  <si>
    <t>O11. La normatividad legal y los tiempos de aplicación al proceso son conocidos y ejecutados.</t>
  </si>
  <si>
    <t>O12. La Universidad  cuenta con un posicionamiento estratégico en la región, con posibilidades de obtener certificaciones  por entes externos  a su buen desempeño  y labor en  la ejecución de sus actividades.</t>
  </si>
  <si>
    <t>O13. Los procesos de contratación se realizan conforme a la ley.</t>
  </si>
  <si>
    <t>O6. Sistematización del procedimiento de auditoría.</t>
  </si>
  <si>
    <t>O7. Articulación eficiente con entidades públicas y privadas.</t>
  </si>
  <si>
    <t>O8 Contar con Judicantes y Monitores.</t>
  </si>
  <si>
    <t xml:space="preserve">O9 Generar convenios inter administrativos de capacitación. </t>
  </si>
  <si>
    <t>O3 El proceso hace uso de la oferta de pasantes que tiene la universidad</t>
  </si>
  <si>
    <t>O4. posibilidad de actualización tecnológica.</t>
  </si>
  <si>
    <t>Etiquetas de fila</t>
  </si>
  <si>
    <t>Cuenta de SUBCLASIFICACION</t>
  </si>
  <si>
    <t>ABSOLUTO</t>
  </si>
  <si>
    <t>RELATIVO</t>
  </si>
  <si>
    <t>ACUMULADA</t>
  </si>
  <si>
    <t>1: METODOS</t>
  </si>
  <si>
    <t xml:space="preserve">2: TALENTO HUMANO </t>
  </si>
  <si>
    <t>3: EQUIPO, TECNOLOGÍA E INFRAESTRUCTURA</t>
  </si>
  <si>
    <t>4: MANAGEMENT</t>
  </si>
  <si>
    <t>5: MONEDA</t>
  </si>
  <si>
    <t xml:space="preserve">6: MEDICION </t>
  </si>
  <si>
    <t>7: MATERIALES</t>
  </si>
  <si>
    <t>8: MEDIO AMBIENTE</t>
  </si>
  <si>
    <t>Total general</t>
  </si>
  <si>
    <t>1: MANAGEMENT</t>
  </si>
  <si>
    <t>3: METODOS</t>
  </si>
  <si>
    <t>4: EQUIPO,TECNOLOGIA E INFRAESTRUCTURA</t>
  </si>
  <si>
    <t xml:space="preserve">5: MEDICION </t>
  </si>
  <si>
    <t>6: MATERIALES</t>
  </si>
  <si>
    <t>7: MEDIO AMBIENTE</t>
  </si>
  <si>
    <t xml:space="preserve">1: LEGAL </t>
  </si>
  <si>
    <t>2: SOCIAL</t>
  </si>
  <si>
    <t xml:space="preserve">3: ECONOMICO </t>
  </si>
  <si>
    <t>4: TECNOLOGICO</t>
  </si>
  <si>
    <t>5: MERCADO</t>
  </si>
  <si>
    <t>6: AMBIENTAL</t>
  </si>
  <si>
    <t>7: POLITICO</t>
  </si>
  <si>
    <t>1: MERCADO</t>
  </si>
  <si>
    <t>2: LEGAL</t>
  </si>
  <si>
    <t>3: POLITICO</t>
  </si>
  <si>
    <t xml:space="preserve">4: SOCIAL </t>
  </si>
  <si>
    <t xml:space="preserve">5: TECNOLOGICO </t>
  </si>
  <si>
    <t xml:space="preserve">6: ECONOMICO </t>
  </si>
  <si>
    <t>7: AMBIENTAL</t>
  </si>
  <si>
    <t>Relación entre la cantidad de funcionarios y docentes de los procesos frente a la carga operativa</t>
  </si>
  <si>
    <t>Se refiere a la definición y comunicación de tareas, actividades, responsabilidades y funciones al interior de interior de la UDEC</t>
  </si>
  <si>
    <t>Se relaciona a procesos de inducción y capacitación a contratistas, funcionarios y docentes por parte de la institución</t>
  </si>
  <si>
    <t>GESTIÓN DEL CONOCIMIENTO</t>
  </si>
  <si>
    <t>Se relaciona a adquirir, aumentar, organizar, distribuir y compartir el conocimiento entre los funcionarios o procesos, a fin de asegurar este mismo en la institución.</t>
  </si>
  <si>
    <t>APOYO DE TERCEROS</t>
  </si>
  <si>
    <t xml:space="preserve">
PROCESO GESTIÓN SISTEMAS INTEGRADOS 
PROCESO GESTIÓN CIENCIA, TECNOLOGÍA E INNOVACIÓN</t>
  </si>
  <si>
    <t>Se relaciona a la integración, fluidez, unificación de criterios  para la interrelación de los procesos a fin de evitar reprocesos, demoras e interrupciones.</t>
  </si>
  <si>
    <t>Cuestiones relacionadas al cumplimento de normatividad (lineamientos) interna y externa.</t>
  </si>
  <si>
    <t>Se refiere a la  actualización y/o disponibilidad documental de información en los procesos del SGC.</t>
  </si>
  <si>
    <t>Se relaciona al cumplimiento y ejecución de actividades  de los procedimientos y normatividades</t>
  </si>
  <si>
    <t xml:space="preserve">
PROCESO GESTIÓN ADMISIONES Y REGISTRO</t>
  </si>
  <si>
    <t xml:space="preserve">
PROCESO GESTIÓN PLANEACIÓN INSTITUCIONAL
</t>
  </si>
  <si>
    <t>Proceso evolutivo de creación de herramientas e información tecnológica que favorecen los procesos</t>
  </si>
  <si>
    <t xml:space="preserve">Referencia al buen desempeño y labor de la universidad en la ejecución de sus actividades, como de la celebración de convenios con entidades publicas y privadas que determina su posicionamiento en el mercado </t>
  </si>
  <si>
    <t>Se relaciona a los bienes y servicios que la universidad esta dispuestas a ofrecer o la oferta que hay en el mercado a fin de que la institución los adquiera</t>
  </si>
  <si>
    <t>Se refiere a la definición y comunicación de tareas, actividades, responsabilidades y funciones al interior de interior de la UDEC.</t>
  </si>
  <si>
    <t>DESARROLLO PROFESIONAL</t>
  </si>
  <si>
    <t xml:space="preserve">
PROCESO GESTIÓN SISTEMAS Y TECNOLOGÍA</t>
  </si>
  <si>
    <t xml:space="preserve">Cuestiones relacionadas al cumplimento de normatividad (lineamientos) interna y externa. </t>
  </si>
  <si>
    <t>PROCESO GESTIÓN DOCUMENTAL
PROCESO GESTIÓN CIENCIA, TECNOLOGÍA E INNOVACIÓN</t>
  </si>
  <si>
    <t>Se relaciona a las actividades que permiten realizar seguimiento y controlar el proceso en las etapas pertinentes para la toma de decisiones.</t>
  </si>
  <si>
    <t>Se refiere al conjunto y/o actualización de programas, plataformas, datos y aplicativos que permiten ejecutar tareas; también la seguridad de información y datos de estos mismos.</t>
  </si>
  <si>
    <t>MÉTODOS</t>
  </si>
  <si>
    <t xml:space="preserve">OBSOLESCENCIA </t>
  </si>
  <si>
    <t>DIRECCIONAMIENTO ESTRATÉGICO</t>
  </si>
  <si>
    <t>Relacionado a la prestación de apoyo o servicios de terceros en los procesos para el desarrollo de las actividades o las tareas</t>
  </si>
  <si>
    <t xml:space="preserve">IMPLEMENTACIÓN </t>
  </si>
  <si>
    <t xml:space="preserve">Se relaciona al quehacer de los procesos del SGC, documentado en procedimientos, guías, instructivo, etc. </t>
  </si>
  <si>
    <t>Se refiere  al desarrollo e  implementación de aplicativos, herramientas o sistemas de información en la operación de los procesos a fin de optimizar o agilizar tramites, y digitalizar o salvaguardar la documentación.</t>
  </si>
  <si>
    <t xml:space="preserve">ESTRUCTURA ORGÁNICA </t>
  </si>
  <si>
    <t>POLÍTICO</t>
  </si>
  <si>
    <t xml:space="preserve">POLÍTICAS </t>
  </si>
  <si>
    <t xml:space="preserve">PATÓGENOS EXTERNOS </t>
  </si>
  <si>
    <t>CANTIDAD DEBILIDADES 2021</t>
  </si>
  <si>
    <t>CANTIDAD FORTALEZAS 2021</t>
  </si>
  <si>
    <t>CANTIDAD OPORTUNIDADES 2021</t>
  </si>
  <si>
    <t>CANTIDAD AMENAZAS 2021</t>
  </si>
  <si>
    <t>PROCESO GESTIÓN AUTOEVALUACIÓN Y ACREDITACIÓN
PROCESO GESTIÓN CONTROL INTERNO
PROCESO GESTIÓN CIENCIA, TECNOLOGÍA E INNOVACIÓN
PROCESO GESTIÓN DIALOGANDO CON EL MUNDO
PROCESO GESTIÓN SISTEMA DE LA SEGURIDAD Y SALUD EN EL TRABAJO</t>
  </si>
  <si>
    <t>SOFTWARE Y PLATAFORMAS</t>
  </si>
  <si>
    <t xml:space="preserve">PROCESO GESTIÓN TALENTO HUMANO
PROCESO GESTIÓN BIENESTAR UNIVERSITARIO
PROCESO GESTIÓN FORMACIÓN Y APRENDIZAJE </t>
  </si>
  <si>
    <t>PROCESO GESTIÓN CONTROL DISCIPLINARIO
PROCESO GESTIÓN DIALOGANDO CON EL MUNDO</t>
  </si>
  <si>
    <t>PROCESO GESTIÓN PLANEACIÓN INSTITUCIONAL
PROCESO GESTIÓN FORMACIÓN Y APRENDIZAJE 
PROCESO GESTIÓN BIENESTAR UNIVERSITARIO 
PROCESO GESTIÓN SERVICIO DE ATENCIÓN AL CIUDADANO
PROCESO GESTIÓN GRADUADOS</t>
  </si>
  <si>
    <t>PROCESO GESTIÓN DE PROYECTOS ESPECIALES Y RELACIONES INTERINSTITUCIONALES
PROCESO GESTIÓN CONTROL DISCIPLINARIO</t>
  </si>
  <si>
    <t xml:space="preserve">
PROCESO GESTIÓN CONTROL INTERNO
PROCESO GESTIÓN FINANCIERA</t>
  </si>
  <si>
    <t>PROCESO GESTIÓN DE PROYECTOS ESPECIALES Y RELACIONES INTERINSTITUCIONALES
PROCESO GESTIÓN FORMACIÓN Y APRENDIZAJE 
PROCESO GESTIÓN INTERACCIÓN UNIVERSITARIA
PROCESO GESTIÓN CIENCIA, TECNOLOGÍA E INNOVACIÓN</t>
  </si>
  <si>
    <t>PROCESO GESTIÓN FORMACIÓN Y APRENDIZAJE 
PROCESO GESTIÓN SISTEMAS Y TECNOLOGÍA
PROCESO GESTIÓN DOCUMENTAL
PROCESO GESTIÓN CONTROL DISCIPLINARIO</t>
  </si>
  <si>
    <t>PROCESO GESTIÓN FORMACIÓN Y APRENDIZAJE 
PROCESO GESTIÓN GRADUADOS</t>
  </si>
  <si>
    <t>PROCESO GESTIÓN DE PROYECTOS ESPECIALES Y RELACIONES INTERINSTITUCIONALES
PROCESO GESTIÓN DOCUMENTAL
PROCESO GESTIÓN CIENCIA, TECNOLOGÍA E INNOVACIÓN</t>
  </si>
  <si>
    <t>PROCESO GESTIÓN SISTEMAS Y TECNOLOGÍA
PROCESO GESTIÓN DOCUMENTAL
PROCESO GESTIÓN CIENCIA, TECNOLOGÍA E INNOVACIÓN
PROCESO GESTIÓN COMUNICACIONES
PROCESO GESTIÓN CONTROL DISCIPLINARIO
PROCESO GESTIÓN CONTROL INTERNO
PROCESO GESTIÓN ADMISIONES Y REGISTRO
PROCESO GESTIÓN FORMACIÓN Y APRENDIZAJE 
PROCESO GESTIÓN GRADUADOS</t>
  </si>
  <si>
    <t>PROCESO GESTIÓN APOYO ACADÉMICO
PROCESO GESTIÓN JURÍDICA
PROCESO GESTIÓN FORMACIÓN Y APRENDIZAJE 
PROCESO GESTIÓN SISTEMAS INTEGRADOS</t>
  </si>
  <si>
    <t>PROCESO GESTIÓN DE PROYECTOS ESPECIALES Y RELACIONES INTERINSTITUCIONALES
PROCESO GESTIÓN COMUNICACIONES</t>
  </si>
  <si>
    <t>PROCESO GESTIÓN FORMACIÓN Y APRENDIZAJE 
PROCESO GESTIÓN INTERACCIÓN UNIVERSITARIA
PROCESO GESTIÓN ADMISIONES Y REGISTRO
PROCESO GESTIÓN GRADUADOS</t>
  </si>
  <si>
    <t>PROCESO GESTIÓN SISTEMA DE LA SEGURIDAD Y SALUD EN EL TRABAJO</t>
  </si>
  <si>
    <t>PROCESO GESTIÓN TALENTO HUMANO
PROCESO GESTIÓN AUTOEVALUACIÓN Y ACREDITACIÓN 
PROCESO GESTIÓN SISTEMAS Y TECNOLOGÍA
PROCESO GESTIÓN FORMACIÓN Y APRENDIZAJE 
PROCESO GESTIÓN COMUNICACIONES
PROCESO GESTIÓN DIALOGANDO CON EL MUNDO
PROCESO GESTIÓN DE PROYECTOS ESPECIALES Y RELACIONES INTERINSTITUCIONALES
PROCESO GESTIÓN GRADUADOS</t>
  </si>
  <si>
    <t>PROCESO GESTIÓN SISTEMAS INTEGRADOS
PROCESO GESTIÓN CONTROL INTERNO
PROCESO GESTIÓN CONTROL DISCIPLINARIO</t>
  </si>
  <si>
    <t>CANTIDAD DEBILIDADES 2022</t>
  </si>
  <si>
    <t>PROCESO QUE REPORTA (2022)</t>
  </si>
  <si>
    <t>CANTIDAD AMENAZAS 2022</t>
  </si>
  <si>
    <t>PROCESO GESTIÓN TALENTO HUMANO
PROCESO GESTIÓN SISTEMAS Y TECNOLOGÍA
PROCESO GESTIÓN JURÍDICA
PROCESO GESTIÓN ADMISIONES Y REGISTRO
PROCESO GESTIÓN CIENCIA, TECNOLOGÍA E INNOVACIÓN
PROCESO GESTIÓN  CONTROL INTERNO</t>
  </si>
  <si>
    <t>PROCESO GESTIÓN CIENCIA, TECNOLOGÍA E INNOVACIÓN
PROCESO GESTIÓN TALENTO HUMANO
PROCESO GESTIÓN FORMACIÓN Y APRENDIZAJE 
PROCESO GESTIÓN CONTROL INTERNO</t>
  </si>
  <si>
    <t>PROCESO GESTIÓN DE PROYECTOS ESPECIALES Y RELACIONES INTERINSTITUCIONALES
PROCESO GESTIÓN COMUNICACIONES
PROCESO GESTIÓN FINANCIERA</t>
  </si>
  <si>
    <t>CANTIDAD FORTALEZAS 2022</t>
  </si>
  <si>
    <t>PROCESO QUE REPORTA  (2022)</t>
  </si>
  <si>
    <t>PROCESO GESTIÓN AUTOEVALUACIÓN Y ACREDITACIÓN
PROCESO GESTIÓN PLANEACIÓN INSTITUCIONAL
PROCESO GESTIÓN CONTROL DISCIPLINARIO
PROCESO GESTIÓN SISTEMA DE LA SEGURIDAD Y SALUD EN EL TRABAJO
PROCESO GESTIÓN GRADUADOS</t>
  </si>
  <si>
    <t xml:space="preserve">PROCESO GESTIÓN TALENTO HUMANO
PROCESO GESTIÓN COMUNICACIONES
PROCESO GESTIÓN GRADUADOS
PROCESO GESTIÓN SERVICIO DE ATENCIÓN AL CIUDADANO </t>
  </si>
  <si>
    <t xml:space="preserve">PROCESO GESTIÓN FORMACIÓN Y APRENDIZAJE  </t>
  </si>
  <si>
    <t>PROCESO GESTIÓN COMUNICACIONES
PROCESO GESTIÓN CIENCIA, TECNOLOGÍA E INNOVACIÓN</t>
  </si>
  <si>
    <t>PROCESO GESTIÓN DIALOGANDO CON EL MUNDO</t>
  </si>
  <si>
    <t>CANTIDAD OPORTUNIDADES 2022</t>
  </si>
  <si>
    <t>PROCESO GESTIÓN COMUNICACIONES
PROCESO GESTIÓN CONTROL DISCIPLINARIO</t>
  </si>
  <si>
    <t>PROCESO GESTIÓN CIENCIA, TECNOLOGÍA E INNOVACIÓN
PROCESO GESTIÓN FORMACIÓN Y APRENDIZAJE</t>
  </si>
  <si>
    <t>PROCESO GESTIÓN TALENTO HUMANO
PROCESO GESTIÓN CONTROL INTERNO</t>
  </si>
  <si>
    <t>PROCESO GESTIÓN CIENCIA, TECNOLOGÍA E INNOVACIÓN
PROCESO GESTIÓN DIALOGANDO CON EL MUNDO</t>
  </si>
  <si>
    <t>PROCESO GESTIÓN FORMACIÓN Y APRENDIZAJE</t>
  </si>
  <si>
    <t>PROCESO GESTIÓN TALENTO HUMANO
PROCESO GESTIÓN APOYO ACADÉMICO
PROCESO GESTIÓN FORMACIÓN Y APRENDIZAJE 
PROCESO GESTIÓN SISTEMAS INTEGRADOS 
PROCESO GESTIÓN SERVICIO DE ATENCIÓN AL CIUDADANO
PROCESO GESTIÓN PLANEACIÓN INSTITUCIONAL
PROCESO GESTIÓN DOCUMENTAL
PROCESO GESTIÓN FINANCIERA
PROCESO GESTIÓN SISTEMAS Y TECNOLOGÍA
PROCESO GESTIÓN CONTROL DISCIPLINARIO
PROCESO GESTIÓN CONTROL INTERNO
PROCESO GESTIÓN CIENCIA, TECNOLOGÍA E INNOVACIÓN
PROCESO GESTIÓN SISTEMA DE LA SEGURIDAD Y SALUD EN EL TRABAJO
PROCESO GESTIÓN DIALOGANDO CON EL MUNDO
PROCESO GESTIÓN  INTERACCIÓN UNIVERSITARIA</t>
  </si>
  <si>
    <t>PROCESO GESTIÓN TALENTO HUMANO
PROCESO GESTIÓN AUTOEVALUACIÓN Y ACREDITACIÓN
PROCESO GESTIÓN DE PROYECTOS ESPECIALES Y RELACIONES INTERINSTITUCIONALES
PROCESO GESTIÓN SISTEMAS INTEGRADOS 
PROCESO GESTIÓN SERVICIO DE ATENCIÓN AL CIUDADANO
PROCESO GESTIÓN SISTEMAS Y TECNOLOGÍA
PROCESO GESTIÓN JURÍDICA
PROCESO GESTIÓN CONTROL DISCIPLINARIO
PROCESO GESTIÓN COMUNICACIONES
PROCESO GESTIÓN CIENCIA, TECNOLOGÍA E INNOVACIÓN
PROCESO GESTIÓN DIALOGANDO CON EL MUNDO
PROCESO GESTIÓN SISTEMA DE LA SEGURIDAD Y SALUD EN EL TRABAJO
PROCESO GESTIÓN CONTROL INTERNO
PROCESO GESTIÓN FORMACIÓN Y APRENDIZAJE</t>
  </si>
  <si>
    <t>PROCESO GESTIÓN BIENESTAR UNIVERSITARIO
PROCESO GESTIÓN FORMACIÓN Y APRENDIZAJE 
PROCESO GESTIÓN SISTEMAS INTEGRADOS 
PROCESO GESTIÓN SERVICIO DE ATENCIÓN AL CIUDADANO
PROCESO GESTIÓN PLANEACIÓN INSTITUCIONAL
PROCESO GESTIÓN DOCUMENTAL
PROCESO GESTIÓN FINANCIERA
PROCESO GESTIÓN JURÍDICA
PROCESO GESTIÓN COMUNICACIONES
PROCESO GESTIÓN CIENCIA, TECNOLOGÍA E INNOVACIÓN
PROCESO GESTIÓN CONTROL DISCIPLINARIO
PROCESO GESTIÓN INTERACCIÓN UNIVERSITARIA</t>
  </si>
  <si>
    <t>PROCESO GESTIÓN TALENTO HUMANO
PROCESO GESTIÓN APOYO ACADÉMICO
PROCESO GESTIÓN FORMACIÓN Y APRENDIZAJE 
PROCESO GESTIÓN SERVICIO DE ATENCIÓN AL CIUDADANO
PROCESO GESTIÓN PLANEACIÓN INSTITUCIONAL
PROCESO GESTIÓN DOCUMENTAL
PROCESO GESTIÓN FINANCIERA
PROCESO GESTIÓN CONTROL INTERNO
PROCESO GESTIÓN CIENCIA, TECNOLOGÍA E INNOVACIÓN
PROCESO GESTIÓN DIALOGANDO CON EL MUNDO
PROCESO GESTIÓN SISTEMA DE LA SEGURIDAD Y SALUD EN EL TRABAJO</t>
  </si>
  <si>
    <t>PROCESO GESTIÓN APOYO ACADÉMICO
PROCESO GESTIÓN FORMACIÓN Y APRENDIZAJE 
PROCESO GESTIÓN SISTEMAS INTEGRADOS 
PROCESO GESTIÓN COMUNICACIONES
PROCESO GESTIÓN CIENCIA, TECNOLOGÍA E INNOVACIÓN</t>
  </si>
  <si>
    <t>PROCESO GESTIÓN DE PROYECTOS ESPECIALES Y RELACIONES INTERINSTITUCIONALES
PROCESO GESTIÓN DOCUMENTAL
PROCESO GESTIÓN SISTEMAS Y TECNOLOGÍA
PROCESO GESTIÓN CONTROL DISCIPLINARIO</t>
  </si>
  <si>
    <t>PROCESO GESTIÓN TALENTO HUMANO
PROCESO GESTIÓN BIENESTAR UNIVERSITARIO
PROCESO GESTIÓN DE PROYECTOS ESPECIALES Y RELACIONES INTERINSTITUCIONALES
PROCESO GESTIÓN APOYO ACADÉMICO
PROCESO GESTIÓN FORMACIÓN Y APRENDIZAJE 
PROCESO GESTIÓN SERVICIO DE ATENCIÓN AL CIUDADANO
PROCESO GESTIÓN FINANCIERA
PROCESO GESTIÓN COMUNICACIONES
PROCESO GESTIÓN CONTROL INTERNO
PROCESO GESTIÓN DIALOGANDO CON EL MUNDO
PROCESO GESTIÓN SISTEMA DE LA SEGURIDAD Y SALUD EN EL TRABAJO
PROCESO GESTIÓN JURÍDICA</t>
  </si>
  <si>
    <t xml:space="preserve">PROCESO GESTIÓN TALENTO HUMANO
PROCESO GESTIÓN BIENESTAR UNIVERSITARIO
PROCESO GESTIÓN COMUNICACIONES
PROCESO GESTIÓN DIALOGANDO CON EL MUNDO
PROCESO GESTIÓN FORMACIÓN Y APRENDIZAJE
</t>
  </si>
  <si>
    <t>PROCESO GESTIÓN TALENTO HUMANO
PROCESO GESTIÓN DE PROYECTOS ESPECIALES Y RELACIONES INTERINSTITUCIONALES
PROCESO GESTIÓN SISTEMAS Y TECNOLOGÍA
PROCESO GESTIÓN CIENCIA, TECNOLOGÍA E INNOVACIÓN</t>
  </si>
  <si>
    <t>PROCESO GESTIÓN TALENTO HUMANO
PROCESO GESTIÓN FORMACIÓN Y APRENDIZAJE 
PROCESO GESTIÓN INTERACCIÓN UNIVERSITARIA
PROCESO GESTIÓN SISTEMA DE LA SEGURIDAD Y SALUD EN EL TRABAJO
PROCESO GESTIÓN AUTOEVALUACIÓN Y ACREDITACIÓN</t>
  </si>
  <si>
    <t>PROCESO GESTIÓN SISTEMAS Y TECNOLOGÍA
PROCESO GESTIÓN COMUNICACIONES
PROCESO GESTIÓN CIENCIA, TECNOLOGÍA E INNOVACIÓN
PROCESO GESTIÓN SISTEMA DE LA SEGURIDAD Y SALUD EN EL TRABAJO</t>
  </si>
  <si>
    <t xml:space="preserve">
PROCESO GESTIÓN DOCUMENTAL</t>
  </si>
  <si>
    <t>PROCESO GESTIÓN AUTOEVALUACIÓN Y ACREDITACIÓN
PROCESO GESTIÓN APOYO ACADÉMICO
PROCESO GESTIÓN FORMACIÓN Y APRENDIZAJE 
PROCESO GESTIÓN SISTEMAS INTEGRADOS 
PROCESO GESTIÓN SERVICIO DE ATENCIÓN AL CIUDADANO
PROCESO GESTIÓN INTERACCIÓN UNIVERSITARIA
PROCESO GESTIÓN FINANCIERA
PROCESO GESTIÓN CIENCIA, TECNOLOGÍA E INNOVACIÓN
PROCESO GESTIÓN SISTEMA DE LA SEGURIDAD Y SALUD EN EL TRABAJO
PROCESO GESTIÓN JURÍDICA</t>
  </si>
  <si>
    <t>PROCESO GESTIÓN TALENTO HUMANO
PROCESO GESTIÓN AUTOEVALUACIÓN Y ACREDITACIÓN
PROCESO GESTIÓN DE PROYECTOS ESPECIALES Y RELACIONES INTERINSTITUCIONALES
PROCESO GESTIÓN APOYO ACADÉMICO
PROCESO GESTIÓN FORMACIÓN Y APRENDIZAJE 
PROCESO GESTIÓN SERVICIO DE ATENCIÓN AL CIUDADANO
PROCESO GESTIÓN PLANEACIÓN INSTITUCIONAL
PROCESO GESTIÓN DOCUMENTAL
PROCESO GESTIÓN SISTEMAS Y TECNOLOGÍA
PROCESO GESTIÓN JURÍDICA
PROCESO GESTIÓN CONTROL DISCIPLINARIO
PROCESO GESTIÓN COMUNICACIONES
PROCESO GESTIÓN CONTROL INTERNO
PROCESO GESTIÓN CIENCIA, TECNOLOGÍA E INNOVACIÓN
PROCESO GESTIÓN SISTEMA DE LA SEGURIDAD Y SALUD EN EL TRABAJO
PROCESO GESTIÓN ADMISIONES Y REGISTRO</t>
  </si>
  <si>
    <t>PROCESO GESTIÓN FORMACIÓN Y APRENDIZAJE 
PROCESO GESTIÓN SERVICIO DE ATENCIÓN AL CIUDADANO
PROCESO GESTIÓN PLANEACIÓN INSTITUCIONAL
PROCESO GESTIÓN FINANCIERA
PROCESO GESTIÓN JURÍDICA
PROCESO GESTIÓN COMUNICACIONES
PROCESO GESTIÓN CONTROL INTERNO
PROCESO GESTIÓN DIALOGANDO CON EL MUNDO</t>
  </si>
  <si>
    <t>PROCESO GESTIÓN FORMACIÓN Y APRENDIZAJE 
PROCESO GESTIÓN INTERACCIÓN UNIVERSITARIA
PROCESO GESTIÓN JURÍDICA
PROCESO GESTIÓN CIENCIA, TECNOLOGÍA E INNOVACIÓN</t>
  </si>
  <si>
    <t>PROCESO GESTIÓN DE PROYECTOS ESPECIALES Y RELACIONES INTERINSTITUCIONALES
PROCESO GESTIÓN APOYO ACADÉMICO
PROCESO GESTIÓN FORMACIÓN Y APRENDIZAJE 
PROCESO GESTIÓN SISTEMAS INTEGRADOS 
PROCESO GESTIÓN SERVICIO DE ATENCIÓN AL CIUDADANO
PROCESO GESTIÓN PLANEACIÓN INSTITUCIONAL
PROCESO GESTIÓN INTERACCIÓN UNIVERSITARIA
PROCESO GESTIÓN DOCUMENTAL
PROCESO GESTIÓN JURÍDICA
PROCESO GESTIÓN ADMISIONES Y REGISTRO
PROCESO GESTIÓN DIALOGANDO CON EL MUNDO
PROCESO GESTIÓN SISTEMA DE LA SEGURIDAD Y SALUD EN EL TRABAJO
PROCESO GESTIÓN GRADUADOS</t>
  </si>
  <si>
    <t>PROCESO GESTIÓN TALENTO HUMANO
PROCESO GESTIÓN FORMACIÓN Y APRENDIZAJE 
PROCESO GESTIÓN DOCUMENTAL
PROCESO GESTIÓN FINANCIERA
PROCESO GESTIÓN SISTEMAS Y TECNOLOGÍA
PROCESO GESTIÓN ADMISIONES Y REGISTRO
PROCESO GESTIÓN CONTROL INTERNO
PROCESO GESTIÓN CIENCIA, TECNOLOGÍA E INNOVACIÓN
PROCESO GESTIÓN SISTEMA DE LA SEGURIDAD Y SALUD EN EL TRABAJO</t>
  </si>
  <si>
    <t>PROCESO GESTIÓN TALENTO HUMANO
PROCESO GESTIÓN DOCUMENTAL
PROCESO GESTIÓN FINANCIERA
PROCESO GESTIÓN CIENCIA, TECNOLOGÍA E INNOVACIÓN
PROCESO GESTIÓN SISTEMA DE LA SEGURIDAD Y SALUD EN EL TRABAJO
PROCESO GESTIÓN CONTROL INTERNO</t>
  </si>
  <si>
    <t>PROCESO GESTIÓN FORMACIÓN Y APRENDIZAJE 
PROCESO GESTIÓN PLANEACIÓN INSTITUCIONAL
PROCESO GESTIÓN INTERACCIÓN UNIVERSITARIA
PROCESO GESTIÓN DOCUMENTAL
PROCESO GESTIÓN FINANCIERA
PROCESO GESTIÓN SISTEMAS Y TECNOLOGÍA
PROCESO GESTIÓN COMUNICACIONES
PROCESO GESTIÓN CONTROL INTERNO
PROCESO GESTIÓN CIENCIA, TECNOLOGÍA E INNOVACIÓN
PROCESO GESTIÓN SISTEMA DE LA SEGURIDAD Y SALUD EN EL TRABAJO</t>
  </si>
  <si>
    <t>PROCESO GESTIÓN TALENTO HUMANO
PROCESO GESTIÓN CONTROL DISCIPLINARIO
PROCESO GESTIÓN SISTEMA DE LA SEGURIDAD Y SALUD EN EL TRABAJO
PROCESO GESTIÓN DIALOGANDO CON EL MUNDO
PROCESO GESTIÓN FINANCIERA</t>
  </si>
  <si>
    <t>PROCESO GESTIÓN DOCUMENTAL
PROCESO GESTIÓN CONTROL DISCIPLINARIO
PROCESO GESTIÓN SISTEMA DE LA SEGURIDAD Y SALUD EN EL TRABAJO</t>
  </si>
  <si>
    <t>PROCESO GESTIÓN BIENESTAR UNIVERSITARIO
PROCESO GESTIÓN APOYO ACADÉMICO
PROCESO GESTIÓN FORMACIÓN Y APRENDIZAJE 
PROCESO GESTIÓN SISTEMAS INTEGRADOS 
PROCESO GESTIÓN SISTEMAS Y TECNOLOGÍA
PROCESO GESTIÓN COMUNICACIONES
PROCESO GESTIÓN DIALOGANDO CON EL MUNDO
PROCESO GESTIÓN FINANCIERA</t>
  </si>
  <si>
    <t>PROCESO GESTIÓN DE PROYECTOS ESPECIALES Y RELACIONES INTERINSTITUCIONALES
PROCESO GESTIÓN FORMACIÓN Y APRENDIZAJE 
PROCESO GESTIÓN SISTEMAS INTEGRADOS 
PROCESO GESTIÓN INTERACCIÓN UNIVERSITARIA
PROCESO GESTIÓN SISTEMAS Y TECNOLOGÍA
PROCESO GESTIÓN ADMISIONES Y REGISTRO</t>
  </si>
  <si>
    <t>PROCESO GESTIÓN TALENTO HUMANO
PROCESO GESTIÓN BIENESTAR UNIVERSITARIO
PROCESO GESTIÓN AUTOEVALUACIÓN Y ACREDITACIÓN
PROCESO GESTIÓN FORMACIÓN Y APRENDIZAJE 
PROCESO GESTIÓN DOCUMENTAL
PROCESO GESTIÓN SISTEMAS Y TECNOLOGÍA
PROCESO GESTIÓN COMUNICACIONES
PROCESO GESTIÓN CIENCIA, TECNOLOGÍA E INNOVACIÓN
PROCESO GESTIÓN DIALOGANDO CON EL MUNDO
PROCESO GESTIÓN SISTEMA DE LA SEGURIDAD Y SALUD EN EL TRABAJO
PROCESO GESTIÓN GRADUADOS</t>
  </si>
  <si>
    <t>PROCESO GESTIÓN SERVICIO DE ATENCIÓN AL CIUDADANO
PROCESO GESTIÓN PLANEACIÓN INSTITUCIONAL
PROCESO GESTIÓN APOYO ACADÉMICO
PROCESO GESTIÓN BIENESTAR UNIVERSITARIO
PROCESO GESTIÓN CIENCIA, TECNOLOGÍA E INNOVACIÓN
PROCESO GESTIÓN FINANCIERA
PROCESO GESTIÓN CONTROL DISCIPLINARIO
PROCESO GESTIÓN DIALOGANDO CON EL MUNDO
PROCESO GESTIÓN FORMACIÓN Y APRENDIZAJE 
PROCESO GESTIÓN GRADUADOS</t>
  </si>
  <si>
    <t>PROCESO GESTIÓN TALENTO HUMANO
PROCESO GESTIÓN SERVICIO DE ATENCIÓN AL CIUDADANO
PROCESO GESTIÓN SISTEMAS Y TECNOLOGÍA
PROCESO GESTIÓN PLANEACIÓN INSTITUCIONAL
PROCESO GESTIÓN INTERACCIÓN UNIVERSITARIA
PROCESO GESTIÓN BIENESTAR UNIVERSITARIO
PROCESO GESTIÓN ADMISIONES Y REGISTRO
PROCESO GESTIÓN APOYO ACADÉMICO
PROCESO GESTIÓN CIENCIA, TECNOLOGÍA E INNOVACIÓN
PROCESO GESTIÓN DOCUMENTAL
PROCESO GESTIÓN FINANCIERA
PROCESO GESTIÓN COMUNICACIONES
PROCESO GESTIÓN DIALOGANDO CON EL MUNDO
PROCESO GESTIÓN FORMACIÓN Y APRENDIZAJE 
PROCESO GESTIÓN SISTEMA DE LA SEGURIDAD Y SALUD EN EL TRABAJO
PROCESO GESTIÓN GRADUADOS
PROCESO GESTIÓN SISTEMAS INTEGRADOS</t>
  </si>
  <si>
    <t>PROCESO GESTIÓN TALENTO HUMANO
PROCESO GESTIÓN INTERACCIÓN UNIVERSITARIA
PROCESO GESTIÓN BIENESTAR UNIVERSITARIO
PROCESO GESTIÓN CIENCIA, TECNOLOGÍA E INNOVACIÓN
PROCESO GESTIÓN FINANCIERA
PROCESO GESTIÓN CONTROL DISCIPLINARIO
PROCESO GESTIÓN DIALOGANDO CON EL MUNDO 
PROCESO GESTIÓN DOCUMENTAL
PROCESO GESTIÓN JURÍDICA
PROCESO GESTIÓN FORMACIÓN Y APRENDIZAJE 
PROCESO GESTIÓN SISTEMA DE LA SEGURIDAD Y SALUD EN EL TRABAJO</t>
  </si>
  <si>
    <t>PROCESO GESTIÓN TALENTO HUMANO
PROCESO GESTIÓN SISTEMAS Y TECNOLOGÍA
PROCESO GESTIÓN APOYO ACADÉMICO
PROCESO GESTIÓN INTERACCIÓN UNIVERSITARIA
PROCESO GESTIÓN BIENESTAR UNIVERSITARIO
PROCESO GESTIÓN COMUNICACIONES
PROCESO GESTIÓN ADMISIONES Y REGISTRO</t>
  </si>
  <si>
    <t>PROCESO GESTIÓN PLANEACIÓN INSTITUCIONAL
PROCESO GESTIÓN APOYO ACADÉMICO
PROCESO GESTIÓN FINANCIERA
PROCESO GESTIÓN FORMACIÓN Y APRENDIZAJE 
PROCESO GESTIÓN GRADUADOS</t>
  </si>
  <si>
    <t>PROCESO GESTIÓN SISTEMAS Y TECNOLOGÍA
PROCESO GESTIÓN PLANEACIÓN INSTITUCIONAL
PROCESO GESTIÓN BIENESTAR UNIVERSITARIO
PROCESO GESTIÓN DOCUMENTAL
PROCESO GESTIÓN COMUNICACIONES
PROCESO GESTIÓN CONTROL INTERNO
PROCESO GESTIÓN JURÍDICA
PROCESO GESTIÓN ADMISIONES Y REGISTRO
PROCESO GESTIÓN FORMACIÓN Y APRENDIZAJE 
PROCESO GESTIÓN SISTEMAS INTEGRADOS</t>
  </si>
  <si>
    <t>PROCESO GESTIÓN TALENTO HUMANO
PROCESO GESTIÓN SERVICIO DE ATENCIÓN AL CIUDADANO
PROCESO GESTIÓN SISTEMAS Y TECNOLOGÍA
PROCESO GESTIÓN PLANEACIÓN INSTITUCIONAL
PROCESO GESTIÓN BIENESTAR UNIVERSITARIO
PROCESO GESTIÓN DOCUMENTAL
PROCESO GESTIÓN COMUNICACIONES
PROCESO GESTIÓN CONTROL INTERNO
PROCESO GESTIÓN ADMISIONES Y REGISTRO
PROCESO GESTIÓN FORMACIÓN Y APRENDIZAJE 
PROCESO GESTIÓN SISTEMA DE LA SEGURIDAD Y SALUD EN EL TRABAJO
PROCESO GESTIÓN SISTEMAS INTEGRADOS</t>
  </si>
  <si>
    <t>PROCESO GESTIÓN SERVICIO DE ATENCIÓN AL CIUDADANO
PROCESO GESTIÓN APOYO ACADÉMICO
PROCESO GESTIÓN CONTROL DISCIPLINARIO
PROCESO GESTIÓN FINANCIERA
PROCESO GESTIÓN CONTROL INTERNO
PROCESO GESTIÓN FORMACIÓN Y APRENDIZAJE 
PROCESO GESTIÓN SISTEMAS INTEGRADOS</t>
  </si>
  <si>
    <t>PROCESO GESTIÓN TALENTO HUMANO
PROCESO GESTIÓN APOYO ACADÉMICO
PROCESO GESTIÓN CIENCIA, TECNOLOGÍA E INNOVACIÓN
PROCESO GESTIÓN FINANCIERA
PROCESO GESTIÓN CONTROL INTERNO
PROCESO GESTIÓN DIALOGANDO CON EL MUNDO
PROCESO GESTIÓN SISTEMA DE LA SEGURIDAD Y SALUD EN EL TRABAJO
PROCESO GESTIÓN GRADUADOS</t>
  </si>
  <si>
    <t>PROCESO GESTIÓN TALENTO HUMANO
PROCESO GESTIÓN CIENCIA, TECNOLOGÍA E INNOVACIÓN</t>
  </si>
  <si>
    <t>PROCESO GESTIÓN BIENESTAR UNIVERSITARIO
PROCESO GESTIÓN DIALOGANDO CON EL MUNDO
PROCESO GESTIÓN FORMACIÓN Y APRENDIZAJE</t>
  </si>
  <si>
    <t>PROCESO GESTIÓN BIENESTAR UNIVERSITARIO
PROCESO GESTIÓN ADMISIONES Y REGISTRO
PROCESO GESTIÓN SISTEMA DE LA SEGURIDAD Y SALUD EN EL TRABAJO</t>
  </si>
  <si>
    <t>PROCESO GESTIÓN PLANEACIÓN INSTITUCIONAL
PROCESO GESTIÓN DIALOGANDO CON EL MUNDO
PROCESO GESTIÓN FORMACIÓN Y APRENDIZAJE</t>
  </si>
  <si>
    <t>PROCESO GESTIÓN TALENTO HUMANO
PROCESO GESTIÓN AUTOEVALUACIÓN Y ACREDITACIÓN
PROCESO GESTIÓN DE PROYECTOS ESPECIALES Y RELACIONES INTERINSTITUCIONALES
PROCESO GESTIÓN FORMACIÓN Y APRENDIZAJE 
PROCESO GESTIÓN BIENESTAR UNIVERSITARIO 
PROCESO GESTIÓN CONTROL INTERNO
PROCESO GESTIÓN INTERACCIÓN UNIVERSITARIA
PROCESO GESTIÓN DOCUMENTAL
PROCESO GESTIÓN CIENCIA, TECNOLOGÍA E INNOVACIÓN
PROCESO GESTIÓN COMUNICACIONES
PROCESO GESTIÓN CONTROL DISCIPLINARIO
PROCESO GESTIÓN FINANCIERA
PROCESO GESTIÓN DIALOGANDO CON EL MUNDO
PROCESO GESTIÓN SISTEMA DE LA SEGURIDAD Y SALUD EN EL TRABAJO</t>
  </si>
  <si>
    <t>PROCESO GESTIÓN SISTEMAS INTEGRADOS 
PROCESO GESTIÓN AUTOEVALUACIÓN Y ACREDITACIÓN
PROCESO GESTIÓN APOYO ACADÉMICO
PROCESO GESTIÓN FORMACIÓN Y APRENDIZAJE 
PROCESO GESTIÓN BIENESTAR UNIVERSITARIO 
PROCESO GESTIÓN SISTEMAS Y TECNOLOGÍA
PROCESO GESTIÓN SERVICIO DE ATENCIÓN AL CIUDADANO
PROCESO GESTIÓN CONTROL INTERNO
PROCESO GESTIÓN JURÍDICA
PROCESO GESTIÓN ADMISIONES Y REGISTRO
PROCESO GESTIÓN CIENCIA, TECNOLOGÍA E INNOVACIÓN
PROCESO GESTIÓN COMUNICACIONES
PROCESO GESTIÓN CONTROL DISCIPLINARIO
PROCESO GESTIÓN FINANCIERA</t>
  </si>
  <si>
    <t>PROCESO GESTIÓN TALENTO HUMANO
PROCESO GESTIÓN DE PROYECTOS ESPECIALES Y RELACIONES INTERINSTITUCIONALES
PROCESO GESTIÓN PLANEACIÓN INSTITUCIONAL
PROCESO GESTIÓN FORMACIÓN Y APRENDIZAJE 
PROCESO GESTIÓN BIENESTAR UNIVERSITARIO 
PROCESO GESTIÓN SISTEMAS Y TECNOLOGÍA
PROCESO GESTIÓN CONTROL INTERNO
PROCESO GESTIÓN INTERACCIÓN UNIVERSITARIA
PROCESO GESTIÓN COMUNICACIONES
PROCESO GESTIÓN CONTROL DISCIPLINARIO
PROCESO GESTIÓN FINANCIERA
PROCESO GESTIÓN SISTEMA DE LA SEGURIDAD Y SALUD EN EL TRABAJO
PROCESO GESTIÓN GRADUADOS
PROCESO GESTIÓN SERVICIO DE ATENCIÓN AL CIUDADANO</t>
  </si>
  <si>
    <t>PROCESO GESTIÓN TALENTO HUMANO
PROCESO GESTIÓN AUTOEVALUACIÓN Y ACREDITACIÓN
PROCESO GESTIÓN DE PROYECTOS ESPECIALES Y RELACIONES INTERINSTITUCIONALES
PROCESO GESTIÓN PLANEACIÓN INSTITUCIONAL
PROCESO GESTIÓN FORMACIÓN Y APRENDIZAJE 
PROCESO GESTIÓN BIENESTAR UNIVERSITARIO 
PROCESO GESTIÓN SISTEMAS Y TECNOLOGÍA
PROCESO GESTIÓN INTERACCIÓN UNIVERSITARIA
PROCESO GESTIÓN ADMISIONES Y REGISTRO
PROCESO GESTIÓN DOCUMENTAL
PROCESO GESTIÓN CIENCIA, TECNOLOGÍA E INNOVACIÓN
PROCESO GESTIÓN CONTROL DISCIPLINARIO
PROCESO GESTIÓN FINANCIERA
PROCESO GESTIÓN SISTEMA DE LA SEGURIDAD Y SALUD EN EL TRABAJO</t>
  </si>
  <si>
    <t>PROCESO GESTIÓN TALENTO HUMANO
PROCESO GESTIÓN SISTEMAS INTEGRADOS 
PROCESO GESTIÓN FORMACIÓN Y APRENDIZAJE 
PROCESO GESTIÓN SISTEMAS Y TECNOLOGÍA
PROCESO GESTIÓN SERVICIO DE ATENCIÓN AL CIUDADANO
PROCESO GESTIÓN JURÍDICA
PROCESO GESTIÓN DOCUMENTAL
PROCESO GESTIÓN COMUNICACIONES
PROCESO GESTIÓN FINANCIERA
PROCESO GESTIÓN SISTEMA DE LA SEGURIDAD Y SALUD EN EL TRABAJO</t>
  </si>
  <si>
    <t>PROCESO GESTIÓN TALENTO HUMANO
PROCESO GESTIÓN AUTOEVALUACIÓN Y ACREDITACIÓN
PROCESO GESTIÓN DE PROYECTOS ESPECIALES Y RELACIONES INTERINSTITUCIONALES
PROCESO GESTIÓN FORMACIÓN Y APRENDIZAJE 
PROCESO GESTIÓN SERVICIO DE ATENCIÓN AL CIUDADANO
PROCESO GESTIÓN INTERACCIÓN UNIVERSITARIA
PROCESO GESTIÓN CONTROL DISCIPLINARIO
PROCESO GESTIÓN FINANCIERA
PROCESO GESTIÓN DIALOGANDO CON EL MUNDO
PROCESO GESTIÓN SISTEMA DE LA SEGURIDAD Y SALUD EN EL TRABAJO
PROCESO GESTIÓN GRADUADOS</t>
  </si>
  <si>
    <t>PROCESO GESTIÓN TALENTO HUMANO
PROCESO GESTIÓN BIENESTAR UNIVERSITARIO 
PROCESO GESTIÓN INTERACCIÓN UNIVERSITARIA
PROCESO GESTIÓN CIENCIA, TECNOLOGÍA E INNOVACIÓN
PROCESO GESTIÓN COMUNICACIONES
PROCESO GESTIÓN CONTROL DISCIPLINARIO
PROCESO GESTIÓN SISTEMA DE LA SEGURIDAD Y SALUD EN EL TRABAJO
PROCESO GESTIÓN GRADUADOS</t>
  </si>
  <si>
    <t>PROCESO GESTIÓN TALENTO HUMANO
PROCESO GESTIÓN DE PROYECTOS ESPECIALES Y RELACIONES INTERINSTITUCIONALES
PROCESO GESTIÓN BIENESTAR UNIVERSITARIO 
PROCESO GESTIÓN SERVICIO DE ATENCIÓN AL CIUDADANO
PROCESO GESTIÓN CONTROL INTERNO
PROCESO GESTIÓN JURÍDICA
PROCESO GESTIÓN DOCUMENTAL
PROCESO GESTIÓN CIENCIA, TECNOLOGÍA E INNOVACIÓN
PROCESO GESTIÓN COMUNICACIONES
PROCESO GESTIÓN SISTEMA DE LA SEGURIDAD Y SALUD EN EL TRABAJO</t>
  </si>
  <si>
    <t>PROCESO GESTIÓN TALENTO HUMANO
PROCESO GESTIÓN DE PROYECTOS ESPECIALES Y RELACIONES INTERINSTITUCIONALES
PROCESO GESTIÓN PLANEACIÓN INSTITUCIONAL
PROCESO GESTIÓN FORMACIÓN Y APRENDIZAJE 
PROCESO GESTIÓN BIENESTAR UNIVERSITARIO 
PROCESO GESTIÓN SERVICIO DE ATENCIÓN AL CIUDADANO
PROCESO GESTIÓN INTERACCIÓN UNIVERSITARIA
PROCESO GESTIÓN CIENCIA, TECNOLOGÍA E INNOVACIÓN
PROCESO GESTIÓN COMUNICACIONES
PROCESO GESTIÓN CONTROL DISCIPLINARIO</t>
  </si>
  <si>
    <t>PROCESO GESTIÓN DE PROYECTOS ESPECIALES Y RELACIONES INTERINSTITUCIONALES
PROCESO GESTIÓN PLANEACIÓN INSTITUCIONAL
PROCESO GESTIÓN APOYO ACADÉMICO
PROCESO GESTIÓN CIENCIA, TECNOLOGÍA E INNOVACIÓN
PROCESO GESTIÓN DIALOGANDO CON EL MUNDO
PROCESO GESTIÓN SISTEMA DE LA SEGURIDAD Y SALUD EN EL TRABAJO
PROCESO GESTIÓN GRADUADOS</t>
  </si>
  <si>
    <t>PROCESO GESTIÓN TALENTO HUMANO
PROCESO GESTIÓN DE PROYECTOS ESPECIALES Y RELACIONES INTERINSTITUCIONALES
PROCESO GESTIÓN FORMACIÓN Y APRENDIZAJE 
PROCESO GESTIÓN BIENESTAR UNIVERSITARIO 
PROCESO GESTIÓN ADMISIONES Y REGISTRO
PROCESO GESTIÓN DOCUMENTAL
PROCESO GESTIÓN CIENCIA, TECNOLOGÍA E INNOVACIÓN
PROCESO GESTIÓN COMUNICACIONES
PROCESO GESTIÓN CONTROL DISCIPLINARIO</t>
  </si>
  <si>
    <t>PROCESO GESTIÓN SISTEMAS INTEGRADOS 
PROCESO GESTIÓN AUTOEVALUACIÓN Y ACREDITACIÓN
PROCESO GESTIÓN PLANEACIÓN INSTITUCIONAL
PROCESO GESTIÓN APOYO ACADÉMICO
PROCESO GESTIÓN FORMACIÓN Y APRENDIZAJE 
PROCESO GESTIÓN BIENESTAR UNIVERSITARIO 
PROCESO GESTIÓN INTERACCIÓN UNIVERSITARIA
PROCESO GESTIÓN DIALOGANDO CON EL MUNDO</t>
  </si>
  <si>
    <t>PROCESO GESTIÓN AUTOEVALUACIÓN Y ACREDITACIÓN
PROCESO GESTIÓN DE PROYECTOS ESPECIALES Y RELACIONES INTERINSTITUCIONALES
PROCESO GESTIÓN PLANEACIÓN INSTITUCIONAL
PROCESO GESTIÓN APOYO ACADÉMICO
PROCESO GESTIÓN FORMACIÓN Y APRENDIZAJE 
PROCESO GESTIÓN SERVICIO DE ATENCIÓN AL CIUDADANO
PROCESO GESTIÓN INTERACCIÓN UNIVERSITARIA
PROCESO GESTIÓN COMUNICACIONES
PROCESO GESTIÓN SISTEMA DE LA SEGURIDAD Y SALUD EN EL TRABAJO</t>
  </si>
  <si>
    <t>PROCESO GESTIÓN DE PROYECTOS ESPECIALES Y RELACIONES INTERINSTITUCIONALES
PROCESO GESTIÓN FORMACIÓN Y APRENDIZAJE 
PROCESO GESTIÓN CIENCIA, TECNOLOGÍA E INNOVACIÓN
PROCESO GESTIÓN DIALOGANDO CON EL MUNDO
PROCESO GESTIÓN GRADUADOS</t>
  </si>
  <si>
    <t xml:space="preserve">PROCESO GESTIÓN AUTOEVALUACIÓN Y ACREDITACIÓN
PROCESO GESTIÓN DE PROYECTOS ESPECIALES Y RELACIONES INTERINSTITUCIONALES
PROCESO GESTIÓN CONTROL INTERNO
PROCESO GESTIÓN DOCUMENTAL
PROCESO GESTIÓN CIENCIA, TECNOLOGÍA E INNOVACIÓN
PROCESO GESTIÓN CONTROL DISCIPLINARIO
PROCESO GESTIÓN ADMISIONES Y REGISTRO </t>
  </si>
  <si>
    <t>PROCESO GESTIÓN DE PROYECTOS ESPECIALES Y RELACIONES INTERINSTITUCIONALES
PROCESO GESTIÓN APOYO ACADÉMICO
PROCESO GESTIÓN FORMACIÓN Y APRENDIZAJE 
PROCESO GESTIÓN BIENESTAR UNIVERSITARIO 
PROCESO GESTIÓN DOCUMENTAL
PROCESO GESTIÓN DIALOGANDO CON EL MUNDO
PROCESO GESTIÓN SISTEMA DE LA SEGURIDAD Y SALUD EN EL TRABAJO
PROCESO GESTIÓN ADMISIONES Y REGISTRO</t>
  </si>
  <si>
    <t>PROCESO GESTIÓN SISTEMAS INTEGRADOS 
PROCESO GESTIÓN AUTOEVALUACIÓN Y ACREDITACIÓN
PROCESO GESTIÓN FORMACIÓN Y APRENDIZAJE 
PROCESO GESTIÓN CONTROL INTERNO
PROCESO GESTIÓN SISTEMA DE LA SEGURIDAD Y SALUD EN EL TRABAJO
PROCESO GESTIÓN GRADUADOS
PROCESO GESTIÓN FINANCIERA 
PROCESO GESTIÓN SISTEMAS Y TECNOLOGÍA</t>
  </si>
  <si>
    <t>PROCESO GESTIÓN PLANEACIÓN INSTITUCIONAL
PROCESO GESTIÓN APOYO ACADÉMICO
PROCESO GESTIÓN FORMACIÓN Y APRENDIZAJE 
PROCESO GESTIÓN BIENESTAR UNIVERSITARIO 
PROCESO GESTIÓN CONTROL INTERNO
PROCESO GESTIÓN JURÍDICA
PROCESO GESTIÓN ADMISIONES Y REGISTRO
PROCESO GESTIÓN CIENCIA, TECNOLOGÍA E INNOVACIÓN</t>
  </si>
  <si>
    <t>PROCESO GESTIÓN SISTEMAS INTEGRADOS 
PROCESO GESTIÓN AUTOEVALUACIÓN Y ACREDITACIÓN
PROCESO GESTIÓN FORMACIÓN Y APRENDIZAJE 
PROCESO GESTIÓN BIENESTAR UNIVERSITARIO 
PROCESO GESTIÓN SISTEMAS Y TECNOLOGÍA
PROCESO GESTIÓN DIALOGANDO CON EL MUNDO
PROCESO GESTIÓN SISTEMA DE LA SEGURIDAD Y SALUD EN EL TRABAJO</t>
  </si>
  <si>
    <t>PROCESO GESTIÓN TALENTO HUMANO
PROCESO GESTIÓN AUTOEVALUACIÓN Y ACREDITACIÓN
PROCESO GESTIÓN ADMISIONES Y REGISTRO
PROCESO GESTIÓN CONTROL INTERNO
PROCESO GESTIÓN SISTEMAS Y TECNOLOGÍA
PROCESO GESTIÓN FINANCIERA
PROCESO GESTIÓN SISTEMA DE LA SEGURIDAD Y SALUD EN EL TRABAJO</t>
  </si>
  <si>
    <t>PROCESO GESTIÓN SISTEMAS INTEGRADOS 
PROCESO GESTIÓN FORMACIÓN Y APRENDIZAJE 
PROCESO GESTIÓN CONTROL INTERNO
PROCESO GESTIÓN JURÍDICA
PROCESO GESTIÓN DIALOGANDO CON EL MUNDO</t>
  </si>
  <si>
    <t>PROCESO GESTIÓN TALENTO HUMANO
PROCESO GESTIÓN SISTEMAS INTEGRADOS 
PROCESO GESTIÓN DE PROYECTOS ESPECIALES Y RELACIONES INTERINSTITUCIONALES
PROCESO GESTIÓN DOCUMENTAL
PROCESO GESTIÓN COMUNICACIONES</t>
  </si>
  <si>
    <t>PROCESO GESTIÓN DE PROYECTOS ESPECIALES Y RELACIONES INTERINSTITUCIONALES
PROCESO GESTIÓN DOCUMENTAL
PROCESO GESTIÓN COMUNICACIONES</t>
  </si>
  <si>
    <t>PROCESO GESTIÓN TALENTO HUMANO
PROCESO GESTIÓN AUTOEVALUACIÓN Y ACREDITACIÓN
PROCESO GESTIÓN COMUNICACIONES</t>
  </si>
  <si>
    <t xml:space="preserve">PROCESO GESTIÓN DE PROYECTOS ESPECIALES Y RELACIONES INTERINSTITUCIONALES.
PROCESO GESTIÓN FORMACIÓN Y APRENDIZAJE </t>
  </si>
  <si>
    <t>N/A</t>
  </si>
  <si>
    <t xml:space="preserve">N/A </t>
  </si>
  <si>
    <t>PROCESO GESTIÓN AUTOEVALUACIÓN Y ACREDITACIÓN 
PROCESO GESTIÓN PLANEACIÓN INSTITUCIONAL
PROCESO GESTIÓN FORMACIÓN Y APRENDIZAJE 
PROCESO GESTIÓN CIENCIA, TECNOLOGÍA E INNOVACIÓN
PROCESO GESTIÓN COMUNICACIONES
PROCESO GESTIÓN INTERACCIÓN UNIVERSITARIA
PROCESO GESTIÓN APOYO ACADÉMICO
PROCESO GESTIÓN ADMISIONES Y REGISTRO
PROCESO GESTIÓN DIALOGANDO CON EL MUNDO
PROCESO GESTIÓN GRADUADOS</t>
  </si>
  <si>
    <t>PROCESO GESTIÓN TALENTO HUMANO
PROCESO GESTIÓN SISTEMAS Y TECNOLOGÍA
PROCESO GESTIÓN FINANCIERA
PROCESO GESTIÓN FORMACIÓN Y APRENDIZAJE 
PROCESO GESTIÓN BIENESTAR UNIVERSITARIO
PROCESO GESTIÓN CIENCIA, TECNOLOGÍA E INNOVACIÓN
PROCESO GESTIÓN SERVICIO DE ATENCIÓN AL CIUDADANO
PROCESO GESTIÓN COMUNICACIONES
PROCESO GESTIÓN INTERACCIÓN UNIVERSITARIA
PROCESO GESTIÓN APOYO ACADÉMICO
PROCESO GESTIÓN DIALOGANDO CON EL MUNDO
PROCESO GESTIÓN SISTEMA DE LA SEGURIDAD Y SALUD EN EL TRABAJO
PROCESO GESTIÓN GRADUADOS</t>
  </si>
  <si>
    <t>PROCESO GESTIÓN FORMACIÓN Y APRENDIZAJE 
PROCESO GESTIÓN CIENCIA, TECNOLOGÍA E INNOVACIÓN
PROCESO GESTIÓN SISTEMAS INTEGRADOS
PROCESO GESTIÓN SERVICIO DE ATENCIÓN AL CIUDADANO
PROCESO GESTIÓN APOYO ACADÉMICO
PROCESO GESTIÓN ADMISIONES Y REGISTRO
PROCESO GESTIÓN DIALOGANDO CON EL MUNDO
PROCESO GESTIÓN DE PROYECTOS ESPECIALES Y RELACIONES INTERINSTITUCIONALES
PROCESO GESTIÓN GRADUADOS</t>
  </si>
  <si>
    <t>PROCESO GESTIÓN DOCUMENTAL
PROCESO GESTIÓN SISTEMAS Y TECNOLOGÍA
PROCESO GESTIÓN FINANCIERA
PROCESO GESTIÓN SISTEMAS INTEGRADOS
PROCESO GESTIÓN SERVICIO DE ATENCIÓN AL CIUDADANO
PROCESO GESTIÓN COMUNICACIONES
PROCESO GESTIÓN FORMACIÓN Y APRENDIZAJE
PROCESO GESTIÓN INTERACCIÓN UNIVERSITARIA</t>
  </si>
  <si>
    <t>PROCESO GESTIÓN PLANEACIÓN INSTITUCIONAL
PROCESO GESTIÓN FINANCIERA
PROCESO GESTIÓN FORMACIÓN Y APRENDIZAJE 
PROCESO GESTIÓN BIENESTAR UNIVERSITARIO
PROCESO GESTIÓN JURÍDICA
PROCESO GESTIÓN ADMISIONES Y REGISTRO
PROCESO GESTIÓN DIALOGANDO CON EL MUNDO
PROCESO GESTIÓN SISTEMA DE LA SEGURIDAD Y SALUD EN EL TRABAJO
PROCESO GESTIÓN GRADUADOS</t>
  </si>
  <si>
    <t>PROCESO GESTIÓN AUTOEVALUACIÓN Y ACREDITACIÓN 
PROCESO GESTIÓN FORMACIÓN Y APRENDIZAJE 
PROCESO GESTIÓN BIENESTAR UNIVERSITARIO
PROCESO GESTIÓN SISTEMAS INTEGRADOS
PROCESO GESTIÓN GRADUADOS</t>
  </si>
  <si>
    <t>PROCESO GESTIÓN DOCUMENTAL
PROCESO GESTIÓN FORMACIÓN Y APRENDIZAJE 
PROCESO GESTIÓN CIENCIA, TECNOLOGÍA E INNOVACIÓN
PROCESO GESTIÓN CONTROL INTERNO
PROCESO GESTIÓN DE PROYECTOS ESPECIALES Y RELACIONES INTERINSTITUCIONALES</t>
  </si>
  <si>
    <t>PROCESO GESTIÓN DOCUMENTAL
PROCESO GESTIÓN SISTEMAS Y TECNOLOGÍA
PROCESO GESTIÓN PLANEACIÓN INSTITUCIONAL
PROCESO GESTIÓN BIENESTAR UNIVERSITARIO
PROCESO GESTIÓN INTERACCIÓN UNIVERSITARIA
PROCESO GESTIÓN DE PROYECTOS ESPECIALES Y RELACIONES INTERINSTITUCIONALES</t>
  </si>
  <si>
    <t>CANTIDAD DEBILIDADES 2023</t>
  </si>
  <si>
    <t>CANTIDAD AMENAZAS 2023</t>
  </si>
  <si>
    <t>CANTIDAD OPORTUNIDADES 2023</t>
  </si>
  <si>
    <t>CANTIDAD FORTALEZAS 2023</t>
  </si>
  <si>
    <t xml:space="preserve">PROCESO GESTIÓN BIENES Y SERVICIOS
PROCESO GESTIÓN BIENESTAR UNIVERSITARIO
GESTIÓN COMUNICACIONES
PROCESO GESTIÓN DIALOGANDO CON EL MUNDO
PROCESO GESTIÓN TALENTO HUMANO
</t>
  </si>
  <si>
    <t>PROCESO GESTIÓN ADMISIONES Y REGISTRO
PROCESO GESTIÓN BIENES Y SERVICIOS
PROCESO GESTIÓN CONTROL INTERNO
PROCESO GESTIÓN FORMACIÓN Y APRENDIZAJE 
PROCESO GESTIÓN JURÍDICA
PROCESO GESTIÓN PLANEACIÓN INSTITUCIONAL
PROCESO GESTIÓN SISTEMAS INTEGRADOS 
PROCESO GESTIÓN TALENTO HUMANO</t>
  </si>
  <si>
    <t>PROCESO GESTIÓN CONTROL DISCIPLINARIO
PROCESO GESTIÓN DE PROYECTOS ESPECIALES Y RELACIONES INTERINSTITUCIONALES
PROCESO GESTIÓN DOCUMENTAL</t>
  </si>
  <si>
    <t>PROCESO GESTIÓN APOYO ACADÉMICO
PROCESO GESTIÓN AUTOEVALUACIÓN Y ACREDITACIÓN
PROCESO GESTIÓN BIENES Y SERVICIOS
PROCESO GESTIÓN CIENCIA, TECNOLOGÍA E INNOVACIÓN
PROCESO GESTIÓN CONTROL DISCIPLINARIO
PROCESO GESTIÓN CONTROL INTERNO
PROCESO GESTIÓN DOCUMENTAL
PROCESO GESTIÓN FORMACIÓN Y APRENDIZAJE 
PROCESO GESTIÓN INTERACCIÓN UNIVERSITARIA
PROCESO GESTIÓN JURÍDICA
PROCESO GESTIÓN PLANEACIÓN INSTITUCIONAL
PROCESO GESTIÓN SERVICIO DE ATENCIÓN AL CIUDADANO
PROCESO GESTIÓN SISTEMAS INTEGRADOS 
PROCESO GESTIÓN TALENTO HUMANO</t>
  </si>
  <si>
    <t>PROCESO GESTIÓN AUTOEVALUACIÓN Y ACREDITACIÓN
PROCESO GESTIÓN BIENES Y SERVICIOS
PROCESO GESTIÓN COMUNICACIONES
PROCESO GESTIÓN CONTROL DISCIPLINARIO
PROCESO GESTIÓN CONTROL INTERNO
PROCESO GESTIÓN DE PROYECTOS ESPECIALES Y RELACIONES INTERINSTITUCIONALES
PROCESO GESTIÓN DIALOGANDO CON EL MUNDO
PROCESO GESTIÓN FORMACIÓN Y APRENDIZAJE 
PROCESO GESTIÓN JURÍDICA
PROCESO GESTIÓN SERVICIO DE ATENCIÓN AL CIUDADANO
PROCESO GESTIÓN SISTEMAS INTEGRADOS 
PROCESO GESTIÓN TALENTO HUMANO</t>
  </si>
  <si>
    <t>PROCESO GESTIÓN APOYO ACADÉMICO
PROCESO GESTIÓN BIENES Y SERVICIOS
PROCESO GESTIÓN BIENESTAR UNIVERSITARIO
PROCESO GESTIÓN COMUNICACIONES
PROCESO GESTIÓN CONTROL INTERNO
PROCESO GESTIÓN DE PROYECTOS ESPECIALES Y RELACIONES INTERINSTITUCIONALES
PROCESO GESTIÓN DIALOGANDO CON EL MUNDO
PROCESO GESTIÓN FINANCIERA
PROCESO GESTIÓN FORMACIÓN Y APRENDIZAJE 
PROCESO GESTIÓN GRADUADOS
PROCESO GESTIÓN INTERACCIÓN UNIVERSITARIA
PROCESO GESTIÓN JURÍDICA
PROCESO GESTIÓN TALENTO HUMANO</t>
  </si>
  <si>
    <t>PROCESO GESTIÓN APOYO ACADÉMICO
PROCESO GESTIÓN BIENES Y SERVICIOS
PROCESO GESTIÓN COMUNICACIONES
PROCESO GESTIÓN SISTEMAS INTEGRADOS</t>
  </si>
  <si>
    <t>PROCESO GESTIÓN BIENESTAR UNIVERSITARIO
PROCESO GESTIÓN FORMACIÓN Y APRENDIZAJE 
PROCESO GESTIÓN TALENTO HUMANO</t>
  </si>
  <si>
    <t>PROCESO GESTIÓN APOYO ACADÉMICO
PROCESO GESTIÓN BIENES Y SERVICIOS
PROCESO GESTIÓN CIENCIA, TECNOLOGÍA E INNOVACIÓN
PROCESO GESTIÓN CONTROL INTERNO
PROCESO GESTIÓN DOCUMENTAL
PROCESO GESTIÓN FORMACIÓN Y APRENDIZAJE 
PROCESO GESTIÓN SERVICIO DE ATENCIÓN AL CIUDADANO
PROCESO GESTIÓN TALENTO HUMANO</t>
  </si>
  <si>
    <t>PROCESO GESTIÓN ADMISIONES Y REGISTRO
PROCESO GESTIÓN BIENESTAR UNIVERSITARIO
PROCESO GESTIÓN CIENCIA, TECNOLOGÍA E INNOVACIÓN
PROCESO GESTIÓN COMUNICACIONES
PROCESO GESTIÓN DOCUMENTAL
PROCESO GESTIÓN INTERACCIÓN UNIVERSITARIA
PROCESO GESTIÓN JURÍDICA
PROCESO GESTIÓN SISTEMAS INTEGRADOS</t>
  </si>
  <si>
    <t>PROCESO GESTIÓN DE PROYECTOS ESPECIALES Y RELACIONES INTERINSTITUCIONALES
PROCESO GESTIÓN TALENTO HUMANO</t>
  </si>
  <si>
    <t>PROCESO GESTIÓN BIENES Y SERVICIOS
PROCESO GESTIÓN GRADUADOS
PROCESO GESTIÓN APOYO ACADÉMICO
PROCESO GESTIÓN AUTOEVALUACIÓN Y ACREDITACIÓN
PROCESO GESTIÓN BIENES Y SERVICIOS
PROCESO GESTIÓN INTERACCIÓN UNIVERSITARIA
PROCESO GESTIÓN JURÍDICA
PROCESO GESTIÓN SERVICIO DE ATENCIÓN AL CIUDADANO
PROCESO GESTIÓN SISTEMAS INTEGRADOS 
DOCUMENTACIÓN</t>
  </si>
  <si>
    <t>PROCESO GESTIÓN CIENCIA, TECNOLOGÍA E INNOVACIÓN
PROCESO GESTIÓN COMUNICACIONES
PROCESO GESTIÓN CONTROL INTERNO
PROCESO GESTIÓN DOCUMENTAL
PROCESO GESTIÓN FINANCIERA
PROCESO GESTIÓN FORMACIÓN Y APRENDIZAJE 
PROCESO GESTIÓN INTERACCIÓN UNIVERSITARIA
PROCESO GESTIÓN SISTEMAS Y TECNOLOGÍA</t>
  </si>
  <si>
    <t>PROCESO GESTIÓN APOYO ACADÉMICO
PROCESO GESTIÓN BIENES Y SERVICIOS
PROCESO GESTIÓN BIENESTAR UNIVERSITARIO
PROCESO GESTIÓN COMUNICACIONES
PROCESO GESTIÓN CONTROL INTERNO
PROCESO GESTIÓN DIALOGANDO CON EL MUNDO
PROCESO GESTIÓN GRADUADOS
PROCESO GESTIÓN JURÍDICA
PROCESO GESTIÓN PLANEACIÓN INSTITUCIONAL
PROCESO GESTIÓN SERVICIO DE ATENCIÓN AL CIUDADANO
PROCESO GESTIÓN TALENTO HUMANO</t>
  </si>
  <si>
    <t>PROCESO GESTIÓN CIENCIA, TECNOLOGÍA E INNOVACIÓN
PROCESO GESTIÓN CONTROL INTERNO
PROCESO GESTIÓN DIALOGANDO CON EL MUNDO</t>
  </si>
  <si>
    <t>PROCESO GESTIÓN ADMISIONES Y REGISTRO
PROCESO GESTIÓN AUTOEVALUACIÓN Y ACREDITACIÓN
PROCESO GESTIÓN CIENCIA, TECNOLOGÍA E INNOVACIÓN
PROCESO GESTIÓN COMUNICACIONES
PROCESO GESTIÓN CONTROL DISCIPLINARIO
PROCESO GESTIÓN CONTROL INTERNO
PROCESO GESTIÓN DOCUMENTAL
PROCESO GESTIÓN FORMACIÓN Y APRENDIZAJE 
PROCESO GESTIÓN JURÍDICA
PROCESO GESTIÓN SERVICIO DE ATENCIÓN AL CIUDADANO
PROCESO GESTIÓN TALENTO HUMANO</t>
  </si>
  <si>
    <t>PROCESO GESTIÓN CONTROL INTERNO
PROCESO GESTIÓN DOCUMENTAL
PROCESO GESTIÓN FINANCIERA
PROCESO GESTIÓN GRADUADOS
PROCESO GESTIÓN TALENTO HUMANO</t>
  </si>
  <si>
    <t>PROCESO GESTIÓN AUTOEVALUACIÓN Y ACREDITACIÓN
PROCESO GESTIÓN CIENCIA, TECNOLOGÍA E INNOVACIÓN
PROCESO GESTIÓN DOCUMENTAL
PROCESO GESTIÓN GRADUADOS
PROCESO GESTIÓN INTERACCIÓN UNIVERSITARIA
PROCESO GESTIÓN TALENTO HUMANO</t>
  </si>
  <si>
    <t>PROCESO GESTIÓN BIENES Y SERVICIOS
PROCESO GESTIÓN CIENCIA, TECNOLOGÍA E INNOVACIÓN
PROCESO GESTIÓN COMUNICACIONES</t>
  </si>
  <si>
    <t>PROCESO GESTIÓN BIENES Y SERVICIOS
PROCESO GESTIÓN CONTROL INTERNO
PROCESO GESTIÓN DOCUMENTAL
PROCESO GESTIÓN ADMISIONES Y REGISTRO
PROCESO GESTIÓN BIENES Y SERVICIOS
PROCESO GESTIÓN CONTROL INTERNO
PROCESO GESTIÓN DOCUMENTAL
PROCESO GESTIÓN FINANCIERA
PROCESO GESTIÓN FORMACIÓN Y APRENDIZAJE 
PROCESO GESTIÓN TALENTO HUMANO</t>
  </si>
  <si>
    <t>PROCESO GESTIÓN FORMACIÓN Y APRENDIZAJE 
PROCESO GESTIÓN INTERACCIÓN UNIVERSITARIA
PROCESO GESTIÓN JURÍDICA</t>
  </si>
  <si>
    <t>PROCESO GESTIÓN ADMISIONES Y REGISTRO
PROCESO GESTIÓN APOYO ACADÉMICO
PROCESO GESTIÓN BIENES Y SERVICIOS
PROCESO GESTIÓN DE PROYECTOS ESPECIALES Y RELACIONES INTERINSTITUCIONALES
PROCESO GESTIÓN FORMACIÓN Y APRENDIZAJE 
PROCESO GESTIÓN GRADUADOS
PROCESO GESTIÓN INTERACCIÓN UNIVERSITARIA
PROCESO GESTIÓN JURÍDICA
PROCESO GESTIÓN SERVICIO DE ATENCIÓN AL CIUDADANO
PROCESO GESTIÓN SISTEMAS INTEGRADOS 
PROCESO GESTIÓN SISTEMAS Y TECNOLOGÍA</t>
  </si>
  <si>
    <t>PROCESO GESTIÓN CONTROL DISCIPLINARIO
PROCESO GESTIÓN FINANCIERA
PROCESO GESTIÓN GRADUADOS</t>
  </si>
  <si>
    <t>PROCESO GESTIÓN CONTROL INTERNO
PROCESO GESTIÓN TALENTO HUMANO</t>
  </si>
  <si>
    <t>PROCESO GESTIÓN APOYO ACADÉMICO
PROCESO GESTIÓN BIENES Y SERVICIOS
PROCESO GESTIÓN BIENESTAR UNIVERSITARIO
PROCESO GESTIÓN COMUNICACIONES
PROCESO GESTIÓN DIALOGANDO CON EL MUNDO
PROCESO GESTIÓN FINANCIERA
PROCESO GESTIÓN FORMACIÓN Y APRENDIZAJE 
PROCESO GESTIÓN GRADUADOS
PROCESO GESTIÓN SISTEMAS INTEGRADOS 
PROCESO GESTIÓN SISTEMAS Y TECNOLOGÍA</t>
  </si>
  <si>
    <t>PROCESO GESTIÓN COMUNICACIONES
PROCESO GESTIÓN DE PROYECTOS ESPECIALES Y RELACIONES INTERINSTITUCIONALES
PROCESO GESTIÓN FINANCIERA</t>
  </si>
  <si>
    <t xml:space="preserve">PROCESO GESTIÓN BIENES Y SERVICIOS
PROCESO GESTIÓN DE PROYECTOS ESPECIALES Y RELACIONES INTERINSTITUCIONALES
PROCESO GESTIÓN FORMACIÓN Y APRENDIZAJE 
PROCESO GESTIÓN INTERACCIÓN UNIVERSITARIA
PROCESO GESTIÓN PLANEACIÓN INSTITUCIONAL
PROCESO GESTIÓN SISTEMAS INTEGRADOS </t>
  </si>
  <si>
    <t>PROCESO GESTIÓN AUTOEVALUACIÓN Y ACREDITACIÓN
PROCESO GESTIÓN BIENESTAR UNIVERSITARIO
PROCESO GESTIÓN CIENCIA, TECNOLOGÍA E INNOVACIÓN
PROCESO GESTIÓN COMUNICACIONES
PROCESO GESTIÓN CONTROL INTERNO
PROCESO GESTIÓN DIALOGANDO CON EL MUNDO
PROCESO GESTIÓN GRADUADOS
PROCESO GESTIÓN INTERACCIÓN UNIVERSITARIA
PROCESO GESTIÓN PLANEACIÓN INSTITUCIONAL
PROCESO GESTIÓN TALENTO HUMANO</t>
  </si>
  <si>
    <t>PROCESO GESTIÓN ADMISIONES Y REGISTRO
PROCESO GESTIÓN AUTOEVALUACIÓN Y ACREDITACIÓN
PROCESO GESTIÓN BIENES Y SERVICIOS
PROCESO GESTIÓN BIENESTAR UNIVERSITARIO 
PROCESO GESTIÓN CIENCIA, TECNOLOGÍA E INNOVACIÓN
PROCESO GESTIÓN COMUNICACIONES
PROCESO GESTIÓN CONTROL DISCIPLINARIO
PROCESO GESTIÓN CONTROL INTERNO
PROCESO GESTIÓN DE PROYECTOS ESPECIALES Y RELACIONES INTERINSTITUCIONALES
PROCESO GESTIÓN DIALOGANDO CON EL MUNDO
PROCESO GESTIÓN GRADUADOS
PROCESO GESTIÓN INTERACCIÓN UNIVERSITARIA
PROCESO GESTIÓN TALENTO HUMANO</t>
  </si>
  <si>
    <t>PROCESO GESTIÓN AUTOEVALUACIÓN Y ACREDITACIÓN
PROCESO GESTIÓN BIENES Y SERVICIOS
PROCESO GESTIÓN BIENESTAR UNIVERSITARIO 
PROCESO GESTIÓN DIALOGANDO CON EL MUNDO
PROCESO GESTIÓN FORMACIÓN Y APRENDIZAJE</t>
  </si>
  <si>
    <t>PROCESO GESTIÓN DE PROYECTOS ESPECIALES Y RELACIONES INTERINSTITUCIONALES
PROCESO GESTIÓN DIALOGANDO CON EL MUNDO
PROCESO GESTIÓN FINANCIERA
PROCESO GESTIÓN FORMACIÓN Y APRENDIZAJE 
PROCESO GESTIÓN GRADUADOS
PROCESO GESTIÓN INTERACCIÓN UNIVERSITARIA
PROCESO GESTIÓN SERVICIO DE ATENCIÓN AL CIUDADANO
PROCESO GESTIÓN TALENTO HUMANO</t>
  </si>
  <si>
    <t>PROCESO GESTIÓN BIENESTAR UNIVERSITARIO 
PROCESO GESTIÓN COMUNICACIONES
PROCESO GESTIÓN CONTROL DISCIPLINARIO
PROCESO GESTIÓN CONTROL INTERNO
PROCESO GESTIÓN DE PROYECTOS ESPECIALES Y RELACIONES INTERINSTITUCIONALES
PROCESO GESTIÓN INTERACCIÓN UNIVERSITARIA
PROCESO GESTIÓN SERVICIO DE ATENCIÓN AL CIUDADANO
PROCESO GESTIÓN TALENTO HUMANO</t>
  </si>
  <si>
    <t>PROCESO GESTIÓN BIENES Y SERVICIOS
PROCESO GESTIÓN COMUNICACIONES
PROCESO GESTIÓN DOCUMENTAL
PROCESO GESTIÓN JURÍDICA
PROCESO GESTIÓN SERVICIO DE ATENCIÓN AL CIUDADANO
PROCESO GESTIÓN TALENTO HUMANO</t>
  </si>
  <si>
    <t>PROCESO GESTIÓN AUTOEVALUACIÓN Y ACREDITACIÓN
PROCESO GESTIÓN BIENES Y SERVICIOS
PROCESO GESTIÓN CONTROL INTERNO
PROCESO GESTIÓN FORMACIÓN Y APRENDIZAJE 
PROCESO GESTIÓN GRADUADOS
PROCESO GESTIÓN SISTEMAS INTEGRADOS 
PROCESO GESTIÓN SISTEMAS Y TECNOLOGÍA</t>
  </si>
  <si>
    <t>PROCESO GESTIÓN AUTOEVALUACIÓN Y ACREDITACIÓN
PROCESO GESTIÓN COMUNICACIONES
PROCESO GESTIÓN FORMACIÓN Y APRENDIZAJE 
PROCESO GESTIÓN TALENTO HUMANO</t>
  </si>
  <si>
    <t>PROCESO GESTIÓN COMUNICACIONES
PROCESO GESTIÓN DE PROYECTOS ESPECIALES Y RELACIONES INTERINSTITUCIONALES
PROCESO GESTIÓN DOCUMENTAL</t>
  </si>
  <si>
    <t>PROCESO GESTIÓN GRADUADOS</t>
  </si>
  <si>
    <t>PROCESO GESTIÓN APOYO ACADÉMICO
PROCESO GESTIÓN AUTOEVALUACIÓN Y ACREDITACIÓN
PROCESO GESTIÓN COMUNICACIONES
PROCESO GESTIÓN DE PROYECTOS ESPECIALES Y RELACIONES INTERINSTITUCIONALES
PROCESO GESTIÓN FORMACIÓN Y APRENDIZAJE 
PROCESO GESTIÓN INTERACCIÓN UNIVERSITARIA
PROCESO GESTIÓN PLANEACIÓN INSTITUCIONAL
PROCESO GESTIÓN SERVICIO DE ATENCIÓN AL CIUDADANO</t>
  </si>
  <si>
    <t>PROCESO GESTIÓN ADMISIONES Y REGISTRO
PROCESO GESTIÓN APOYO ACADÉMICO
PROCESO GESTIÓN AUTOEVALUACIÓN Y ACREDITACIÓN
PROCESO GESTIÓN BIENES Y SERVICIOS
PROCESO GESTIÓN BIENESTAR UNIVERSITARIO 
PROCESO GESTIÓN CIENCIA, TECNOLOGÍA E INNOVACIÓN
PROCESO GESTIÓN COMUNICACIONES
PROCESO GESTIÓN CONTROL DISCIPLINARIO
PROCESO GESTIÓN CONTROL INTERNO
PROCESO GESTIÓN FINANCIERA
PROCESO GESTIÓN FORMACIÓN Y APRENDIZAJE 
PROCESO GESTIÓN JURÍDICA
PROCESO GESTIÓN SERVICIO DE ATENCIÓN AL CIUDADANO
PROCESO GESTIÓN SISTEMAS INTEGRADOS 
PROCESO GESTIÓN SISTEMAS Y TECNOLOGÍA</t>
  </si>
  <si>
    <t>PROCESO GESTIÓN ADMISIONES Y REGISTRO
PROCESO GESTIÓN BIENES Y SERVICIOS
PROCESO GESTIÓN BIENESTAR UNIVERSITARIO 
PROCESO GESTIÓN COMUNICACIONES
PROCESO GESTIÓN CONTROL DISCIPLINARIO
PROCESO GESTIÓN CONTROL INTERNO
PROCESO GESTIÓN DE PROYECTOS ESPECIALES Y RELACIONES INTERINSTITUCIONALES
PROCESO GESTIÓN FORMACIÓN Y APRENDIZAJE 
PROCESO GESTIÓN GRADUADOS
PROCESO GESTIÓN SERVICIO DE ATENCIÓN AL CIUDADANO
PROCESO GESTIÓN TALENTO HUMANO</t>
  </si>
  <si>
    <t>PROCESO GESTIÓN AUTOEVALUACIÓN Y ACREDITACIÓN
PROCESO GESTIÓN CIENCIA, TECNOLOGÍA E INNOVACIÓN
PROCESO GESTIÓN CONTROL DISCIPLINARIO
PROCESO GESTIÓN CONTROL INTERNO
PROCESO GESTIÓN DE PROYECTOS ESPECIALES Y RELACIONES INTERINSTITUCIONALES
PROCESO GESTIÓN DOCUMENTAL</t>
  </si>
  <si>
    <t>PROCESO GESTIÓN COMUNICACIONES
PROCESO GESTIÓN DE PROYECTOS ESPECIALES Y RELACIONES INTERINSTITUCIONALES
PROCESO GESTIÓN DOCUMENTAL
PROCESO GESTIÓN GRADUADOS</t>
  </si>
  <si>
    <t>PROCESO GESTIÓN COMUNICACIONES
PROCESO GESTIÓN GRADUADOS
PROCESO GESTIÓN SERVICIO DE ATENCIÓN AL CIUDADANO
PROCESO GESTIÓN TALENTO HUMANO</t>
  </si>
  <si>
    <t>PROCESO GESTIÓN BIENESTAR UNIVERSITARIO 
PROCESO GESTIÓN CIENCIA, TECNOLOGÍA E INNOVACIÓN
PROCESO GESTIÓN COMUNICACIONES
PROCESO GESTIÓN CONTROL DISCIPLINARIO
PROCESO GESTIÓN GRADUADOS
PROCESO GESTIÓN INTERACCIÓN UNIVERSITARIA
PROCESO GESTIÓN TALENTO HUMANO</t>
  </si>
  <si>
    <t>PROCESO GESTIÓN AUTOEVALUACIÓN Y ACREDITACIÓN
PROCESO GESTIÓN CONTROL INTERNO
PROCESO GESTIÓN SISTEMAS Y TECNOLOGÍA
PROCESO GESTIÓN TALENTO HUMANO</t>
  </si>
  <si>
    <t>PROCESO GESTIÓN CONTROL DISCIPLINARIO
PROCESO GESTIÓN DE PROYECTOS ESPECIALES Y RELACIONES INTERINSTITUCIONALES</t>
  </si>
  <si>
    <t>PROCESO GESTIÓN BIENESTAR UNIVERSITARIO 
PROCESO GESTIÓN CONTROL INTERNO
PROCESO GESTIÓN DOCUMENTAL
PROCESO GESTIÓN JURÍDICA</t>
  </si>
  <si>
    <t>PROCESO GESTIÓN DE PROYECTOS ESPECIALES Y RELACIONES INTERINSTITUCIONALES
PROCESO GESTIÓN FORMACIÓN Y APRENDIZAJE</t>
  </si>
  <si>
    <t>PROCESO GESTIÓN ADMISIONES Y REGISTRO
PROCESO GESTIÓN APOYO ACADÉMICO
PROCESO GESTIÓN DE PROYECTOS ESPECIALES Y RELACIONES INTERINSTITUCIONALES
PROCESO GESTIÓN DIALOGANDO CON EL MUNDO
PROCESO GESTIÓN FORMACIÓN Y APRENDIZAJE</t>
  </si>
  <si>
    <t>PROCESO GESTIÓN BIENESTAR UNIVERSITARIO 
PROCESO GESTIÓN GRADUADOS
PROCESO GESTIÓN PLANEACIÓN INSTITUCIONAL
PROCESO GESTIÓN SERVICIO DE ATENCIÓN AL CIUDADANO</t>
  </si>
  <si>
    <t xml:space="preserve">PROCESO GESTIÓN BIENES Y SERVICIOS
PROCESO GESTIÓN BIENESTAR UNIVERSITARIO 
PROCESO GESTIÓN COMUNICACIONES
PROCESO GESTIÓN CONTROL DISCIPLINARIO
PROCESO GESTIÓN DE PROYECTOS ESPECIALES Y RELACIONES INTERINSTITUCIONALES
PROCESO GESTIÓN DOCUMENTAL
PROCESO GESTIÓN FORMACIÓN Y APRENDIZAJE </t>
  </si>
  <si>
    <t>PROCESO GESTIÓN CIENCIA, TECNOLOGÍA E INNOVACIÓN
PROCESO GESTIÓN COMUNICACIONES</t>
  </si>
  <si>
    <t>PROCESO GESTIÓN AUTOEVALUACIÓN Y ACREDITACIÓN
PROCESO GESTIÓN CONTROL DISCIPLINARIO
PROCESO GESTIÓN GRADUADOS
PROCESO GESTIÓN PLANEACIÓN INSTITUCIONAL</t>
  </si>
  <si>
    <t>PROCESO GESTIÓN CIENCIA, TECNOLOGÍA E INNOVACIÓN
PROCESO GESTIÓN DE PROYECTOS ESPECIALES Y RELACIONES INTERINSTITUCIONALES
PROCESO GESTIÓN DOCUMENTAL</t>
  </si>
  <si>
    <t>PROCESO GESTIÓN SISTEMAS INTEGRADOS 
PROCESO GESTIÓN BIENESTAR UNIVERSITARIO 
PROCESO GESTIÓN COMUNICACIONES
PROCESO GESTIÓN CONTROL INTERNO
PROCESO GESTIÓN DE PROYECTOS ESPECIALES Y RELACIONES INTERINSTITUCIONALES
PROCESO GESTIÓN JURÍDICA
PROCESO GESTIÓN SERVICIO DE ATENCIÓN AL CIUDADANO
PROCESO GESTIÓN TALENTO HUMANO
PROCESO GESTIÓN CONTROL DISCIPLINARIO</t>
  </si>
  <si>
    <t xml:space="preserve">PROCESO GESTIÓN APOYO ACADÉMICO
PROCESO GESTIÓN AUTOEVALUACIÓN Y ACREDITACIÓN
PROCESO GESTIÓN BIENES Y SERVICIOS
PROCESO GESTIÓN BIENESTAR UNIVERSITARIO 
PROCESO GESTIÓN DIALOGANDO CON EL MUNDO
PROCESO GESTIÓN INTERACCIÓN UNIVERSITARIA
PROCESO GESTIÓN SISTEMAS INTEGRADOS </t>
  </si>
  <si>
    <t>PROCESO GESTIÓN AUTOEVALUACIÓN Y ACREDITACIÓN
PROCESO GESTIÓN BIENES Y SERVICIOS
PROCESO GESTIÓN CONTROL DISCIPLINARIO
PROCESO GESTIÓN DE PROYECTOS ESPECIALES Y RELACIONES INTERINSTITUCIONALES
PROCESO GESTIÓN DOCUMENTAL
PROCESO GESTIÓN FINANCIERA
PROCESO GESTIÓN FORMACIÓN Y APRENDIZAJE 
PROCESO GESTIÓN GRADUADOS
PROCESO GESTIÓN INTERACCIÓN UNIVERSITARIA
PROCESO GESTIÓN PLANEACIÓN INSTITUCIONAL
PROCESO GESTIÓN TALENTO HUMANO</t>
  </si>
  <si>
    <t>PROCESO GESTIÓN CONTROL INTERNO
PROCESO GESTIÓN DIALOGANDO CON EL MUNDO
PROCESO GESTIÓN FORMACIÓN Y APRENDIZAJE 
PROCESO GESTIÓN JURÍDICA</t>
  </si>
  <si>
    <t>PROCESO GESTIÓN APOYO ACADÉMICO
PROCESO GESTIÓN DE PROYECTOS ESPECIALES Y RELACIONES INTERINSTITUCIONALES
PROCESO GESTIÓN DIALOGANDO CON EL MUNDO
PROCESO GESTIÓN GRADUADOS
PROCESO GESTIÓN PLANEACIÓN INSTITUCIONAL</t>
  </si>
  <si>
    <t>PROCESO GESTIÓN CIENCIA, TECNOLOGÍA E INNOVACIÓN
PROCESO GESTIÓN DE PROYECTOS ESPECIALES Y RELACIONES INTERINSTITUCIONALES
PROCESO GESTIÓN FORMACIÓN Y APRENDIZAJE 
PROCESO GESTIÓN GRADUADOS</t>
  </si>
  <si>
    <t>PROCESO QUE REPORTA  (2023)</t>
  </si>
  <si>
    <t>PROCESO QUE REPORTA (2023)</t>
  </si>
  <si>
    <t>PROCESO GESTIÓN AUTOEVALUACIÓN Y ACREDITACIÓN
PROCESO GESTIÓN BIENES Y SERVICIOS
PROCESO GESTIÓN BIENESTAR UNIVERSITARIO
PROCESO GESTIÓN DIALOGANDO CON EL MUNDO
PROCESO GESTIÓN FORMACIÓN Y APRENDIZAJE 
PROCESO GESTIÓN PLANEACIÓN INSTITUCIONAL</t>
  </si>
  <si>
    <t>PROCESO GESTIÓN CIENCIA, TECNOLOGÍA E INNOVACIÓN
PROCESO GESTIÓN INTERACCIÓN UNIVERSITARIA
PROCESO GESTIÓN TALENTO HUMANO.</t>
  </si>
  <si>
    <t>PROCESO GESTIÓN APOYO ACADÉMICO
PROCESO GESTIÓN BIENES Y SERVICIOS
PROCESO GESTIÓN FINANCIERA
PROCESO GESTIÓN FORMACIÓN Y APRENDIZAJE 
PROCESO GESTIÓN GRADUADOS</t>
  </si>
  <si>
    <t>PROCESO GESTIÓN APOYO ACADÉMICO
PROCESO GESTIÓN BIENES Y SERVICIOS
PROCESO GESTIÓN BIENESTAR UNIVERSITARIO
PROCESO GESTIÓN CIENCIA, TECNOLOGÍA E INNOVACIÓN
PROCESO GESTIÓN CONTROL DISCIPLINARIO
PROCESO GESTIÓN DIALOGANDO CON EL MUNDO
PROCESO GESTIÓN FINANCIERA
PROCESO GESTIÓN FORMACIÓN Y APRENDIZAJE 
PROCESO GESTIÓN GRADUADOS
PROCESO GESTIÓN SERVICIO DE ATENCIÓN AL CIUDADANO</t>
  </si>
  <si>
    <t>PROCESO GESTIÓN ADMISIONES Y REGISTRO
PROCESO GESTIÓN BIENES Y SERVICIOS
PROCESO GESTIÓN BIENESTAR UNIVERSITARIO
PROCESO GESTIÓN COMUNICACIONES
PROCESO GESTIÓN CONTROL INTERNO
PROCESO GESTIÓN DOCUMENTAL
PROCESO GESTIÓN FORMACIÓN Y APRENDIZAJE 
PROCESO GESTIÓN JURÍDICA
PROCESO GESTIÓN SISTEMAS INTEGRADOS</t>
  </si>
  <si>
    <t>PROCESO GESTIÓN ADMISIONES Y REGISTRO
PROCESO GESTIÓN BIENESTAR UNIVERSITARIO</t>
  </si>
  <si>
    <t>PROCESO GESTIÓN ADMISIONES Y REGISTRO
PROCESO GESTIÓN APOYO ACADÉMICO
PROCESO GESTIÓN BIENES Y SERVICIOS
PROCESO GESTIÓN BIENESTAR UNIVERSITARIO
PROCESO GESTIÓN COMUNICACIONES
PROCESO GESTIÓN INTERACCIÓN UNIVERSITARIA
PROCESO GESTIÓN SERVICIO DE ATENCIÓN AL CIUDADANO
PROCESO GESTIÓN SISTEMAS Y TECNOLOGÍA
PROCESO GESTIÓN TALENTO HUMANO</t>
  </si>
  <si>
    <t>PROCESO GESTIÓN ADMISIONES Y REGISTRO
PROCESO GESTIÓN CIENCIA, TECNOLOGÍA E INNOVACIÓN
PROCESO GESTIÓN COMUNICACIONES
PROCESO GESTIÓN CONTROL DISCIPLINARIO
PROCESO GESTIÓN CONTROL INTERNO
PROCESO GESTIÓN DOCUMENTAL
PROCESO GESTIÓN FORMACIÓN Y APRENDIZAJE 
PROCESO GESTIÓN GRADUADOS
PROCESO GESTIÓN SISTEMAS Y TECNOLOGÍA</t>
  </si>
  <si>
    <t>PROCESO GESTIÓN ADMISIONES Y REGISTRO
PROCESO GESTIÓN APOYO ACADÉMICO
PROCESO GESTIÓN CONTROL DISCIPLINARIO
PROCESO GESTIÓN CONTROL INTERNO
PROCESO GESTIÓN FINANCIERA
PROCESO GESTIÓN FORMACIÓN Y APRENDIZAJE 
PROCESO GESTIÓN SERVICIO DE ATENCIÓN AL CIUDADANO
PROCESO GESTIÓN SISTEMAS INTEGRADOS</t>
  </si>
  <si>
    <t>PROCESO GESTIÓN ADMISIONES Y REGISTRO
PROCESO GESTIÓN BIENES Y SERVICIOS
PROCESO GESTIÓN BIENESTAR UNIVERSITARIO
PROCESO GESTIÓN COMUNICACIONES
PROCESO GESTIÓN CONTROL INTERNO
PROCESO GESTIÓN DOCUMENTAL
PROCESO GESTIÓN PLANEACIÓN INSTITUCIONAL
PROCESO GESTIÓN SERVICIO DE ATENCIÓN AL CIUDADANO
PROCESO GESTIÓN SISTEMAS INTEGRADOS
PROCESO GESTIÓN SISTEMAS Y TECNOLOGÍA
PROCESO GESTIÓN TALENTO HUMANO</t>
  </si>
  <si>
    <t>PROCESO GESTIÓN CIENCIA, TECNOLOGÍA E INNOVACIÓN
PROCESO GESTIÓN CONTROL INTERNO
PROCESO GESTIÓN DIALOGANDO CON EL MUNDO
PROCESO GESTIÓN FINANCIERA
PROCESO GESTIÓN GRADUADOS
PROCESO GESTIÓN TALENTO HUMANO</t>
  </si>
  <si>
    <t>PROCESO GESTIÓN APOYO ACADÉMICO
PROCESO GESTIÓN JURÍDICA
PROCESO GESTIÓN SISTEMAS INTEGRADOS</t>
  </si>
  <si>
    <t>PROCESO GESTIÓN BIENESTAR UNIVERSITARIO
PROCESO GESTIÓN CIENCIA, TECNOLOGÍA E INNOVACIÓN
PROCESO GESTIÓN CONTROL DISCIPLINARIO
PROCESO GESTIÓN DIALOGANDO CON EL MUNDO
PROCESO GESTIÓN DOCUMENTAL
PROCESO GESTIÓN FINANCIERA
PROCESO GESTIÓN FORMACIÓN Y APRENDIZAJE 
PROCESO GESTIÓN INTERACCIÓN UNIVERSITARIA
PROCESO GESTIÓN JURÍDICA
PROCESO GESTIÓN TALENTO HUMANO</t>
  </si>
  <si>
    <t>PROCESO GESTIÓN APOYO ACADÉMICO
PROCESO GESTIÓN AUTOEVALUACIÓN Y ACREDITACIÓN
PROCESO GESTIÓN BIENES Y SERVICIOS
PROCESO GESTIÓN BIENESTAR UNIVERSITARIO
PROCESO GESTIÓN CIENCIA, TECNOLOGÍA E INNOVACIÓN
PROCESO GESTIÓN COMUNICACIONES
PROCESO GESTIÓN DIALOGANDO CON EL MUNDO
PROCESO GESTIÓN DOCUMENTAL
PROCESO GESTIÓN FINANCIERA
PROCESO GESTIÓN GRADUADOS
PROCESO GESTIÓN INTERACCIÓN UNIVERSITARIA
PROCESO GESTIÓN PLANEACIÓN INSTITUCIONAL
PROCESO GESTIÓN SERVICIO DE ATENCIÓN AL CIUDADANO
PROCESO GESTIÓN SISTEMAS INTEGRADOS
PROCESO GESTIÓN SISTEMAS Y TECNOLOGÍA
PROCESO GESTIÓN TALENTO HUMANO</t>
  </si>
  <si>
    <t>PROCESO GESTIÓN DIALOGANDO CON EL MUNDO
PROCESO GESTIÓN SISTEMAS INTEGRADOS</t>
  </si>
  <si>
    <t>PROCESO GESTIÓN COMUNICACIONES
PROCESO GESTIÓN DE PROYECTOS ESPECIALES Y RELACIONES INTERINSTITUCIONALES</t>
  </si>
  <si>
    <t xml:space="preserve">PROCESO GESTIÓN CIENCIA, TECNOLOGÍA E INNOVACIÓN
PROCESO GESTIÓN DE PROYECTOS ESPECIALES Y RELACIONES INTERINSTITUCIONALES
PROCESO GESTIÓN FORMACIÓN Y APRENDIZAJE </t>
  </si>
  <si>
    <t>PROCESO GESTIÓN ADMISIONES Y REGISTRO
PROCESO GESTIÓN BIENES Y SERVICIOS
PROCESO GESTIÓN BIENESTAR UNIVERSITARIO
PROCESO GESTIÓN DOCUMENTAL
PROCESO GESTIÓN PLANEACIÓN INSTITUCIONAL</t>
  </si>
  <si>
    <t>PROCESO GESTIÓN DIALOGANDO CON EL MUNDO
PROCESO GESTIÓN SISTEMAS Y TECNOLOGÍA</t>
  </si>
  <si>
    <t>PROCESO GESTIÓN BIENESTAR UNIVERSITARIO
PROCESO GESTIÓN DIALOGANDO CON EL MUNDO
PROCESO GESTIÓN FINANCIERA
PROCESO GESTIÓN FORMACIÓN Y APRENDIZAJE 
PROCESO GESTIÓN GRADUADOS
PROCESO GESTIÓN JURÍDICA
PROCESO GESTIÓN PLANEACIÓN INSTITUCIONAL</t>
  </si>
  <si>
    <t>PROCESO GESTIÓN APOYO ACADÉMICO
PROCESO GESTIÓN BIENESTAR UNIVERSITARIO
PROCESO GESTIÓN CIENCIA, TECNOLOGÍA E INNOVACIÓN
PROCESO GESTIÓN COMUNICACIONES
PROCESO GESTIÓN DIALOGANDO CON EL MUNDO
PROCESO GESTIÓN FINANCIERA
PROCESO GESTIÓN GRADUADOS
PROCESO GESTIÓN INTERACCIÓN UNIVERSITARIA
PROCESO GESTIÓN SERVICIO DE ATENCIÓN AL CIUDADANO
PROCESO GESTIÓN SISTEMAS Y TECNOLOGÍA
PROCESO GESTIÓN TALENTO HUMANO</t>
  </si>
  <si>
    <t>PROCESO GESTIÓN AUTOEVALUACIÓN Y ACREDITACIÓN 
PROCESO GESTIÓN SERVICIO DE ATENCIÓN AL CIUDADANO</t>
  </si>
  <si>
    <t>PROCESO GESTIÓN AUTOEVALUACIÓN Y ACREDITACIÓN 
PROCESO GESTIÓN COMUNICACIONES
PROCESO GESTIÓN DE PROYECTOS ESPECIALES Y RELACIONES INTERINSTITUCIONALES
PROCESO GESTIÓN DIALOGANDO CON EL MUNDO
PROCESO GESTIÓN FORMACIÓN Y APRENDIZAJE 
PROCESO GESTIÓN GRADUADOS
PROCESO GESTIÓN SISTEMAS Y TECNOLOGÍA
PROCESO GESTIÓN TALENTO HUMANO</t>
  </si>
  <si>
    <t>PROCESO GESTIÓN BIENES Y SERVICIOS
PROCESO GESTIÓN SISTEMAS Y TECNOLOGÍA
PROCESO GESTIÓN COMUNICACIONES
PROCESO GESTIÓN DOCUMENTAL
PROCESO GESTIÓN FINANCIERA
PROCESO GESTIÓN INTERACCIÓN UNIVERSITARIA
PROCESO GESTIÓN SERVICIO DE ATENCIÓN AL CIUDADANO
PROCESO GESTIÓN SISTEMAS INTEGRADOS
PROCESO GESTIÓN SISTEMAS Y TECNOLOGÍA</t>
  </si>
  <si>
    <t>PROCESO GESTIÓN AUTOEVALUACIÓN Y ACREDITACIÓN 
PROCESO GESTIÓN BIENESTAR UNIVERSITARIO
PROCESO GESTIÓN FORMACIÓN Y APRENDIZAJE 
PROCESO GESTIÓN GRADUADOS
PROCESO GESTIÓN SISTEMAS INTEGRADOS
PROCESO GESTIÓN BIENES Y SERVICIOS</t>
  </si>
  <si>
    <t>PROCESO GESTIÓN CONTROL DISCIPLINARIO
PROCESO GESTIÓN CONTROL INTERNO
PROCESO GESTIÓN SISTEMAS INTEGRADOS</t>
  </si>
  <si>
    <t>PROCESO GESTIÓN CIENCIA, TECNOLOGÍA E INNOVACIÓN
PROCESO GESTIÓN CONTROL INTERNO
PROCESO GESTIÓN DE PROYECTOS ESPECIALES Y RELACIONES INTERINSTITUCIONALES
PROCESO GESTIÓN DOCUMENTAL
PROCESO GESTIÓN FORMACIÓN Y APRENDIZAJE</t>
  </si>
  <si>
    <t>PROCESO GESTIÓN BIENES Y SERVICIOS
PROCESO GESTIÓN ADMISIONES Y REGISTRO
PROCESO GESTIÓN APOYO ACADÉMICO
PROCESO GESTIÓN CIENCIA, TECNOLOGÍA E INNOVACIÓN
PROCESO GESTIÓN DE PROYECTOS ESPECIALES Y RELACIONES INTERINSTITUCIONALES
PROCESO GESTIÓN DIALOGANDO CON EL MUNDO
PROCESO GESTIÓN FORMACIÓN Y APRENDIZAJE 
PROCESO GESTIÓN GRADUADOS
PROCESO GESTIÓN SERVICIO DE ATENCIÓN AL CIUDADANO
PROCESO GESTIÓN SISTEMAS INTEGRADOS</t>
  </si>
  <si>
    <t>PROCESO GESTIÓN FORMACIÓN Y APRENDIZAJE 
PROCESO GESTIÓN GRADUADOS
PROCESO GESTIÓN INTERACCIÓN UNIVERSITARIA</t>
  </si>
  <si>
    <t>PROCESO GESTIÓN APOYO ACADÉMICO
PROCESO GESTIÓN AUTOEVALUACIÓN Y ACREDITACIÓN 
PROCESO GESTIÓN BIENES Y SERVICIOS
PROCESO GESTIÓN CIENCIA, TECNOLOGÍA E INNOVACIÓN
PROCESO GESTIÓN COMUNICACIONES
PROCESO GESTIÓN DIALOGANDO CON EL MUNDO
PROCESO GESTIÓN FORMACIÓN Y APRENDIZAJE 
PROCESO GESTIÓN GRADUADOS
PROCESO GESTIÓN INTERACCIÓN UNIVERSITARIA
PROCESO GESTIÓN PLANEACIÓN INSTITUCIONAL</t>
  </si>
  <si>
    <t>MEDIO (CONDICIONES DE TRABAJO)</t>
  </si>
  <si>
    <t xml:space="preserve">Referencia al buen desempeño y labor de la universidad en la ejecución de sus actividades, como de la celebración de convenios con entidades públicas y privadas que determina su posicionamiento en el mercado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</si>
</sst>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1"/>
      <color theme="1"/>
      <name val="Calibri"/>
      <family val="2"/>
      <scheme val="minor"/>
    </font>
    <font>
      <sz val="11"/>
      <color theme="1"/>
      <name val="Arial"/>
      <family val="2"/>
    </font>
    <font>
      <sz val="11"/>
      <name val="Arial"/>
      <family val="2"/>
    </font>
    <font>
      <sz val="11"/>
      <color rgb="FF000000"/>
      <name val="Arial"/>
      <family val="2"/>
    </font>
    <font>
      <sz val="11"/>
      <color rgb="FFFF0000"/>
      <name val="Arial"/>
      <family val="2"/>
    </font>
    <font>
      <b/>
      <sz val="16"/>
      <color rgb="FFFF0000"/>
      <name val="Calibri"/>
      <family val="2"/>
      <scheme val="minor"/>
    </font>
    <font>
      <b/>
      <sz val="13"/>
      <color rgb="FF002060"/>
      <name val="Arial"/>
      <family val="2"/>
    </font>
    <font>
      <sz val="13"/>
      <color rgb="FF002060"/>
      <name val="Calibri"/>
      <family val="2"/>
      <scheme val="minor"/>
    </font>
    <font>
      <sz val="11"/>
      <color theme="1"/>
      <name val="Calibri"/>
      <family val="2"/>
      <scheme val="minor"/>
    </font>
    <font>
      <b/>
      <sz val="12"/>
      <color rgb="FF1F4E78"/>
      <name val="Calibri"/>
      <family val="2"/>
      <scheme val="minor"/>
    </font>
    <font>
      <b/>
      <sz val="12"/>
      <color rgb="FF002060"/>
      <name val="Arial"/>
      <family val="2"/>
    </font>
    <font>
      <sz val="12"/>
      <color theme="1"/>
      <name val="Calibri"/>
      <family val="2"/>
      <scheme val="minor"/>
    </font>
    <font>
      <b/>
      <sz val="18"/>
      <color rgb="FF002060"/>
      <name val="Calibri"/>
      <family val="2"/>
      <scheme val="minor"/>
    </font>
    <font>
      <b/>
      <sz val="10"/>
      <color theme="4" tint="-0.499984740745262"/>
      <name val="Arial"/>
      <family val="2"/>
    </font>
    <font>
      <b/>
      <sz val="10"/>
      <color rgb="FF1F4E78"/>
      <name val="Arial"/>
      <family val="2"/>
    </font>
    <font>
      <b/>
      <sz val="11"/>
      <color rgb="FF002060"/>
      <name val="Arial"/>
      <family val="2"/>
    </font>
    <font>
      <sz val="11"/>
      <color indexed="8"/>
      <name val="Arial"/>
      <family val="2"/>
    </font>
    <font>
      <b/>
      <sz val="12"/>
      <color theme="1"/>
      <name val="Arial"/>
      <family val="2"/>
    </font>
    <font>
      <b/>
      <sz val="16"/>
      <color theme="0"/>
      <name val="Calibri"/>
      <family val="2"/>
      <scheme val="minor"/>
    </font>
    <font>
      <b/>
      <sz val="12"/>
      <color theme="1"/>
      <name val="Calibri"/>
      <family val="2"/>
      <scheme val="minor"/>
    </font>
    <font>
      <b/>
      <sz val="12"/>
      <name val="Calibri"/>
      <family val="2"/>
      <scheme val="minor"/>
    </font>
    <font>
      <b/>
      <sz val="14"/>
      <color rgb="FF002060"/>
      <name val="Calibri"/>
      <family val="2"/>
      <scheme val="minor"/>
    </font>
    <font>
      <sz val="11"/>
      <name val="Calibri"/>
      <family val="2"/>
      <scheme val="minor"/>
    </font>
    <font>
      <b/>
      <sz val="12"/>
      <color rgb="FF002060"/>
      <name val="Calibri"/>
      <family val="2"/>
      <scheme val="minor"/>
    </font>
    <font>
      <b/>
      <sz val="11"/>
      <color rgb="FF002060"/>
      <name val="Calibri"/>
      <family val="2"/>
      <scheme val="minor"/>
    </font>
    <font>
      <b/>
      <sz val="12"/>
      <color theme="0"/>
      <name val="Century Gothic"/>
      <family val="2"/>
    </font>
    <font>
      <sz val="11"/>
      <color theme="1"/>
      <name val="Century Gothic"/>
      <family val="2"/>
    </font>
    <font>
      <b/>
      <sz val="11"/>
      <color theme="1"/>
      <name val="Century Gothic"/>
      <family val="2"/>
    </font>
    <font>
      <sz val="11"/>
      <name val="Century Gothic"/>
      <family val="2"/>
    </font>
    <font>
      <b/>
      <sz val="11"/>
      <name val="Calibri"/>
      <family val="2"/>
      <scheme val="minor"/>
    </font>
    <font>
      <b/>
      <sz val="11"/>
      <name val="Century Gothic"/>
      <family val="2"/>
    </font>
  </fonts>
  <fills count="18">
    <fill>
      <patternFill patternType="none"/>
    </fill>
    <fill>
      <patternFill patternType="gray125"/>
    </fill>
    <fill>
      <patternFill patternType="solid">
        <fgColor rgb="FFF3FEFF"/>
        <bgColor indexed="64"/>
      </patternFill>
    </fill>
    <fill>
      <patternFill patternType="solid">
        <fgColor theme="0"/>
        <bgColor indexed="64"/>
      </patternFill>
    </fill>
    <fill>
      <patternFill patternType="solid">
        <fgColor rgb="FFF3FEFF"/>
        <bgColor rgb="FFFFFFFF"/>
      </patternFill>
    </fill>
    <fill>
      <patternFill patternType="solid">
        <fgColor rgb="FFFFF2CC"/>
        <bgColor indexed="64"/>
      </patternFill>
    </fill>
    <fill>
      <patternFill patternType="solid">
        <fgColor theme="9" tint="0.39997558519241921"/>
        <bgColor indexed="64"/>
      </patternFill>
    </fill>
    <fill>
      <patternFill patternType="solid">
        <fgColor rgb="FF0F3D38"/>
        <bgColor indexed="64"/>
      </patternFill>
    </fill>
    <fill>
      <patternFill patternType="solid">
        <fgColor rgb="FFFFFF00"/>
        <bgColor indexed="64"/>
      </patternFill>
    </fill>
    <fill>
      <patternFill patternType="solid">
        <fgColor rgb="FFE6F7FE"/>
        <bgColor indexed="64"/>
      </patternFill>
    </fill>
    <fill>
      <patternFill patternType="solid">
        <fgColor theme="6"/>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FF"/>
        <bgColor rgb="FFFFFFFF"/>
      </patternFill>
    </fill>
    <fill>
      <patternFill patternType="solid">
        <fgColor theme="0"/>
        <bgColor rgb="FFFFFFFF"/>
      </patternFill>
    </fill>
    <fill>
      <patternFill patternType="solid">
        <fgColor rgb="FFD5CA3D"/>
        <bgColor indexed="64"/>
      </patternFill>
    </fill>
    <fill>
      <patternFill patternType="solid">
        <fgColor rgb="FF00482B"/>
        <bgColor indexed="64"/>
      </patternFill>
    </fill>
    <fill>
      <patternFill patternType="solid">
        <fgColor rgb="FF79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double">
        <color indexed="64"/>
      </bottom>
      <diagonal/>
    </border>
    <border>
      <left/>
      <right/>
      <top style="thin">
        <color rgb="FF4B514E"/>
      </top>
      <bottom style="thin">
        <color rgb="FF4B514E"/>
      </bottom>
      <diagonal/>
    </border>
    <border>
      <left/>
      <right/>
      <top/>
      <bottom style="thin">
        <color rgb="FF4B514E"/>
      </bottom>
      <diagonal/>
    </border>
    <border>
      <left/>
      <right/>
      <top style="thin">
        <color rgb="FF4B514E"/>
      </top>
      <bottom/>
      <diagonal/>
    </border>
    <border>
      <left/>
      <right/>
      <top style="double">
        <color indexed="64"/>
      </top>
      <bottom style="thin">
        <color rgb="FF4B514E"/>
      </bottom>
      <diagonal/>
    </border>
    <border>
      <left/>
      <right/>
      <top style="thin">
        <color rgb="FF4B514E"/>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diagonal/>
    </border>
    <border>
      <left style="thin">
        <color rgb="FF4B514E"/>
      </left>
      <right/>
      <top style="thin">
        <color rgb="FF4B514E"/>
      </top>
      <bottom style="thin">
        <color rgb="FF4B514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rgb="FF4B514E"/>
      </left>
      <right style="thin">
        <color rgb="FF4B514E"/>
      </right>
      <top/>
      <bottom/>
      <diagonal/>
    </border>
    <border>
      <left style="thin">
        <color rgb="FF4B514E"/>
      </left>
      <right/>
      <top style="thin">
        <color rgb="FF4B514E"/>
      </top>
      <bottom/>
      <diagonal/>
    </border>
    <border>
      <left style="thin">
        <color indexed="64"/>
      </left>
      <right/>
      <top style="thin">
        <color theme="1" tint="0.249977111117893"/>
      </top>
      <bottom/>
      <diagonal/>
    </border>
    <border>
      <left style="thin">
        <color rgb="FF4B514E"/>
      </left>
      <right style="thin">
        <color rgb="FF4B514E"/>
      </right>
      <top/>
      <bottom style="thin">
        <color rgb="FF4B514E"/>
      </bottom>
      <diagonal/>
    </border>
    <border>
      <left style="thin">
        <color rgb="FF4B514E"/>
      </left>
      <right style="thin">
        <color rgb="FF4B514E"/>
      </right>
      <top style="thin">
        <color rgb="FF4B514E"/>
      </top>
      <bottom/>
      <diagonal/>
    </border>
    <border>
      <left style="thin">
        <color rgb="FF4B514E"/>
      </left>
      <right/>
      <top/>
      <bottom style="thin">
        <color rgb="FF4B514E"/>
      </bottom>
      <diagonal/>
    </border>
    <border>
      <left style="thin">
        <color indexed="64"/>
      </left>
      <right style="thin">
        <color indexed="64"/>
      </right>
      <top/>
      <bottom/>
      <diagonal/>
    </border>
    <border>
      <left/>
      <right style="thin">
        <color rgb="FF4B514E"/>
      </right>
      <top style="thin">
        <color rgb="FF4B514E"/>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2" tint="-0.499984740745262"/>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bottom/>
      <diagonal/>
    </border>
  </borders>
  <cellStyleXfs count="2">
    <xf numFmtId="0" fontId="0" fillId="0" borderId="0"/>
    <xf numFmtId="9" fontId="9" fillId="0" borderId="0" applyFont="0" applyFill="0" applyBorder="0" applyAlignment="0" applyProtection="0"/>
  </cellStyleXfs>
  <cellXfs count="312">
    <xf numFmtId="0" fontId="0" fillId="0" borderId="0" xfId="0"/>
    <xf numFmtId="0" fontId="0" fillId="2" borderId="0" xfId="0" applyFill="1"/>
    <xf numFmtId="0" fontId="0" fillId="2" borderId="0" xfId="0" applyFill="1" applyAlignment="1">
      <alignment vertical="center"/>
    </xf>
    <xf numFmtId="0" fontId="0" fillId="2" borderId="0" xfId="0" applyFill="1" applyBorder="1" applyAlignment="1">
      <alignment horizontal="left" vertical="center"/>
    </xf>
    <xf numFmtId="0" fontId="0" fillId="2" borderId="0" xfId="0" applyFill="1" applyBorder="1" applyAlignment="1">
      <alignment vertical="center"/>
    </xf>
    <xf numFmtId="0" fontId="7" fillId="2" borderId="8" xfId="0" applyFont="1" applyFill="1" applyBorder="1" applyAlignment="1">
      <alignment horizontal="center" vertical="center"/>
    </xf>
    <xf numFmtId="0" fontId="8" fillId="2" borderId="0" xfId="0" applyFont="1" applyFill="1"/>
    <xf numFmtId="0" fontId="2" fillId="2" borderId="9" xfId="0" applyFont="1" applyFill="1" applyBorder="1" applyAlignment="1">
      <alignment vertical="center" wrapText="1"/>
    </xf>
    <xf numFmtId="0" fontId="2" fillId="2" borderId="9" xfId="0" applyFont="1" applyFill="1" applyBorder="1" applyAlignment="1">
      <alignment horizontal="justify" vertical="center" wrapText="1"/>
    </xf>
    <xf numFmtId="0" fontId="2" fillId="2" borderId="9" xfId="0" applyFont="1" applyFill="1" applyBorder="1" applyAlignment="1">
      <alignment horizontal="justify" vertical="center"/>
    </xf>
    <xf numFmtId="0" fontId="2" fillId="2" borderId="9" xfId="0" applyFont="1" applyFill="1" applyBorder="1" applyAlignment="1">
      <alignment vertical="center"/>
    </xf>
    <xf numFmtId="0" fontId="4" fillId="2" borderId="9" xfId="0" applyFont="1" applyFill="1" applyBorder="1" applyAlignment="1">
      <alignment vertical="center" wrapText="1"/>
    </xf>
    <xf numFmtId="0" fontId="0" fillId="5" borderId="0" xfId="0" applyFill="1"/>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17" xfId="0" applyFont="1" applyFill="1" applyBorder="1" applyAlignment="1">
      <alignment horizontal="center" vertical="center"/>
    </xf>
    <xf numFmtId="0" fontId="7" fillId="2" borderId="17" xfId="0" applyFont="1" applyFill="1" applyBorder="1" applyAlignment="1">
      <alignment horizontal="center" vertical="center"/>
    </xf>
    <xf numFmtId="0" fontId="12" fillId="2" borderId="0" xfId="0" applyFont="1" applyFill="1" applyAlignment="1">
      <alignment horizontal="center" vertical="center" wrapText="1"/>
    </xf>
    <xf numFmtId="0" fontId="2" fillId="2" borderId="11" xfId="0" applyFont="1" applyFill="1" applyBorder="1" applyAlignment="1">
      <alignment horizontal="justify" vertical="center" wrapText="1"/>
    </xf>
    <xf numFmtId="0" fontId="6" fillId="2" borderId="0" xfId="0" applyFont="1" applyFill="1" applyBorder="1" applyAlignment="1"/>
    <xf numFmtId="0" fontId="10" fillId="2" borderId="0" xfId="0" applyFont="1" applyFill="1" applyAlignment="1">
      <alignment horizontal="center" vertical="center" wrapText="1"/>
    </xf>
    <xf numFmtId="0" fontId="2" fillId="2" borderId="9" xfId="0" applyFont="1" applyFill="1" applyBorder="1" applyAlignment="1">
      <alignment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4" borderId="9" xfId="0" applyFont="1" applyFill="1" applyBorder="1" applyAlignment="1">
      <alignment wrapText="1"/>
    </xf>
    <xf numFmtId="0" fontId="2" fillId="2" borderId="9" xfId="0" applyFont="1" applyFill="1" applyBorder="1" applyAlignment="1">
      <alignment horizontal="justify" wrapText="1"/>
    </xf>
    <xf numFmtId="0" fontId="2" fillId="2" borderId="9" xfId="0" applyFont="1" applyFill="1" applyBorder="1" applyAlignment="1">
      <alignment horizontal="left" vertical="center"/>
    </xf>
    <xf numFmtId="0" fontId="2" fillId="2" borderId="16" xfId="0" applyFont="1" applyFill="1" applyBorder="1" applyAlignment="1">
      <alignment horizontal="justify"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justify" wrapText="1"/>
    </xf>
    <xf numFmtId="0" fontId="2" fillId="2"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3" fillId="2" borderId="9" xfId="0" applyFont="1" applyFill="1" applyBorder="1" applyAlignment="1">
      <alignment horizontal="left" vertical="top" wrapText="1"/>
    </xf>
    <xf numFmtId="0" fontId="2" fillId="2" borderId="9" xfId="0" applyFont="1" applyFill="1" applyBorder="1" applyAlignment="1">
      <alignment horizontal="left" vertical="top"/>
    </xf>
    <xf numFmtId="0" fontId="3" fillId="2" borderId="9" xfId="0" applyFont="1" applyFill="1" applyBorder="1" applyAlignment="1">
      <alignment wrapText="1"/>
    </xf>
    <xf numFmtId="0" fontId="3" fillId="2" borderId="9" xfId="0" applyFont="1" applyFill="1" applyBorder="1" applyAlignment="1">
      <alignment horizontal="left" vertical="center" wrapText="1"/>
    </xf>
    <xf numFmtId="0" fontId="2" fillId="2" borderId="12" xfId="0" applyFont="1" applyFill="1" applyBorder="1" applyAlignment="1">
      <alignment horizontal="justify"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3" fillId="2" borderId="11" xfId="0" applyFont="1" applyFill="1" applyBorder="1" applyAlignment="1">
      <alignment horizontal="left" vertical="center"/>
    </xf>
    <xf numFmtId="0" fontId="2" fillId="2" borderId="10" xfId="0" applyFont="1" applyFill="1" applyBorder="1" applyAlignment="1">
      <alignment horizontal="justify" vertical="center" wrapText="1"/>
    </xf>
    <xf numFmtId="0" fontId="0" fillId="3" borderId="0" xfId="0" applyFill="1"/>
    <xf numFmtId="0" fontId="1" fillId="3" borderId="0" xfId="0" applyFont="1" applyFill="1"/>
    <xf numFmtId="0" fontId="0" fillId="3" borderId="0" xfId="0" applyFill="1" applyAlignment="1">
      <alignment horizontal="left"/>
    </xf>
    <xf numFmtId="0" fontId="0" fillId="3" borderId="0" xfId="0" applyNumberFormat="1" applyFill="1"/>
    <xf numFmtId="0" fontId="0" fillId="3" borderId="0" xfId="0" applyFill="1" applyAlignment="1">
      <alignment horizontal="left" indent="1"/>
    </xf>
    <xf numFmtId="9" fontId="0" fillId="3" borderId="1" xfId="1" applyFont="1" applyFill="1" applyBorder="1"/>
    <xf numFmtId="0" fontId="1" fillId="3" borderId="20" xfId="0" applyFont="1" applyFill="1" applyBorder="1"/>
    <xf numFmtId="0" fontId="1" fillId="3" borderId="21" xfId="0" applyFont="1" applyFill="1" applyBorder="1"/>
    <xf numFmtId="0" fontId="1" fillId="3" borderId="22" xfId="0" applyFont="1" applyFill="1" applyBorder="1"/>
    <xf numFmtId="0" fontId="0" fillId="3" borderId="23" xfId="0" applyFill="1" applyBorder="1"/>
    <xf numFmtId="9" fontId="0" fillId="3" borderId="24" xfId="0" applyNumberFormat="1" applyFill="1" applyBorder="1"/>
    <xf numFmtId="0" fontId="1" fillId="3" borderId="25" xfId="0" applyFont="1" applyFill="1" applyBorder="1"/>
    <xf numFmtId="0" fontId="0" fillId="3" borderId="26" xfId="0" applyFill="1" applyBorder="1"/>
    <xf numFmtId="9" fontId="0" fillId="3" borderId="27" xfId="0" applyNumberFormat="1" applyFill="1" applyBorder="1"/>
    <xf numFmtId="0" fontId="7" fillId="2" borderId="30" xfId="0" applyFont="1" applyFill="1" applyBorder="1" applyAlignment="1">
      <alignment horizontal="center" vertical="center"/>
    </xf>
    <xf numFmtId="0" fontId="5" fillId="2" borderId="29" xfId="0" applyFont="1" applyFill="1" applyBorder="1" applyAlignment="1">
      <alignment vertical="center" wrapText="1"/>
    </xf>
    <xf numFmtId="0" fontId="2" fillId="2" borderId="29" xfId="0" applyFont="1" applyFill="1" applyBorder="1" applyAlignment="1">
      <alignment horizontal="justify" vertical="center" wrapText="1"/>
    </xf>
    <xf numFmtId="0" fontId="5" fillId="2" borderId="29" xfId="0" applyFont="1" applyFill="1" applyBorder="1" applyAlignment="1">
      <alignment wrapText="1"/>
    </xf>
    <xf numFmtId="0" fontId="3" fillId="2" borderId="29" xfId="0" applyFont="1" applyFill="1" applyBorder="1" applyAlignment="1">
      <alignment horizontal="justify" wrapText="1"/>
    </xf>
    <xf numFmtId="0" fontId="5" fillId="2" borderId="29" xfId="0" applyFont="1" applyFill="1" applyBorder="1" applyAlignment="1">
      <alignment horizontal="left" vertical="center" wrapText="1"/>
    </xf>
    <xf numFmtId="0" fontId="5" fillId="2" borderId="29" xfId="0" applyFont="1" applyFill="1" applyBorder="1" applyAlignment="1">
      <alignment horizontal="justify" vertical="center" wrapText="1"/>
    </xf>
    <xf numFmtId="0" fontId="2" fillId="2" borderId="29" xfId="0" applyFont="1" applyFill="1" applyBorder="1" applyAlignment="1">
      <alignment horizontal="justify" wrapText="1"/>
    </xf>
    <xf numFmtId="0" fontId="5" fillId="2" borderId="29" xfId="0" applyFont="1" applyFill="1" applyBorder="1" applyAlignment="1">
      <alignment horizontal="justify" wrapText="1"/>
    </xf>
    <xf numFmtId="0" fontId="2" fillId="2" borderId="29" xfId="0" applyFont="1" applyFill="1" applyBorder="1" applyAlignment="1">
      <alignment wrapText="1"/>
    </xf>
    <xf numFmtId="0" fontId="4" fillId="4" borderId="11" xfId="0" applyFont="1" applyFill="1" applyBorder="1" applyAlignment="1">
      <alignment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xf numFmtId="0" fontId="2" fillId="2" borderId="0" xfId="0" applyFont="1" applyFill="1"/>
    <xf numFmtId="0" fontId="2" fillId="2" borderId="1" xfId="0" applyFont="1" applyFill="1" applyBorder="1" applyAlignment="1">
      <alignment horizontal="left" wrapText="1"/>
    </xf>
    <xf numFmtId="0" fontId="2" fillId="2" borderId="2" xfId="0" applyFont="1" applyFill="1" applyBorder="1"/>
    <xf numFmtId="0" fontId="2" fillId="2" borderId="1" xfId="0" applyFont="1" applyFill="1" applyBorder="1" applyAlignment="1">
      <alignment wrapText="1"/>
    </xf>
    <xf numFmtId="0" fontId="2" fillId="2" borderId="3" xfId="0" applyFont="1" applyFill="1" applyBorder="1"/>
    <xf numFmtId="0" fontId="2" fillId="2" borderId="2" xfId="0" applyFont="1" applyFill="1" applyBorder="1" applyAlignment="1">
      <alignment vertical="center"/>
    </xf>
    <xf numFmtId="0" fontId="2" fillId="2" borderId="16" xfId="0" applyFont="1" applyFill="1" applyBorder="1" applyAlignment="1">
      <alignment horizontal="left" vertical="center" wrapText="1"/>
    </xf>
    <xf numFmtId="0" fontId="2" fillId="2" borderId="3" xfId="0" applyFont="1" applyFill="1" applyBorder="1" applyAlignment="1">
      <alignment wrapText="1"/>
    </xf>
    <xf numFmtId="0" fontId="2" fillId="2" borderId="0" xfId="0" applyFont="1" applyFill="1" applyBorder="1"/>
    <xf numFmtId="0" fontId="16" fillId="2" borderId="30" xfId="0" applyFont="1" applyFill="1" applyBorder="1" applyAlignment="1">
      <alignment horizontal="center" vertical="center"/>
    </xf>
    <xf numFmtId="0" fontId="16" fillId="2" borderId="7" xfId="0" applyFont="1" applyFill="1" applyBorder="1" applyAlignment="1">
      <alignment vertical="center" wrapText="1"/>
    </xf>
    <xf numFmtId="0" fontId="3" fillId="2" borderId="1" xfId="0" applyFont="1" applyFill="1" applyBorder="1" applyAlignment="1">
      <alignment vertical="center" wrapText="1"/>
    </xf>
    <xf numFmtId="0" fontId="5" fillId="2" borderId="1" xfId="0" applyFont="1" applyFill="1" applyBorder="1" applyAlignment="1">
      <alignment wrapText="1"/>
    </xf>
    <xf numFmtId="0" fontId="2" fillId="2" borderId="1" xfId="0" applyFont="1" applyFill="1" applyBorder="1" applyAlignment="1">
      <alignment horizontal="justify" vertical="center" wrapText="1"/>
    </xf>
    <xf numFmtId="0" fontId="3" fillId="2" borderId="1" xfId="0" applyFont="1" applyFill="1" applyBorder="1" applyAlignment="1">
      <alignment wrapText="1"/>
    </xf>
    <xf numFmtId="0" fontId="4" fillId="4" borderId="1" xfId="0" applyFont="1" applyFill="1" applyBorder="1" applyAlignment="1">
      <alignment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horizontal="justify" vertical="center"/>
    </xf>
    <xf numFmtId="0" fontId="4" fillId="2" borderId="1" xfId="0" applyFont="1" applyFill="1" applyBorder="1" applyAlignment="1">
      <alignment horizontal="justify" vertical="center"/>
    </xf>
    <xf numFmtId="0" fontId="4" fillId="2" borderId="1" xfId="0" applyFont="1" applyFill="1" applyBorder="1"/>
    <xf numFmtId="0" fontId="16" fillId="2" borderId="17" xfId="0" applyFont="1" applyFill="1" applyBorder="1" applyAlignment="1">
      <alignment horizontal="center" vertical="center"/>
    </xf>
    <xf numFmtId="0" fontId="16" fillId="2" borderId="18" xfId="0" applyFont="1" applyFill="1" applyBorder="1" applyAlignment="1">
      <alignment vertical="center" wrapText="1"/>
    </xf>
    <xf numFmtId="0" fontId="4" fillId="2" borderId="9" xfId="0" applyFont="1" applyFill="1" applyBorder="1" applyAlignment="1">
      <alignment wrapText="1"/>
    </xf>
    <xf numFmtId="0" fontId="3" fillId="2" borderId="9" xfId="0" applyFont="1" applyFill="1" applyBorder="1" applyAlignment="1">
      <alignment horizontal="justify" vertical="center"/>
    </xf>
    <xf numFmtId="0" fontId="4" fillId="2" borderId="16" xfId="0" applyFont="1" applyFill="1" applyBorder="1" applyAlignment="1">
      <alignment horizontal="justify" vertical="center"/>
    </xf>
    <xf numFmtId="0" fontId="2" fillId="2" borderId="9" xfId="0" applyFont="1" applyFill="1" applyBorder="1"/>
    <xf numFmtId="0" fontId="16" fillId="2" borderId="8" xfId="0" applyFont="1" applyFill="1" applyBorder="1" applyAlignment="1">
      <alignment horizontal="center" vertical="center"/>
    </xf>
    <xf numFmtId="0" fontId="2" fillId="2" borderId="19" xfId="0" applyFont="1" applyFill="1" applyBorder="1" applyAlignment="1">
      <alignment horizontal="justify" vertical="center"/>
    </xf>
    <xf numFmtId="0" fontId="2" fillId="2" borderId="29" xfId="0" applyFont="1" applyFill="1" applyBorder="1" applyAlignment="1">
      <alignment vertical="center" wrapText="1"/>
    </xf>
    <xf numFmtId="0" fontId="3" fillId="2" borderId="29" xfId="0" applyFont="1" applyFill="1" applyBorder="1" applyAlignment="1">
      <alignment horizontal="justify" vertical="center" wrapText="1"/>
    </xf>
    <xf numFmtId="0" fontId="2" fillId="2" borderId="1" xfId="0" applyFont="1" applyFill="1" applyBorder="1" applyAlignment="1">
      <alignment horizontal="right" vertical="center" wrapText="1"/>
    </xf>
    <xf numFmtId="0" fontId="0" fillId="3" borderId="16" xfId="0" applyFill="1" applyBorder="1"/>
    <xf numFmtId="0" fontId="1" fillId="3" borderId="31" xfId="0" applyFont="1" applyFill="1" applyBorder="1" applyAlignment="1">
      <alignment horizontal="left"/>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32" xfId="0" applyFont="1" applyFill="1" applyBorder="1" applyAlignment="1">
      <alignment horizontal="left" wrapText="1"/>
    </xf>
    <xf numFmtId="0" fontId="5" fillId="2" borderId="9" xfId="0" applyFont="1" applyFill="1" applyBorder="1" applyAlignment="1">
      <alignment horizontal="justify" vertical="center" wrapText="1"/>
    </xf>
    <xf numFmtId="0" fontId="5" fillId="2" borderId="34" xfId="0" applyFont="1" applyFill="1" applyBorder="1" applyAlignment="1">
      <alignment vertical="center" wrapText="1"/>
    </xf>
    <xf numFmtId="0" fontId="5" fillId="2" borderId="34" xfId="0" applyFont="1" applyFill="1" applyBorder="1" applyAlignment="1">
      <alignment vertical="center"/>
    </xf>
    <xf numFmtId="0" fontId="5" fillId="2" borderId="29" xfId="0" applyFont="1" applyFill="1" applyBorder="1" applyAlignment="1">
      <alignment vertical="center"/>
    </xf>
    <xf numFmtId="0" fontId="5" fillId="2" borderId="34" xfId="0" applyFont="1" applyFill="1" applyBorder="1" applyAlignment="1">
      <alignment wrapText="1"/>
    </xf>
    <xf numFmtId="0" fontId="2" fillId="2" borderId="10" xfId="0" applyFont="1" applyFill="1" applyBorder="1" applyAlignment="1">
      <alignment horizontal="left" vertical="top" wrapText="1"/>
    </xf>
    <xf numFmtId="0" fontId="2" fillId="2" borderId="11" xfId="0" applyFont="1" applyFill="1" applyBorder="1" applyAlignment="1">
      <alignment vertical="center" wrapText="1"/>
    </xf>
    <xf numFmtId="0" fontId="3" fillId="2" borderId="29" xfId="0" applyFont="1" applyFill="1" applyBorder="1" applyAlignment="1">
      <alignment vertical="center" wrapText="1"/>
    </xf>
    <xf numFmtId="0" fontId="5" fillId="2" borderId="19"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justify" wrapText="1"/>
    </xf>
    <xf numFmtId="0" fontId="5" fillId="2" borderId="35" xfId="0" applyFont="1" applyFill="1" applyBorder="1" applyAlignment="1">
      <alignment horizontal="justify" wrapText="1"/>
    </xf>
    <xf numFmtId="0" fontId="5" fillId="2" borderId="29" xfId="0" applyFont="1" applyFill="1" applyBorder="1" applyAlignment="1">
      <alignment horizontal="justify" vertical="justify" wrapText="1"/>
    </xf>
    <xf numFmtId="0" fontId="5" fillId="2" borderId="29" xfId="0" applyFont="1" applyFill="1" applyBorder="1" applyAlignment="1">
      <alignment horizontal="justify" vertical="distributed" wrapText="1"/>
    </xf>
    <xf numFmtId="0" fontId="5" fillId="2" borderId="19" xfId="0" applyFont="1" applyFill="1" applyBorder="1" applyAlignment="1">
      <alignment horizontal="justify" vertical="justify" wrapText="1"/>
    </xf>
    <xf numFmtId="0" fontId="5" fillId="2" borderId="36" xfId="0" applyFont="1" applyFill="1" applyBorder="1" applyAlignment="1">
      <alignment horizontal="justify" vertical="justify" wrapText="1"/>
    </xf>
    <xf numFmtId="0" fontId="10" fillId="2" borderId="3" xfId="0" applyFont="1" applyFill="1" applyBorder="1" applyAlignment="1">
      <alignment horizontal="center" vertical="center" wrapText="1"/>
    </xf>
    <xf numFmtId="0" fontId="2" fillId="2" borderId="1" xfId="0" applyFont="1" applyFill="1" applyBorder="1" applyAlignment="1">
      <alignment horizontal="left" vertical="center"/>
    </xf>
    <xf numFmtId="0" fontId="2" fillId="8" borderId="1" xfId="0" applyFont="1" applyFill="1" applyBorder="1"/>
    <xf numFmtId="0" fontId="5" fillId="10" borderId="29" xfId="0" applyFont="1" applyFill="1" applyBorder="1" applyAlignment="1">
      <alignment horizontal="justify" vertical="center" wrapText="1"/>
    </xf>
    <xf numFmtId="0" fontId="2" fillId="9" borderId="1" xfId="0" applyFont="1" applyFill="1" applyBorder="1"/>
    <xf numFmtId="0" fontId="3" fillId="11" borderId="29" xfId="0" applyFont="1" applyFill="1" applyBorder="1" applyAlignment="1">
      <alignment horizontal="justify" vertical="center" wrapText="1"/>
    </xf>
    <xf numFmtId="0" fontId="2" fillId="11" borderId="1" xfId="0" applyFont="1" applyFill="1" applyBorder="1"/>
    <xf numFmtId="0" fontId="5" fillId="2" borderId="19" xfId="0" applyFont="1" applyFill="1" applyBorder="1" applyAlignment="1">
      <alignment vertical="center" wrapText="1"/>
    </xf>
    <xf numFmtId="0" fontId="2" fillId="9" borderId="9" xfId="0" applyFont="1" applyFill="1" applyBorder="1" applyAlignment="1">
      <alignment horizontal="justify" vertical="center" wrapText="1"/>
    </xf>
    <xf numFmtId="0" fontId="5" fillId="9" borderId="29" xfId="0" applyFont="1" applyFill="1" applyBorder="1" applyAlignment="1">
      <alignment horizontal="justify" vertical="distributed" wrapText="1"/>
    </xf>
    <xf numFmtId="0" fontId="2" fillId="9" borderId="16" xfId="0" applyFont="1" applyFill="1" applyBorder="1" applyAlignment="1">
      <alignment horizontal="justify" vertical="center" wrapText="1"/>
    </xf>
    <xf numFmtId="0" fontId="2" fillId="9" borderId="1" xfId="0" applyFont="1" applyFill="1" applyBorder="1" applyAlignment="1">
      <alignment vertical="center" wrapText="1"/>
    </xf>
    <xf numFmtId="0" fontId="2" fillId="9" borderId="3" xfId="0" applyFont="1" applyFill="1" applyBorder="1"/>
    <xf numFmtId="0" fontId="2" fillId="9" borderId="1" xfId="0" applyFont="1" applyFill="1" applyBorder="1" applyAlignment="1">
      <alignment horizontal="left" wrapText="1"/>
    </xf>
    <xf numFmtId="0" fontId="2" fillId="9" borderId="1" xfId="0" applyFont="1" applyFill="1" applyBorder="1" applyAlignment="1">
      <alignment vertical="center"/>
    </xf>
    <xf numFmtId="0" fontId="2" fillId="9" borderId="1" xfId="0" applyFont="1" applyFill="1" applyBorder="1" applyAlignment="1">
      <alignment wrapText="1"/>
    </xf>
    <xf numFmtId="0" fontId="5" fillId="12" borderId="36" xfId="0" applyFont="1" applyFill="1" applyBorder="1" applyAlignment="1">
      <alignment vertical="center" wrapText="1"/>
    </xf>
    <xf numFmtId="0" fontId="2" fillId="12" borderId="2" xfId="0" applyFont="1" applyFill="1" applyBorder="1"/>
    <xf numFmtId="0" fontId="3" fillId="2" borderId="29" xfId="0" applyFont="1" applyFill="1" applyBorder="1" applyAlignment="1">
      <alignment horizontal="justify" vertical="justify" wrapText="1"/>
    </xf>
    <xf numFmtId="0" fontId="5" fillId="2" borderId="1" xfId="0" applyFont="1" applyFill="1" applyBorder="1" applyAlignment="1">
      <alignment horizontal="justify" vertical="justify" wrapText="1"/>
    </xf>
    <xf numFmtId="0" fontId="5" fillId="2" borderId="37" xfId="0" applyFont="1" applyFill="1" applyBorder="1" applyAlignment="1">
      <alignment vertical="center" wrapText="1"/>
    </xf>
    <xf numFmtId="0" fontId="3" fillId="2" borderId="29" xfId="0" applyFont="1" applyFill="1" applyBorder="1" applyAlignment="1">
      <alignment horizontal="justify" vertical="distributed" wrapText="1"/>
    </xf>
    <xf numFmtId="0" fontId="5" fillId="2" borderId="29" xfId="0" applyFont="1" applyFill="1" applyBorder="1" applyAlignment="1">
      <alignment horizontal="justify" vertical="top" wrapText="1"/>
    </xf>
    <xf numFmtId="0" fontId="2" fillId="2" borderId="2" xfId="0" applyFont="1" applyFill="1" applyBorder="1" applyAlignment="1">
      <alignment wrapText="1"/>
    </xf>
    <xf numFmtId="0" fontId="5" fillId="2" borderId="29" xfId="0" applyFont="1" applyFill="1" applyBorder="1"/>
    <xf numFmtId="0" fontId="5" fillId="2" borderId="29" xfId="0" applyFont="1" applyFill="1" applyBorder="1" applyAlignment="1">
      <alignment horizontal="justify" vertical="justify"/>
    </xf>
    <xf numFmtId="0" fontId="3" fillId="4" borderId="29" xfId="0" applyFont="1" applyFill="1" applyBorder="1" applyAlignment="1">
      <alignment horizontal="justify" vertical="distributed" wrapText="1"/>
    </xf>
    <xf numFmtId="0" fontId="3" fillId="4" borderId="9" xfId="0" applyFont="1" applyFill="1" applyBorder="1" applyAlignment="1">
      <alignment vertical="center" wrapText="1"/>
    </xf>
    <xf numFmtId="0" fontId="3" fillId="4" borderId="10" xfId="0" applyFont="1" applyFill="1" applyBorder="1" applyAlignment="1">
      <alignment vertical="center" wrapText="1"/>
    </xf>
    <xf numFmtId="0" fontId="3" fillId="2" borderId="19" xfId="0" applyFont="1" applyFill="1" applyBorder="1" applyAlignment="1">
      <alignment horizontal="justify" vertical="distributed" wrapText="1"/>
    </xf>
    <xf numFmtId="0" fontId="3" fillId="2" borderId="29" xfId="0" applyFont="1" applyFill="1" applyBorder="1" applyAlignment="1">
      <alignment horizontal="left" vertical="center" wrapText="1"/>
    </xf>
    <xf numFmtId="0" fontId="3" fillId="2" borderId="29" xfId="0" applyFont="1" applyFill="1" applyBorder="1" applyAlignment="1">
      <alignment wrapText="1"/>
    </xf>
    <xf numFmtId="0" fontId="3" fillId="2" borderId="19" xfId="0" applyFont="1" applyFill="1" applyBorder="1" applyAlignment="1">
      <alignment vertical="center" wrapText="1"/>
    </xf>
    <xf numFmtId="0" fontId="3" fillId="2" borderId="19" xfId="0" applyFont="1" applyFill="1" applyBorder="1" applyAlignment="1">
      <alignment wrapText="1"/>
    </xf>
    <xf numFmtId="0" fontId="3" fillId="2" borderId="19" xfId="0" applyFont="1" applyFill="1" applyBorder="1" applyAlignment="1">
      <alignment horizontal="justify" wrapText="1"/>
    </xf>
    <xf numFmtId="0" fontId="3" fillId="2" borderId="38" xfId="0" applyFont="1" applyFill="1" applyBorder="1" applyAlignment="1">
      <alignment vertical="center" wrapText="1"/>
    </xf>
    <xf numFmtId="0" fontId="3" fillId="2" borderId="9" xfId="0" applyFont="1" applyFill="1" applyBorder="1" applyAlignment="1">
      <alignment vertical="center" wrapText="1"/>
    </xf>
    <xf numFmtId="0" fontId="2" fillId="2" borderId="0" xfId="0" applyFont="1" applyFill="1" applyBorder="1" applyAlignment="1">
      <alignment vertical="center" wrapText="1"/>
    </xf>
    <xf numFmtId="0" fontId="2" fillId="2" borderId="15" xfId="0" applyFont="1" applyFill="1" applyBorder="1" applyAlignment="1">
      <alignment horizontal="left" vertical="center"/>
    </xf>
    <xf numFmtId="0" fontId="2" fillId="2" borderId="29" xfId="0" applyFont="1" applyFill="1" applyBorder="1" applyAlignment="1">
      <alignment vertical="center"/>
    </xf>
    <xf numFmtId="0" fontId="3" fillId="2" borderId="29" xfId="0" applyFont="1" applyFill="1" applyBorder="1" applyAlignment="1">
      <alignment horizontal="justify" vertical="center"/>
    </xf>
    <xf numFmtId="0" fontId="3" fillId="2" borderId="39" xfId="0" applyFont="1" applyFill="1" applyBorder="1" applyAlignment="1">
      <alignment horizontal="justify" vertical="center" wrapText="1"/>
    </xf>
    <xf numFmtId="0" fontId="4" fillId="4" borderId="2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36" xfId="0" applyFont="1" applyFill="1" applyBorder="1" applyAlignment="1">
      <alignment horizontal="justify" vertical="center" wrapText="1"/>
    </xf>
    <xf numFmtId="0" fontId="3" fillId="2" borderId="28" xfId="0" applyFont="1" applyFill="1" applyBorder="1" applyAlignment="1">
      <alignment horizontal="justify" vertical="center" wrapText="1"/>
    </xf>
    <xf numFmtId="0" fontId="2" fillId="4" borderId="29" xfId="0" applyFont="1" applyFill="1" applyBorder="1" applyAlignment="1">
      <alignment vertical="center" wrapText="1"/>
    </xf>
    <xf numFmtId="0" fontId="2" fillId="2" borderId="19" xfId="0" applyFont="1" applyFill="1" applyBorder="1" applyAlignment="1">
      <alignment wrapText="1"/>
    </xf>
    <xf numFmtId="0" fontId="4" fillId="4" borderId="19" xfId="0" applyFont="1" applyFill="1" applyBorder="1" applyAlignment="1">
      <alignment vertical="center" wrapText="1"/>
    </xf>
    <xf numFmtId="0" fontId="4" fillId="13" borderId="29" xfId="0" applyFont="1" applyFill="1" applyBorder="1" applyAlignment="1">
      <alignment vertical="center" wrapText="1"/>
    </xf>
    <xf numFmtId="0" fontId="4" fillId="0" borderId="29" xfId="0" applyFont="1" applyFill="1" applyBorder="1" applyAlignment="1">
      <alignment vertical="center" wrapText="1"/>
    </xf>
    <xf numFmtId="0" fontId="4" fillId="2" borderId="29" xfId="0" applyFont="1" applyFill="1" applyBorder="1" applyAlignment="1">
      <alignment wrapText="1"/>
    </xf>
    <xf numFmtId="0" fontId="3" fillId="4" borderId="29" xfId="0" applyFont="1" applyFill="1" applyBorder="1" applyAlignment="1">
      <alignment wrapText="1"/>
    </xf>
    <xf numFmtId="0" fontId="4" fillId="4" borderId="29" xfId="0" applyFont="1" applyFill="1" applyBorder="1" applyAlignment="1">
      <alignment wrapText="1"/>
    </xf>
    <xf numFmtId="0" fontId="4" fillId="2" borderId="29" xfId="0" applyFont="1" applyFill="1" applyBorder="1" applyAlignment="1">
      <alignment vertical="center" wrapText="1"/>
    </xf>
    <xf numFmtId="0" fontId="2" fillId="14" borderId="29" xfId="0" applyFont="1" applyFill="1" applyBorder="1" applyAlignment="1">
      <alignment vertical="center" wrapText="1"/>
    </xf>
    <xf numFmtId="0" fontId="3" fillId="4" borderId="19" xfId="0" applyFont="1" applyFill="1" applyBorder="1" applyAlignment="1">
      <alignment vertical="center" wrapText="1"/>
    </xf>
    <xf numFmtId="0" fontId="2" fillId="11" borderId="1" xfId="0" applyFont="1" applyFill="1" applyBorder="1" applyAlignment="1">
      <alignment wrapText="1"/>
    </xf>
    <xf numFmtId="0" fontId="2" fillId="2" borderId="29"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5" fillId="2" borderId="40" xfId="0" applyFont="1" applyFill="1" applyBorder="1" applyAlignment="1">
      <alignment horizontal="justify" vertical="justify" wrapText="1"/>
    </xf>
    <xf numFmtId="0" fontId="0" fillId="3" borderId="0" xfId="0" applyFill="1" applyAlignment="1">
      <alignment horizontal="left" indent="2"/>
    </xf>
    <xf numFmtId="0" fontId="0" fillId="0" borderId="0" xfId="0" applyFill="1" applyAlignment="1">
      <alignment horizontal="left" indent="1"/>
    </xf>
    <xf numFmtId="0" fontId="18" fillId="15" borderId="39"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 fillId="3" borderId="0" xfId="0" applyFont="1" applyFill="1" applyAlignment="1">
      <alignment horizontal="center" vertical="center"/>
    </xf>
    <xf numFmtId="0" fontId="22"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ill="1" applyBorder="1" applyAlignment="1">
      <alignment horizontal="center" vertical="center"/>
    </xf>
    <xf numFmtId="0" fontId="23" fillId="3" borderId="1" xfId="0" applyFont="1"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22" fillId="3" borderId="41" xfId="0" applyFont="1" applyFill="1" applyBorder="1" applyAlignment="1">
      <alignment horizontal="center" vertical="center" wrapText="1"/>
    </xf>
    <xf numFmtId="0" fontId="0" fillId="3" borderId="1" xfId="0" applyFill="1" applyBorder="1" applyAlignment="1">
      <alignment horizontal="left" vertical="center"/>
    </xf>
    <xf numFmtId="0" fontId="23" fillId="3" borderId="1" xfId="0" applyFont="1" applyFill="1" applyBorder="1" applyAlignment="1">
      <alignment vertical="center"/>
    </xf>
    <xf numFmtId="0" fontId="22" fillId="3" borderId="2" xfId="0" applyFont="1" applyFill="1" applyBorder="1" applyAlignment="1">
      <alignment horizontal="center" vertical="center"/>
    </xf>
    <xf numFmtId="0" fontId="22" fillId="3" borderId="41" xfId="0" applyFont="1" applyFill="1" applyBorder="1" applyAlignment="1">
      <alignment horizontal="center" vertical="center"/>
    </xf>
    <xf numFmtId="0" fontId="20" fillId="3" borderId="2" xfId="0" applyFont="1" applyFill="1" applyBorder="1" applyAlignment="1">
      <alignment horizontal="center" vertical="center"/>
    </xf>
    <xf numFmtId="0" fontId="24" fillId="3" borderId="41" xfId="0" applyFont="1" applyFill="1" applyBorder="1" applyAlignment="1">
      <alignment horizontal="center" vertical="center"/>
    </xf>
    <xf numFmtId="0" fontId="21"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2" fillId="3" borderId="0"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5" fillId="3" borderId="0" xfId="0" applyFont="1" applyFill="1" applyAlignment="1">
      <alignment horizontal="center"/>
    </xf>
    <xf numFmtId="0" fontId="0" fillId="3" borderId="0" xfId="0" applyFill="1" applyAlignment="1">
      <alignment horizontal="center" vertical="center"/>
    </xf>
    <xf numFmtId="0" fontId="23" fillId="3" borderId="0" xfId="0" applyFont="1" applyFill="1" applyAlignment="1">
      <alignment vertical="center"/>
    </xf>
    <xf numFmtId="0" fontId="0" fillId="3" borderId="0" xfId="0" applyFill="1" applyAlignment="1">
      <alignment horizontal="left" vertical="center"/>
    </xf>
    <xf numFmtId="0" fontId="26" fillId="16" borderId="42" xfId="0" applyFont="1" applyFill="1" applyBorder="1" applyAlignment="1">
      <alignment horizontal="center" vertical="center"/>
    </xf>
    <xf numFmtId="0" fontId="26" fillId="16" borderId="36"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9" fillId="3" borderId="0" xfId="0" applyFont="1" applyFill="1" applyBorder="1" applyAlignment="1">
      <alignment horizontal="justify" vertical="center" wrapText="1"/>
    </xf>
    <xf numFmtId="0" fontId="27" fillId="3" borderId="0" xfId="0" applyFont="1" applyFill="1"/>
    <xf numFmtId="0" fontId="29" fillId="3" borderId="0" xfId="0" applyFont="1" applyFill="1" applyBorder="1" applyAlignment="1">
      <alignment horizontal="center" vertical="center"/>
    </xf>
    <xf numFmtId="0" fontId="27" fillId="3" borderId="0" xfId="0" applyFont="1" applyFill="1" applyBorder="1" applyAlignment="1">
      <alignment horizontal="justify" vertical="center" wrapText="1"/>
    </xf>
    <xf numFmtId="0" fontId="27" fillId="3" borderId="0" xfId="0" applyFont="1" applyFill="1" applyBorder="1" applyAlignment="1">
      <alignment horizontal="center" vertical="center"/>
    </xf>
    <xf numFmtId="0" fontId="27" fillId="3" borderId="0" xfId="0" applyFont="1" applyFill="1" applyBorder="1"/>
    <xf numFmtId="0" fontId="28" fillId="3" borderId="0" xfId="0" applyFont="1" applyFill="1" applyBorder="1" applyAlignment="1">
      <alignment horizontal="center" vertical="center"/>
    </xf>
    <xf numFmtId="0" fontId="28" fillId="3" borderId="0" xfId="0" applyFont="1" applyFill="1"/>
    <xf numFmtId="0" fontId="26" fillId="16" borderId="1" xfId="0" applyFont="1" applyFill="1" applyBorder="1" applyAlignment="1">
      <alignment horizontal="center" vertical="center"/>
    </xf>
    <xf numFmtId="0" fontId="26" fillId="16" borderId="28"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16" xfId="0" applyFont="1" applyFill="1" applyBorder="1" applyAlignment="1">
      <alignment horizontal="center" vertical="center" wrapText="1"/>
    </xf>
    <xf numFmtId="0" fontId="27" fillId="3" borderId="0" xfId="0" applyFont="1" applyFill="1" applyBorder="1" applyAlignment="1">
      <alignment horizontal="justify" vertical="center"/>
    </xf>
    <xf numFmtId="0" fontId="28" fillId="3" borderId="0" xfId="0" applyFont="1" applyFill="1" applyAlignment="1">
      <alignment horizontal="center"/>
    </xf>
    <xf numFmtId="0" fontId="28" fillId="3" borderId="0" xfId="0" applyFont="1" applyFill="1" applyAlignment="1">
      <alignment horizontal="center" vertical="center"/>
    </xf>
    <xf numFmtId="0" fontId="27" fillId="3" borderId="0" xfId="0" applyFont="1" applyFill="1" applyAlignment="1">
      <alignment horizontal="center" vertical="center"/>
    </xf>
    <xf numFmtId="0" fontId="29" fillId="3" borderId="0" xfId="0" applyFont="1" applyFill="1" applyAlignment="1">
      <alignment vertical="center"/>
    </xf>
    <xf numFmtId="0" fontId="29" fillId="3" borderId="0" xfId="0" applyFont="1" applyFill="1" applyBorder="1" applyAlignment="1">
      <alignment vertical="center"/>
    </xf>
    <xf numFmtId="0" fontId="27" fillId="3" borderId="0" xfId="0" applyFont="1" applyFill="1" applyBorder="1" applyAlignment="1">
      <alignment vertical="center"/>
    </xf>
    <xf numFmtId="0" fontId="27" fillId="3" borderId="0" xfId="0" applyFont="1" applyFill="1" applyAlignment="1">
      <alignment horizontal="left" vertical="center"/>
    </xf>
    <xf numFmtId="0" fontId="26" fillId="3" borderId="0" xfId="0" applyFont="1" applyFill="1" applyAlignment="1">
      <alignment horizontal="center" vertical="center"/>
    </xf>
    <xf numFmtId="0" fontId="26" fillId="16" borderId="1" xfId="0" applyFont="1" applyFill="1" applyBorder="1" applyAlignment="1">
      <alignment horizontal="center" vertical="center"/>
    </xf>
    <xf numFmtId="0" fontId="26" fillId="16" borderId="42" xfId="0" applyFont="1" applyFill="1" applyBorder="1" applyAlignment="1">
      <alignment horizontal="center" vertical="center"/>
    </xf>
    <xf numFmtId="0" fontId="27" fillId="17" borderId="1" xfId="0" applyFont="1" applyFill="1" applyBorder="1" applyAlignment="1">
      <alignment horizontal="center" vertical="center" wrapText="1"/>
    </xf>
    <xf numFmtId="0" fontId="28" fillId="17" borderId="1" xfId="0" applyFont="1" applyFill="1" applyBorder="1" applyAlignment="1">
      <alignment horizontal="center" vertical="center"/>
    </xf>
    <xf numFmtId="0" fontId="29" fillId="17" borderId="1" xfId="0" applyFont="1" applyFill="1" applyBorder="1" applyAlignment="1">
      <alignment horizontal="left" vertical="center" wrapText="1"/>
    </xf>
    <xf numFmtId="0" fontId="27" fillId="17" borderId="1" xfId="0" applyFont="1" applyFill="1" applyBorder="1" applyAlignment="1">
      <alignment horizontal="left" vertical="center" wrapText="1"/>
    </xf>
    <xf numFmtId="0" fontId="28" fillId="17" borderId="1" xfId="0" applyFont="1" applyFill="1" applyBorder="1" applyAlignment="1">
      <alignment horizontal="center" vertical="center" wrapText="1"/>
    </xf>
    <xf numFmtId="0" fontId="29" fillId="17" borderId="1" xfId="0" applyFont="1" applyFill="1" applyBorder="1" applyAlignment="1">
      <alignment horizontal="center" vertical="center"/>
    </xf>
    <xf numFmtId="0" fontId="26" fillId="16" borderId="35" xfId="0" applyFont="1" applyFill="1" applyBorder="1" applyAlignment="1">
      <alignment horizontal="center" vertical="center"/>
    </xf>
    <xf numFmtId="0" fontId="26" fillId="16" borderId="38" xfId="0" applyFont="1" applyFill="1" applyBorder="1" applyAlignment="1">
      <alignment horizontal="center" vertical="center" wrapText="1"/>
    </xf>
    <xf numFmtId="0" fontId="26" fillId="16" borderId="39" xfId="0" applyFont="1" applyFill="1" applyBorder="1" applyAlignment="1">
      <alignment horizontal="center" vertical="center"/>
    </xf>
    <xf numFmtId="0" fontId="26" fillId="16" borderId="29" xfId="0" applyFont="1" applyFill="1" applyBorder="1" applyAlignment="1">
      <alignment horizontal="center" vertical="center" wrapText="1"/>
    </xf>
    <xf numFmtId="0" fontId="26" fillId="16" borderId="39" xfId="0" applyFont="1" applyFill="1" applyBorder="1" applyAlignment="1">
      <alignment horizontal="center" vertical="center" wrapText="1"/>
    </xf>
    <xf numFmtId="0" fontId="26" fillId="16" borderId="29" xfId="0" applyFont="1" applyFill="1" applyBorder="1" applyAlignment="1">
      <alignment horizontal="center" vertical="center"/>
    </xf>
    <xf numFmtId="0" fontId="27" fillId="17" borderId="38" xfId="0" applyFont="1" applyFill="1" applyBorder="1" applyAlignment="1">
      <alignment horizontal="center" vertical="center" wrapText="1"/>
    </xf>
    <xf numFmtId="0" fontId="28" fillId="17" borderId="3" xfId="0" applyFont="1" applyFill="1" applyBorder="1" applyAlignment="1">
      <alignment horizontal="center" vertical="center"/>
    </xf>
    <xf numFmtId="0" fontId="27" fillId="17" borderId="3" xfId="0" applyFont="1" applyFill="1" applyBorder="1" applyAlignment="1">
      <alignment horizontal="left" vertical="center" wrapText="1"/>
    </xf>
    <xf numFmtId="0" fontId="27" fillId="17" borderId="29" xfId="0" applyFont="1" applyFill="1" applyBorder="1" applyAlignment="1">
      <alignment horizontal="center" vertical="center" wrapText="1"/>
    </xf>
    <xf numFmtId="0" fontId="27" fillId="17" borderId="19" xfId="0" applyFont="1" applyFill="1" applyBorder="1" applyAlignment="1">
      <alignment horizontal="center" vertical="center" wrapText="1"/>
    </xf>
    <xf numFmtId="0" fontId="28" fillId="17" borderId="0" xfId="0" applyFont="1" applyFill="1" applyBorder="1" applyAlignment="1">
      <alignment horizontal="center" vertical="center"/>
    </xf>
    <xf numFmtId="0" fontId="27" fillId="17" borderId="39" xfId="0" applyFont="1" applyFill="1" applyBorder="1" applyAlignment="1">
      <alignment horizontal="center" vertical="center" wrapText="1"/>
    </xf>
    <xf numFmtId="0" fontId="28" fillId="17" borderId="2" xfId="0" applyFont="1" applyFill="1" applyBorder="1" applyAlignment="1">
      <alignment horizontal="center" vertical="center"/>
    </xf>
    <xf numFmtId="0" fontId="27" fillId="17" borderId="2" xfId="0" applyFont="1" applyFill="1" applyBorder="1" applyAlignment="1">
      <alignment horizontal="left" vertical="center" wrapText="1"/>
    </xf>
    <xf numFmtId="0" fontId="27" fillId="17" borderId="1" xfId="0" applyFont="1" applyFill="1" applyBorder="1" applyAlignment="1">
      <alignment horizontal="left" vertical="center"/>
    </xf>
    <xf numFmtId="0" fontId="27" fillId="0" borderId="0" xfId="0" applyFont="1" applyFill="1"/>
    <xf numFmtId="0" fontId="31" fillId="3" borderId="0" xfId="0" applyFont="1" applyFill="1" applyBorder="1" applyAlignment="1">
      <alignment vertical="center"/>
    </xf>
    <xf numFmtId="0" fontId="26" fillId="0" borderId="0" xfId="0" applyFont="1" applyFill="1" applyAlignment="1">
      <alignment horizontal="center" vertical="center"/>
    </xf>
    <xf numFmtId="0" fontId="27" fillId="0" borderId="0" xfId="0" applyFont="1" applyFill="1" applyBorder="1" applyAlignment="1">
      <alignment horizontal="justify" vertical="center" wrapText="1"/>
    </xf>
    <xf numFmtId="0" fontId="27" fillId="0" borderId="0" xfId="0" applyFont="1" applyFill="1" applyBorder="1"/>
    <xf numFmtId="0" fontId="28" fillId="0" borderId="0" xfId="0" applyFont="1" applyFill="1"/>
    <xf numFmtId="0" fontId="27" fillId="17" borderId="46" xfId="0" applyFont="1" applyFill="1" applyBorder="1" applyAlignment="1">
      <alignment horizontal="center" vertical="center" wrapText="1"/>
    </xf>
    <xf numFmtId="0" fontId="26" fillId="16" borderId="46" xfId="0" applyFont="1" applyFill="1" applyBorder="1" applyAlignment="1">
      <alignment horizontal="center" vertical="center"/>
    </xf>
    <xf numFmtId="0" fontId="26" fillId="16" borderId="46" xfId="0" applyFont="1" applyFill="1" applyBorder="1" applyAlignment="1">
      <alignment horizontal="center" vertical="center" wrapText="1"/>
    </xf>
    <xf numFmtId="0" fontId="28" fillId="17" borderId="46" xfId="0" applyNumberFormat="1" applyFont="1" applyFill="1" applyBorder="1" applyAlignment="1">
      <alignment horizontal="center" vertical="center"/>
    </xf>
    <xf numFmtId="0" fontId="28" fillId="17" borderId="46" xfId="0" applyFont="1" applyFill="1" applyBorder="1" applyAlignment="1">
      <alignment horizontal="center" vertical="center"/>
    </xf>
    <xf numFmtId="0" fontId="23" fillId="17" borderId="46" xfId="0" applyFont="1" applyFill="1" applyBorder="1" applyAlignment="1">
      <alignment vertical="center" wrapText="1"/>
    </xf>
    <xf numFmtId="0" fontId="23" fillId="17" borderId="46" xfId="0" applyFont="1" applyFill="1" applyBorder="1" applyAlignment="1">
      <alignment horizontal="left" vertical="center"/>
    </xf>
    <xf numFmtId="0" fontId="23" fillId="17" borderId="46" xfId="0" applyFont="1" applyFill="1" applyBorder="1" applyAlignment="1">
      <alignment vertical="center"/>
    </xf>
    <xf numFmtId="0" fontId="30" fillId="17" borderId="46" xfId="0" applyFont="1" applyFill="1" applyBorder="1" applyAlignment="1">
      <alignment horizontal="center" vertical="center"/>
    </xf>
    <xf numFmtId="0" fontId="23" fillId="17" borderId="46" xfId="0" applyFont="1" applyFill="1" applyBorder="1" applyAlignment="1">
      <alignment horizontal="left" vertical="center" wrapText="1"/>
    </xf>
    <xf numFmtId="0" fontId="28" fillId="17" borderId="46" xfId="0" applyFont="1" applyFill="1" applyBorder="1" applyAlignment="1">
      <alignment horizontal="center" vertical="center" wrapText="1"/>
    </xf>
    <xf numFmtId="0" fontId="1" fillId="3"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17" borderId="46" xfId="0" applyFill="1" applyBorder="1" applyAlignment="1">
      <alignment vertical="center" wrapText="1"/>
    </xf>
    <xf numFmtId="0" fontId="31" fillId="17" borderId="46" xfId="0" applyFont="1" applyFill="1" applyBorder="1" applyAlignment="1">
      <alignment horizontal="center" vertical="center"/>
    </xf>
    <xf numFmtId="0" fontId="0" fillId="17" borderId="46" xfId="0" applyFill="1" applyBorder="1" applyAlignment="1">
      <alignment horizontal="left" vertical="center" wrapText="1"/>
    </xf>
    <xf numFmtId="0" fontId="0" fillId="17" borderId="46" xfId="0" applyFill="1" applyBorder="1" applyAlignment="1">
      <alignment vertical="center"/>
    </xf>
    <xf numFmtId="0" fontId="0" fillId="17" borderId="46" xfId="0" applyFill="1" applyBorder="1" applyAlignment="1">
      <alignment horizontal="left" vertical="center"/>
    </xf>
    <xf numFmtId="0" fontId="1" fillId="17" borderId="46" xfId="0" applyFont="1" applyFill="1" applyBorder="1" applyAlignment="1">
      <alignment horizontal="center" vertical="center" wrapText="1"/>
    </xf>
    <xf numFmtId="0" fontId="0" fillId="17" borderId="47" xfId="0" applyFill="1" applyBorder="1" applyAlignment="1">
      <alignment horizontal="left" vertical="center" wrapText="1"/>
    </xf>
    <xf numFmtId="0" fontId="0" fillId="17" borderId="47" xfId="0" applyFill="1" applyBorder="1" applyAlignment="1">
      <alignment horizontal="left" vertical="center"/>
    </xf>
    <xf numFmtId="0" fontId="31" fillId="17" borderId="47" xfId="0" applyFont="1" applyFill="1" applyBorder="1" applyAlignment="1">
      <alignment horizontal="center" vertical="center"/>
    </xf>
    <xf numFmtId="0" fontId="0" fillId="0" borderId="43" xfId="0" applyBorder="1"/>
    <xf numFmtId="0" fontId="0" fillId="0" borderId="44" xfId="0" applyBorder="1"/>
    <xf numFmtId="0" fontId="0" fillId="0" borderId="48" xfId="0" applyFill="1" applyBorder="1" applyAlignment="1">
      <alignment horizontal="center" vertical="center"/>
    </xf>
    <xf numFmtId="0" fontId="0" fillId="0" borderId="45" xfId="0" applyBorder="1"/>
    <xf numFmtId="0" fontId="26" fillId="16" borderId="28" xfId="0" applyFont="1" applyFill="1" applyBorder="1" applyAlignment="1">
      <alignment horizontal="center" vertical="center"/>
    </xf>
    <xf numFmtId="0" fontId="26" fillId="16" borderId="16" xfId="0" applyFont="1" applyFill="1" applyBorder="1" applyAlignment="1">
      <alignment horizontal="center" vertical="center"/>
    </xf>
    <xf numFmtId="0" fontId="26" fillId="16" borderId="28" xfId="0" applyFont="1" applyFill="1" applyBorder="1" applyAlignment="1">
      <alignment horizontal="center" vertical="center" wrapText="1"/>
    </xf>
    <xf numFmtId="0" fontId="26" fillId="16" borderId="16" xfId="0" applyFont="1" applyFill="1" applyBorder="1" applyAlignment="1">
      <alignment horizontal="center" vertical="center" wrapText="1"/>
    </xf>
    <xf numFmtId="0" fontId="26" fillId="16" borderId="36" xfId="0" applyFont="1" applyFill="1" applyBorder="1" applyAlignment="1">
      <alignment horizontal="center" vertical="center"/>
    </xf>
    <xf numFmtId="0" fontId="26" fillId="16" borderId="42" xfId="0" applyFont="1" applyFill="1" applyBorder="1" applyAlignment="1">
      <alignment horizontal="center" vertical="center"/>
    </xf>
    <xf numFmtId="0" fontId="26" fillId="16" borderId="1" xfId="0" applyFont="1" applyFill="1" applyBorder="1" applyAlignment="1">
      <alignment horizontal="center" vertical="center"/>
    </xf>
    <xf numFmtId="0" fontId="26" fillId="16" borderId="46" xfId="0" applyFont="1" applyFill="1" applyBorder="1" applyAlignment="1">
      <alignment horizontal="center" vertical="center" wrapText="1"/>
    </xf>
    <xf numFmtId="0" fontId="26" fillId="16" borderId="46"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28" xfId="0" applyFont="1" applyFill="1" applyBorder="1" applyAlignment="1">
      <alignment horizontal="center" vertical="center"/>
    </xf>
    <xf numFmtId="0" fontId="19" fillId="7" borderId="16" xfId="0" applyFont="1" applyFill="1" applyBorder="1" applyAlignment="1">
      <alignment horizontal="center" vertical="center"/>
    </xf>
    <xf numFmtId="0" fontId="13" fillId="6" borderId="4" xfId="0" applyFont="1" applyFill="1" applyBorder="1" applyAlignment="1">
      <alignment horizontal="center"/>
    </xf>
    <xf numFmtId="0" fontId="13" fillId="6" borderId="5" xfId="0" applyFont="1" applyFill="1" applyBorder="1" applyAlignment="1">
      <alignment horizontal="center"/>
    </xf>
    <xf numFmtId="0" fontId="13" fillId="6" borderId="6" xfId="0" applyFont="1" applyFill="1" applyBorder="1" applyAlignment="1">
      <alignment horizontal="center"/>
    </xf>
  </cellXfs>
  <cellStyles count="2">
    <cellStyle name="Normal" xfId="0" builtinId="0"/>
    <cellStyle name="Porcentaje" xfId="1" builtinId="5"/>
  </cellStyles>
  <dxfs count="3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00482B"/>
      <color rgb="FF79C000"/>
      <color rgb="FFFCE122"/>
      <color rgb="FFDAAA00"/>
      <color rgb="FF007B3E"/>
      <color rgb="FF4E4B48"/>
      <color rgb="FFFBE122"/>
      <color rgb="FFD5CA3D"/>
      <color rgb="FFF75447"/>
      <color rgb="FF0F3D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MX" b="1"/>
              <a:t>DEBILIDADES</a:t>
            </a:r>
          </a:p>
        </c:rich>
      </c:tx>
      <c:overlay val="0"/>
      <c:spPr>
        <a:noFill/>
        <a:ln>
          <a:noFill/>
        </a:ln>
        <a:effectLst/>
      </c:spPr>
    </c:title>
    <c:autoTitleDeleted val="0"/>
    <c:plotArea>
      <c:layout/>
      <c:barChart>
        <c:barDir val="col"/>
        <c:grouping val="stacked"/>
        <c:varyColors val="0"/>
        <c:ser>
          <c:idx val="0"/>
          <c:order val="0"/>
          <c:tx>
            <c:strRef>
              <c:f>'T.D. DEBLD'!$E$3</c:f>
              <c:strCache>
                <c:ptCount val="1"/>
                <c:pt idx="0">
                  <c:v>ABSOLUTO</c:v>
                </c:pt>
              </c:strCache>
            </c:strRef>
          </c:tx>
          <c:spPr>
            <a:solidFill>
              <a:schemeClr val="accent1"/>
            </a:solidFill>
            <a:ln>
              <a:noFill/>
            </a:ln>
            <a:effectLst/>
          </c:spPr>
          <c:invertIfNegative val="0"/>
          <c:val>
            <c:numRef>
              <c:f>'T.D. DEBLD'!$E$4:$E$12</c:f>
              <c:numCache>
                <c:formatCode>General</c:formatCode>
                <c:ptCount val="9"/>
                <c:pt idx="0">
                  <c:v>79</c:v>
                </c:pt>
                <c:pt idx="1">
                  <c:v>62</c:v>
                </c:pt>
                <c:pt idx="2">
                  <c:v>56</c:v>
                </c:pt>
                <c:pt idx="3">
                  <c:v>30</c:v>
                </c:pt>
                <c:pt idx="4">
                  <c:v>18</c:v>
                </c:pt>
                <c:pt idx="5">
                  <c:v>13</c:v>
                </c:pt>
                <c:pt idx="6">
                  <c:v>0</c:v>
                </c:pt>
                <c:pt idx="7">
                  <c:v>3</c:v>
                </c:pt>
                <c:pt idx="8">
                  <c:v>266</c:v>
                </c:pt>
              </c:numCache>
            </c:numRef>
          </c:val>
          <c:extLst>
            <c:ext xmlns:c16="http://schemas.microsoft.com/office/drawing/2014/chart" uri="{C3380CC4-5D6E-409C-BE32-E72D297353CC}">
              <c16:uniqueId val="{00000000-F229-4A70-A658-7722A0A577E8}"/>
            </c:ext>
          </c:extLst>
        </c:ser>
        <c:dLbls>
          <c:showLegendKey val="0"/>
          <c:showVal val="0"/>
          <c:showCatName val="0"/>
          <c:showSerName val="0"/>
          <c:showPercent val="0"/>
          <c:showBubbleSize val="0"/>
        </c:dLbls>
        <c:gapWidth val="219"/>
        <c:overlap val="100"/>
        <c:axId val="-1095711408"/>
        <c:axId val="-1095703248"/>
      </c:barChart>
      <c:lineChart>
        <c:grouping val="standard"/>
        <c:varyColors val="0"/>
        <c:ser>
          <c:idx val="1"/>
          <c:order val="1"/>
          <c:tx>
            <c:strRef>
              <c:f>'T.D. DEBLD'!$F$3</c:f>
              <c:strCache>
                <c:ptCount val="1"/>
                <c:pt idx="0">
                  <c:v>RELATIVO</c:v>
                </c:pt>
              </c:strCache>
            </c:strRef>
          </c:tx>
          <c:spPr>
            <a:ln w="28575" cap="rnd">
              <a:noFill/>
              <a:round/>
            </a:ln>
            <a:effectLst/>
          </c:spPr>
          <c:marker>
            <c:symbol val="none"/>
          </c:marker>
          <c:val>
            <c:numRef>
              <c:f>'T.D. DEBLD'!$F$4:$F$12</c:f>
              <c:numCache>
                <c:formatCode>0%</c:formatCode>
                <c:ptCount val="9"/>
                <c:pt idx="0">
                  <c:v>0.29699248120300753</c:v>
                </c:pt>
                <c:pt idx="1">
                  <c:v>0.23308270676691728</c:v>
                </c:pt>
                <c:pt idx="2">
                  <c:v>0.21052631578947367</c:v>
                </c:pt>
                <c:pt idx="3">
                  <c:v>0.11278195488721804</c:v>
                </c:pt>
                <c:pt idx="4">
                  <c:v>6.7669172932330823E-2</c:v>
                </c:pt>
                <c:pt idx="5">
                  <c:v>4.8872180451127817E-2</c:v>
                </c:pt>
                <c:pt idx="6">
                  <c:v>0</c:v>
                </c:pt>
                <c:pt idx="7">
                  <c:v>1.1278195488721804E-2</c:v>
                </c:pt>
              </c:numCache>
            </c:numRef>
          </c:val>
          <c:smooth val="0"/>
          <c:extLst>
            <c:ext xmlns:c16="http://schemas.microsoft.com/office/drawing/2014/chart" uri="{C3380CC4-5D6E-409C-BE32-E72D297353CC}">
              <c16:uniqueId val="{00000001-F229-4A70-A658-7722A0A577E8}"/>
            </c:ext>
          </c:extLst>
        </c:ser>
        <c:dLbls>
          <c:showLegendKey val="0"/>
          <c:showVal val="0"/>
          <c:showCatName val="0"/>
          <c:showSerName val="0"/>
          <c:showPercent val="0"/>
          <c:showBubbleSize val="0"/>
        </c:dLbls>
        <c:marker val="1"/>
        <c:smooth val="0"/>
        <c:axId val="-1095711408"/>
        <c:axId val="-1095703248"/>
      </c:lineChart>
      <c:lineChart>
        <c:grouping val="standard"/>
        <c:varyColors val="0"/>
        <c:ser>
          <c:idx val="2"/>
          <c:order val="2"/>
          <c:tx>
            <c:strRef>
              <c:f>'T.D. DEBLD'!$G$3</c:f>
              <c:strCache>
                <c:ptCount val="1"/>
                <c:pt idx="0">
                  <c:v>ACUMULADA</c:v>
                </c:pt>
              </c:strCache>
            </c:strRef>
          </c:tx>
          <c:spPr>
            <a:ln w="28575" cap="rnd">
              <a:solidFill>
                <a:schemeClr val="accent3"/>
              </a:solidFill>
              <a:round/>
            </a:ln>
            <a:effectLst/>
          </c:spPr>
          <c:marker>
            <c:symbol val="none"/>
          </c:marker>
          <c:val>
            <c:numRef>
              <c:f>'T.D. DEBLD'!$G$4:$G$12</c:f>
              <c:numCache>
                <c:formatCode>0%</c:formatCode>
                <c:ptCount val="9"/>
                <c:pt idx="0">
                  <c:v>0.29699248120300753</c:v>
                </c:pt>
                <c:pt idx="1">
                  <c:v>0.53007518796992481</c:v>
                </c:pt>
                <c:pt idx="2">
                  <c:v>0.74060150375939848</c:v>
                </c:pt>
                <c:pt idx="3">
                  <c:v>0.85338345864661647</c:v>
                </c:pt>
                <c:pt idx="4">
                  <c:v>0.92105263157894735</c:v>
                </c:pt>
                <c:pt idx="5">
                  <c:v>0.96992481203007519</c:v>
                </c:pt>
                <c:pt idx="6">
                  <c:v>0</c:v>
                </c:pt>
                <c:pt idx="7">
                  <c:v>0</c:v>
                </c:pt>
              </c:numCache>
            </c:numRef>
          </c:val>
          <c:smooth val="0"/>
          <c:extLst>
            <c:ext xmlns:c16="http://schemas.microsoft.com/office/drawing/2014/chart" uri="{C3380CC4-5D6E-409C-BE32-E72D297353CC}">
              <c16:uniqueId val="{00000002-F229-4A70-A658-7722A0A577E8}"/>
            </c:ext>
          </c:extLst>
        </c:ser>
        <c:dLbls>
          <c:showLegendKey val="0"/>
          <c:showVal val="0"/>
          <c:showCatName val="0"/>
          <c:showSerName val="0"/>
          <c:showPercent val="0"/>
          <c:showBubbleSize val="0"/>
        </c:dLbls>
        <c:marker val="1"/>
        <c:smooth val="0"/>
        <c:axId val="-1095714672"/>
        <c:axId val="-1095715216"/>
      </c:lineChart>
      <c:catAx>
        <c:axId val="-109571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095703248"/>
        <c:crosses val="autoZero"/>
        <c:auto val="1"/>
        <c:lblAlgn val="ctr"/>
        <c:lblOffset val="100"/>
        <c:noMultiLvlLbl val="0"/>
      </c:catAx>
      <c:valAx>
        <c:axId val="-1095703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095711408"/>
        <c:crosses val="autoZero"/>
        <c:crossBetween val="between"/>
      </c:valAx>
      <c:valAx>
        <c:axId val="-1095715216"/>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095714672"/>
        <c:crosses val="max"/>
        <c:crossBetween val="between"/>
      </c:valAx>
      <c:catAx>
        <c:axId val="-1095714672"/>
        <c:scaling>
          <c:orientation val="minMax"/>
        </c:scaling>
        <c:delete val="1"/>
        <c:axPos val="b"/>
        <c:numFmt formatCode="General" sourceLinked="1"/>
        <c:majorTickMark val="none"/>
        <c:minorTickMark val="none"/>
        <c:tickLblPos val="nextTo"/>
        <c:crossAx val="-1095715216"/>
        <c:crosses val="autoZero"/>
        <c:auto val="1"/>
        <c:lblAlgn val="ctr"/>
        <c:lblOffset val="100"/>
        <c:noMultiLvlLbl val="0"/>
      </c:cat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ES"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000000000000144" l="0.70000000000000062" r="0.70000000000000062" t="0.75000000000000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MX" b="1"/>
              <a:t>FORTALEZAS</a:t>
            </a:r>
          </a:p>
        </c:rich>
      </c:tx>
      <c:overlay val="0"/>
      <c:spPr>
        <a:noFill/>
        <a:ln>
          <a:noFill/>
        </a:ln>
        <a:effectLst/>
      </c:spPr>
    </c:title>
    <c:autoTitleDeleted val="0"/>
    <c:plotArea>
      <c:layout/>
      <c:barChart>
        <c:barDir val="col"/>
        <c:grouping val="stacked"/>
        <c:varyColors val="0"/>
        <c:ser>
          <c:idx val="0"/>
          <c:order val="0"/>
          <c:tx>
            <c:strRef>
              <c:f>'T.D. FORTLZ'!$E$3</c:f>
              <c:strCache>
                <c:ptCount val="1"/>
                <c:pt idx="0">
                  <c:v>ABSOLUTO</c:v>
                </c:pt>
              </c:strCache>
            </c:strRef>
          </c:tx>
          <c:spPr>
            <a:solidFill>
              <a:schemeClr val="accent1"/>
            </a:solidFill>
            <a:ln>
              <a:noFill/>
            </a:ln>
            <a:effectLst/>
          </c:spPr>
          <c:invertIfNegative val="0"/>
          <c:val>
            <c:numRef>
              <c:f>'T.D. FORTLZ'!$E$4:$E$11</c:f>
              <c:numCache>
                <c:formatCode>General</c:formatCode>
                <c:ptCount val="8"/>
                <c:pt idx="0">
                  <c:v>79</c:v>
                </c:pt>
                <c:pt idx="1">
                  <c:v>77</c:v>
                </c:pt>
                <c:pt idx="2">
                  <c:v>104</c:v>
                </c:pt>
                <c:pt idx="3">
                  <c:v>42</c:v>
                </c:pt>
                <c:pt idx="4">
                  <c:v>25</c:v>
                </c:pt>
                <c:pt idx="5">
                  <c:v>9</c:v>
                </c:pt>
                <c:pt idx="6">
                  <c:v>15</c:v>
                </c:pt>
                <c:pt idx="7">
                  <c:v>353</c:v>
                </c:pt>
              </c:numCache>
            </c:numRef>
          </c:val>
          <c:extLst>
            <c:ext xmlns:c16="http://schemas.microsoft.com/office/drawing/2014/chart" uri="{C3380CC4-5D6E-409C-BE32-E72D297353CC}">
              <c16:uniqueId val="{00000000-12AD-42E4-B3CA-0576B8CB97EC}"/>
            </c:ext>
          </c:extLst>
        </c:ser>
        <c:dLbls>
          <c:showLegendKey val="0"/>
          <c:showVal val="0"/>
          <c:showCatName val="0"/>
          <c:showSerName val="0"/>
          <c:showPercent val="0"/>
          <c:showBubbleSize val="0"/>
        </c:dLbls>
        <c:gapWidth val="219"/>
        <c:overlap val="100"/>
        <c:axId val="-1095709232"/>
        <c:axId val="-1095708688"/>
      </c:barChart>
      <c:lineChart>
        <c:grouping val="standard"/>
        <c:varyColors val="0"/>
        <c:ser>
          <c:idx val="1"/>
          <c:order val="1"/>
          <c:tx>
            <c:strRef>
              <c:f>'T.D. FORTLZ'!$F$3</c:f>
              <c:strCache>
                <c:ptCount val="1"/>
                <c:pt idx="0">
                  <c:v>RELATIVO</c:v>
                </c:pt>
              </c:strCache>
            </c:strRef>
          </c:tx>
          <c:spPr>
            <a:ln w="28575" cap="rnd">
              <a:noFill/>
              <a:round/>
            </a:ln>
            <a:effectLst/>
          </c:spPr>
          <c:marker>
            <c:symbol val="none"/>
          </c:marker>
          <c:val>
            <c:numRef>
              <c:f>'T.D. FORTLZ'!$F$4:$F$11</c:f>
              <c:numCache>
                <c:formatCode>0%</c:formatCode>
                <c:ptCount val="8"/>
                <c:pt idx="0">
                  <c:v>0.22379603399433429</c:v>
                </c:pt>
                <c:pt idx="1">
                  <c:v>0.21813031161473087</c:v>
                </c:pt>
                <c:pt idx="2">
                  <c:v>0.29461756373937675</c:v>
                </c:pt>
                <c:pt idx="3">
                  <c:v>0.11898016997167139</c:v>
                </c:pt>
                <c:pt idx="4">
                  <c:v>7.0821529745042494E-2</c:v>
                </c:pt>
                <c:pt idx="5">
                  <c:v>2.5495750708215296E-2</c:v>
                </c:pt>
                <c:pt idx="6">
                  <c:v>4.2492917847025496E-2</c:v>
                </c:pt>
              </c:numCache>
            </c:numRef>
          </c:val>
          <c:smooth val="0"/>
          <c:extLst>
            <c:ext xmlns:c16="http://schemas.microsoft.com/office/drawing/2014/chart" uri="{C3380CC4-5D6E-409C-BE32-E72D297353CC}">
              <c16:uniqueId val="{00000001-12AD-42E4-B3CA-0576B8CB97EC}"/>
            </c:ext>
          </c:extLst>
        </c:ser>
        <c:dLbls>
          <c:showLegendKey val="0"/>
          <c:showVal val="0"/>
          <c:showCatName val="0"/>
          <c:showSerName val="0"/>
          <c:showPercent val="0"/>
          <c:showBubbleSize val="0"/>
        </c:dLbls>
        <c:marker val="1"/>
        <c:smooth val="0"/>
        <c:axId val="-1095709232"/>
        <c:axId val="-1095708688"/>
      </c:lineChart>
      <c:lineChart>
        <c:grouping val="standard"/>
        <c:varyColors val="0"/>
        <c:ser>
          <c:idx val="2"/>
          <c:order val="2"/>
          <c:tx>
            <c:strRef>
              <c:f>'T.D. FORTLZ'!$G$3</c:f>
              <c:strCache>
                <c:ptCount val="1"/>
                <c:pt idx="0">
                  <c:v>ACUMULADA</c:v>
                </c:pt>
              </c:strCache>
            </c:strRef>
          </c:tx>
          <c:spPr>
            <a:ln w="28575" cap="rnd">
              <a:solidFill>
                <a:schemeClr val="accent3"/>
              </a:solidFill>
              <a:round/>
            </a:ln>
            <a:effectLst/>
          </c:spPr>
          <c:marker>
            <c:symbol val="none"/>
          </c:marker>
          <c:val>
            <c:numRef>
              <c:f>'T.D. FORTLZ'!$G$4:$G$11</c:f>
              <c:numCache>
                <c:formatCode>0%</c:formatCode>
                <c:ptCount val="8"/>
                <c:pt idx="0">
                  <c:v>0.22379603399433429</c:v>
                </c:pt>
                <c:pt idx="1">
                  <c:v>0.44192634560906519</c:v>
                </c:pt>
                <c:pt idx="2">
                  <c:v>0.73654390934844194</c:v>
                </c:pt>
                <c:pt idx="3">
                  <c:v>0.85552407932011332</c:v>
                </c:pt>
                <c:pt idx="4">
                  <c:v>0.92634560906515584</c:v>
                </c:pt>
                <c:pt idx="5">
                  <c:v>0.95184135977337114</c:v>
                </c:pt>
                <c:pt idx="6">
                  <c:v>0.99433427762039661</c:v>
                </c:pt>
              </c:numCache>
            </c:numRef>
          </c:val>
          <c:smooth val="0"/>
          <c:extLst>
            <c:ext xmlns:c16="http://schemas.microsoft.com/office/drawing/2014/chart" uri="{C3380CC4-5D6E-409C-BE32-E72D297353CC}">
              <c16:uniqueId val="{00000002-12AD-42E4-B3CA-0576B8CB97EC}"/>
            </c:ext>
          </c:extLst>
        </c:ser>
        <c:dLbls>
          <c:showLegendKey val="0"/>
          <c:showVal val="0"/>
          <c:showCatName val="0"/>
          <c:showSerName val="0"/>
          <c:showPercent val="0"/>
          <c:showBubbleSize val="0"/>
        </c:dLbls>
        <c:marker val="1"/>
        <c:smooth val="0"/>
        <c:axId val="-986757792"/>
        <c:axId val="-1319770368"/>
      </c:lineChart>
      <c:catAx>
        <c:axId val="-109570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095708688"/>
        <c:crosses val="autoZero"/>
        <c:auto val="1"/>
        <c:lblAlgn val="ctr"/>
        <c:lblOffset val="100"/>
        <c:noMultiLvlLbl val="0"/>
      </c:catAx>
      <c:valAx>
        <c:axId val="-1095708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095709232"/>
        <c:crosses val="autoZero"/>
        <c:crossBetween val="between"/>
      </c:valAx>
      <c:valAx>
        <c:axId val="-1319770368"/>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57792"/>
        <c:crosses val="max"/>
        <c:crossBetween val="between"/>
      </c:valAx>
      <c:catAx>
        <c:axId val="-986757792"/>
        <c:scaling>
          <c:orientation val="minMax"/>
        </c:scaling>
        <c:delete val="1"/>
        <c:axPos val="b"/>
        <c:majorTickMark val="none"/>
        <c:minorTickMark val="none"/>
        <c:tickLblPos val="nextTo"/>
        <c:crossAx val="-1319770368"/>
        <c:crosses val="autoZero"/>
        <c:auto val="1"/>
        <c:lblAlgn val="ctr"/>
        <c:lblOffset val="100"/>
        <c:noMultiLvlLbl val="0"/>
      </c:cat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ES"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000000000000144" l="0.70000000000000062" r="0.70000000000000062" t="0.75000000000000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MX" b="1"/>
              <a:t>AMENAZAS</a:t>
            </a:r>
          </a:p>
        </c:rich>
      </c:tx>
      <c:overlay val="0"/>
      <c:spPr>
        <a:noFill/>
        <a:ln>
          <a:noFill/>
        </a:ln>
        <a:effectLst/>
      </c:spPr>
    </c:title>
    <c:autoTitleDeleted val="0"/>
    <c:plotArea>
      <c:layout/>
      <c:barChart>
        <c:barDir val="col"/>
        <c:grouping val="stacked"/>
        <c:varyColors val="0"/>
        <c:ser>
          <c:idx val="0"/>
          <c:order val="0"/>
          <c:tx>
            <c:strRef>
              <c:f>T.D.AMENZ!$E$3</c:f>
              <c:strCache>
                <c:ptCount val="1"/>
                <c:pt idx="0">
                  <c:v>ABSOLUTO</c:v>
                </c:pt>
              </c:strCache>
            </c:strRef>
          </c:tx>
          <c:spPr>
            <a:solidFill>
              <a:schemeClr val="accent1"/>
            </a:solidFill>
            <a:ln>
              <a:noFill/>
            </a:ln>
            <a:effectLst/>
          </c:spPr>
          <c:invertIfNegative val="0"/>
          <c:val>
            <c:numRef>
              <c:f>T.D.AMENZ!$E$4:$E$11</c:f>
              <c:numCache>
                <c:formatCode>General</c:formatCode>
                <c:ptCount val="8"/>
                <c:pt idx="0">
                  <c:v>45</c:v>
                </c:pt>
                <c:pt idx="1">
                  <c:v>36</c:v>
                </c:pt>
                <c:pt idx="2">
                  <c:v>20</c:v>
                </c:pt>
                <c:pt idx="3">
                  <c:v>12</c:v>
                </c:pt>
                <c:pt idx="4">
                  <c:v>12</c:v>
                </c:pt>
                <c:pt idx="5">
                  <c:v>13</c:v>
                </c:pt>
                <c:pt idx="6">
                  <c:v>22</c:v>
                </c:pt>
                <c:pt idx="7">
                  <c:v>160</c:v>
                </c:pt>
              </c:numCache>
            </c:numRef>
          </c:val>
          <c:extLst>
            <c:ext xmlns:c16="http://schemas.microsoft.com/office/drawing/2014/chart" uri="{C3380CC4-5D6E-409C-BE32-E72D297353CC}">
              <c16:uniqueId val="{00000000-5587-44BC-98B7-D36AE77A7634}"/>
            </c:ext>
          </c:extLst>
        </c:ser>
        <c:dLbls>
          <c:showLegendKey val="0"/>
          <c:showVal val="0"/>
          <c:showCatName val="0"/>
          <c:showSerName val="0"/>
          <c:showPercent val="0"/>
          <c:showBubbleSize val="0"/>
        </c:dLbls>
        <c:gapWidth val="219"/>
        <c:overlap val="100"/>
        <c:axId val="-986761600"/>
        <c:axId val="-986753984"/>
      </c:barChart>
      <c:lineChart>
        <c:grouping val="standard"/>
        <c:varyColors val="0"/>
        <c:ser>
          <c:idx val="1"/>
          <c:order val="1"/>
          <c:tx>
            <c:strRef>
              <c:f>T.D.AMENZ!$F$3</c:f>
              <c:strCache>
                <c:ptCount val="1"/>
                <c:pt idx="0">
                  <c:v>RELATIVO</c:v>
                </c:pt>
              </c:strCache>
            </c:strRef>
          </c:tx>
          <c:spPr>
            <a:ln w="28575" cap="rnd">
              <a:noFill/>
              <a:round/>
            </a:ln>
            <a:effectLst/>
          </c:spPr>
          <c:marker>
            <c:symbol val="none"/>
          </c:marker>
          <c:val>
            <c:numRef>
              <c:f>T.D.AMENZ!$F$4:$F$11</c:f>
              <c:numCache>
                <c:formatCode>0%</c:formatCode>
                <c:ptCount val="8"/>
                <c:pt idx="0">
                  <c:v>0.28125</c:v>
                </c:pt>
                <c:pt idx="1">
                  <c:v>0.22500000000000001</c:v>
                </c:pt>
                <c:pt idx="2">
                  <c:v>0.125</c:v>
                </c:pt>
                <c:pt idx="3">
                  <c:v>7.4999999999999997E-2</c:v>
                </c:pt>
                <c:pt idx="4">
                  <c:v>7.4999999999999997E-2</c:v>
                </c:pt>
                <c:pt idx="5">
                  <c:v>8.1250000000000003E-2</c:v>
                </c:pt>
                <c:pt idx="6">
                  <c:v>0.13750000000000001</c:v>
                </c:pt>
              </c:numCache>
            </c:numRef>
          </c:val>
          <c:smooth val="0"/>
          <c:extLst>
            <c:ext xmlns:c16="http://schemas.microsoft.com/office/drawing/2014/chart" uri="{C3380CC4-5D6E-409C-BE32-E72D297353CC}">
              <c16:uniqueId val="{00000001-5587-44BC-98B7-D36AE77A7634}"/>
            </c:ext>
          </c:extLst>
        </c:ser>
        <c:dLbls>
          <c:showLegendKey val="0"/>
          <c:showVal val="0"/>
          <c:showCatName val="0"/>
          <c:showSerName val="0"/>
          <c:showPercent val="0"/>
          <c:showBubbleSize val="0"/>
        </c:dLbls>
        <c:marker val="1"/>
        <c:smooth val="0"/>
        <c:axId val="-986761600"/>
        <c:axId val="-986753984"/>
      </c:lineChart>
      <c:lineChart>
        <c:grouping val="standard"/>
        <c:varyColors val="0"/>
        <c:ser>
          <c:idx val="2"/>
          <c:order val="2"/>
          <c:tx>
            <c:strRef>
              <c:f>T.D.AMENZ!$G$3</c:f>
              <c:strCache>
                <c:ptCount val="1"/>
                <c:pt idx="0">
                  <c:v>ACUMULADA</c:v>
                </c:pt>
              </c:strCache>
            </c:strRef>
          </c:tx>
          <c:spPr>
            <a:ln w="28575" cap="rnd">
              <a:solidFill>
                <a:schemeClr val="accent3"/>
              </a:solidFill>
              <a:round/>
            </a:ln>
            <a:effectLst/>
          </c:spPr>
          <c:marker>
            <c:symbol val="none"/>
          </c:marker>
          <c:val>
            <c:numRef>
              <c:f>T.D.AMENZ!$G$4:$G$11</c:f>
              <c:numCache>
                <c:formatCode>0%</c:formatCode>
                <c:ptCount val="8"/>
                <c:pt idx="0">
                  <c:v>0.28125</c:v>
                </c:pt>
                <c:pt idx="1">
                  <c:v>0.50624999999999998</c:v>
                </c:pt>
                <c:pt idx="2">
                  <c:v>0.63124999999999998</c:v>
                </c:pt>
                <c:pt idx="3">
                  <c:v>0.70624999999999993</c:v>
                </c:pt>
                <c:pt idx="4">
                  <c:v>0.78124999999999989</c:v>
                </c:pt>
                <c:pt idx="5">
                  <c:v>0.86249999999999993</c:v>
                </c:pt>
                <c:pt idx="6">
                  <c:v>1</c:v>
                </c:pt>
              </c:numCache>
            </c:numRef>
          </c:val>
          <c:smooth val="0"/>
          <c:extLst>
            <c:ext xmlns:c16="http://schemas.microsoft.com/office/drawing/2014/chart" uri="{C3380CC4-5D6E-409C-BE32-E72D297353CC}">
              <c16:uniqueId val="{00000002-5587-44BC-98B7-D36AE77A7634}"/>
            </c:ext>
          </c:extLst>
        </c:ser>
        <c:dLbls>
          <c:showLegendKey val="0"/>
          <c:showVal val="0"/>
          <c:showCatName val="0"/>
          <c:showSerName val="0"/>
          <c:showPercent val="0"/>
          <c:showBubbleSize val="0"/>
        </c:dLbls>
        <c:marker val="1"/>
        <c:smooth val="0"/>
        <c:axId val="-986753440"/>
        <c:axId val="-986759968"/>
      </c:lineChart>
      <c:catAx>
        <c:axId val="-98676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53984"/>
        <c:crosses val="autoZero"/>
        <c:auto val="1"/>
        <c:lblAlgn val="ctr"/>
        <c:lblOffset val="100"/>
        <c:noMultiLvlLbl val="0"/>
      </c:catAx>
      <c:valAx>
        <c:axId val="-98675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61600"/>
        <c:crosses val="autoZero"/>
        <c:crossBetween val="between"/>
      </c:valAx>
      <c:valAx>
        <c:axId val="-986759968"/>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53440"/>
        <c:crosses val="max"/>
        <c:crossBetween val="between"/>
      </c:valAx>
      <c:catAx>
        <c:axId val="-986753440"/>
        <c:scaling>
          <c:orientation val="minMax"/>
        </c:scaling>
        <c:delete val="1"/>
        <c:axPos val="b"/>
        <c:majorTickMark val="none"/>
        <c:minorTickMark val="none"/>
        <c:tickLblPos val="nextTo"/>
        <c:crossAx val="-986759968"/>
        <c:crosses val="autoZero"/>
        <c:auto val="1"/>
        <c:lblAlgn val="ctr"/>
        <c:lblOffset val="100"/>
        <c:noMultiLvlLbl val="0"/>
      </c:cat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ES"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'T.D. OPRTND'!$E$3</c:f>
              <c:strCache>
                <c:ptCount val="1"/>
                <c:pt idx="0">
                  <c:v>ABSOLUTO</c:v>
                </c:pt>
              </c:strCache>
            </c:strRef>
          </c:tx>
          <c:spPr>
            <a:solidFill>
              <a:schemeClr val="accent1"/>
            </a:solidFill>
            <a:ln>
              <a:noFill/>
            </a:ln>
            <a:effectLst/>
          </c:spPr>
          <c:invertIfNegative val="0"/>
          <c:val>
            <c:numRef>
              <c:f>'T.D. OPRTND'!$E$4:$E$11</c:f>
              <c:numCache>
                <c:formatCode>General</c:formatCode>
                <c:ptCount val="8"/>
                <c:pt idx="0">
                  <c:v>45</c:v>
                </c:pt>
                <c:pt idx="1">
                  <c:v>22</c:v>
                </c:pt>
                <c:pt idx="2">
                  <c:v>9</c:v>
                </c:pt>
                <c:pt idx="3">
                  <c:v>17</c:v>
                </c:pt>
                <c:pt idx="4">
                  <c:v>14</c:v>
                </c:pt>
                <c:pt idx="5">
                  <c:v>2</c:v>
                </c:pt>
                <c:pt idx="6">
                  <c:v>1</c:v>
                </c:pt>
                <c:pt idx="7">
                  <c:v>110</c:v>
                </c:pt>
              </c:numCache>
            </c:numRef>
          </c:val>
          <c:extLst>
            <c:ext xmlns:c16="http://schemas.microsoft.com/office/drawing/2014/chart" uri="{C3380CC4-5D6E-409C-BE32-E72D297353CC}">
              <c16:uniqueId val="{00000000-1889-47D9-AA35-7149BDB7DC73}"/>
            </c:ext>
          </c:extLst>
        </c:ser>
        <c:dLbls>
          <c:showLegendKey val="0"/>
          <c:showVal val="0"/>
          <c:showCatName val="0"/>
          <c:showSerName val="0"/>
          <c:showPercent val="0"/>
          <c:showBubbleSize val="0"/>
        </c:dLbls>
        <c:gapWidth val="219"/>
        <c:overlap val="100"/>
        <c:axId val="-986757248"/>
        <c:axId val="-986746912"/>
      </c:barChart>
      <c:lineChart>
        <c:grouping val="standard"/>
        <c:varyColors val="0"/>
        <c:ser>
          <c:idx val="1"/>
          <c:order val="1"/>
          <c:tx>
            <c:strRef>
              <c:f>'T.D. OPRTND'!$F$3</c:f>
              <c:strCache>
                <c:ptCount val="1"/>
                <c:pt idx="0">
                  <c:v>RELATIVO</c:v>
                </c:pt>
              </c:strCache>
            </c:strRef>
          </c:tx>
          <c:spPr>
            <a:ln w="28575" cap="rnd">
              <a:noFill/>
              <a:round/>
            </a:ln>
            <a:effectLst/>
          </c:spPr>
          <c:marker>
            <c:symbol val="none"/>
          </c:marker>
          <c:val>
            <c:numRef>
              <c:f>'T.D. OPRTND'!$F$4:$F$11</c:f>
              <c:numCache>
                <c:formatCode>0%</c:formatCode>
                <c:ptCount val="8"/>
                <c:pt idx="0">
                  <c:v>0.40909090909090912</c:v>
                </c:pt>
                <c:pt idx="1">
                  <c:v>0.2</c:v>
                </c:pt>
                <c:pt idx="2">
                  <c:v>8.1818181818181818E-2</c:v>
                </c:pt>
                <c:pt idx="3">
                  <c:v>0.15454545454545454</c:v>
                </c:pt>
                <c:pt idx="4">
                  <c:v>0.12727272727272726</c:v>
                </c:pt>
                <c:pt idx="5">
                  <c:v>1.8181818181818181E-2</c:v>
                </c:pt>
                <c:pt idx="6">
                  <c:v>9.0909090909090905E-3</c:v>
                </c:pt>
              </c:numCache>
            </c:numRef>
          </c:val>
          <c:smooth val="0"/>
          <c:extLst>
            <c:ext xmlns:c16="http://schemas.microsoft.com/office/drawing/2014/chart" uri="{C3380CC4-5D6E-409C-BE32-E72D297353CC}">
              <c16:uniqueId val="{00000001-1889-47D9-AA35-7149BDB7DC73}"/>
            </c:ext>
          </c:extLst>
        </c:ser>
        <c:dLbls>
          <c:showLegendKey val="0"/>
          <c:showVal val="0"/>
          <c:showCatName val="0"/>
          <c:showSerName val="0"/>
          <c:showPercent val="0"/>
          <c:showBubbleSize val="0"/>
        </c:dLbls>
        <c:marker val="1"/>
        <c:smooth val="0"/>
        <c:axId val="-986757248"/>
        <c:axId val="-986746912"/>
      </c:lineChart>
      <c:lineChart>
        <c:grouping val="standard"/>
        <c:varyColors val="0"/>
        <c:ser>
          <c:idx val="2"/>
          <c:order val="2"/>
          <c:tx>
            <c:strRef>
              <c:f>'T.D. OPRTND'!$G$3</c:f>
              <c:strCache>
                <c:ptCount val="1"/>
                <c:pt idx="0">
                  <c:v>ACUMULADA</c:v>
                </c:pt>
              </c:strCache>
            </c:strRef>
          </c:tx>
          <c:spPr>
            <a:ln w="28575" cap="rnd">
              <a:solidFill>
                <a:schemeClr val="accent3"/>
              </a:solidFill>
              <a:round/>
            </a:ln>
            <a:effectLst/>
          </c:spPr>
          <c:marker>
            <c:symbol val="none"/>
          </c:marker>
          <c:val>
            <c:numRef>
              <c:f>'T.D. OPRTND'!$G$4:$G$11</c:f>
              <c:numCache>
                <c:formatCode>0%</c:formatCode>
                <c:ptCount val="8"/>
                <c:pt idx="0">
                  <c:v>0.40909090909090912</c:v>
                </c:pt>
                <c:pt idx="1">
                  <c:v>0.60909090909090913</c:v>
                </c:pt>
                <c:pt idx="2">
                  <c:v>0.69090909090909092</c:v>
                </c:pt>
                <c:pt idx="3">
                  <c:v>0.84545454545454546</c:v>
                </c:pt>
                <c:pt idx="4">
                  <c:v>0.97272727272727266</c:v>
                </c:pt>
                <c:pt idx="5">
                  <c:v>0.99090909090909085</c:v>
                </c:pt>
                <c:pt idx="6">
                  <c:v>0.99999999999999989</c:v>
                </c:pt>
              </c:numCache>
            </c:numRef>
          </c:val>
          <c:smooth val="0"/>
          <c:extLst>
            <c:ext xmlns:c16="http://schemas.microsoft.com/office/drawing/2014/chart" uri="{C3380CC4-5D6E-409C-BE32-E72D297353CC}">
              <c16:uniqueId val="{00000002-1889-47D9-AA35-7149BDB7DC73}"/>
            </c:ext>
          </c:extLst>
        </c:ser>
        <c:dLbls>
          <c:showLegendKey val="0"/>
          <c:showVal val="0"/>
          <c:showCatName val="0"/>
          <c:showSerName val="0"/>
          <c:showPercent val="0"/>
          <c:showBubbleSize val="0"/>
        </c:dLbls>
        <c:marker val="1"/>
        <c:smooth val="0"/>
        <c:axId val="-986755616"/>
        <c:axId val="-986761056"/>
      </c:lineChart>
      <c:catAx>
        <c:axId val="-98675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46912"/>
        <c:crosses val="autoZero"/>
        <c:auto val="1"/>
        <c:lblAlgn val="ctr"/>
        <c:lblOffset val="100"/>
        <c:noMultiLvlLbl val="0"/>
      </c:catAx>
      <c:valAx>
        <c:axId val="-986746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57248"/>
        <c:crosses val="autoZero"/>
        <c:crossBetween val="between"/>
      </c:valAx>
      <c:valAx>
        <c:axId val="-986761056"/>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986755616"/>
        <c:crosses val="max"/>
        <c:crossBetween val="between"/>
      </c:valAx>
      <c:catAx>
        <c:axId val="-986755616"/>
        <c:scaling>
          <c:orientation val="minMax"/>
        </c:scaling>
        <c:delete val="1"/>
        <c:axPos val="b"/>
        <c:majorTickMark val="none"/>
        <c:minorTickMark val="none"/>
        <c:tickLblPos val="nextTo"/>
        <c:crossAx val="-986761056"/>
        <c:crosses val="autoZero"/>
        <c:auto val="1"/>
        <c:lblAlgn val="ctr"/>
        <c:lblOffset val="100"/>
        <c:noMultiLvlLbl val="0"/>
      </c:cat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ES"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000000000000144" l="0.70000000000000062" r="0.70000000000000062" t="0.75000000000000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161925</xdr:colOff>
      <xdr:row>1</xdr:row>
      <xdr:rowOff>95249</xdr:rowOff>
    </xdr:from>
    <xdr:to>
      <xdr:col>14</xdr:col>
      <xdr:colOff>561975</xdr:colOff>
      <xdr:row>19</xdr:row>
      <xdr:rowOff>180975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386137</xdr:colOff>
      <xdr:row>3</xdr:row>
      <xdr:rowOff>179047</xdr:rowOff>
    </xdr:from>
    <xdr:to>
      <xdr:col>10</xdr:col>
      <xdr:colOff>386137</xdr:colOff>
      <xdr:row>13</xdr:row>
      <xdr:rowOff>169522</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a:off x="10577044" y="769091"/>
          <a:ext cx="0" cy="193762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0.14397</cdr:x>
      <cdr:y>0.32063</cdr:y>
    </cdr:from>
    <cdr:to>
      <cdr:x>0.89945</cdr:x>
      <cdr:y>0.32148</cdr:y>
    </cdr:to>
    <cdr:cxnSp macro="">
      <cdr:nvCxnSpPr>
        <cdr:cNvPr id="3" name="Conector recto 2">
          <a:extLst xmlns:a="http://schemas.openxmlformats.org/drawingml/2006/main">
            <a:ext uri="{FF2B5EF4-FFF2-40B4-BE49-F238E27FC236}">
              <a16:creationId xmlns:a16="http://schemas.microsoft.com/office/drawing/2014/main" id="{5C27ABEC-E003-4D30-B909-6EC9EFFF5394}"/>
            </a:ext>
          </a:extLst>
        </cdr:cNvPr>
        <cdr:cNvCxnSpPr/>
      </cdr:nvCxnSpPr>
      <cdr:spPr>
        <a:xfrm xmlns:a="http://schemas.openxmlformats.org/drawingml/2006/main" flipH="1" flipV="1">
          <a:off x="822111" y="1151801"/>
          <a:ext cx="4314129" cy="3053"/>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7</xdr:col>
      <xdr:colOff>228599</xdr:colOff>
      <xdr:row>1</xdr:row>
      <xdr:rowOff>123823</xdr:rowOff>
    </xdr:from>
    <xdr:to>
      <xdr:col>14</xdr:col>
      <xdr:colOff>714375</xdr:colOff>
      <xdr:row>20</xdr:row>
      <xdr:rowOff>123824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0.1293</cdr:x>
      <cdr:y>0.31987</cdr:y>
    </cdr:from>
    <cdr:to>
      <cdr:x>0.91698</cdr:x>
      <cdr:y>0.32361</cdr:y>
    </cdr:to>
    <cdr:cxnSp macro="">
      <cdr:nvCxnSpPr>
        <cdr:cNvPr id="3" name="Conector recto 2">
          <a:extLst xmlns:a="http://schemas.openxmlformats.org/drawingml/2006/main">
            <a:ext uri="{FF2B5EF4-FFF2-40B4-BE49-F238E27FC236}">
              <a16:creationId xmlns:a16="http://schemas.microsoft.com/office/drawing/2014/main" id="{5BD4095C-13AF-433B-A335-818C105A7995}"/>
            </a:ext>
          </a:extLst>
        </cdr:cNvPr>
        <cdr:cNvCxnSpPr/>
      </cdr:nvCxnSpPr>
      <cdr:spPr>
        <a:xfrm xmlns:a="http://schemas.openxmlformats.org/drawingml/2006/main" flipH="1">
          <a:off x="752497" y="1163860"/>
          <a:ext cx="4584121" cy="13608"/>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0.42877</cdr:x>
      <cdr:y>0.14508</cdr:y>
    </cdr:from>
    <cdr:to>
      <cdr:x>0.42881</cdr:x>
      <cdr:y>0.66579</cdr:y>
    </cdr:to>
    <cdr:cxnSp macro="">
      <cdr:nvCxnSpPr>
        <cdr:cNvPr id="5" name="Conector recto 4">
          <a:extLst xmlns:a="http://schemas.openxmlformats.org/drawingml/2006/main">
            <a:ext uri="{FF2B5EF4-FFF2-40B4-BE49-F238E27FC236}">
              <a16:creationId xmlns:a16="http://schemas.microsoft.com/office/drawing/2014/main" id="{A8407919-2A87-402F-8D2E-2CC59C52EB50}"/>
            </a:ext>
          </a:extLst>
        </cdr:cNvPr>
        <cdr:cNvCxnSpPr/>
      </cdr:nvCxnSpPr>
      <cdr:spPr>
        <a:xfrm xmlns:a="http://schemas.openxmlformats.org/drawingml/2006/main">
          <a:off x="2495330" y="525124"/>
          <a:ext cx="221" cy="1884703"/>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7</xdr:col>
      <xdr:colOff>504824</xdr:colOff>
      <xdr:row>1</xdr:row>
      <xdr:rowOff>142874</xdr:rowOff>
    </xdr:from>
    <xdr:to>
      <xdr:col>15</xdr:col>
      <xdr:colOff>104775</xdr:colOff>
      <xdr:row>21</xdr:row>
      <xdr:rowOff>95250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436766</xdr:colOff>
      <xdr:row>8</xdr:row>
      <xdr:rowOff>10013</xdr:rowOff>
    </xdr:from>
    <xdr:to>
      <xdr:col>14</xdr:col>
      <xdr:colOff>446292</xdr:colOff>
      <xdr:row>8</xdr:row>
      <xdr:rowOff>10013</xdr:rowOff>
    </xdr:to>
    <xdr:cxnSp macro="">
      <xdr:nvCxnSpPr>
        <xdr:cNvPr id="4" name="Conector recto 3">
          <a:extLst>
            <a:ext uri="{FF2B5EF4-FFF2-40B4-BE49-F238E27FC236}">
              <a16:creationId xmlns:a16="http://schemas.microsoft.com/office/drawing/2014/main" id="{00000000-0008-0000-0400-000004000000}"/>
            </a:ext>
          </a:extLst>
        </xdr:cNvPr>
        <xdr:cNvCxnSpPr/>
      </xdr:nvCxnSpPr>
      <xdr:spPr>
        <a:xfrm flipH="1">
          <a:off x="7413625" y="1524244"/>
          <a:ext cx="4601064"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410796</xdr:colOff>
      <xdr:row>4</xdr:row>
      <xdr:rowOff>108764</xdr:rowOff>
    </xdr:from>
    <xdr:to>
      <xdr:col>11</xdr:col>
      <xdr:colOff>410796</xdr:colOff>
      <xdr:row>14</xdr:row>
      <xdr:rowOff>156389</xdr:rowOff>
    </xdr:to>
    <xdr:cxnSp macro="">
      <xdr:nvCxnSpPr>
        <xdr:cNvPr id="7" name="Conector recto 6">
          <a:extLst>
            <a:ext uri="{FF2B5EF4-FFF2-40B4-BE49-F238E27FC236}">
              <a16:creationId xmlns:a16="http://schemas.microsoft.com/office/drawing/2014/main" id="{00000000-0008-0000-0400-000007000000}"/>
            </a:ext>
          </a:extLst>
        </xdr:cNvPr>
        <xdr:cNvCxnSpPr/>
      </xdr:nvCxnSpPr>
      <xdr:spPr>
        <a:xfrm>
          <a:off x="9683424" y="874020"/>
          <a:ext cx="0" cy="193634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323849</xdr:colOff>
      <xdr:row>1</xdr:row>
      <xdr:rowOff>171449</xdr:rowOff>
    </xdr:from>
    <xdr:to>
      <xdr:col>14</xdr:col>
      <xdr:colOff>561975</xdr:colOff>
      <xdr:row>21</xdr:row>
      <xdr:rowOff>95250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639096</xdr:colOff>
      <xdr:row>4</xdr:row>
      <xdr:rowOff>114300</xdr:rowOff>
    </xdr:from>
    <xdr:to>
      <xdr:col>10</xdr:col>
      <xdr:colOff>639096</xdr:colOff>
      <xdr:row>14</xdr:row>
      <xdr:rowOff>161925</xdr:rowOff>
    </xdr:to>
    <xdr:cxnSp macro="">
      <xdr:nvCxnSpPr>
        <xdr:cNvPr id="4" name="Conector recto 3">
          <a:extLst>
            <a:ext uri="{FF2B5EF4-FFF2-40B4-BE49-F238E27FC236}">
              <a16:creationId xmlns:a16="http://schemas.microsoft.com/office/drawing/2014/main" id="{00000000-0008-0000-0500-000004000000}"/>
            </a:ext>
          </a:extLst>
        </xdr:cNvPr>
        <xdr:cNvCxnSpPr/>
      </xdr:nvCxnSpPr>
      <xdr:spPr>
        <a:xfrm>
          <a:off x="10122683" y="892865"/>
          <a:ext cx="0" cy="196919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0.17094</cdr:x>
      <cdr:y>0.32096</cdr:y>
    </cdr:from>
    <cdr:to>
      <cdr:x>0.91833</cdr:x>
      <cdr:y>0.32424</cdr:y>
    </cdr:to>
    <cdr:cxnSp macro="">
      <cdr:nvCxnSpPr>
        <cdr:cNvPr id="3" name="Conector recto 2">
          <a:extLst xmlns:a="http://schemas.openxmlformats.org/drawingml/2006/main">
            <a:ext uri="{FF2B5EF4-FFF2-40B4-BE49-F238E27FC236}">
              <a16:creationId xmlns:a16="http://schemas.microsoft.com/office/drawing/2014/main" id="{05EE23E9-EBB8-4AB3-9F59-A3026FEE8357}"/>
            </a:ext>
          </a:extLst>
        </cdr:cNvPr>
        <cdr:cNvCxnSpPr/>
      </cdr:nvCxnSpPr>
      <cdr:spPr>
        <a:xfrm xmlns:a="http://schemas.openxmlformats.org/drawingml/2006/main" flipH="1">
          <a:off x="952499" y="1209039"/>
          <a:ext cx="4164551" cy="12356"/>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0%20%20SAD%20-%20SITIO%20WEB\DOFA%20CONSOLIDADO\DOFA%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N. PESCD."/>
      <sheetName val="DOFA CONSOLIDADO"/>
      <sheetName val="T.D. DEBLD"/>
      <sheetName val="T.D. FORTLZ"/>
      <sheetName val="T.D.AMENZ"/>
      <sheetName val="T.D. OPRTND"/>
    </sheetNames>
    <sheetDataSet>
      <sheetData sheetId="0"/>
      <sheetData sheetId="1"/>
      <sheetData sheetId="2">
        <row r="3">
          <cell r="A3" t="str">
            <v>Etiquetas de fila</v>
          </cell>
        </row>
      </sheetData>
      <sheetData sheetId="3">
        <row r="3">
          <cell r="A3" t="str">
            <v>Etiquetas de fila</v>
          </cell>
        </row>
      </sheetData>
      <sheetData sheetId="4">
        <row r="3">
          <cell r="A3" t="str">
            <v>Etiquetas de fila</v>
          </cell>
        </row>
      </sheetData>
      <sheetData sheetId="5">
        <row r="3">
          <cell r="A3" t="str">
            <v>Etiquetas de fila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601.431071296298" createdVersion="5" refreshedVersion="6" minRefreshableVersion="3" recordCount="353">
  <cacheSource type="worksheet">
    <worksheetSource ref="A272:D625" sheet="DOFA CONSOLIDADO"/>
  </cacheSource>
  <cacheFields count="4">
    <cacheField name="PROCESO" numFmtId="0">
      <sharedItems count="40">
        <s v="PROCESO GESTIÓN SISTEMAS INTEGRADOS "/>
        <s v="PROCESO GESTIÓN AUTOEVALUACIÓN Y ACREDITACIÓN"/>
        <s v="PROCESO GESTIÓN DE PROYECTOS ESPECIALES Y RELACIONES INTERINSTITUCIONALES"/>
        <s v="PROCESO GESTIÓN PLANEACIÓN INSTITUCIONAL"/>
        <s v="PROCESO GESTIÓN APOYO ACADÉMICO"/>
        <s v="PROCESO GESTIÓN FORMACIÓN Y APRENDIZAJE "/>
        <s v="PROCESO GESTIÓN BIENESTAR UNIVERSITARIO "/>
        <s v="PROCESO GESTIÓN SISTEMAS Y TECNOLOGÍA"/>
        <s v="PROCESO GESTIÓN SERVICIO DE ATENCIÓN AL CIUDADANO"/>
        <s v="PROCESO GESTIÓN CONTROL INTERNO"/>
        <s v="PROCESO GESTIÓN JURÍDICA"/>
        <s v="PROCESO GESTIÓN INTERACCIÓN UNIVERSITARIA"/>
        <s v="PROCESO GESTIÓN ADMISIONES Y REGISTRO"/>
        <s v="PROCESO GESTIÓN DOCUMENTAL"/>
        <s v="PROCESO GESTIÓN CIENCIA, TECNOLOGÍA E INNOVACIÓN"/>
        <s v="PROCESO GESTIÓN TALENTO HUMANO"/>
        <s v="PROCESO GESTIÓN BIENES Y SERVICIOS"/>
        <s v="PROCESO GESTIÓN COMUNICACIONES"/>
        <s v="PROCESO GESTIÓN CONTROL DISCIPLINARIO"/>
        <s v="PROCESO GESTIÓN FINANCIERA"/>
        <s v="PROCESO AUTOEVALUACION Y ACREDITACION" u="1"/>
        <s v="GESTIÓN ADMISIONES Y REGISTRO" u="1"/>
        <s v="PROCESO GESTION DOCUMENTAL" u="1"/>
        <s v="GESTIÓN DE BIENES Y SERVICIOS" u="1"/>
        <s v="PROCESO FINANCIERO" u="1"/>
        <s v="GESTIÓN COMUNICACIONES" u="1"/>
        <s v="SISTEMAS INTEGRADOS DE GESTIÓN" u="1"/>
        <s v="PROCESO PLANEACIÓN INSTITUCIONAL" u="1"/>
        <s v="PROCESO FORMACION Y APRENDIZAJE " u="1"/>
        <s v="PROCESO DE SISTEMAS Y TECNOLOGÍA" u="1"/>
        <s v="CONTROL INTERNO" u="1"/>
        <s v="GESTIÓN JURÍDICA" u="1"/>
        <s v="PROCESO DE PROYECTOS ESPECIALES" u="1"/>
        <s v="PROCESO GRADUADOS " u="1"/>
        <s v="GESTIÓN CONTROL DISCIPLINARIO" u="1"/>
        <s v="Gestión Apoyo Académico" u="1"/>
        <s v="PROCESO GESTION INTERACCION UNIVERSITARIA" u="1"/>
        <s v="CIENCIA, TECNOLOGÍA E INNOVACIÓN" u="1"/>
        <s v="SERVICIO DE ATENCIÓN AL CIUDADANO" u="1"/>
        <s v="PROCESO BIENESTAR UNIVERSITARIO " u="1"/>
      </sharedItems>
    </cacheField>
    <cacheField name="FACTOR" numFmtId="0">
      <sharedItems/>
    </cacheField>
    <cacheField name="CLASIFICACION" numFmtId="0">
      <sharedItems count="12">
        <s v="MANAGEMENT"/>
        <s v="TALENTO HUMANO "/>
        <s v="METODOS"/>
        <s v="MEDIO AMBIENTE"/>
        <s v="MEDICION "/>
        <s v="EQUIPO, TECNOLOGÍA E INFRAESTRUCTURA"/>
        <s v="MONEDA"/>
        <s v="INSUMOS "/>
        <s v="MAQUINARIA EQUIPO E INFRAESTRUCTURA" u="1"/>
        <s v="AMBIENTE" u="1"/>
        <s v="MANO DE OBRA" u="1"/>
        <s v="METODOS " u="1"/>
      </sharedItems>
    </cacheField>
    <cacheField name="SUBCLASIFICACION" numFmtId="0">
      <sharedItems containsBlank="1" count="50">
        <s v="DIRECCIONAMIENTO ESTRATEGICO"/>
        <s v="COMPETENCIA"/>
        <s v="INFORMACION"/>
        <s v="BIENESTAR LABORAL"/>
        <s v="LIDERAZGO"/>
        <s v="SEGUIMIENTO Y CONTROL "/>
        <s v="TOMA DE CONCIENCIA "/>
        <s v="INSTALACIONES"/>
        <s v="SISTEMATIZACION"/>
        <s v="DOCUMENTACION "/>
        <s v="ARTICULACIÓN DE PROCESOS"/>
        <s v="PLANIFICACION "/>
        <s v="NORMATIVIDAD"/>
        <s v="INDICADORES"/>
        <s v="COMPETITIVIDAD"/>
        <s v="IMPLEMENTACION "/>
        <s v="PROCEDIMIENTOS "/>
        <s v="RELACIONAMIENTO"/>
        <s v="POSICIONAMIENTO"/>
        <s v="ROLES Y RESPONSABILIDADES"/>
        <s v="HERRAMIENTAS "/>
        <s v="COMUNICACIÓN"/>
        <s v="TRANSPARENCIA"/>
        <s v="LIQUIDEZ"/>
        <s v="RESULTADOS"/>
        <s v="SOFTWARE"/>
        <s v="PLATAFORMAS WEB"/>
        <s v="PRESUPUESTO"/>
        <s v="HARDWARE "/>
        <s v="ESTRUCTURA ORGANICA"/>
        <s v="TRAZABILIDAD"/>
        <s v="SUFICIENCIA"/>
        <s v="REDES"/>
        <s v="CONTINUIDAD"/>
        <s v="CONSUMO"/>
        <s v="UBICACIÓN Y ACCESO"/>
        <s v="TIEMPOS"/>
        <s v="GESTION DEL CAMBIO "/>
        <s v="TRABAJO EN EQUIPO" u="1"/>
        <m u="1"/>
        <s v="HADWARE" u="1"/>
        <s v="ARTICULACION DE PROCESOS" u="1"/>
        <s v="REDES  " u="1"/>
        <s v="RECONOCIMIENTO" u="1"/>
        <s v="SISTEMATIZACION " u="1"/>
        <s v="HADWARE Y SOFTWARE" u="1"/>
        <s v="POLITICAS" u="1"/>
        <s v="COMPETENCIA " u="1"/>
        <s v="HADWARE " u="1"/>
        <s v="HARDWARE Y SOFTWARE"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uario de Windows" refreshedDate="43601.457126967594" createdVersion="5" refreshedVersion="6" minRefreshableVersion="3" recordCount="266">
  <cacheSource type="worksheet">
    <worksheetSource ref="A3:E269" sheet="DOFA CONSOLIDADO"/>
  </cacheSource>
  <cacheFields count="5">
    <cacheField name="PROCESO" numFmtId="0">
      <sharedItems count="42">
        <s v="PROCESO GESTIÓN BIENESTAR UNIVERSITARIO"/>
        <s v="PROCESO GESTIÓN AUTOEVALUACIÓN Y ACREDITACIÓN"/>
        <s v="PROCESO GESTIÓN DE PROYECTOS ESPECIALES Y RELACIONES INTERINSTITUCIONALES"/>
        <s v="PROCESO GESTIÓN APOYO ACADÉMICO"/>
        <s v="PROCESO GESTIÓN FORMACIÓN Y APRENDIZAJE "/>
        <s v="PROCESO GESTIÓN SISTEMAS INTEGRADOS "/>
        <s v="PROCESO GESTIÓN SERVICIO DE ATENCIÓN AL CIUDADANO"/>
        <s v="PROCESO GESTIÓN PLANEACIÓN INSTITUCIONAL"/>
        <s v="PROCESO GESTIÓN TALENTO HUMANO"/>
        <s v="PROCESO GESTIÓN INTERACCIÓN UNIVERSITARIA"/>
        <s v="PROCESO GESTIÓN DOCUMENTAL"/>
        <s v="PROCESO GESTIÓN FINANCIERA"/>
        <s v="PROCESO GESTIÓN SISTEMAS Y TECNOLOGÍA"/>
        <s v="PROCESO GESTIÓN JURÍDICA"/>
        <s v="PROCESO GESTIÓN BIENES Y SERVICIOS"/>
        <s v="PROCESO GESTIÓN CONTROL DISCIPLINARIO"/>
        <s v="PROCESO GESTIÓN COMUNICACIONES"/>
        <s v="PROCESO GESTIÓN ADMISIONES Y REGISTRO"/>
        <s v="PROCESO GESTIÓN CONTROL INTERNO"/>
        <s v="PROCESO GESTIÓN CIENCIA, TECNOLOGÍA E INNOVACIÓN"/>
        <s v="PROCESO BIENESTAR UNIVERSITARIO" u="1"/>
        <s v="PROCESO AUTOEVALUACION Y ACREDITACION" u="1"/>
        <s v="GESTIÓN ADMISIONES Y REGISTRO" u="1"/>
        <s v="PROCESO GESTION DOCUMENTAL" u="1"/>
        <s v="PROCESO GESTIÓN GRADUADOS " u="1"/>
        <s v="GESTIÓN DE BIENES Y SERVICIOS" u="1"/>
        <s v="PROCESO FINANCIERO" u="1"/>
        <s v="GESTIÓN COMUNICACIONES" u="1"/>
        <s v="SISTEMAS INTEGRADOS DE GESTIÓN" u="1"/>
        <s v="PROCESO PLANEACIÓN INSTITUCIONAL" u="1"/>
        <s v="PROCESO FORMACION Y APRENDIZAJE " u="1"/>
        <s v="PROCESO DE SISTEMAS Y TECNOLOGÍA" u="1"/>
        <s v="CONTROL INTERNO" u="1"/>
        <s v="GESTIÓN JURÍDICA" u="1"/>
        <s v="PROCESO PROYECTOS ESPECIALES " u="1"/>
        <s v="Procesos Bienestar Universitario " u="1"/>
        <s v="PROCESO GRADUADOS " u="1"/>
        <s v="GESTIÓN CONTROL DISCIPLINARIO" u="1"/>
        <s v="GESTIÓN APOYO ACADÉMICO" u="1"/>
        <s v="PROCESO GESTION INTERACCION UNIVERSITARIA" u="1"/>
        <s v="CIENCIA, TECNOLOGÍA E INNOVACIÓN" u="1"/>
        <s v="SERVICIO DE ATENCIÓN AL CIUDADANO" u="1"/>
      </sharedItems>
    </cacheField>
    <cacheField name="FACTOR" numFmtId="0">
      <sharedItems longText="1"/>
    </cacheField>
    <cacheField name="CLASIFICACION" numFmtId="0">
      <sharedItems count="14">
        <s v="MANAGEMENT"/>
        <s v="METODOS"/>
        <s v="TALENTO HUMANO "/>
        <s v="EQUIPO, TECNOLOGÍA E INFRAESTRUCTURA"/>
        <s v="MEDIO AMBIENTE"/>
        <s v="MONEDA"/>
        <s v="MEDICION "/>
        <s v="INSUMOS"/>
        <s v="MAQUINARIA EQUIPO E INFRAESTRUCTURA" u="1"/>
        <s v="PROCESOS" u="1"/>
        <s v="MANO DE OBRA" u="1"/>
        <s v="METODOS " u="1"/>
        <s v="Siste" u="1"/>
        <s v="MATERIALES" u="1"/>
      </sharedItems>
    </cacheField>
    <cacheField name="SUBCLASIFICACION" numFmtId="0">
      <sharedItems count="51">
        <s v="LIDERAZGO"/>
        <s v="ARTICULACION DE PROCESOS"/>
        <s v="TOMA DE CONCIENCIA "/>
        <s v="CONTINUIDAD"/>
        <s v="OBSOLESCENCIA"/>
        <s v="DIRECCIONAMIENTO ESTRATEGICO"/>
        <s v="BIENESTAR LABORAL "/>
        <s v="SOFTWARE"/>
        <s v="LIQUIDEZ"/>
        <s v="COMPETENCIA"/>
        <s v="TIEMPOS"/>
        <s v="REDES"/>
        <s v="PRESUPUESTO"/>
        <s v="SEGUIMIENTO Y CONTROL "/>
        <s v="SUFICIENCIA"/>
        <s v="PLANIFICACION "/>
        <s v="INDICADORES"/>
        <s v="DOCUMENTACION"/>
        <s v="COMUNICACIÓN "/>
        <s v="NORMATIVIDAD"/>
        <s v="RELACIONAMIENTO"/>
        <s v="PLATAFORMA WEB"/>
        <s v="HERRAMIENTAS"/>
        <s v="ROLES Y RESPONSABILIDADES"/>
        <s v="CONSUMO  "/>
        <s v="INFORMACION"/>
        <s v="SISTEMATIZACION "/>
        <s v="GESTION DEL CAMBIO"/>
        <s v="ESTRUCTURA ORGANICA "/>
        <s v="PROCEDIMIENTOS"/>
        <s v="INSTALACIONES"/>
        <s v="INFRAESTRUCTURA"/>
        <s v="UBICACIÓN Y ACCESO"/>
        <s v="HARDWARE"/>
        <s v="MEDIOS DE TRANSPORTE"/>
        <s v="CONTROL"/>
        <s v="RESULTADOS "/>
        <s v="TRAZABILIDAD"/>
        <s v="CONSUMO DE PAPEL" u="1"/>
        <s v="CONSUMO" u="1"/>
        <s v="INDICADORES " u="1"/>
        <s v="RECONOCIMIENTO" u="1"/>
        <s v="ADMINISTRACION DE RECURSOS" u="1"/>
        <s v="TOMA DE CONCIENCIA" u="1"/>
        <s v="POLITICAS" u="1"/>
        <s v="COMPETENCIA " u="1"/>
        <s v="COMPETITIVIDAD" u="1"/>
        <s v="TRANSPARENCIA " u="1"/>
        <s v="IMPLEMENTACION " u="1"/>
        <s v="PLATAFORMAS WEB " u="1"/>
        <s v="HARDWARE Y SOFTWARE" u="1"/>
      </sharedItems>
    </cacheField>
    <cacheField name="RIESGO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uario de Windows" refreshedDate="43601.4995837963" createdVersion="5" refreshedVersion="6" minRefreshableVersion="3" recordCount="160">
  <cacheSource type="worksheet">
    <worksheetSource ref="A628:E788" sheet="DOFA CONSOLIDADO"/>
  </cacheSource>
  <cacheFields count="5">
    <cacheField name="PROCESO" numFmtId="0">
      <sharedItems count="41">
        <s v="PROCESO GESTIÓN SERVICIO DE ATENCIÓN AL CIUDADANO"/>
        <s v="PROCESO GESTIÓN AUTOEVALUACIÓN Y ACREDITACIÓN "/>
        <s v="PROCESO GESTIÓN DE PROYECTOS ESPECIALES Y RELACIONES INTERINSTITUCIONALES"/>
        <s v="PROCESO GESTIÓN SISTEMAS Y TECNOLOGÍA"/>
        <s v="PROCESO GESTIÓN PLANEACIÓN INSTITUCIONAL"/>
        <s v="PROCESO GESTIÓN APOYO ACADÉMICO"/>
        <s v="PROCESO GESTIÓN INTERACCIÓN UNIVERSITARIA"/>
        <s v="PROCESO GESTIÓN FORMACION Y APRENDIZAJE"/>
        <s v="PROCESO GESTIÓN BIENESTAR UNIVERSITARIO"/>
        <s v="PROCESO GESTIÓN DOCUMENTAL"/>
        <s v="PROCESO GESTIÓN BIENES Y SERVICIOS"/>
        <s v="PROCESO GESTIÓN CIENCIA, TECNOLOGÍA E INNOVACIÓN"/>
        <s v="PROCESO GESTIÓN COMUNICACIONES"/>
        <s v="PROCESO GESTIÓN FINANCIERA"/>
        <s v="PROCESO GESTIÓN SISTEMAS INTEGRADOS"/>
        <s v="PROCESO GESTIÓN CONTROL DISCIPLINARIO"/>
        <s v="PROCESO GESTIÓN CONTROL INTERNO"/>
        <s v="PROCESO GESTIÓN JURÍDICA"/>
        <s v="PROCESO GESTIÓN ADMISIONES Y REGISTRO"/>
        <s v="PROCESO GESTIÓN TALENTO HUMANO"/>
        <s v="PROCESO BIENESTAR UNIVERSITARIO" u="1"/>
        <s v="GESTIÓN ADMISIONES Y REGISTRO" u="1"/>
        <s v="PROCESO GESTION DOCUMENTAL" u="1"/>
        <s v="GESTIÓN DE BIENES Y SERVICIOS" u="1"/>
        <s v="PROCESO FINANCIERO" u="1"/>
        <s v="PROCESO FORMACION Y APRENDIZAJE" u="1"/>
        <s v="GESTIÓN COMUNICACIONES" u="1"/>
        <s v="SISTEMAS INTEGRADOS DE GESTIÓN" u="1"/>
        <s v="GESTION DE APOYO ACADÉMICO" u="1"/>
        <s v="PROCESO PLANEACIÓN INSTITUCIONAL" u="1"/>
        <s v="PROCESO DE SISTEMAS Y TECNOLOGÍA" u="1"/>
        <s v="CONTROL INTERNO" u="1"/>
        <s v="GESTIÓN JURÍDICA" u="1"/>
        <s v="PROCESO AUTOEVALUACION Y ACREDITACION " u="1"/>
        <s v="PROCESO DE PROYECTOS ESPECIALES" u="1"/>
        <s v="PROCESO GRADUADOS " u="1"/>
        <s v="GESTIÓN CONTROL DISCIPLINARIO" u="1"/>
        <s v="GESTIÓN APOYO ACADÉMICO" u="1"/>
        <s v="PROCESO GESTION INTERACCION UNIVERSITARIA" u="1"/>
        <s v="CIENCIA, TECNOLOGÍA E INNOVACIÓN" u="1"/>
        <s v="SERVICIO DE ATENCIÓN AL CIUDADANO" u="1"/>
      </sharedItems>
    </cacheField>
    <cacheField name="FACTOR " numFmtId="0">
      <sharedItems/>
    </cacheField>
    <cacheField name="CLASIFICACION" numFmtId="0">
      <sharedItems count="11">
        <s v="AMBIENTAL"/>
        <s v="LEGAL "/>
        <s v="ECONOMICO "/>
        <s v="TECNOLOGICO"/>
        <s v="MERCADO"/>
        <s v="POLITICO"/>
        <s v="SOCIAL"/>
        <s v="MERCADO " u="1"/>
        <s v="AMENAZA" u="1"/>
        <s v="SOCAIL" u="1"/>
        <s v="SOCIAL " u="1"/>
      </sharedItems>
    </cacheField>
    <cacheField name="SUBCLASIFICACION" numFmtId="0">
      <sharedItems count="36">
        <s v="CLIMA "/>
        <s v="NORMATIVIDAD"/>
        <s v="INVERSION "/>
        <s v="ACCESIBILIDAD"/>
        <s v="LINEAMIENTOS "/>
        <s v="COMPETENCIA "/>
        <s v="RECONOCIMIENTO"/>
        <s v="INFLUENCIA "/>
        <s v="CONFIABILIDAD"/>
        <s v="CONTINUIDAD DE PROCESOS"/>
        <s v="PRESUPUESTO"/>
        <s v="NECESIDADES"/>
        <s v="SEGURIDAD"/>
        <s v="SEGURIDAD DE LA INFORMACION"/>
        <s v="CULTURA"/>
        <s v="RELACIONAMIENTO "/>
        <s v="POLITICAS"/>
        <s v="OFERTA"/>
        <s v="MEDIOS DE COMUNICACIÓN"/>
        <s v="PATOGENOS EXTERNOS "/>
        <s v="CARTERA"/>
        <s v="ENTES DE CONTROL"/>
        <s v="TRANSPARENCIA"/>
        <s v="DEMANDA"/>
        <s v="LINEAMIENTOS DE ACREDITACION " u="1"/>
        <s v="INSEGURIDAD" u="1"/>
        <s v="ASIGNACION PRESUPUESTAL" u="1"/>
        <s v="SANCIONES Y AMONESTACIONES" u="1"/>
        <s v="   " u="1"/>
        <s v="CULTURA " u="1"/>
        <s v="ACTUALIZACION" u="1"/>
        <s v="SEGURIDAD  " u="1"/>
        <s v="TASA DE CAMBIO" u="1"/>
        <s v="VIRUS" u="1"/>
        <s v="TRANSPARENCIA " u="1"/>
        <s v="AVANCES" u="1"/>
      </sharedItems>
    </cacheField>
    <cacheField name="RIESGO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NA ROCIO RODRIGUEZ LEE" refreshedDate="43601.624764120374" createdVersion="5" refreshedVersion="6" minRefreshableVersion="3" recordCount="110">
  <cacheSource type="worksheet">
    <worksheetSource ref="A791:D901" sheet="DOFA CONSOLIDADO"/>
  </cacheSource>
  <cacheFields count="4">
    <cacheField name="PROCESO" numFmtId="0">
      <sharedItems count="40">
        <s v="PROCESO GESTIÓN DOCUMENTAL"/>
        <s v="PROCESO GESTIÓN DE PROYECTOS ESPECIALES Y RELACIONES INSTERINSTITUCIONALES "/>
        <s v="PROCESO GESTIÓN AUTOEVALUACIÓN Y ACREDITACIÓN "/>
        <s v="PROCESO GESTIÓN SISTEMAS Y TECNOLOGÍA"/>
        <s v="PROCESO GESTIÓN PLANEACIÓN INSTITUCIONAL"/>
        <s v="PROCESO GESTIÓN FINANCIERA"/>
        <s v="PROCESO GESTIÓN FORMACIÓN Y APRENDIZAJE "/>
        <s v="PROCESO GESTIÓN BIENESTAR UNIVERSITARIO"/>
        <s v="PROCESO GESTIÓN CIENCIA, TECNOLOGÍA E INNOVACIÓN"/>
        <s v="PROCESO GESTIÓN SISTEMAS INTEGRADOS"/>
        <s v="PROCESO GESTIÓN SERVICIO DE ATENCIÓN AL CIUDADANO"/>
        <s v="PROCESO GESTIÓN COMUNICACIONES"/>
        <s v="PROCESO GESTIÓN CONTROL INTERNO"/>
        <s v="PROCESO GESTIÓN BIENES Y SERVICIOS"/>
        <s v="PROCESO GESTIÓN INTERACCIÓN UNIVERSITARIA"/>
        <s v="PROCESO GESTIÓN APOYO ACADÉMICO"/>
        <s v="PROCESO GESTIÓN CONTROL DISCIPLINARIO"/>
        <s v="PROCESO GESTIÓN JURÍDICA"/>
        <s v="PROCESO GESTIÓN ADMISIONES Y REGISTRO"/>
        <s v="PROCESO GESTIÓN TALENTO HUMANO"/>
        <s v="PROCESO BIENESTAR UNIVERSITARIO" u="1"/>
        <s v="PROCESO DE PROYECTOS ESPECIALES " u="1"/>
        <s v="GESTIÓN ADMISIONES Y REGISTRO" u="1"/>
        <s v="PROCESO GESTION DOCUMENTAL" u="1"/>
        <s v="GESTIÓN DE BIENES Y SERVICIOS" u="1"/>
        <s v="PROCESO FINANCIERO" u="1"/>
        <s v="GESTIÓN COMUNICACIONES" u="1"/>
        <s v="SISTEMAS INTEGRADOS DE GESTIÓN" u="1"/>
        <s v="PROCESO PLANEACIÓN INSTITUCIONAL" u="1"/>
        <s v="PROCESO FORMACION Y APRENDIZAJE " u="1"/>
        <s v="PROCESO DE SISTEMAS Y TECNOLOGÍA" u="1"/>
        <s v="CONTROL INTERNO" u="1"/>
        <s v="GESTIÓN JURÍDICA" u="1"/>
        <s v="PROCESO AUTOEVALUACION Y ACREDITACION " u="1"/>
        <s v="PROCESO GRADUADOS " u="1"/>
        <s v="GESTIÓN CONTROL DISCIPLINARIO" u="1"/>
        <s v="GESTIÓN APOYO ACADÉMICO" u="1"/>
        <s v="PROCESO GESTION INTERACCION UNIVERSITARIA" u="1"/>
        <s v="CIENCIA, TECNOLOGÍA E INNOVACIÓN" u="1"/>
        <s v="SERVICIO DE ATENCIÓN AL CIUDADANO" u="1"/>
      </sharedItems>
    </cacheField>
    <cacheField name="FACTOR" numFmtId="0">
      <sharedItems/>
    </cacheField>
    <cacheField name="CLASIFICACION" numFmtId="0">
      <sharedItems count="8">
        <s v="POLITICO"/>
        <s v="TECNOLOGICO "/>
        <s v="MERCADO"/>
        <s v="LEGAL"/>
        <s v="SOCIAL "/>
        <s v="AMBIENTAL"/>
        <s v="ECONOMICO "/>
        <s v="ECONOMICO" u="1"/>
      </sharedItems>
    </cacheField>
    <cacheField name="SUBCLASIFICACION" numFmtId="0">
      <sharedItems count="23">
        <s v="POLITICAS"/>
        <s v="ACCESIBILIDAD"/>
        <s v="COMPETENCIA"/>
        <s v="OFERTA "/>
        <s v="LINEAMIENTOS"/>
        <s v="NORMATIVIDAD"/>
        <s v="NECESIDADES "/>
        <s v="DEMANDA"/>
        <s v="CLIMA"/>
        <s v="RECONOCIMIENTO"/>
        <s v="RELACIONAMIENTO"/>
        <s v="INVERSION "/>
        <s v="PRESUPUESTO"/>
        <s v="ENTES DE CONTROL"/>
        <s v="MEDIOS DE COMUNICACIÓN"/>
        <s v="TRANSPARENCIA"/>
        <s v="AVANCES "/>
        <s v="LINEAMIENTOS DE ACREDITACION " u="1"/>
        <s v="ASIGNACION PRESUPUESTAL" u="1"/>
        <s v="LINEAMIENTOS  " u="1"/>
        <s v="CULTURA" u="1"/>
        <s v="ACTUALIZACION " u="1"/>
        <s v="INFLUENCI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3">
  <r>
    <x v="0"/>
    <s v="F4. Direccionamiento estratégico acorde a las necesidades de la comunidad universitaria"/>
    <x v="0"/>
    <x v="0"/>
  </r>
  <r>
    <x v="1"/>
    <s v="F1:Competencia del personal que integra el proceso."/>
    <x v="1"/>
    <x v="1"/>
  </r>
  <r>
    <x v="1"/>
    <s v="F2: Documentos internos que soportan los procesos de registro calificado, condiciones iniciales de acreditación de programas, ejercicios de autoevaluación"/>
    <x v="2"/>
    <x v="2"/>
  </r>
  <r>
    <x v="1"/>
    <s v="F3: Estrategias metodológicas para dar a conocer a la comunidad académica la normatividad, documentos, guías y formatos entre otros del  MEN y CNA."/>
    <x v="0"/>
    <x v="0"/>
  </r>
  <r>
    <x v="1"/>
    <s v="F4: Reconocimiento a nivel de plan estratégico y modelo de operación al proceso de autoevaluación y acreditación."/>
    <x v="0"/>
    <x v="0"/>
  </r>
  <r>
    <x v="1"/>
    <s v="F5: Ambiente de trabajo agradable y armónico. "/>
    <x v="3"/>
    <x v="3"/>
  </r>
  <r>
    <x v="1"/>
    <s v="F6: Liderazgo funcional por parte del Gestor responsable."/>
    <x v="0"/>
    <x v="4"/>
  </r>
  <r>
    <x v="1"/>
    <s v="F7. Seguimiento estricto a los lineamientos del MEN y CNA"/>
    <x v="4"/>
    <x v="5"/>
  </r>
  <r>
    <x v="1"/>
    <s v="F8. Cumplimiento y compromiso con las actividades del proceso"/>
    <x v="1"/>
    <x v="6"/>
  </r>
  <r>
    <x v="1"/>
    <s v="F9. Adecuación de espacios y equipos para el desarrollo de actividades"/>
    <x v="5"/>
    <x v="7"/>
  </r>
  <r>
    <x v="1"/>
    <s v="F10. Digitalización en las actividades del proceso"/>
    <x v="2"/>
    <x v="8"/>
  </r>
  <r>
    <x v="1"/>
    <s v="F11. Documentación publica, actual y veraz"/>
    <x v="2"/>
    <x v="9"/>
  </r>
  <r>
    <x v="1"/>
    <s v="F12. Backups de la información"/>
    <x v="2"/>
    <x v="2"/>
  </r>
  <r>
    <x v="1"/>
    <s v="F13. Respuesta oportuna y clara a procesos internos y externos"/>
    <x v="2"/>
    <x v="10"/>
  </r>
  <r>
    <x v="1"/>
    <s v="F14. Planificación de las actividades a realizar durante el semestre"/>
    <x v="0"/>
    <x v="11"/>
  </r>
  <r>
    <x v="1"/>
    <s v="F15. Actualización periódica normativa aplicable al proceso"/>
    <x v="2"/>
    <x v="12"/>
  </r>
  <r>
    <x v="1"/>
    <s v="F16. Los indicadores son insumo para la mejor continua del proceso"/>
    <x v="4"/>
    <x v="13"/>
  </r>
  <r>
    <x v="1"/>
    <s v="F17. Oferta de pasantías y monitorias para el apoyo de las actividades"/>
    <x v="0"/>
    <x v="14"/>
  </r>
  <r>
    <x v="1"/>
    <s v="F18. Implementación de la Escuela de Formación y Aprendizaje"/>
    <x v="2"/>
    <x v="15"/>
  </r>
  <r>
    <x v="2"/>
    <s v="F1. Amplio portafolio de servicios educativos. "/>
    <x v="0"/>
    <x v="0"/>
  </r>
  <r>
    <x v="2"/>
    <s v="F2. Independencia del proceso de contratación de la Universidad."/>
    <x v="2"/>
    <x v="16"/>
  </r>
  <r>
    <x v="2"/>
    <s v="F3. Relacionamiento favorable de los líderes del proceso con las entidades externas."/>
    <x v="0"/>
    <x v="4"/>
  </r>
  <r>
    <x v="2"/>
    <s v="F4.- Equipo humano interdisciplinario y competente."/>
    <x v="1"/>
    <x v="1"/>
  </r>
  <r>
    <x v="2"/>
    <s v="F5. Pertenecer a las entidades del sector público."/>
    <x v="0"/>
    <x v="17"/>
  </r>
  <r>
    <x v="2"/>
    <s v="F6. Ubicación geográfica favorable para la operación "/>
    <x v="0"/>
    <x v="18"/>
  </r>
  <r>
    <x v="2"/>
    <s v="F8. Se han desarrollado procesos de capacitación a los funcionarios"/>
    <x v="1"/>
    <x v="1"/>
  </r>
  <r>
    <x v="2"/>
    <s v="F9. Se delegan funciones y se propicia un buen clima de trabajo"/>
    <x v="1"/>
    <x v="19"/>
  </r>
  <r>
    <x v="2"/>
    <s v="F10. Existe un manual de funciones"/>
    <x v="1"/>
    <x v="19"/>
  </r>
  <r>
    <x v="2"/>
    <s v="F11. Las herramientas de trabajo responden a las necesidades del proceso"/>
    <x v="5"/>
    <x v="20"/>
  </r>
  <r>
    <x v="2"/>
    <s v="F12. Se cuenta con backups para la seguridad y trazabilidad de la información"/>
    <x v="2"/>
    <x v="2"/>
  </r>
  <r>
    <x v="2"/>
    <s v="F13. Se cuenta con canales claros de comunicación"/>
    <x v="2"/>
    <x v="21"/>
  </r>
  <r>
    <x v="2"/>
    <s v="F14. Los procesos de contratación son transparentes e imparciales"/>
    <x v="2"/>
    <x v="22"/>
  </r>
  <r>
    <x v="2"/>
    <s v="F15. Existen indicadores para medir la eficacia y eficiencia del proceso"/>
    <x v="4"/>
    <x v="13"/>
  </r>
  <r>
    <x v="2"/>
    <s v="F16. Credibilidad y confianza en la prestación de los servicios, los contratos y los convenios"/>
    <x v="0"/>
    <x v="18"/>
  </r>
  <r>
    <x v="2"/>
    <s v="F17. Posibilidad de crear y fortalecer nuevas alianzas estratégicas con empresas e instituciones de educación superior"/>
    <x v="0"/>
    <x v="17"/>
  </r>
  <r>
    <x v="2"/>
    <s v="F7. Capacidad financiera para respaldar procesos de contratación."/>
    <x v="6"/>
    <x v="23"/>
  </r>
  <r>
    <x v="3"/>
    <s v="F3. Reportes oportunos a Entes de Control."/>
    <x v="4"/>
    <x v="24"/>
  </r>
  <r>
    <x v="4"/>
    <s v="F9. Se delegan funciones y se propicia un buen clima de trabajo."/>
    <x v="3"/>
    <x v="3"/>
  </r>
  <r>
    <x v="4"/>
    <s v="F10. El proceso cuenta con software  para el desarrollo de las actividades."/>
    <x v="5"/>
    <x v="25"/>
  </r>
  <r>
    <x v="5"/>
    <s v="F1 Planes y proyectos encaminados al cumplimiento del plan estratégico"/>
    <x v="0"/>
    <x v="11"/>
  </r>
  <r>
    <x v="5"/>
    <s v="F2 Estructura documental del proceso"/>
    <x v="2"/>
    <x v="9"/>
  </r>
  <r>
    <x v="5"/>
    <s v="F3 Plan Estratégico orientado a la promoción y difusión de la oferta académica"/>
    <x v="0"/>
    <x v="0"/>
  </r>
  <r>
    <x v="5"/>
    <s v="F4 Cualificación de la formación docente"/>
    <x v="1"/>
    <x v="1"/>
  </r>
  <r>
    <x v="5"/>
    <s v="F5 Proyecto de resignificación curricular"/>
    <x v="2"/>
    <x v="12"/>
  </r>
  <r>
    <x v="5"/>
    <s v="F6 Escuela de Formación y Aprendizaje Docente "/>
    <x v="0"/>
    <x v="11"/>
  </r>
  <r>
    <x v="5"/>
    <s v="F7 Estímulos a los docentes por creación de programas de extensión"/>
    <x v="0"/>
    <x v="0"/>
  </r>
  <r>
    <x v="5"/>
    <s v="F8. Incentivos para docentes y estudiantes investigadores"/>
    <x v="0"/>
    <x v="4"/>
  </r>
  <r>
    <x v="5"/>
    <s v="F9 Ruta de fortalecimiento de SABER PRO"/>
    <x v="0"/>
    <x v="4"/>
  </r>
  <r>
    <x v="5"/>
    <s v="F10 Sentido de pertinencia de los docentes por sus programas académicos."/>
    <x v="1"/>
    <x v="6"/>
  </r>
  <r>
    <x v="5"/>
    <s v="F11 Acreditación del programa de Licenciatura en Ciencias Sociales"/>
    <x v="0"/>
    <x v="14"/>
  </r>
  <r>
    <x v="5"/>
    <s v="F12 Tener una extensión en Chía como lugar para ofertar postgrados, por localización cercana a Bogotá y zona de alto impacto. "/>
    <x v="0"/>
    <x v="18"/>
  </r>
  <r>
    <x v="5"/>
    <s v="F13 Salidas académicas que complementan la formación de estudiantes."/>
    <x v="2"/>
    <x v="16"/>
  </r>
  <r>
    <x v="5"/>
    <s v="F14. Perfiles de cargos administrativos y docentes definidos"/>
    <x v="1"/>
    <x v="19"/>
  </r>
  <r>
    <x v="5"/>
    <s v="F15. Plataforma institucional para la gestión académica y administrativa"/>
    <x v="5"/>
    <x v="26"/>
  </r>
  <r>
    <x v="5"/>
    <s v="F16. Respuesta oportuna, clara y veraz a las partes interesadas"/>
    <x v="2"/>
    <x v="21"/>
  </r>
  <r>
    <x v="5"/>
    <s v="F17. Los indicadores son insumo para la mejora continua del proceso"/>
    <x v="4"/>
    <x v="13"/>
  </r>
  <r>
    <x v="5"/>
    <s v="F18.  Planificación de las actividades del proceso"/>
    <x v="0"/>
    <x v="11"/>
  </r>
  <r>
    <x v="5"/>
    <s v="F19. Apoyo de pasantes y monitores para el desarrollo de actividades"/>
    <x v="0"/>
    <x v="0"/>
  </r>
  <r>
    <x v="5"/>
    <s v="F20. (Postgrados) Ingresos por matriculas de especialización y maestrías"/>
    <x v="6"/>
    <x v="23"/>
  </r>
  <r>
    <x v="5"/>
    <s v="F21. (Postgrados) Equipo de trabajo calificado de acuerdo al perfil"/>
    <x v="1"/>
    <x v="1"/>
  </r>
  <r>
    <x v="5"/>
    <s v="F22. (Postgrados) Instalaciones del área administrativa para la ejecución de actividades"/>
    <x v="5"/>
    <x v="7"/>
  </r>
  <r>
    <x v="6"/>
    <s v="F1. Equipo de trabajo competente y disponible para el desarrollo de las actividades"/>
    <x v="1"/>
    <x v="1"/>
  </r>
  <r>
    <x v="6"/>
    <s v="F2. Disponibilidad de recursos propios (Maquinaria, equipo, e infraestructura) para el desarrollo de actividades en Bienestar."/>
    <x v="6"/>
    <x v="27"/>
  </r>
  <r>
    <x v="6"/>
    <s v="F3. Campañas de Promoción y Prevención para la Comunidad Universitaria"/>
    <x v="2"/>
    <x v="16"/>
  </r>
  <r>
    <x v="6"/>
    <s v="F4. Flexibilidad en el manejo de las coberturas en los Programas de Bienestar"/>
    <x v="2"/>
    <x v="16"/>
  </r>
  <r>
    <x v="6"/>
    <s v="F5. Plataforma SIPSE"/>
    <x v="5"/>
    <x v="25"/>
  </r>
  <r>
    <x v="6"/>
    <s v="F6. Proyección Financiera de las Actividades del Proceso"/>
    <x v="6"/>
    <x v="27"/>
  </r>
  <r>
    <x v="6"/>
    <s v="F7. Programas de Formación Integral que brindan al estudiante la posibilidad de mejorar su calidad de vida universitaria mediante actividades de interés ."/>
    <x v="2"/>
    <x v="16"/>
  </r>
  <r>
    <x v="6"/>
    <s v="F8. Desarrollo de programas  de bienestar laboral  que brindan  un ambiente propicio para el desarrollo de las actividades."/>
    <x v="3"/>
    <x v="3"/>
  </r>
  <r>
    <x v="6"/>
    <s v="F9.  Funciones designadas de manera equilibrada para cada puesto de trabajo estableciendo roles , responsabilidades y perfil del personal contratado."/>
    <x v="1"/>
    <x v="19"/>
  </r>
  <r>
    <x v="6"/>
    <s v="F10. Se realiza mantenimiento preventivo y/o correctivo de los equipos."/>
    <x v="5"/>
    <x v="28"/>
  </r>
  <r>
    <x v="6"/>
    <s v="F11. Canales de comunicación claramente establecidos y asertivos para el desarollo de las actividades."/>
    <x v="2"/>
    <x v="21"/>
  </r>
  <r>
    <x v="6"/>
    <s v="F12. La comunicación e información  requerida entre los diferentes  cargos y procesos es oportuna, actualizada y verificable para el desarrollo de las acividades."/>
    <x v="2"/>
    <x v="2"/>
  </r>
  <r>
    <x v="6"/>
    <s v="F13. La normatividad aplicable al proceso se conoce y es actualizada periodicamente."/>
    <x v="2"/>
    <x v="12"/>
  </r>
  <r>
    <x v="6"/>
    <s v="F14. La contratación en el proceso es transparente."/>
    <x v="2"/>
    <x v="22"/>
  </r>
  <r>
    <x v="6"/>
    <s v="F15. Cumplimiento  y ejecución a las actividades de acuerdo a los requisitos e información  de los procedimientos y de la normatividad."/>
    <x v="2"/>
    <x v="15"/>
  </r>
  <r>
    <x v="6"/>
    <s v="F16. El desarrollo de las actividades estan estructurados bajo lineamientos del lider del proceso."/>
    <x v="0"/>
    <x v="4"/>
  </r>
  <r>
    <x v="6"/>
    <s v="F17. El proceso opera de manera articulada al logro de  los objetivos institucionales."/>
    <x v="2"/>
    <x v="10"/>
  </r>
  <r>
    <x v="6"/>
    <s v="F18. Existe retroalimentación de las conclusiones al análisis de los indicadores para la formulación o reformulación de los planes de mejora."/>
    <x v="4"/>
    <x v="13"/>
  </r>
  <r>
    <x v="6"/>
    <s v="F19. El direccionamiento estratégico de la universidad es conocido en el proceso."/>
    <x v="0"/>
    <x v="0"/>
  </r>
  <r>
    <x v="6"/>
    <s v="F20. Las actividades a realizar en el proceso durante el semestre son planificadas."/>
    <x v="0"/>
    <x v="11"/>
  </r>
  <r>
    <x v="6"/>
    <s v="F21.  La estructura de autoridad  está claramente definida y es apropiada para la ejecución de los planes."/>
    <x v="0"/>
    <x v="29"/>
  </r>
  <r>
    <x v="7"/>
    <s v="F2. La Dirección de Sistemas y Tecnología cuenta con un esquema de trabajo planificado y organizado que permite la distribución, ejecución y seguimiento de las actividades programadas."/>
    <x v="0"/>
    <x v="11"/>
  </r>
  <r>
    <x v="8"/>
    <s v="F6. Apoyo por parte de la Alta Dirección"/>
    <x v="0"/>
    <x v="4"/>
  </r>
  <r>
    <x v="9"/>
    <s v="F1. Liderazgo del Gestor Responsable."/>
    <x v="0"/>
    <x v="4"/>
  </r>
  <r>
    <x v="0"/>
    <s v="F2. Apoyo de la alta dirección para el SGC"/>
    <x v="0"/>
    <x v="4"/>
  </r>
  <r>
    <x v="10"/>
    <s v="F1. Apoyo de la Alta Dirección."/>
    <x v="0"/>
    <x v="4"/>
  </r>
  <r>
    <x v="11"/>
    <s v="F1. Apoyo de la Alta Dirección."/>
    <x v="0"/>
    <x v="4"/>
  </r>
  <r>
    <x v="12"/>
    <s v="F2. Liderazgo centralizado en la Sede Principal. "/>
    <x v="0"/>
    <x v="4"/>
  </r>
  <r>
    <x v="13"/>
    <s v="F5. Planificación de las actividades del Proceso."/>
    <x v="0"/>
    <x v="11"/>
  </r>
  <r>
    <x v="11"/>
    <s v="F8. Se realizan procesos de capacitación, inducción y reinducción a los funcionarios para el desarrollo sus competencias laborales."/>
    <x v="1"/>
    <x v="6"/>
  </r>
  <r>
    <x v="11"/>
    <s v="F9.  Los perfiles de los funcionarios cumplen con las necesidades operativas del proceso."/>
    <x v="1"/>
    <x v="1"/>
  </r>
  <r>
    <x v="11"/>
    <s v="F4. Los procesos de contratación se realizan conforme a la ley."/>
    <x v="2"/>
    <x v="12"/>
  </r>
  <r>
    <x v="3"/>
    <s v="F4. La asignación del rubro presupuestal por parte de la universidad es suficiente para el cumplimiento de las actividades del proceso."/>
    <x v="6"/>
    <x v="27"/>
  </r>
  <r>
    <x v="12"/>
    <s v="F10. Claridad en el plan de acción del proceso en la vigencia actual"/>
    <x v="0"/>
    <x v="0"/>
  </r>
  <r>
    <x v="14"/>
    <s v="F9 - Trazabilidad de las convocatorias y proyectos de investigación"/>
    <x v="4"/>
    <x v="30"/>
  </r>
  <r>
    <x v="11"/>
    <s v="F6. Amplio portafolio por facultades y programas que ofrece la Universidad."/>
    <x v="0"/>
    <x v="14"/>
  </r>
  <r>
    <x v="15"/>
    <s v="F4. Participación de representante de SG-SST en el Comité  de Aseguramiento de la Calidad SAC, como invitado."/>
    <x v="0"/>
    <x v="4"/>
  </r>
  <r>
    <x v="8"/>
    <s v="F3. Buen Ambiente de trabajo"/>
    <x v="3"/>
    <x v="3"/>
  </r>
  <r>
    <x v="16"/>
    <s v="F3. Se realizan procesos de capacitación e inducción a los funcionarios para el desarrollo sus competencias laborales."/>
    <x v="1"/>
    <x v="6"/>
  </r>
  <r>
    <x v="9"/>
    <s v="F3. Buen clima Organizacional."/>
    <x v="3"/>
    <x v="3"/>
  </r>
  <r>
    <x v="15"/>
    <s v="F1. Cultura laboral respetuosa, agradable y enfocada al servicio. "/>
    <x v="3"/>
    <x v="3"/>
  </r>
  <r>
    <x v="8"/>
    <s v="F2. Realización de capacitaciones para fortalecer los tiempos de respuesta de las solicitudes allegadas a la Institución"/>
    <x v="1"/>
    <x v="1"/>
  </r>
  <r>
    <x v="16"/>
    <s v="F4. Desarrollo de programas  de bienestar laboral  que brindan  un ambiente laboral adecuado para el desarrollo de las actividades."/>
    <x v="3"/>
    <x v="3"/>
  </r>
  <r>
    <x v="16"/>
    <s v="F5.  Funciones designadas de manera equilibrada para cada puesto de trabajo estableciendo roles, responsabilidades y perfil del personal contratado."/>
    <x v="1"/>
    <x v="19"/>
  </r>
  <r>
    <x v="14"/>
    <s v="F14 - Presencia privilegiada de la universidad en las regiones del Departamento"/>
    <x v="0"/>
    <x v="18"/>
  </r>
  <r>
    <x v="14"/>
    <s v="F8 - Gestión Documental al día y organizada"/>
    <x v="2"/>
    <x v="9"/>
  </r>
  <r>
    <x v="17"/>
    <s v="F2: Equipo humano competente con las exigencias actuales para producir contenido de calidad"/>
    <x v="1"/>
    <x v="1"/>
  </r>
  <r>
    <x v="18"/>
    <s v="F1. Recurso Humano idóneo en conocimiento y actualización de saberes propios de implicación directa con las funciones de la oficina. "/>
    <x v="1"/>
    <x v="1"/>
  </r>
  <r>
    <x v="9"/>
    <s v="F2. Equipo de Trabajo Multidisciplinario."/>
    <x v="1"/>
    <x v="1"/>
  </r>
  <r>
    <x v="9"/>
    <s v="F7. Los profesionales de la oficina tiene mayor empoderamiento debido al fortalecimiento de las competencias"/>
    <x v="1"/>
    <x v="1"/>
  </r>
  <r>
    <x v="19"/>
    <s v="F4: Conocimiento de la normatividad aplicable al proceso"/>
    <x v="1"/>
    <x v="1"/>
  </r>
  <r>
    <x v="4"/>
    <s v="F2. Personal capacitado y competente para la realización de actividades"/>
    <x v="1"/>
    <x v="1"/>
  </r>
  <r>
    <x v="0"/>
    <s v="F7. Se realizan procesos de capacitación e inducción a los funcionarios para el desarrollo sus competencias laborales."/>
    <x v="1"/>
    <x v="1"/>
  </r>
  <r>
    <x v="13"/>
    <s v="F2. Personal competente y actualizado capaz de brindar capacitaciones"/>
    <x v="1"/>
    <x v="1"/>
  </r>
  <r>
    <x v="13"/>
    <s v="F9. Los indicadores son insumo para la mejora continua del proceso"/>
    <x v="4"/>
    <x v="13"/>
  </r>
  <r>
    <x v="10"/>
    <s v="F3. Fortalecimiento de las competencias del Recurso Humano disponible en la Oficina."/>
    <x v="1"/>
    <x v="1"/>
  </r>
  <r>
    <x v="10"/>
    <s v="F4. Los perfiles de los funcionarios cumplen con las necesidades operativas del proceso."/>
    <x v="1"/>
    <x v="1"/>
  </r>
  <r>
    <x v="10"/>
    <s v="F5. Se delegan funciones y se propicia un buen clima de trabajo."/>
    <x v="3"/>
    <x v="3"/>
  </r>
  <r>
    <x v="10"/>
    <s v="F6. Los funcionarios están comprometidos con el desarrollo de las actividades realizadas."/>
    <x v="1"/>
    <x v="6"/>
  </r>
  <r>
    <x v="10"/>
    <s v="F7. El espacio físico de la oficina es acorde para el desarrollo de las actividades administrativas."/>
    <x v="5"/>
    <x v="7"/>
  </r>
  <r>
    <x v="10"/>
    <s v="F8. Se conoce y se aplica la normatividad al proceso."/>
    <x v="2"/>
    <x v="15"/>
  </r>
  <r>
    <x v="10"/>
    <s v="F2. Trazabilidad y Conocimiento del proceso."/>
    <x v="4"/>
    <x v="30"/>
  </r>
  <r>
    <x v="11"/>
    <s v="F2. Conocimiento del proceso."/>
    <x v="1"/>
    <x v="1"/>
  </r>
  <r>
    <x v="3"/>
    <s v="F6. Equipo de Trabajo Idóneo y Profesional"/>
    <x v="1"/>
    <x v="1"/>
  </r>
  <r>
    <x v="7"/>
    <s v="F1. Personal multidisciplinario idóneo para el óptimo desarrollo de las actividades propias de las áreas de Sistemas de Información y Servicios tecnológicos."/>
    <x v="1"/>
    <x v="1"/>
  </r>
  <r>
    <x v="12"/>
    <s v="F1. Equipo de trabajo calificado y comprometido. "/>
    <x v="1"/>
    <x v="1"/>
  </r>
  <r>
    <x v="12"/>
    <s v="F3. Oportunidad y calidad en la prestación del servicio. "/>
    <x v="2"/>
    <x v="16"/>
  </r>
  <r>
    <x v="12"/>
    <s v="F7.Capacitaciones y socializaciones de los procedimientos que la oficina de admisiones ha  implementado. "/>
    <x v="1"/>
    <x v="1"/>
  </r>
  <r>
    <x v="15"/>
    <s v="F5. Planes de capacitación enfocados a la mejora continua de los funcionarios."/>
    <x v="1"/>
    <x v="1"/>
  </r>
  <r>
    <x v="14"/>
    <s v="F7 - Modulo de Proyectos de Investigación en la plataforma institucional"/>
    <x v="5"/>
    <x v="26"/>
  </r>
  <r>
    <x v="8"/>
    <s v="F4. Oportunidad y disposición de los funcionarios para el manejo del área"/>
    <x v="1"/>
    <x v="1"/>
  </r>
  <r>
    <x v="16"/>
    <s v="F6.  Se cuenta con un manual de funciones que estructura las actividades laborales para los funcionarios."/>
    <x v="1"/>
    <x v="19"/>
  </r>
  <r>
    <x v="9"/>
    <s v="F8. Cultura de trabajo enfocada a resultados"/>
    <x v="1"/>
    <x v="1"/>
  </r>
  <r>
    <x v="8"/>
    <s v="F5. Apoyo  por  parte  de las seccionales y extensiones en asignar una persona para optimizar los tramites y los tiempos determinados por la ley"/>
    <x v="1"/>
    <x v="31"/>
  </r>
  <r>
    <x v="4"/>
    <s v="F4. Alto compromiso del equipo de trabajo para brindar un servicio de calidad a la comunidad académica, administrativa y externa"/>
    <x v="1"/>
    <x v="1"/>
  </r>
  <r>
    <x v="0"/>
    <s v="F8. Los perfiles de los funcionarios cumplen con las necesidades operativas del proceso."/>
    <x v="1"/>
    <x v="1"/>
  </r>
  <r>
    <x v="7"/>
    <s v="F5. Director del Proceso comprometido con los requerimientos institucionales y que son resorte de la Dirección de Sistemas y Tecnología."/>
    <x v="0"/>
    <x v="4"/>
  </r>
  <r>
    <x v="12"/>
    <s v="F11. Distribución de Funciones de acuerdo a las habilidades del personal"/>
    <x v="1"/>
    <x v="19"/>
  </r>
  <r>
    <x v="15"/>
    <s v="F6. Equipo de trabajo comprometido con los objetivos del proceso."/>
    <x v="1"/>
    <x v="1"/>
  </r>
  <r>
    <x v="19"/>
    <s v="F3: Personal idóneo para las necesidades del Proceso"/>
    <x v="1"/>
    <x v="1"/>
  </r>
  <r>
    <x v="4"/>
    <s v="F12. La documentación del proceso está actualizada y divulgada."/>
    <x v="2"/>
    <x v="9"/>
  </r>
  <r>
    <x v="4"/>
    <s v="F13. Se conoce y se aplica la normatividad al proceso."/>
    <x v="2"/>
    <x v="12"/>
  </r>
  <r>
    <x v="4"/>
    <s v="F11. Se cuenta con canales claros de comunicación."/>
    <x v="2"/>
    <x v="21"/>
  </r>
  <r>
    <x v="13"/>
    <s v="F4. Adecuadas prácticas archivísticas."/>
    <x v="1"/>
    <x v="6"/>
  </r>
  <r>
    <x v="16"/>
    <s v="F7. Equipo de trabajo competente y disponible para el desarrollo de las actividades."/>
    <x v="1"/>
    <x v="1"/>
  </r>
  <r>
    <x v="13"/>
    <s v="F8. Sinergia. "/>
    <x v="3"/>
    <x v="3"/>
  </r>
  <r>
    <x v="16"/>
    <s v="F2. Uso de las Tecnologías de la Información"/>
    <x v="5"/>
    <x v="20"/>
  </r>
  <r>
    <x v="14"/>
    <s v="F6 - Espacio de Investigación en el portal web de la Ucundinamarca. "/>
    <x v="5"/>
    <x v="26"/>
  </r>
  <r>
    <x v="14"/>
    <s v="F5 - Oficina de interacción universitaria  facilitadora de socialización y apropiación del conocimiento de los resultados de investigación por parte de los usuarios."/>
    <x v="4"/>
    <x v="24"/>
  </r>
  <r>
    <x v="14"/>
    <s v="F4 - Convenios internacionales"/>
    <x v="0"/>
    <x v="14"/>
  </r>
  <r>
    <x v="17"/>
    <s v="F3: Uso de varios recursos de comunicación (web, intranet, correos masivos, redes sociales, carteleras digitales, periódico, producción audiovisual)"/>
    <x v="5"/>
    <x v="26"/>
  </r>
  <r>
    <x v="17"/>
    <s v="F6: Portal institucional actualizado a las necesidades de información de los grupos de interés (estudiantes, docentes, administrativos, graduados, etc.)"/>
    <x v="5"/>
    <x v="26"/>
  </r>
  <r>
    <x v="17"/>
    <s v="F9: Recurrencia en el uso de la herramientas SIS para la solicitud de servicios de la oficina de comunicaciones. "/>
    <x v="5"/>
    <x v="25"/>
  </r>
  <r>
    <x v="18"/>
    <s v="F5. Herramientas tecnológicas suficientes para el cumplimiento dela función. "/>
    <x v="5"/>
    <x v="28"/>
  </r>
  <r>
    <x v="18"/>
    <s v="F7. Fácil acceso a la publicación de comunicaciones en la página WEB."/>
    <x v="5"/>
    <x v="26"/>
  </r>
  <r>
    <x v="19"/>
    <s v="F2: Plataforma Gestasoft"/>
    <x v="5"/>
    <x v="26"/>
  </r>
  <r>
    <x v="4"/>
    <s v="F7. Servicios en línea orientados a dar respuestas oportunas a la necesidades de la comunidad académica"/>
    <x v="5"/>
    <x v="32"/>
  </r>
  <r>
    <x v="0"/>
    <s v="F5. Equipos e infraestructura adecuados para la oficina de calidad"/>
    <x v="5"/>
    <x v="20"/>
  </r>
  <r>
    <x v="13"/>
    <s v="F7. El personal cuenta con los recursos digitales necesarios para el cumplimiento de los objetivos."/>
    <x v="5"/>
    <x v="20"/>
  </r>
  <r>
    <x v="7"/>
    <s v="F4. Fortalecimiento de los canales de datos para la mejora de la conectividad al interior de la Universidad de Cundinamarca"/>
    <x v="5"/>
    <x v="32"/>
  </r>
  <r>
    <x v="12"/>
    <s v="F6. Promoción y divulgación de los programas en la Universidad de manera virtual. "/>
    <x v="5"/>
    <x v="26"/>
  </r>
  <r>
    <x v="16"/>
    <s v="F1. Adecuación de los espacios asignados por la Universidad para el bodegaje"/>
    <x v="5"/>
    <x v="7"/>
  </r>
  <r>
    <x v="14"/>
    <s v="F3 - Relaciones de la Universidad con la Sociedad"/>
    <x v="0"/>
    <x v="17"/>
  </r>
  <r>
    <x v="11"/>
    <s v="F5. Infraestructura Física adecuada para los servicios que ofrece la oficina de Interacción universitaria."/>
    <x v="5"/>
    <x v="7"/>
  </r>
  <r>
    <x v="3"/>
    <s v="F7. Buenas Instalaciones e Infraestructura"/>
    <x v="5"/>
    <x v="7"/>
  </r>
  <r>
    <x v="12"/>
    <s v="F8. Se cuenta con una buena infraestructura Física de la Oficina de Admisiones y Registro."/>
    <x v="5"/>
    <x v="7"/>
  </r>
  <r>
    <x v="8"/>
    <s v="F7. Los perfiles de los funcionarios cumplen con las necesidades operativas del proceso."/>
    <x v="1"/>
    <x v="1"/>
  </r>
  <r>
    <x v="8"/>
    <s v="F8. Se conoce y se aplica la normatividad al proceso"/>
    <x v="2"/>
    <x v="12"/>
  </r>
  <r>
    <x v="8"/>
    <s v="F9. Se cuenta con canales claros de comunicación."/>
    <x v="2"/>
    <x v="21"/>
  </r>
  <r>
    <x v="8"/>
    <s v="F10. Se cuenta con backups para la seguridad y trazabilidad de la información."/>
    <x v="2"/>
    <x v="2"/>
  </r>
  <r>
    <x v="8"/>
    <s v="F11. La documentación del proceso está actualizada y divulgada."/>
    <x v="2"/>
    <x v="9"/>
  </r>
  <r>
    <x v="8"/>
    <s v="F1. Aplicativo propio para realizar solicitudes a la Institución"/>
    <x v="5"/>
    <x v="25"/>
  </r>
  <r>
    <x v="17"/>
    <s v="F4: Aplicación institucional para la gestión de las solicitudes internas de comunicación."/>
    <x v="5"/>
    <x v="25"/>
  </r>
  <r>
    <x v="4"/>
    <s v="F3. Sistemas de producción acordes con la preservación del medio ambiente, que permiten el desarrollo de la ciencia tecnología e innovación (Granja La Esperanza)"/>
    <x v="2"/>
    <x v="15"/>
  </r>
  <r>
    <x v="7"/>
    <s v="F7. Implantación de Sistemas de Información por parte de los ingenieros de la Universidad de Cundinamarca, adscritos a la Dirección de Sistemas y Tecnología, atendiendo necesidades de las demás áreas, para el fortalecimiento de las mismas "/>
    <x v="2"/>
    <x v="15"/>
  </r>
  <r>
    <x v="7"/>
    <s v="F9. Nuevos desarrollos que permitan la automatización de procesos y procedimientos contribuyendo  a una Institución Universitaria Digital"/>
    <x v="2"/>
    <x v="8"/>
  </r>
  <r>
    <x v="12"/>
    <s v="F9. El aplicativo informático Academusoft y los desarrollos informáticos."/>
    <x v="5"/>
    <x v="25"/>
  </r>
  <r>
    <x v="15"/>
    <s v="F3. Sistematización de algunas actividades dentro de los procedimientos. (Lectores de códigos de barras, aplicativos de procesos de contratación docente.)"/>
    <x v="2"/>
    <x v="8"/>
  </r>
  <r>
    <x v="16"/>
    <s v="F8. Baja rotación laboral  permitiendo la continuidad en el desarrollo de las actividades."/>
    <x v="1"/>
    <x v="33"/>
  </r>
  <r>
    <x v="16"/>
    <s v="F9. Se realiza mantenimiento preventivo y/o correctivo de los equipos."/>
    <x v="5"/>
    <x v="20"/>
  </r>
  <r>
    <x v="16"/>
    <s v="F10. Los insumos de materiales (papel) utilizados  para el desempeño en la ejecución de las actividades son suficientes."/>
    <x v="7"/>
    <x v="34"/>
  </r>
  <r>
    <x v="16"/>
    <s v="F11. Canales de comunicación claramente establecidos y asertivos para el desarollo de las actividades."/>
    <x v="2"/>
    <x v="21"/>
  </r>
  <r>
    <x v="16"/>
    <s v="F12. Se cuenta  con backups para la seguridad y trazabilidad de la información."/>
    <x v="2"/>
    <x v="2"/>
  </r>
  <r>
    <x v="16"/>
    <s v="F13. La documentación  del proceso esta actualizada y divulgada."/>
    <x v="2"/>
    <x v="9"/>
  </r>
  <r>
    <x v="16"/>
    <s v="F14. La información  requerida  para el desarrollo de las actividades es confiable actualizada y verificable."/>
    <x v="2"/>
    <x v="2"/>
  </r>
  <r>
    <x v="16"/>
    <s v="F15. La normatividad aplicable al proceso se conoce y es actualizada periodicamente."/>
    <x v="2"/>
    <x v="12"/>
  </r>
  <r>
    <x v="16"/>
    <s v="F16. La contratación del proceso es transparente e imparcial."/>
    <x v="2"/>
    <x v="22"/>
  </r>
  <r>
    <x v="16"/>
    <s v="F17. Los procedimientos se encuentran estructurados por lineamientos  del lider del proceso."/>
    <x v="2"/>
    <x v="16"/>
  </r>
  <r>
    <x v="16"/>
    <s v="F18. Existen indicadores para medir la eficacia y eficiencia del proceso."/>
    <x v="4"/>
    <x v="13"/>
  </r>
  <r>
    <x v="16"/>
    <s v="F19. Existe retroalimentación de las conclusiones al análisis de los indicadores para la formulación o reformulación de los planes de mejora."/>
    <x v="4"/>
    <x v="13"/>
  </r>
  <r>
    <x v="16"/>
    <s v="F20.  Existe integración y compromiso con el equipo de trabajo y partes interesadas."/>
    <x v="3"/>
    <x v="3"/>
  </r>
  <r>
    <x v="16"/>
    <s v="F21. Existe y se conoce el direccionamiento estratégico de la universidad."/>
    <x v="0"/>
    <x v="0"/>
  </r>
  <r>
    <x v="16"/>
    <s v="F22. Las actividades a realizar en el transcurso del  semestre son planificadas."/>
    <x v="0"/>
    <x v="11"/>
  </r>
  <r>
    <x v="16"/>
    <s v="F23. La orientación del líder es propicia para la consecución al logro de los resultados."/>
    <x v="0"/>
    <x v="4"/>
  </r>
  <r>
    <x v="16"/>
    <s v="F24. Se tiene una posición competitiva de la Universidad de Cundinamarca en la región."/>
    <x v="0"/>
    <x v="14"/>
  </r>
  <r>
    <x v="16"/>
    <s v="F25.  La estructura de autoridad  está claramente definida y es apropiada para la ejecución de los planes."/>
    <x v="0"/>
    <x v="29"/>
  </r>
  <r>
    <x v="18"/>
    <s v="F6. Ubicación geográfica estratégica."/>
    <x v="5"/>
    <x v="35"/>
  </r>
  <r>
    <x v="17"/>
    <s v="F8: El portal institucional tiene alrededor de 12 mil usuarios. Es un buen indicador para una comunidad de 14 mil personas. Es un medio que tiene reconocimiento y posicionamiento."/>
    <x v="4"/>
    <x v="13"/>
  </r>
  <r>
    <x v="12"/>
    <s v="F4. Construcción y Disponibilidad de información estadística."/>
    <x v="4"/>
    <x v="13"/>
  </r>
  <r>
    <x v="14"/>
    <s v="F23 - Planificación de actividades a realizar en el semestre"/>
    <x v="0"/>
    <x v="11"/>
  </r>
  <r>
    <x v="7"/>
    <s v="F3. Autogestión y Autocontrol al interior del área"/>
    <x v="4"/>
    <x v="5"/>
  </r>
  <r>
    <x v="17"/>
    <s v="F11. Planificación en la ejecución de las actividades acorde a los cargos"/>
    <x v="1"/>
    <x v="6"/>
  </r>
  <r>
    <x v="17"/>
    <s v="F12. Se generan ambientes que fomentan el aprendizaje continuo"/>
    <x v="1"/>
    <x v="6"/>
  </r>
  <r>
    <x v="17"/>
    <s v="F13. Se realizan backups de la información para la conservación del material realizado"/>
    <x v="2"/>
    <x v="2"/>
  </r>
  <r>
    <x v="17"/>
    <s v="F14. Respuesta oportuna en las actividades y solicitudes del proceso"/>
    <x v="2"/>
    <x v="36"/>
  </r>
  <r>
    <x v="17"/>
    <s v="F15.Los indicadores son insumo para la mejora continua del proceso"/>
    <x v="4"/>
    <x v="13"/>
  </r>
  <r>
    <x v="17"/>
    <s v="F1 :La oficina de comunicaciones cuenta con una infraestructura física adecuada en lo que se refiere a espacios e iluminación."/>
    <x v="5"/>
    <x v="7"/>
  </r>
  <r>
    <x v="14"/>
    <s v="F22 - Indicadores establecidos para medir los resultados de la  gestión "/>
    <x v="4"/>
    <x v="13"/>
  </r>
  <r>
    <x v="9"/>
    <s v="F9. Claridad de los objetivos, funciones y resposabilidades acorde a los perfiles."/>
    <x v="1"/>
    <x v="19"/>
  </r>
  <r>
    <x v="11"/>
    <s v="F10. Desarrollo de programas  de bienestar laboral  que brindan  un ambiente laboral adecuado para el desarrollo de las actividades."/>
    <x v="3"/>
    <x v="3"/>
  </r>
  <r>
    <x v="14"/>
    <s v="F21 - Información y documentación disponible, segura, confiable, actualizada y verificable "/>
    <x v="2"/>
    <x v="2"/>
  </r>
  <r>
    <x v="14"/>
    <s v="F20 - Bienestar laboral propicio para el personal administrativo."/>
    <x v="3"/>
    <x v="3"/>
  </r>
  <r>
    <x v="11"/>
    <s v="F11. Funciones designadas de manera equilibrada para cada puesto de trabajo estableciendo roles, responsabilidades y perfil del personal contratado."/>
    <x v="1"/>
    <x v="19"/>
  </r>
  <r>
    <x v="3"/>
    <s v="F8. Se realizan procesos de capacitación e inducción a los funcionarios para el desarrollo sus competencias laborales."/>
    <x v="1"/>
    <x v="1"/>
  </r>
  <r>
    <x v="14"/>
    <s v="F2 - Infraestructura tecnológica"/>
    <x v="5"/>
    <x v="25"/>
  </r>
  <r>
    <x v="3"/>
    <s v="F9. Los funcionarios  tienen conocimiento  de las actividades propias del proceso cumpliendo a cabalidad las funciones  y actividades en el tiempo planificado."/>
    <x v="1"/>
    <x v="19"/>
  </r>
  <r>
    <x v="3"/>
    <s v="F10. Se cuenta con personal suficiente para las actividades del proceso."/>
    <x v="1"/>
    <x v="31"/>
  </r>
  <r>
    <x v="17"/>
    <s v="F7: Cumplimiento de requisitos legales en el portal web (acceso a la información pública)"/>
    <x v="2"/>
    <x v="12"/>
  </r>
  <r>
    <x v="9"/>
    <s v="F10. Aplicativo institucional para las actividades de la oficina."/>
    <x v="5"/>
    <x v="25"/>
  </r>
  <r>
    <x v="9"/>
    <s v="F5. Mayor cobertura en el desarrollo de actividades de los Procesos."/>
    <x v="2"/>
    <x v="10"/>
  </r>
  <r>
    <x v="0"/>
    <s v="F3. Alta adherencia a los procedimientos del SGC por parte de los procesos"/>
    <x v="2"/>
    <x v="10"/>
  </r>
  <r>
    <x v="11"/>
    <s v="F3. Constancia en la aplicación y actualización de los Procesos."/>
    <x v="2"/>
    <x v="16"/>
  </r>
  <r>
    <x v="12"/>
    <s v="F12. Se cuenta con canales claros de comunicación"/>
    <x v="2"/>
    <x v="21"/>
  </r>
  <r>
    <x v="12"/>
    <s v="F13. Se cuenta con backups para la seguridad y trazabilidad de la información."/>
    <x v="2"/>
    <x v="2"/>
  </r>
  <r>
    <x v="12"/>
    <s v="F14. Se conoce y se aplica la normatividad al proceso."/>
    <x v="2"/>
    <x v="12"/>
  </r>
  <r>
    <x v="12"/>
    <s v="F5. Interacción operativa con otras dependencias. "/>
    <x v="2"/>
    <x v="10"/>
  </r>
  <r>
    <x v="14"/>
    <s v="F19 - Roles, responsabilidades y autoridades establecidas dentro del proceso."/>
    <x v="1"/>
    <x v="19"/>
  </r>
  <r>
    <x v="18"/>
    <s v="F4. Procedimientos documentados."/>
    <x v="2"/>
    <x v="9"/>
  </r>
  <r>
    <x v="3"/>
    <s v="F2. Objetivos Institucionales claros y definidos a través de documentos estratégicos"/>
    <x v="0"/>
    <x v="0"/>
  </r>
  <r>
    <x v="9"/>
    <s v="F4. Adaptación al cambio."/>
    <x v="2"/>
    <x v="37"/>
  </r>
  <r>
    <x v="17"/>
    <s v="F10: Aceptación y acogida del material que se produce en la oficina"/>
    <x v="0"/>
    <x v="4"/>
  </r>
  <r>
    <x v="0"/>
    <s v="F1. Obtención de la Certificación bajo la NTC ISO 9001:2015."/>
    <x v="0"/>
    <x v="14"/>
  </r>
  <r>
    <x v="0"/>
    <s v="F6. El sistema de gestión de la calidad hace parte de la estrategia de la organización"/>
    <x v="0"/>
    <x v="0"/>
  </r>
  <r>
    <x v="3"/>
    <s v="F11. Canales de comunicación claramente establecidos y asertivos para el desarollo de las actividades."/>
    <x v="2"/>
    <x v="21"/>
  </r>
  <r>
    <x v="3"/>
    <s v="F12.  La documentación  del proceso esta actualizada y divulgada."/>
    <x v="2"/>
    <x v="9"/>
  </r>
  <r>
    <x v="3"/>
    <s v="F14. Los procesos y metodos de contratación  son trasparentes, imparciales y eficientes de acuerdo al proceso."/>
    <x v="2"/>
    <x v="22"/>
  </r>
  <r>
    <x v="3"/>
    <s v="F13. La normatividad aplicable al proceso se conoce y es actualizada periodicamente."/>
    <x v="2"/>
    <x v="12"/>
  </r>
  <r>
    <x v="7"/>
    <s v="F6. Implementación del Sistema de Gestión de Seguridad de la Información en la Universidad de Cundinamarca como lineamiento del componente de Seguridad y Privacidad de la Información en la estrategia de Gobierno Digital."/>
    <x v="2"/>
    <x v="15"/>
  </r>
  <r>
    <x v="19"/>
    <s v="F5. asesoramiento financiero eficiente y eficaz a los responsables de los  procesos."/>
    <x v="2"/>
    <x v="2"/>
  </r>
  <r>
    <x v="19"/>
    <s v="F6. Se realizan capacitaciones e inducciones a los funcionarios del proceso"/>
    <x v="1"/>
    <x v="1"/>
  </r>
  <r>
    <x v="19"/>
    <s v="F7 Están plenamente establecidos las canales de comunicación internos y externos."/>
    <x v="2"/>
    <x v="21"/>
  </r>
  <r>
    <x v="19"/>
    <s v="F8 se cuanta con una planeación adecuada lo cual permite identificar y comunicar los cambios del proceso a todas las oficinas"/>
    <x v="0"/>
    <x v="11"/>
  </r>
  <r>
    <x v="19"/>
    <s v="F9   los tiempos de respuesta entra las oficinas y los procesos con los que se interactúan es oportuna."/>
    <x v="2"/>
    <x v="36"/>
  </r>
  <r>
    <x v="19"/>
    <s v="F1: Segregación de Funciones"/>
    <x v="1"/>
    <x v="19"/>
  </r>
  <r>
    <x v="18"/>
    <s v="F3. Criterio jurídico, asertivo y objetivo."/>
    <x v="1"/>
    <x v="1"/>
  </r>
  <r>
    <x v="0"/>
    <s v="F10. Funciones designadas de manera equilibrada para cada puesto de trabajo estableciendo roles, responsabilidades y perfil del personal contratado."/>
    <x v="1"/>
    <x v="19"/>
  </r>
  <r>
    <x v="0"/>
    <s v="F11. Los funcionarios tienen conocimiento de las actividades propias del proceso cumpliendo a cabalidad las funciones y actividades en el tiempo planificado."/>
    <x v="1"/>
    <x v="6"/>
  </r>
  <r>
    <x v="0"/>
    <s v="F12. Se cuenta con personal suficiente para las actividades del proceso."/>
    <x v="1"/>
    <x v="31"/>
  </r>
  <r>
    <x v="0"/>
    <s v="F13. Se realiza mantenimiento preventivo a los equipos de la oficina."/>
    <x v="5"/>
    <x v="28"/>
  </r>
  <r>
    <x v="0"/>
    <s v="F14. Canales de comunicación claramente establecidos y asertivos para el desarollo de las actividades."/>
    <x v="2"/>
    <x v="21"/>
  </r>
  <r>
    <x v="0"/>
    <s v="F15. Se cuenta  con backups para la seguridad y trazabilidad de la información."/>
    <x v="2"/>
    <x v="2"/>
  </r>
  <r>
    <x v="0"/>
    <s v="F16.  La documentación  del proceso esta actualizada y divulgada."/>
    <x v="2"/>
    <x v="9"/>
  </r>
  <r>
    <x v="0"/>
    <s v="F17. Se reportan oportunamente los cambios de acuerdo a la directriz del procedimiento de Gestión del Cambio."/>
    <x v="2"/>
    <x v="37"/>
  </r>
  <r>
    <x v="0"/>
    <s v="F18. El tiempo de operación de los procesos es eficiente."/>
    <x v="2"/>
    <x v="36"/>
  </r>
  <r>
    <x v="0"/>
    <s v="F19. La normatividad aplicable al proceso se conoce y es actualizada periodicamente."/>
    <x v="2"/>
    <x v="12"/>
  </r>
  <r>
    <x v="0"/>
    <s v="F20. Los  procesos de contratación son transparentes e imparciales"/>
    <x v="2"/>
    <x v="22"/>
  </r>
  <r>
    <x v="0"/>
    <s v="F21. Los procedimientos se encuentran estructurados por lineamientos  del lider del proceso."/>
    <x v="2"/>
    <x v="16"/>
  </r>
  <r>
    <x v="0"/>
    <s v="F22. El proceso opera de manera articulada al logro de  los objetivos institucionales."/>
    <x v="2"/>
    <x v="10"/>
  </r>
  <r>
    <x v="0"/>
    <s v="F23. Existen indicadores para medir la eficacia y eficiencia del proceso"/>
    <x v="4"/>
    <x v="13"/>
  </r>
  <r>
    <x v="0"/>
    <s v="F24. Existe retroalimentación de las conclusiones al análisis de los indicadores para la formulación o reformulación de los planes de mejora."/>
    <x v="4"/>
    <x v="13"/>
  </r>
  <r>
    <x v="0"/>
    <s v="F25. Se conoce la trayectoria de las actividades planificadas del proceso."/>
    <x v="0"/>
    <x v="30"/>
  </r>
  <r>
    <x v="0"/>
    <s v="F26.  Se cuenta con el rubro suficiente para la ejecución de las actividades."/>
    <x v="6"/>
    <x v="27"/>
  </r>
  <r>
    <x v="0"/>
    <s v="F27. El direccionamiento estratégico de la Universidad  es conocido."/>
    <x v="0"/>
    <x v="0"/>
  </r>
  <r>
    <x v="0"/>
    <s v="F28. Las actividades a realizar en el transcurso del  semestre son planificadas."/>
    <x v="0"/>
    <x v="11"/>
  </r>
  <r>
    <x v="0"/>
    <s v="F29  La orientación del líder es propicia para la consecución al logro de los resultados"/>
    <x v="0"/>
    <x v="4"/>
  </r>
  <r>
    <x v="0"/>
    <s v="F30.  La estructura de autoridad  está claramente definida y es apropiada para la ejecución de los planes."/>
    <x v="0"/>
    <x v="29"/>
  </r>
  <r>
    <x v="0"/>
    <s v="F9. Desarrollo de programas de bienestar laboral que brindan un ambiente laboral adecuado para el desarrollo de las actividades."/>
    <x v="3"/>
    <x v="3"/>
  </r>
  <r>
    <x v="3"/>
    <s v="F15. Se da cumplimiento  y ejecución a las actividades  de acuerdo a los requisitos y de la normatividad del proceso."/>
    <x v="2"/>
    <x v="12"/>
  </r>
  <r>
    <x v="14"/>
    <s v="F18 - Se cuenta con investigadores y coordinadores de investigación para cada una de la sede, seccionales y extensiones de la Universidad de Cundinamarca. "/>
    <x v="1"/>
    <x v="31"/>
  </r>
  <r>
    <x v="17"/>
    <s v="F5: Variedad de servicios con el fin de satisfacer las necesidades de comunicación del usuario interno( producción audiovisual, cubrimiento de eventos, relacionamiento con los medios de comunicación- free press, "/>
    <x v="5"/>
    <x v="28"/>
  </r>
  <r>
    <x v="4"/>
    <s v="F5. Actualización e innovación permanente de los servicios bibliotecarios"/>
    <x v="2"/>
    <x v="16"/>
  </r>
  <r>
    <x v="4"/>
    <s v="F8. Orientación a resultados"/>
    <x v="1"/>
    <x v="1"/>
  </r>
  <r>
    <x v="4"/>
    <s v="F1. Sistema de Gestión Bibliotecaria"/>
    <x v="5"/>
    <x v="25"/>
  </r>
  <r>
    <x v="4"/>
    <s v="F6. Procesos agiles"/>
    <x v="2"/>
    <x v="15"/>
  </r>
  <r>
    <x v="13"/>
    <s v="F1. Confidencialidad de la información."/>
    <x v="2"/>
    <x v="2"/>
  </r>
  <r>
    <x v="14"/>
    <s v="F17 - El incremento de los Investigadores categorizados por Colciencias. "/>
    <x v="1"/>
    <x v="1"/>
  </r>
  <r>
    <x v="14"/>
    <s v="F16 - Reconocimiento y categorización de los grupos de investigación por Colciencias"/>
    <x v="0"/>
    <x v="18"/>
  </r>
  <r>
    <x v="9"/>
    <s v="F11. Backups de la información de la oficina."/>
    <x v="2"/>
    <x v="2"/>
  </r>
  <r>
    <x v="9"/>
    <s v="F12. Documentación del proceso publicada, actualizada y veraz."/>
    <x v="2"/>
    <x v="9"/>
  </r>
  <r>
    <x v="9"/>
    <s v="F13. Respuesta oportuna, clara y veraz a los diferentes procesos internos y externos."/>
    <x v="2"/>
    <x v="2"/>
  </r>
  <r>
    <x v="9"/>
    <s v="F14. Actualización periodica normativa aplicable al proceso."/>
    <x v="2"/>
    <x v="12"/>
  </r>
  <r>
    <x v="9"/>
    <s v="F15. Los indicadores son insumo para la mejora continua del proceso."/>
    <x v="4"/>
    <x v="13"/>
  </r>
  <r>
    <x v="9"/>
    <s v="F16. Planificación de las actividades a realizar."/>
    <x v="0"/>
    <x v="11"/>
  </r>
  <r>
    <x v="9"/>
    <s v="F17. Pasantes para el apoyo de las actividades de la oficina."/>
    <x v="0"/>
    <x v="14"/>
  </r>
  <r>
    <x v="9"/>
    <s v="F6. Utilización de los medios de Comunicación de la Universidad."/>
    <x v="2"/>
    <x v="21"/>
  </r>
  <r>
    <x v="13"/>
    <s v="F3. Respuesta rápida y oportuna a la solicitud de Información."/>
    <x v="2"/>
    <x v="21"/>
  </r>
  <r>
    <x v="3"/>
    <s v="F1. Construcción de espacios participativos y de discusión entre los diferentes actores de la comunidad Académica"/>
    <x v="0"/>
    <x v="4"/>
  </r>
  <r>
    <x v="3"/>
    <s v="F16. Los procedimientos se encuentran estructurados por lineamientos  del lider del proceso."/>
    <x v="0"/>
    <x v="4"/>
  </r>
  <r>
    <x v="3"/>
    <s v="F17. Los procesos operan de manera articulada al logro de  los objetivos institucionales."/>
    <x v="0"/>
    <x v="0"/>
  </r>
  <r>
    <x v="3"/>
    <s v="F18. Existen indicadores para medir la eficacia y eficiencia del proceso."/>
    <x v="4"/>
    <x v="13"/>
  </r>
  <r>
    <x v="3"/>
    <s v="F19. Existe retroalimentación de las conclusiones al análisis de los indicadores para la formulación o reformulación de los planes de mejora."/>
    <x v="4"/>
    <x v="13"/>
  </r>
  <r>
    <x v="3"/>
    <s v="F20. Las actividades a realizar en el transcurso del  semestre son planificadas."/>
    <x v="0"/>
    <x v="11"/>
  </r>
  <r>
    <x v="3"/>
    <s v="F21.  La estructura de autoridad  está claramente definida y es apropiada para la ejecución de los planes."/>
    <x v="0"/>
    <x v="29"/>
  </r>
  <r>
    <x v="3"/>
    <s v="F22. Se tiene en cuenta la oferta de pasantes para el apoyo en la ejecución de las actividades del proceso."/>
    <x v="0"/>
    <x v="14"/>
  </r>
  <r>
    <x v="3"/>
    <s v="F5. Buenas relaciones con las diferentes dependencias de la Institución"/>
    <x v="0"/>
    <x v="17"/>
  </r>
  <r>
    <x v="7"/>
    <s v="F10.  Los perfiles de los funcionarios cumplen con las necesidades operativas del proceso."/>
    <x v="1"/>
    <x v="1"/>
  </r>
  <r>
    <x v="7"/>
    <s v="F11. Desarrollo de programas  de bienestar laboral  que brindan  un ambiente laboral adecuado para el desarrollo de las actividades."/>
    <x v="3"/>
    <x v="3"/>
  </r>
  <r>
    <x v="7"/>
    <s v="F12. Los funcionarios  tienen conocimiento  de las actividades propias del proceso y disponibilidad para desarrollarlas."/>
    <x v="1"/>
    <x v="19"/>
  </r>
  <r>
    <x v="7"/>
    <s v="F13. Proyectos de desarrollo Tecnológico generados en conjunto con estudiantes de Ultimo semestre de la Facultad de Ingeniería."/>
    <x v="2"/>
    <x v="10"/>
  </r>
  <r>
    <x v="7"/>
    <s v="F14. El proceso cuenta con software y licencia los cuales se ajustan a las necesidades del proceso  y optimiza su ejecución. "/>
    <x v="5"/>
    <x v="25"/>
  </r>
  <r>
    <x v="7"/>
    <s v="F15. Se realiza mantenimiento preventivo y/o correctivo de los equipos de acuerdo a un cronograma establecido permitiendo su control y cumplimiento."/>
    <x v="5"/>
    <x v="28"/>
  </r>
  <r>
    <x v="7"/>
    <s v="F16. Se cuenta  con backups para la seguridad y trazabilidad de la información."/>
    <x v="2"/>
    <x v="2"/>
  </r>
  <r>
    <x v="7"/>
    <s v="F17. Existen indicadores para medir la eficacia y eficiencia del proceso."/>
    <x v="4"/>
    <x v="13"/>
  </r>
  <r>
    <x v="7"/>
    <s v="F18. La estructura de autoridad  está claramente definida y es apropiada para la ejecución de los planes."/>
    <x v="0"/>
    <x v="29"/>
  </r>
  <r>
    <x v="7"/>
    <s v="F8. Fortalecimientos de los medios de comunicación interno en sedes, seccionales, extensiones y oficina de Bogotá"/>
    <x v="2"/>
    <x v="21"/>
  </r>
  <r>
    <x v="15"/>
    <s v="F2. Comunicación asertiva entre los funcionarios de la oficina."/>
    <x v="2"/>
    <x v="21"/>
  </r>
  <r>
    <x v="15"/>
    <s v="F7. Pago oportuno de la nomina y prestaciones sociales."/>
    <x v="2"/>
    <x v="36"/>
  </r>
  <r>
    <x v="14"/>
    <s v="F15 - Instalaciones deportivas que facilitan la investigación en la formación de deportistas de alto rendimiento"/>
    <x v="5"/>
    <x v="7"/>
  </r>
  <r>
    <x v="14"/>
    <s v="F13 - Prestigio conseguido por la universidad por su liderazgo cultural y su compromiso social"/>
    <x v="0"/>
    <x v="18"/>
  </r>
  <r>
    <x v="14"/>
    <s v="F12 - Disponibilidad de recursos económicos para la transferencia de resultados"/>
    <x v="6"/>
    <x v="27"/>
  </r>
  <r>
    <x v="14"/>
    <s v="F11 - Convocatorias permanentes de Proyectos de Investigación internas."/>
    <x v="0"/>
    <x v="14"/>
  </r>
  <r>
    <x v="14"/>
    <s v="F10 - Personal administrativo competente para las actividades de Investigación "/>
    <x v="1"/>
    <x v="1"/>
  </r>
  <r>
    <x v="14"/>
    <s v="F1 - Implementación y aplicación de Políticas y normatividades legales dentro del desarrollo del Proceso"/>
    <x v="0"/>
    <x v="0"/>
  </r>
  <r>
    <x v="18"/>
    <s v="F8. Se han desarrollado procesos de capacitación a los funcionarios."/>
    <x v="1"/>
    <x v="1"/>
  </r>
  <r>
    <x v="18"/>
    <s v="F9. Se delegan funciones y se propicia un buen clima de trabajo."/>
    <x v="1"/>
    <x v="19"/>
  </r>
  <r>
    <x v="18"/>
    <s v="F10. Se realiza mantenimiento preventivo a los equipos de la oficina."/>
    <x v="5"/>
    <x v="28"/>
  </r>
  <r>
    <x v="18"/>
    <s v="F11. La documentación del proceso se encuentra de manera digital."/>
    <x v="2"/>
    <x v="9"/>
  </r>
  <r>
    <x v="18"/>
    <s v="F12. Se cuenta con canales claros de comunicación."/>
    <x v="2"/>
    <x v="21"/>
  </r>
  <r>
    <x v="18"/>
    <s v="F13. Los métodos de contratación y compras de la universidad son pertinentes."/>
    <x v="2"/>
    <x v="22"/>
  </r>
  <r>
    <x v="18"/>
    <s v="F14. Existen indicadores para medir la eficacia y eficiencia del proceso."/>
    <x v="4"/>
    <x v="13"/>
  </r>
  <r>
    <x v="18"/>
    <s v="F15. Se ejecutan convenios a nivel nacional e internacional."/>
    <x v="0"/>
    <x v="17"/>
  </r>
  <r>
    <x v="18"/>
    <s v="F16. Se ofertan programas académicos de acuerdo a las necesidades del sector."/>
    <x v="0"/>
    <x v="14"/>
  </r>
  <r>
    <x v="18"/>
    <s v="F17. Credibilidad y confianza en la prestación de los servicios, los contratos y los convenios."/>
    <x v="0"/>
    <x v="18"/>
  </r>
  <r>
    <x v="18"/>
    <s v="F2. Recurso económico suficiente para las actividades de la oficina."/>
    <x v="6"/>
    <x v="27"/>
  </r>
  <r>
    <x v="13"/>
    <s v="F6. Recursos propios para el Proceso."/>
    <x v="6"/>
    <x v="27"/>
  </r>
  <r>
    <x v="15"/>
    <s v="F8. Crecimiento de los funcionarios a nivel académico."/>
    <x v="1"/>
    <x v="1"/>
  </r>
  <r>
    <x v="15"/>
    <s v="F9. Equipo de trabajo dedicado al desarrollo de software en la universidad de Cundinamarca."/>
    <x v="1"/>
    <x v="1"/>
  </r>
  <r>
    <x v="15"/>
    <s v="F10. Contar con espacios deportivos al servicio de los funcionarios de la Universidad que permiten generar bienestar."/>
    <x v="3"/>
    <x v="3"/>
  </r>
  <r>
    <x v="15"/>
    <s v="F12. Roles, responsabilidades y autoridades establecidas dentro del proceso"/>
    <x v="1"/>
    <x v="19"/>
  </r>
  <r>
    <x v="15"/>
    <s v="F13. Personal competente para el desarrollo de las atividades del proceso"/>
    <x v="1"/>
    <x v="1"/>
  </r>
  <r>
    <x v="15"/>
    <s v="F14. Se cuenta con una estructura clara y definida del proceso de comunicación interna y externa "/>
    <x v="2"/>
    <x v="21"/>
  </r>
  <r>
    <x v="15"/>
    <s v="F15. Elementos e insumos de trabajo suficientes y acordes para el desarrollo de actividades del proceso"/>
    <x v="7"/>
    <x v="34"/>
  </r>
  <r>
    <x v="15"/>
    <s v="F16. Implementación y aplicación de una politica previamente establecida dentro del desarrollo del Proceso"/>
    <x v="2"/>
    <x v="15"/>
  </r>
  <r>
    <x v="15"/>
    <s v="F17. Se cuenta con una planificación de actividades a realizar durante el semestre"/>
    <x v="0"/>
    <x v="11"/>
  </r>
  <r>
    <x v="15"/>
    <s v="F18. Indicadores establecidos para medir los resultados de la  gestión "/>
    <x v="4"/>
    <x v="13"/>
  </r>
  <r>
    <x v="15"/>
    <s v="F11. Sistematización para procedimiento de Acuerdos de Gestión y diferentes software para el mejoramiento de la calidad del proceso."/>
    <x v="2"/>
    <x v="8"/>
  </r>
  <r>
    <x v="11"/>
    <s v="F12.  Se cuenta con un manual de funciones que estructura las actividades laborales para los funcionarios."/>
    <x v="1"/>
    <x v="19"/>
  </r>
  <r>
    <x v="11"/>
    <s v="F13. Los funcionarios  tienen conocimiento  de las actividades propias del proceso y disponibilidad para desarrollarlas."/>
    <x v="1"/>
    <x v="6"/>
  </r>
  <r>
    <x v="11"/>
    <s v="F14. Equipo de trabajo comprometido, cumpliendo a cabalidad las funciones y actividades del proceso."/>
    <x v="1"/>
    <x v="6"/>
  </r>
  <r>
    <x v="11"/>
    <s v="F15. Existe continuidad en el tiempo de contratación de los funcionarios."/>
    <x v="1"/>
    <x v="33"/>
  </r>
  <r>
    <x v="11"/>
    <s v="F16. Las herramientas de trabajo responden a las necesidades del proceso."/>
    <x v="5"/>
    <x v="20"/>
  </r>
  <r>
    <x v="11"/>
    <s v="F17. Canales de comunicación claramente establecidos y asertivos para el desarollo de las actividades."/>
    <x v="2"/>
    <x v="21"/>
  </r>
  <r>
    <x v="11"/>
    <s v="F18. Se cuenta  con backups para la seguridad y trazabilidad de la información."/>
    <x v="2"/>
    <x v="2"/>
  </r>
  <r>
    <x v="11"/>
    <s v="F19. El tiempo de operación de los procesos es eficiente."/>
    <x v="2"/>
    <x v="36"/>
  </r>
  <r>
    <x v="11"/>
    <s v="F20. La normatividad aplicable al proceso se conoce y es actualizada periodicamente."/>
    <x v="2"/>
    <x v="12"/>
  </r>
  <r>
    <x v="11"/>
    <s v="F21. La contratación del proceso es transparente e imparcial."/>
    <x v="2"/>
    <x v="22"/>
  </r>
  <r>
    <x v="11"/>
    <s v="F22. Se da cumplimiento  y ejecución a las actividades de acuerdo a los requisitos y de la normatividad del proceso."/>
    <x v="2"/>
    <x v="12"/>
  </r>
  <r>
    <x v="11"/>
    <s v="F23. Los procedimientos se encuentran estructurados por lineamientos del lider del proceso."/>
    <x v="2"/>
    <x v="16"/>
  </r>
  <r>
    <x v="11"/>
    <s v="F24. Las actividades a realizar en el transcurso del semestre son planificadas."/>
    <x v="0"/>
    <x v="11"/>
  </r>
  <r>
    <x v="11"/>
    <s v="F25. Se ejecutan convenios a nivel nacional."/>
    <x v="0"/>
    <x v="17"/>
  </r>
  <r>
    <x v="11"/>
    <s v="F26. La estructura de autoridad está claramente definida."/>
    <x v="0"/>
    <x v="29"/>
  </r>
  <r>
    <x v="11"/>
    <s v="F7. Precios asequibles para la Comunidad en General."/>
    <x v="0"/>
    <x v="1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x v="0"/>
    <s v="D1. Contenidos programáticos en Deportes de Alto Impacto"/>
    <x v="0"/>
    <x v="0"/>
    <m/>
  </r>
  <r>
    <x v="1"/>
    <s v="D1: Falta de articulación entre los procesos"/>
    <x v="1"/>
    <x v="1"/>
    <m/>
  </r>
  <r>
    <x v="1"/>
    <s v="D2: Cultura reactiva ante situaciones complejas"/>
    <x v="2"/>
    <x v="2"/>
    <m/>
  </r>
  <r>
    <x v="1"/>
    <s v="D3: Falta compromiso por parte de los gestores responsables en dar respuesta oportuna a la información requerida"/>
    <x v="0"/>
    <x v="0"/>
    <m/>
  </r>
  <r>
    <x v="1"/>
    <s v="D4: Alta rotación del personal docente de los equipos de autoevaluación y acreditación y Directores de programa"/>
    <x v="2"/>
    <x v="3"/>
    <m/>
  </r>
  <r>
    <x v="1"/>
    <s v="D5. Equipos de trabajo obsoletos para el desarrollo de diversas actividades"/>
    <x v="3"/>
    <x v="4"/>
    <m/>
  </r>
  <r>
    <x v="1"/>
    <s v="D6: Falta estudio del contexto para la oferta de programas nuevos"/>
    <x v="0"/>
    <x v="5"/>
    <m/>
  </r>
  <r>
    <x v="1"/>
    <s v="D7: Falta estudio de impacto de los programas académicos en el contexto"/>
    <x v="0"/>
    <x v="5"/>
    <m/>
  </r>
  <r>
    <x v="1"/>
    <s v="D8: Deficiencias en temas locativos como iluminación y ventilación"/>
    <x v="4"/>
    <x v="6"/>
    <m/>
  </r>
  <r>
    <x v="1"/>
    <s v="D10. Las actividades de plan de acción no son coherentes a las actividades propias de la oficina."/>
    <x v="0"/>
    <x v="5"/>
    <m/>
  </r>
  <r>
    <x v="1"/>
    <s v="D9: Desinformación de la comunidad académica sobre los procesos de registro calificado, acreditación de programas."/>
    <x v="0"/>
    <x v="0"/>
    <m/>
  </r>
  <r>
    <x v="2"/>
    <s v="D1. No se cuenta con un aplicativo compatible con los Software institucionales "/>
    <x v="3"/>
    <x v="7"/>
    <m/>
  </r>
  <r>
    <x v="2"/>
    <s v="D2. No hay homogeneidad con el Proceso Financiero de la Universidad."/>
    <x v="5"/>
    <x v="8"/>
    <m/>
  </r>
  <r>
    <x v="2"/>
    <s v="D3. Rotación constante de personal de término fijo y OPS"/>
    <x v="2"/>
    <x v="3"/>
    <m/>
  </r>
  <r>
    <x v="2"/>
    <s v="D4. Falta de articulación e interacción con los demás Procesos de la Universidad."/>
    <x v="1"/>
    <x v="1"/>
    <m/>
  </r>
  <r>
    <x v="2"/>
    <s v="D5. Falta de capacitación al personal de la dirección"/>
    <x v="2"/>
    <x v="9"/>
    <m/>
  </r>
  <r>
    <x v="2"/>
    <s v="D7. El modelo y los tiempos de contratación de la universidad es ineficiente"/>
    <x v="1"/>
    <x v="10"/>
    <m/>
  </r>
  <r>
    <x v="2"/>
    <s v="D6. Falta oportunidad en soporte técnico y mantenimiento de infraestructura y equipos"/>
    <x v="3"/>
    <x v="4"/>
    <m/>
  </r>
  <r>
    <x v="3"/>
    <s v="D14. La cobertura de internet es ineficiente en los espacios academicos."/>
    <x v="3"/>
    <x v="11"/>
    <m/>
  </r>
  <r>
    <x v="3"/>
    <s v="D15. El tiempo de operación de los procesos de la Universidad es deficiente y demorado."/>
    <x v="1"/>
    <x v="10"/>
    <m/>
  </r>
  <r>
    <x v="3"/>
    <s v="D16. Falta de asignación de recursos económicos para garantizar el mantenimiento preventivo, correctivo y calibración."/>
    <x v="5"/>
    <x v="12"/>
    <m/>
  </r>
  <r>
    <x v="4"/>
    <s v="D1. Insuficiente recurso financiero para la vinculación de talento humano para la gestión de los procesos"/>
    <x v="5"/>
    <x v="12"/>
    <m/>
  </r>
  <r>
    <x v="4"/>
    <s v="D2. Insuficiente seguimiento al proceso de evaluación de desempeño docente"/>
    <x v="6"/>
    <x v="13"/>
    <m/>
  </r>
  <r>
    <x v="4"/>
    <s v="D3. Carga laboral docente y administrativa desequilibrada"/>
    <x v="2"/>
    <x v="14"/>
    <m/>
  </r>
  <r>
    <x v="4"/>
    <s v="D4 Modelo de contratación de la organización para ejecutar los proyectos institucionales"/>
    <x v="0"/>
    <x v="15"/>
    <m/>
  </r>
  <r>
    <x v="4"/>
    <s v="D5. Estudios de factibilidad que respalden la oferta académica de los programas"/>
    <x v="0"/>
    <x v="15"/>
    <m/>
  </r>
  <r>
    <x v="4"/>
    <s v="D6. Carencia de estrategias para abordar los índices de repitencia y graduación oportuna"/>
    <x v="6"/>
    <x v="16"/>
    <m/>
  </r>
  <r>
    <x v="4"/>
    <s v="D7. No se cumple con el número requerido de profesores de planta"/>
    <x v="2"/>
    <x v="14"/>
    <m/>
  </r>
  <r>
    <x v="4"/>
    <s v="D8. Baja producción del material educativo resultado del desempeño docente"/>
    <x v="2"/>
    <x v="3"/>
    <m/>
  </r>
  <r>
    <x v="4"/>
    <s v="D9. Personal docente con incipiente formación en pedagogía"/>
    <x v="2"/>
    <x v="9"/>
    <m/>
  </r>
  <r>
    <x v="4"/>
    <s v="D10. Falta cultura de trabajo independiente por parte de los estudiantes"/>
    <x v="2"/>
    <x v="2"/>
    <m/>
  </r>
  <r>
    <x v="4"/>
    <s v="D11. Falta articulación entre Directores/Coordinadores de programa de pregrado, postgrado y facultad en procesos académicos"/>
    <x v="1"/>
    <x v="1"/>
    <m/>
  </r>
  <r>
    <x v="4"/>
    <s v="D12. Insuficiente apoyo institucional para los planes de mejoramiento derivados de los ejercicios de autoevaluación"/>
    <x v="0"/>
    <x v="0"/>
    <m/>
  </r>
  <r>
    <x v="4"/>
    <s v="D13. Currículos y planes de estudio que requieren actualización."/>
    <x v="0"/>
    <x v="5"/>
    <m/>
  </r>
  <r>
    <x v="4"/>
    <s v="D14. Los reglamentos estudiantiles no han sido reformulados. (vigencia de mas de 10 años)"/>
    <x v="0"/>
    <x v="5"/>
    <m/>
  </r>
  <r>
    <x v="4"/>
    <s v="D15. Procesos investigativos desarticulados con las líneas de investigación institucional (Postgrados)"/>
    <x v="1"/>
    <x v="1"/>
    <m/>
  </r>
  <r>
    <x v="4"/>
    <s v="D16. Falta de actualización de normas con respecto a cambios en la estructura académica de posgrados"/>
    <x v="0"/>
    <x v="5"/>
    <m/>
  </r>
  <r>
    <x v="4"/>
    <s v="D17. Falta de seguimiento a los graduados"/>
    <x v="6"/>
    <x v="13"/>
    <m/>
  </r>
  <r>
    <x v="4"/>
    <s v="D18. Falta de gestión en la ubicación de pasantías"/>
    <x v="1"/>
    <x v="1"/>
    <m/>
  </r>
  <r>
    <x v="4"/>
    <s v="D19. Impacto económico negativo a la dirección de posgrados por causa de los descuentos a graduados. "/>
    <x v="5"/>
    <x v="8"/>
    <m/>
  </r>
  <r>
    <x v="4"/>
    <s v="D20. Perdida de documentación e información física y digital"/>
    <x v="1"/>
    <x v="17"/>
    <m/>
  </r>
  <r>
    <x v="4"/>
    <s v="D21. Creación de cuentas en redes sociales sin control de imagen institucional"/>
    <x v="1"/>
    <x v="18"/>
    <m/>
  </r>
  <r>
    <x v="4"/>
    <s v="D22. La contratación de docentes es inadecuada para la eficacia en los procesos misionales"/>
    <x v="2"/>
    <x v="3"/>
    <m/>
  </r>
  <r>
    <x v="4"/>
    <s v="D23. Incumplimiento del acuerdo N° 004 de 2019 (Postgrados)"/>
    <x v="1"/>
    <x v="19"/>
    <m/>
  </r>
  <r>
    <x v="4"/>
    <s v="D24. Contratación de docentes sobre el tiempo lo cual no permite realizar una planeación académica para el cumplimiento de los objetivos institucionales (Cronograma institucional) (Postgrados)"/>
    <x v="2"/>
    <x v="3"/>
    <m/>
  </r>
  <r>
    <x v="4"/>
    <s v="D25. Actualización constante en normatividad vigente de educación superior."/>
    <x v="1"/>
    <x v="19"/>
    <m/>
  </r>
  <r>
    <x v="4"/>
    <s v="D26. La opción de grado de semestre avanzado en postgrados sin continuidad ni culminación del programa."/>
    <x v="0"/>
    <x v="15"/>
    <m/>
  </r>
  <r>
    <x v="4"/>
    <s v="D27. Falta de un consejo para postgrados"/>
    <x v="0"/>
    <x v="0"/>
    <m/>
  </r>
  <r>
    <x v="4"/>
    <s v="D28. Falta de convenios que generen mayor vinculación a postgrados"/>
    <x v="0"/>
    <x v="20"/>
    <m/>
  </r>
  <r>
    <x v="4"/>
    <s v="D29. No se cuenta con fraccionamiento de matricula para postgrados"/>
    <x v="5"/>
    <x v="8"/>
    <m/>
  </r>
  <r>
    <x v="4"/>
    <s v="D30. No hay publicidad sobre los programas de postgrados"/>
    <x v="3"/>
    <x v="21"/>
    <m/>
  </r>
  <r>
    <x v="4"/>
    <s v="D31. Insuficiencia en muebles y equipos para el desarrollo de las actividades académicas (Postgrados)"/>
    <x v="3"/>
    <x v="22"/>
    <m/>
  </r>
  <r>
    <x v="0"/>
    <s v="D3.  No se cuenta con manual de funciones que estructure las actividades laborales para los funcionarios por Orden de Prestación de Servicios."/>
    <x v="2"/>
    <x v="23"/>
    <m/>
  </r>
  <r>
    <x v="0"/>
    <s v="D2. Destinación de Recursos propios para actividades de contratación de personal"/>
    <x v="5"/>
    <x v="12"/>
    <m/>
  </r>
  <r>
    <x v="0"/>
    <s v="D4. El Modelo, método y los tiempos de contratación en la Universidad son dispendiosos, afectando la continuidad de los proceso."/>
    <x v="1"/>
    <x v="10"/>
    <m/>
  </r>
  <r>
    <x v="0"/>
    <s v="D5.  Alta rotación de personal asistencial afectando la continuidad del proceso."/>
    <x v="2"/>
    <x v="3"/>
    <m/>
  </r>
  <r>
    <x v="0"/>
    <s v="D6. La carga operativa del proceso es amplia y no se cuenta con el personal suficiente."/>
    <x v="2"/>
    <x v="14"/>
    <m/>
  </r>
  <r>
    <x v="0"/>
    <s v="D7. Cobertura de internet ineficiente para el desarrollo de las actividades propias del proceso."/>
    <x v="3"/>
    <x v="11"/>
    <m/>
  </r>
  <r>
    <x v="0"/>
    <s v="D8. El software no se ajusta a las necesidades del proceso."/>
    <x v="3"/>
    <x v="7"/>
    <m/>
  </r>
  <r>
    <x v="0"/>
    <s v="D9. Los equipos tecnológicos en algunos casos son obsoletos y presentan fallas."/>
    <x v="3"/>
    <x v="4"/>
    <m/>
  </r>
  <r>
    <x v="0"/>
    <s v="D10.  Recursos insuficientes (materiales) para el desarrollo de las actividades."/>
    <x v="7"/>
    <x v="24"/>
    <m/>
  </r>
  <r>
    <x v="0"/>
    <s v="D11. No se cuenta  con backups que custodie  la seguridad de la información del proceso."/>
    <x v="1"/>
    <x v="25"/>
    <m/>
  </r>
  <r>
    <x v="0"/>
    <s v="D12.  El proceso  aun no esta sistematizado  y se requiere de un medio informático para llevarlo a cabo."/>
    <x v="1"/>
    <x v="26"/>
    <m/>
  </r>
  <r>
    <x v="0"/>
    <s v="D13. No es suficiente la asignación del rubro presupuestal para la ejecución de las actividades."/>
    <x v="5"/>
    <x v="12"/>
    <m/>
  </r>
  <r>
    <x v="0"/>
    <s v="D14. Se incumplen en ocasiones las directrices establecidas en el procedimiento de Gestión del Cambio para reportar debido a cuestiones externas que afectan el desarrollo de las actividades."/>
    <x v="1"/>
    <x v="27"/>
    <m/>
  </r>
  <r>
    <x v="0"/>
    <s v="D15. No se cuenta con la posibilidad de adquirir software para optimizar las actividades del proceso."/>
    <x v="3"/>
    <x v="7"/>
    <m/>
  </r>
  <r>
    <x v="0"/>
    <s v="D16. Horarios de atención en servicios de salud No acordes con las jornadas de la Universidad"/>
    <x v="0"/>
    <x v="15"/>
    <m/>
  </r>
  <r>
    <x v="0"/>
    <s v="D17. Profesionales que no cuentan con la capacitación para la atención en primeros auxilios"/>
    <x v="2"/>
    <x v="9"/>
    <m/>
  </r>
  <r>
    <x v="5"/>
    <s v="D1. El gestor responsable de calidad no trabaja directamente con la oficina"/>
    <x v="0"/>
    <x v="28"/>
    <m/>
  </r>
  <r>
    <x v="5"/>
    <s v="D9. No hay procesos de inducción a funcionarios ni estudiantes en el SGC"/>
    <x v="1"/>
    <x v="29"/>
    <m/>
  </r>
  <r>
    <x v="5"/>
    <s v="D5. Contratos de trabajo interrumpido"/>
    <x v="2"/>
    <x v="3"/>
    <m/>
  </r>
  <r>
    <x v="5"/>
    <s v="D11.Falta el manual de funciones que sustente la designación de las actividades."/>
    <x v="2"/>
    <x v="23"/>
    <m/>
  </r>
  <r>
    <x v="5"/>
    <s v="D8. Alta rotación de facilitadores de temas de calidad en los procesos"/>
    <x v="2"/>
    <x v="3"/>
    <m/>
  </r>
  <r>
    <x v="5"/>
    <s v="D7. Falta de disponibilidad de tiempo de los procesos para los temas de calidad"/>
    <x v="2"/>
    <x v="2"/>
    <m/>
  </r>
  <r>
    <x v="5"/>
    <s v="D12. El software no se ajusta a las necesidades del proceso."/>
    <x v="3"/>
    <x v="7"/>
    <m/>
  </r>
  <r>
    <x v="5"/>
    <s v="D13. Los métodos de contratación y compras de la universidad son extensos y dispendiosos."/>
    <x v="1"/>
    <x v="1"/>
    <m/>
  </r>
  <r>
    <x v="5"/>
    <s v="D6. La administración del aplicativo del SGC está a cargo del proceso de sistemas"/>
    <x v="3"/>
    <x v="7"/>
    <m/>
  </r>
  <r>
    <x v="5"/>
    <s v="D10. Falta integración del SGC al día a día de la Universidad"/>
    <x v="1"/>
    <x v="1"/>
    <m/>
  </r>
  <r>
    <x v="5"/>
    <s v="D3. Versiones iniciales de la documentación del SGC en papel"/>
    <x v="7"/>
    <x v="24"/>
    <m/>
  </r>
  <r>
    <x v="5"/>
    <s v="D2. Rubro presupuestal insuficiente"/>
    <x v="5"/>
    <x v="12"/>
    <m/>
  </r>
  <r>
    <x v="5"/>
    <s v="D14. El proceso aún no está sistematizado."/>
    <x v="1"/>
    <x v="26"/>
    <m/>
  </r>
  <r>
    <x v="5"/>
    <s v="D15. Falta integración con el equipo de trabajo y partes interesadas."/>
    <x v="4"/>
    <x v="6"/>
    <m/>
  </r>
  <r>
    <x v="5"/>
    <s v="D16. La estructura orgánica es inapropiada para la ejecución de los planes, lo que hace que los trámites sean mas demorados. "/>
    <x v="0"/>
    <x v="28"/>
    <m/>
  </r>
  <r>
    <x v="5"/>
    <s v="D4. Afectación del rubro presupuestal para los honorarios del TH de la oficina"/>
    <x v="5"/>
    <x v="12"/>
    <m/>
  </r>
  <r>
    <x v="6"/>
    <s v="D6. El modelo y los tiempos de contratación de la universidad son dispendiosos"/>
    <x v="1"/>
    <x v="10"/>
    <m/>
  </r>
  <r>
    <x v="6"/>
    <s v="D4. Instalaciones Locativas insuficientes en seccionales y extensiones"/>
    <x v="3"/>
    <x v="30"/>
    <m/>
  </r>
  <r>
    <x v="6"/>
    <s v="D3. Se presenta alta rotación de los funcionarios en la institución"/>
    <x v="2"/>
    <x v="3"/>
    <m/>
  </r>
  <r>
    <x v="6"/>
    <s v="D7. Los equipos tecnológicos presentan fallas técnicas."/>
    <x v="3"/>
    <x v="22"/>
    <m/>
  </r>
  <r>
    <x v="6"/>
    <s v="D8. No se tiene asignación del rubro presupuestal "/>
    <x v="5"/>
    <x v="12"/>
    <m/>
  </r>
  <r>
    <x v="6"/>
    <s v="D5. Falta de claridad en las respuestas dadas por los procesos competentes"/>
    <x v="1"/>
    <x v="18"/>
    <m/>
  </r>
  <r>
    <x v="6"/>
    <s v="D2. Demora en los tiempos de respuesta por parte de las dependencias"/>
    <x v="1"/>
    <x v="10"/>
    <m/>
  </r>
  <r>
    <x v="6"/>
    <s v="D1. Falta de recursos propios para el fortalecimiento del Proceso"/>
    <x v="5"/>
    <x v="12"/>
    <m/>
  </r>
  <r>
    <x v="7"/>
    <s v="D5. Rotación de personal o sistema de vinculación del personal"/>
    <x v="2"/>
    <x v="3"/>
    <m/>
  </r>
  <r>
    <x v="7"/>
    <s v="D3. No hay suficiente capacidad instalada para atender las necesidades de la Universidad"/>
    <x v="3"/>
    <x v="31"/>
    <m/>
  </r>
  <r>
    <x v="7"/>
    <s v="D2. Falta de un Sistema de Información Interno"/>
    <x v="1"/>
    <x v="26"/>
    <m/>
  </r>
  <r>
    <x v="7"/>
    <s v="D4. Retrasos en la Información solicitada a los procesos."/>
    <x v="1"/>
    <x v="1"/>
    <m/>
  </r>
  <r>
    <x v="7"/>
    <s v="D1. Dificultades para la obtención de información veraz, actualizada y confiable"/>
    <x v="1"/>
    <x v="18"/>
    <m/>
  </r>
  <r>
    <x v="7"/>
    <s v="D6. El modelo y los tiempos de contratación  de la universidad es ineficiente"/>
    <x v="1"/>
    <x v="10"/>
    <m/>
  </r>
  <r>
    <x v="7"/>
    <s v="D7. Los equipos tecnológicos son obsoletos por lo que presentan fallas"/>
    <x v="3"/>
    <x v="4"/>
    <m/>
  </r>
  <r>
    <x v="7"/>
    <s v="D8. El Proceso esta parcialmente sistematizado."/>
    <x v="1"/>
    <x v="26"/>
    <m/>
  </r>
  <r>
    <x v="8"/>
    <s v="D10. No cumplimiento de los parámetros indicados para la evaluación docente."/>
    <x v="2"/>
    <x v="2"/>
    <m/>
  </r>
  <r>
    <x v="8"/>
    <s v="D9. Falta compromiso del personal en la asistencia de los diferentes eventos programados por la oficina de Talento Humano."/>
    <x v="2"/>
    <x v="2"/>
    <m/>
  </r>
  <r>
    <x v="8"/>
    <s v="D4. Falta de continuidad en el contrato laboral, genera incertidumbre en los contratistas (traumatismo en los procesos)"/>
    <x v="2"/>
    <x v="3"/>
    <m/>
  </r>
  <r>
    <x v="8"/>
    <s v="D3. Equipo de trabajo insuficiente para el volumen de trabajo."/>
    <x v="2"/>
    <x v="14"/>
    <m/>
  </r>
  <r>
    <x v="8"/>
    <s v="D1. Oficina muy pequeña para el volumen de funcionarios. De la Dirección de Talento Humano."/>
    <x v="3"/>
    <x v="30"/>
    <m/>
  </r>
  <r>
    <x v="8"/>
    <s v="D8. Falta de restricción del personal ajeno a la oficina de Talento Humano y Dependencia significativa de otros procesos, que tardan la continuidad de las actividades de los diferentes procedimientos."/>
    <x v="3"/>
    <x v="32"/>
    <m/>
  </r>
  <r>
    <x v="8"/>
    <s v="D5. Ubicación del archivo de hojas de vida del personal de termino fijo muy retirado de la oficina de Talento Humano. Baja seguridad del archivo de hojas de vida, tanto de personal de termino fijo como de docentes."/>
    <x v="3"/>
    <x v="32"/>
    <m/>
  </r>
  <r>
    <x v="8"/>
    <s v="D7. Falta de verificación de la veracidad de los documentos soportes de contratación."/>
    <x v="6"/>
    <x v="13"/>
    <m/>
  </r>
  <r>
    <x v="8"/>
    <s v="D2. Falta de sistematización en las diferentes actividades, que tardan el curso normal de los procesos. (Acuerdos de gestión, retenciones, impuestos, certificaciones laborales, inspecciones sg-sst e indicadores)"/>
    <x v="1"/>
    <x v="26"/>
    <m/>
  </r>
  <r>
    <x v="8"/>
    <s v="D11. Equipos de hardware y red inalámbrica no aptos para el desarrollo de las actividades del proceso."/>
    <x v="3"/>
    <x v="4"/>
    <m/>
  </r>
  <r>
    <x v="8"/>
    <s v="D12. Incumplimiento de la normatividad legal vigente, relacionada con la afiliación del personal nuevo al sistema de seguridad social."/>
    <x v="1"/>
    <x v="19"/>
    <m/>
  </r>
  <r>
    <x v="8"/>
    <s v="D13. No identificacion oportuna de cambios en la legislacion vigente."/>
    <x v="1"/>
    <x v="19"/>
    <m/>
  </r>
  <r>
    <x v="8"/>
    <s v="D14. Falta de compromiso de los funcionarios contratados con la actualizacion de su historia laboral"/>
    <x v="2"/>
    <x v="2"/>
    <m/>
  </r>
  <r>
    <x v="8"/>
    <s v="D6. Falta de cobertura del SG-SST a todas la Sede, Seccionales, Extensiones, Granjas y Oficina de la Universidad."/>
    <x v="1"/>
    <x v="1"/>
    <m/>
  </r>
  <r>
    <x v="9"/>
    <s v="D3. Alta Rotación de Personal."/>
    <x v="2"/>
    <x v="3"/>
    <m/>
  </r>
  <r>
    <x v="9"/>
    <s v="D9. La carga operativa de los procesos es amplia y no se cuenta con el personal suficiente."/>
    <x v="2"/>
    <x v="14"/>
    <m/>
  </r>
  <r>
    <x v="9"/>
    <s v="D2. Falta de espacio en la oficina."/>
    <x v="3"/>
    <x v="30"/>
    <m/>
  </r>
  <r>
    <x v="9"/>
    <s v="D6. Dificultad en la comunicación y visibilidad con seccionales y extensiones."/>
    <x v="1"/>
    <x v="18"/>
    <m/>
  </r>
  <r>
    <x v="9"/>
    <s v="D5. Falta de estudios de medición de impacto de Interacción Universitaria."/>
    <x v="6"/>
    <x v="16"/>
    <m/>
  </r>
  <r>
    <x v="9"/>
    <s v="D4. Falta de unificación de criterios para la interacción con los demás Procesos académicos y administrativos."/>
    <x v="1"/>
    <x v="1"/>
    <m/>
  </r>
  <r>
    <x v="9"/>
    <s v="D7. Falta de articulación con todos los Procesos"/>
    <x v="1"/>
    <x v="1"/>
    <m/>
  </r>
  <r>
    <x v="9"/>
    <s v="D1. Funciones asignadas mas no documentadas."/>
    <x v="2"/>
    <x v="23"/>
    <m/>
  </r>
  <r>
    <x v="9"/>
    <s v="D10. El espacio físico de la oficina no responde al desarrollo de las actividades diarias."/>
    <x v="3"/>
    <x v="30"/>
    <m/>
  </r>
  <r>
    <x v="9"/>
    <s v="D11. La cobertura de internet es ineficiente en la oficina y el Wifi no sirve para las actividades del proceso."/>
    <x v="3"/>
    <x v="11"/>
    <m/>
  </r>
  <r>
    <x v="9"/>
    <s v="D12.  El proceso aún no está sistematizado."/>
    <x v="1"/>
    <x v="26"/>
    <m/>
  </r>
  <r>
    <x v="9"/>
    <s v="D8. Presupuesto insuficiente."/>
    <x v="5"/>
    <x v="12"/>
    <m/>
  </r>
  <r>
    <x v="10"/>
    <s v="D8. Limitación en la promoción del personal dentro del Proceso."/>
    <x v="2"/>
    <x v="9"/>
    <m/>
  </r>
  <r>
    <x v="10"/>
    <s v="D2. Recurso humano insuficiente para la operación del Proceso. "/>
    <x v="2"/>
    <x v="14"/>
    <m/>
  </r>
  <r>
    <x v="10"/>
    <s v="D13. Malas practicas archivísticas por las condiciones inseguras en el manejo del mismo a falta de elementos de protección"/>
    <x v="3"/>
    <x v="32"/>
    <m/>
  </r>
  <r>
    <x v="10"/>
    <s v="D3. Equipo tecnológico insuficiente para la operación del proceso. (Seccionales)"/>
    <x v="3"/>
    <x v="33"/>
    <m/>
  </r>
  <r>
    <x v="10"/>
    <s v="D1. Falta adecuación del mobiliario y estanterías por falta de espacio para el correcto almacenamiento y conservación del archivo de la sede seccionales y extensiones."/>
    <x v="3"/>
    <x v="30"/>
    <m/>
  </r>
  <r>
    <x v="10"/>
    <s v="D14. Se generan reprocesos en las actividades articuladas con otros procesos"/>
    <x v="1"/>
    <x v="1"/>
    <m/>
  </r>
  <r>
    <x v="10"/>
    <s v="D15. No se puede contar con el apoyo de pasantes o monitores por confidencialidad de la información"/>
    <x v="1"/>
    <x v="25"/>
    <m/>
  </r>
  <r>
    <x v="10"/>
    <s v="D11. Talento Humano insuficiente para las necesidades de ejecución del proceso"/>
    <x v="2"/>
    <x v="14"/>
    <m/>
  </r>
  <r>
    <x v="10"/>
    <s v="D12. Falta de cableado de red para equipos ya que la cobertura de internet es ineficiente"/>
    <x v="3"/>
    <x v="11"/>
    <m/>
  </r>
  <r>
    <x v="10"/>
    <s v="D4. Falta la adquisición de un software de Administración Documental en la Universidad."/>
    <x v="3"/>
    <x v="7"/>
    <m/>
  </r>
  <r>
    <x v="10"/>
    <s v="D6. Incumplimiento a la resolución 161 de Agosto de 2016,  la cual da la directriz para la radicación de documentos."/>
    <x v="1"/>
    <x v="19"/>
    <m/>
  </r>
  <r>
    <x v="10"/>
    <s v="D7. Unificación de criterios para la ejecución de presupuesto."/>
    <x v="1"/>
    <x v="1"/>
    <m/>
  </r>
  <r>
    <x v="10"/>
    <s v="D9. Hackers Informáticos internos "/>
    <x v="3"/>
    <x v="32"/>
    <m/>
  </r>
  <r>
    <x v="10"/>
    <s v="D10. Vulnerabilidad de la información digital."/>
    <x v="3"/>
    <x v="32"/>
    <m/>
  </r>
  <r>
    <x v="10"/>
    <s v="D5. Falta de oportunidad en el servicio de transporte para transferencias documentales."/>
    <x v="3"/>
    <x v="34"/>
    <m/>
  </r>
  <r>
    <x v="11"/>
    <s v="D1 Se identifica que existe una alta rotación en los funcionarios del proceso"/>
    <x v="2"/>
    <x v="3"/>
    <m/>
  </r>
  <r>
    <x v="11"/>
    <s v="D2 Espacios físicos insuficientes para el desarrollo de las actividades rutinarias del proceso"/>
    <x v="3"/>
    <x v="30"/>
    <m/>
  </r>
  <r>
    <x v="11"/>
    <s v="D3. Deficiencia en el desarrollo de aplicativos que puedan optimizar las actividades del proceso"/>
    <x v="3"/>
    <x v="7"/>
    <m/>
  </r>
  <r>
    <x v="11"/>
    <s v="D4. Deficiencia en la identificación y aplicación de la normatividad legal vigente"/>
    <x v="1"/>
    <x v="19"/>
    <m/>
  </r>
  <r>
    <x v="12"/>
    <s v="D1. No contar con los recursos económicos suficientes para la  ejecución de los proyectos tecnológicos que permitan la ejecución de actividades de la Dirección de Sistemas y Tecnología."/>
    <x v="5"/>
    <x v="12"/>
    <m/>
  </r>
  <r>
    <x v="12"/>
    <s v="D8. Requerimientos de desarrollo de software, con necesidades no documentadas ni establecidas en un procedimiento de calidad."/>
    <x v="3"/>
    <x v="7"/>
    <m/>
  </r>
  <r>
    <x v="12"/>
    <s v="D10. Falta de un plan de reposición de equipos de cómputo que cumplen su vida útil."/>
    <x v="3"/>
    <x v="4"/>
    <m/>
  </r>
  <r>
    <x v="12"/>
    <s v="D3.Falta de directrices estratégicas que permitan establecer la planeación para el desarrollo de la Política de Gobierno Digital, establecida por el Ministerio de Información y Comunicación - MinTic"/>
    <x v="0"/>
    <x v="5"/>
    <m/>
  </r>
  <r>
    <x v="12"/>
    <s v="D11. No se cuenta con manual de funciones que estructure las actividades laborales para las modalidades de contratación."/>
    <x v="2"/>
    <x v="23"/>
    <m/>
  </r>
  <r>
    <x v="12"/>
    <s v="D4. Capacitación insuficiente para el Personal del área de Sistemas y Tecnología."/>
    <x v="2"/>
    <x v="9"/>
    <m/>
  </r>
  <r>
    <x v="12"/>
    <s v="D7. Desconocimiento por parte de terceros de las directrices trazadas por la Dirección de Sistemas y Tecnología para el desarrollo e implementación de nuevo software "/>
    <x v="2"/>
    <x v="9"/>
    <m/>
  </r>
  <r>
    <x v="12"/>
    <s v="D5. Rotación de personal sin la debida planeación  y adecuación de los espacios físicos en las diferentes áreas de la Universidad de Cundinamarca"/>
    <x v="2"/>
    <x v="3"/>
    <m/>
  </r>
  <r>
    <x v="12"/>
    <s v="D6. Falta de continuidad en la contratación del personal de la Dirección de Sistemas y Tecnología, lo que ocasiona un retraso  en el  normal desarrollo de las actividades programadas"/>
    <x v="2"/>
    <x v="3"/>
    <m/>
  </r>
  <r>
    <x v="12"/>
    <s v="D2. Falta de Recurso Humano para la implementación de nuevos proyectos tecnológicos de la Dirección de Sistemas y Tecnología"/>
    <x v="2"/>
    <x v="14"/>
    <m/>
  </r>
  <r>
    <x v="12"/>
    <s v="D9. No asistencia de los funcionarios de la Universidad de Cundinamarca  a las socializaciones  suministradas por la Dirección de Sistemas y Tecnología"/>
    <x v="2"/>
    <x v="2"/>
    <m/>
  </r>
  <r>
    <x v="12"/>
    <s v="D12.  La falta de articulación entre los procesos afecta las actividades del área."/>
    <x v="1"/>
    <x v="1"/>
    <m/>
  </r>
  <r>
    <x v="12"/>
    <s v="D13.  El método de contratación y compra  es extenso y dispendioso afectando la continuidad  de los procesos."/>
    <x v="1"/>
    <x v="1"/>
    <m/>
  </r>
  <r>
    <x v="12"/>
    <s v="D14. No es suficiente la asignación del rubro presupuestal para la ejecución de las actividades."/>
    <x v="5"/>
    <x v="12"/>
    <m/>
  </r>
  <r>
    <x v="12"/>
    <s v="D16. Los procesos Críticos de la Dirección de Sistemas requieren de personal altamente Capacitado para lo cual no existe una modalidad de Contratación ni tablas salariales acordes."/>
    <x v="2"/>
    <x v="9"/>
    <m/>
  </r>
  <r>
    <x v="12"/>
    <s v="D17. Falta de Documentación adecuada y actualizada en procesos críticos gestionados por personal de Contrato a termino Fijo."/>
    <x v="1"/>
    <x v="17"/>
    <m/>
  </r>
  <r>
    <x v="12"/>
    <s v="D18. Deficiencias en el monitoreo de Servicios Tecnológicos utilizados a los usuarios Académicos y administrativos."/>
    <x v="6"/>
    <x v="13"/>
    <m/>
  </r>
  <r>
    <x v="12"/>
    <s v="D19. Falta de masificación en el uso de herramientas para la gestión administrativa y académica."/>
    <x v="1"/>
    <x v="18"/>
    <m/>
  </r>
  <r>
    <x v="12"/>
    <s v="D20. No se cuenta con recursos redundantes que permitan una continuidad o un plan de Contingencia optimo en los servicios Tecnológicos Ofrecidos a las partes Interesadas."/>
    <x v="1"/>
    <x v="27"/>
    <m/>
  </r>
  <r>
    <x v="12"/>
    <s v="D15. La estructura orgánica es inapropiada para la ejecución de los planes, lo que hace que los trámites sean mas demorados."/>
    <x v="0"/>
    <x v="28"/>
    <m/>
  </r>
  <r>
    <x v="13"/>
    <s v="D1. Los equipos tecnológicos presentan fallas técnicas."/>
    <x v="3"/>
    <x v="22"/>
    <m/>
  </r>
  <r>
    <x v="13"/>
    <s v="D2. Alta Rotación de Personal."/>
    <x v="2"/>
    <x v="3"/>
    <m/>
  </r>
  <r>
    <x v="13"/>
    <s v="D3. Falta de sistematización de la Oficina."/>
    <x v="1"/>
    <x v="26"/>
    <m/>
  </r>
  <r>
    <x v="13"/>
    <s v="D4. Falta de articulación con todos los Procesos."/>
    <x v="1"/>
    <x v="1"/>
    <m/>
  </r>
  <r>
    <x v="13"/>
    <s v="D5. Falta desarrollar procesos de capacitación a los funcionarios."/>
    <x v="2"/>
    <x v="9"/>
    <m/>
  </r>
  <r>
    <x v="13"/>
    <s v="D6. Falta el manual de funciones que sustente la designación de las actividades. "/>
    <x v="2"/>
    <x v="23"/>
    <m/>
  </r>
  <r>
    <x v="13"/>
    <s v="D7. La documentación del proceso aun no se encuentra divulgada."/>
    <x v="1"/>
    <x v="25"/>
    <m/>
  </r>
  <r>
    <x v="13"/>
    <s v="D8. El tiempo de operación de los procesos es deficiente, se presentan reprocesos."/>
    <x v="1"/>
    <x v="1"/>
    <m/>
  </r>
  <r>
    <x v="13"/>
    <s v="D9. la estructura orgánica es inapropiada para la ejecución de los planes, lo que hace que los trámites sean mas demorados."/>
    <x v="0"/>
    <x v="28"/>
    <m/>
  </r>
  <r>
    <x v="14"/>
    <s v="D19. Registro no oportuno de los ingresos por las diferentes modalidades"/>
    <x v="1"/>
    <x v="25"/>
    <m/>
  </r>
  <r>
    <x v="14"/>
    <s v="D2. Falta de Capacitación en temas relacionados a la naturaleza del proceso"/>
    <x v="2"/>
    <x v="9"/>
    <m/>
  </r>
  <r>
    <x v="14"/>
    <s v="D7. Desconocimiento de los bienes e inmuebles con los que cuenta la Universidad"/>
    <x v="0"/>
    <x v="0"/>
    <m/>
  </r>
  <r>
    <x v="14"/>
    <s v="D8. Personal Insuficiente para las actividades del Proceso"/>
    <x v="2"/>
    <x v="14"/>
    <m/>
  </r>
  <r>
    <x v="14"/>
    <s v="D1. Información de proveedores desactualizada e insuficiente cantidad de proveedores"/>
    <x v="1"/>
    <x v="25"/>
    <m/>
  </r>
  <r>
    <x v="14"/>
    <s v="D6. No hay suficiente control de los insumos al Parque Automotor"/>
    <x v="6"/>
    <x v="13"/>
    <m/>
  </r>
  <r>
    <x v="14"/>
    <s v="D3. Falta de articulación con el Sistema de Seguridad y Salud en el Trabajo - SST  en Seccionales y Extensiones."/>
    <x v="1"/>
    <x v="1"/>
    <m/>
  </r>
  <r>
    <x v="14"/>
    <s v="D18. Mala clasificación de los bienes"/>
    <x v="3"/>
    <x v="22"/>
    <m/>
  </r>
  <r>
    <x v="14"/>
    <s v="D4. Carencia de Políticas Internas en materia de Contratación"/>
    <x v="0"/>
    <x v="5"/>
    <m/>
  </r>
  <r>
    <x v="14"/>
    <s v="D17. Se incumplen las actividades de los procedimientos  y la normatividad del proceso."/>
    <x v="1"/>
    <x v="19"/>
    <m/>
  </r>
  <r>
    <x v="14"/>
    <s v="D16. Conciliaciones entre Almacen y contabilidad"/>
    <x v="1"/>
    <x v="1"/>
    <m/>
  </r>
  <r>
    <x v="14"/>
    <s v="D15.  Falta de actualización en la base de datos de Inventarios"/>
    <x v="1"/>
    <x v="26"/>
    <m/>
  </r>
  <r>
    <x v="14"/>
    <s v="D14. La información remitida por los procesos en ocasiones no cumple de manera completa, causando reprocesos en las  actividades. "/>
    <x v="1"/>
    <x v="18"/>
    <m/>
  </r>
  <r>
    <x v="14"/>
    <s v="D13. No informar oportunamente cuando se presentan casos de perdida y/o daños de elementos devolutivos"/>
    <x v="1"/>
    <x v="25"/>
    <m/>
  </r>
  <r>
    <x v="14"/>
    <s v="D12. Traslado de elementos devolutivos sin la debida comunicación con Almacén (ABSr037)"/>
    <x v="1"/>
    <x v="18"/>
    <m/>
  </r>
  <r>
    <x v="14"/>
    <s v="D11. Falta de un control eficiente que permita salvaguardar el parque automotor"/>
    <x v="6"/>
    <x v="35"/>
    <m/>
  </r>
  <r>
    <x v="14"/>
    <s v="D10. El Modelo y los tiempos de contratación  de la Universidad son ineficientes, sin unidad de criterio y dispendiosos afectando la continuidad del proceso."/>
    <x v="2"/>
    <x v="3"/>
    <m/>
  </r>
  <r>
    <x v="14"/>
    <s v="D9. Falta de espacios físicos para el adecuado almacenaje de los elementos o productos."/>
    <x v="3"/>
    <x v="30"/>
    <m/>
  </r>
  <r>
    <x v="14"/>
    <s v="D5. No es suficiente la asignación del rubro presupuestal para la ejecución de las actividades."/>
    <x v="5"/>
    <x v="12"/>
    <m/>
  </r>
  <r>
    <x v="15"/>
    <s v="D5. El modelo y los tiempos de contratación de la universidad es ineficiente"/>
    <x v="1"/>
    <x v="10"/>
    <m/>
  </r>
  <r>
    <x v="15"/>
    <s v="D4. Falta de actualización y desconocimiento de normas al interior de la universidad."/>
    <x v="1"/>
    <x v="19"/>
    <m/>
  </r>
  <r>
    <x v="15"/>
    <s v="D6. Falta de compromiso y apoyo en la labor preventiva que realiza la oficina, lo que se traduce en inasistencia a los eventos de capacitación."/>
    <x v="2"/>
    <x v="2"/>
    <m/>
  </r>
  <r>
    <x v="15"/>
    <s v="D1. Alta rotación de personal, lo que genera poco conocimiento de la entidad y sus procesos así como poco compromiso con el desarrollo de la gestión. "/>
    <x v="2"/>
    <x v="3"/>
    <m/>
  </r>
  <r>
    <x v="15"/>
    <s v="D7. Faltan convenios que permitan mejorar las relaciones internas y externas del proceso."/>
    <x v="0"/>
    <x v="20"/>
    <m/>
  </r>
  <r>
    <x v="15"/>
    <s v="D2. No hay un espacio adecuado para adelantar las audiencias públicas de los procesos verbales y otras diligencias como declaraciones y versiones libres."/>
    <x v="3"/>
    <x v="30"/>
    <m/>
  </r>
  <r>
    <x v="15"/>
    <s v="D3. El aplicativo de Control Disciplinario no cumple con todos los requerimientos del Proceso."/>
    <x v="3"/>
    <x v="7"/>
    <m/>
  </r>
  <r>
    <x v="15"/>
    <s v="D8. Se desconocen las necesidades de la comunidad académica y partes interesadas."/>
    <x v="0"/>
    <x v="5"/>
    <m/>
  </r>
  <r>
    <x v="16"/>
    <s v="D8: Divulgación y socialización de los manuales del proceso."/>
    <x v="1"/>
    <x v="18"/>
    <m/>
  </r>
  <r>
    <x v="16"/>
    <s v="D13. La emisora de la Universidad requiere una mayor insonorización para sus actividades."/>
    <x v="3"/>
    <x v="22"/>
    <m/>
  </r>
  <r>
    <x v="16"/>
    <s v="D14. La cobertura del internet no es optima dentro de las instalaciones"/>
    <x v="3"/>
    <x v="11"/>
    <m/>
  </r>
  <r>
    <x v="16"/>
    <s v="D15. Consumo de papel acorde a las solicitudes de las partes interesadas"/>
    <x v="7"/>
    <x v="24"/>
    <m/>
  </r>
  <r>
    <x v="16"/>
    <s v="D16. Inoportunidad en el suministro de la información y de tiempos establecidos para la producción del servicio requerido."/>
    <x v="1"/>
    <x v="25"/>
    <m/>
  </r>
  <r>
    <x v="16"/>
    <s v="D2: Equipos insuficientes para la operación del proceso (Cámaras de televisión, micrófonos, luces, trípodes, baterías, teléfonos, almacenamiento de los equipos)"/>
    <x v="3"/>
    <x v="22"/>
    <m/>
  </r>
  <r>
    <x v="16"/>
    <s v="D3: El proceso de la Oficina Asesora no cuenta con un servidor propio ni unidades de almacenamiento "/>
    <x v="3"/>
    <x v="7"/>
    <m/>
  </r>
  <r>
    <x v="16"/>
    <s v="D7: El espacio donde está ubicado actualmente la cabina de radio es compartido con la oficina de apoyo académico, lo cual pone en riesgo los equipos de la oficina, puesto que solo se dispone de una sola entrada. "/>
    <x v="3"/>
    <x v="30"/>
    <m/>
  </r>
  <r>
    <x v="16"/>
    <s v="D10. Insuficiencia de recursos físicos y económicos para el transporte seguro y oportuno en el cubrimiento de eventos en las diferentes sedes de la Universidad."/>
    <x v="3"/>
    <x v="34"/>
    <m/>
  </r>
  <r>
    <x v="16"/>
    <s v="D4: No se cuenta con la medición de percepción y / o expectativas de los grupos de interés de la Universidad. "/>
    <x v="6"/>
    <x v="16"/>
    <m/>
  </r>
  <r>
    <x v="16"/>
    <s v="D5: No se cuenta con un manual de redacción y estilo para la página web."/>
    <x v="1"/>
    <x v="29"/>
    <m/>
  </r>
  <r>
    <x v="16"/>
    <s v="D9: Proceso de compras complejo y demorado. "/>
    <x v="1"/>
    <x v="29"/>
    <m/>
  </r>
  <r>
    <x v="16"/>
    <s v="D6: La asignación de recursos financieros para la contratación del personal especializado para el proceso de comunicaciones es limitado, lo que ocasiona una alta rotación del mismo."/>
    <x v="5"/>
    <x v="12"/>
    <m/>
  </r>
  <r>
    <x v="3"/>
    <s v="D1. El alcance del proceso es demasiado  grande teniendo en cuenta la cantidad de espacios académicos (156) presentes en las unidades regionales y manejando la oficina centralizada en la sede, lo que no permite tener un impacto eficiente y no se cuenta con el personal suficiente."/>
    <x v="2"/>
    <x v="14"/>
    <m/>
  </r>
  <r>
    <x v="3"/>
    <s v="D9. Intermitencia en  los procesos de contratación del personal idóneo para los espacios académicos granjas agropecuarias."/>
    <x v="2"/>
    <x v="3"/>
    <m/>
  </r>
  <r>
    <x v="3"/>
    <s v="D11. No aprovechamiento de los recursos de apoyo por parte de la academia."/>
    <x v="2"/>
    <x v="2"/>
    <m/>
  </r>
  <r>
    <x v="3"/>
    <s v="D2. No se cuenta con un profesional que lidere los laboratorios de sede, seccionales y extensiones. Como lo tiene bibliotecas y granjas."/>
    <x v="2"/>
    <x v="14"/>
    <m/>
  </r>
  <r>
    <x v="3"/>
    <s v="D7. Elementos académicos que no cuenten con las condiciones mínimas para su préstamo"/>
    <x v="3"/>
    <x v="22"/>
    <m/>
  </r>
  <r>
    <x v="3"/>
    <s v="D3. Infraestructura limitada para los laboratorios."/>
    <x v="3"/>
    <x v="30"/>
    <m/>
  </r>
  <r>
    <x v="3"/>
    <s v="D6. Desactualización de los recursos Bibliográficos y de apoyo Docente de los espacios académicos."/>
    <x v="3"/>
    <x v="4"/>
    <m/>
  </r>
  <r>
    <x v="3"/>
    <s v="D8. Falta de modernización de los espacios académicos."/>
    <x v="3"/>
    <x v="4"/>
    <m/>
  </r>
  <r>
    <x v="3"/>
    <s v="D5. Falta de articulación de los diferentes actores en la formulación y ejecución de los proyectos aprobados por el COUNFIS y planeación institucional encaminados al mejoramiento de los espacios académicos adscritos a la unidad de apoyo académico."/>
    <x v="1"/>
    <x v="1"/>
    <m/>
  </r>
  <r>
    <x v="3"/>
    <s v="D12. Falta  de articulación entre la planeación académica y administrativa en cuanto a la formulación de proyectos de inversión."/>
    <x v="1"/>
    <x v="1"/>
    <m/>
  </r>
  <r>
    <x v="3"/>
    <s v="D10. Baja  difusión de la producción científica y académica de Universidad de Cundinamarca (Biblioteca)."/>
    <x v="6"/>
    <x v="36"/>
    <m/>
  </r>
  <r>
    <x v="3"/>
    <s v="D13. Falta de estandarización de los laboratorios y espacios académicos."/>
    <x v="1"/>
    <x v="29"/>
    <m/>
  </r>
  <r>
    <x v="3"/>
    <s v="D4. No existe rubro para bibliotecas por gastos de funcionamiento PAA, lo que limita la adquisición de libros, revistas especializadas, bases de datos y suscripciones a publicaciones periódicas."/>
    <x v="5"/>
    <x v="12"/>
    <m/>
  </r>
  <r>
    <x v="17"/>
    <s v="D1. Inestabilidad laboral (en la renovación de los contratos) de algunos funcionarios adscritos a la oficina. "/>
    <x v="2"/>
    <x v="3"/>
    <m/>
  </r>
  <r>
    <x v="17"/>
    <s v="D10. El modelo y los tiempos de contratación de la universidad son dispendiosos."/>
    <x v="2"/>
    <x v="3"/>
    <m/>
  </r>
  <r>
    <x v="17"/>
    <s v="D9. Equipos de Computo con capacidad limitada"/>
    <x v="3"/>
    <x v="33"/>
    <m/>
  </r>
  <r>
    <x v="17"/>
    <s v="D2. Personal insuficiente para las actividades del proceso."/>
    <x v="2"/>
    <x v="14"/>
    <m/>
  </r>
  <r>
    <x v="17"/>
    <s v="D3. En todas las seccionales y extensiones no se cuenta con las condiciones adecuadas para la conservación de los documentos. "/>
    <x v="3"/>
    <x v="30"/>
    <m/>
  </r>
  <r>
    <x v="17"/>
    <s v="D4. Dependencia de otras áreas para la ejecución de las actividades del proceso"/>
    <x v="1"/>
    <x v="1"/>
    <m/>
  </r>
  <r>
    <x v="17"/>
    <s v="D11. Falta integración con el equipo de trabajo y partes interesadas"/>
    <x v="4"/>
    <x v="6"/>
    <m/>
  </r>
  <r>
    <x v="17"/>
    <s v="D12. La estructura orgánica es inapropiada para la ejecución de los planes, lo que hace que los trámites sean mas demorados"/>
    <x v="0"/>
    <x v="28"/>
    <m/>
  </r>
  <r>
    <x v="17"/>
    <s v="D5. Los consejos de Facultad y las direcciones de programa no envían oportunamente a la oficina de Admisiones y Registro, las actas de consejo, actas de sustentación y vistos buenos, para iniciar el proceso de Revisión de carpeta para Grados y Novedades Académicas."/>
    <x v="1"/>
    <x v="18"/>
    <m/>
  </r>
  <r>
    <x v="17"/>
    <s v="D6. Demora de la oficina de tesorería en cargar archivos planos de los pagos realizados por parte de los estudiantes y aspirantes. "/>
    <x v="1"/>
    <x v="10"/>
    <m/>
  </r>
  <r>
    <x v="17"/>
    <s v="D8. Falta de rubro propio para el proceso. "/>
    <x v="5"/>
    <x v="12"/>
    <m/>
  </r>
  <r>
    <x v="17"/>
    <s v="D7. Falta de digitación oportuna de Notas por parte de los docentes de los diferentes programas Académicos."/>
    <x v="1"/>
    <x v="10"/>
    <m/>
  </r>
  <r>
    <x v="18"/>
    <s v="D3. Falta de continuidad en la Contratación de personal Administrativo."/>
    <x v="2"/>
    <x v="3"/>
    <m/>
  </r>
  <r>
    <x v="18"/>
    <s v="D1. No hay suficiente capacidad instalada para atender las necesidades de la Universidad."/>
    <x v="2"/>
    <x v="14"/>
    <m/>
  </r>
  <r>
    <x v="18"/>
    <s v="D2. Falta de sistematización en la Oficina."/>
    <x v="1"/>
    <x v="26"/>
    <m/>
  </r>
  <r>
    <x v="18"/>
    <s v="D4.Falta infraestructura para el desarrollo eficaz de las actividades del proceso."/>
    <x v="3"/>
    <x v="30"/>
    <m/>
  </r>
  <r>
    <x v="18"/>
    <s v="D5. Se presentan cambios inesperados acorde a actualizaciones normativas."/>
    <x v="1"/>
    <x v="27"/>
    <m/>
  </r>
  <r>
    <x v="18"/>
    <s v="D6. Debilidad de conocimiento respecto a los nuevos sistemas, modelos, normatividad adoptados por la Universidad de Cundinamarca."/>
    <x v="0"/>
    <x v="5"/>
    <m/>
  </r>
  <r>
    <x v="18"/>
    <s v="D7. Falta de entrega oportuna de la informacion por parte de los procesos."/>
    <x v="1"/>
    <x v="10"/>
    <m/>
  </r>
  <r>
    <x v="18"/>
    <s v="D8. Perdida de informacion clave del proceso "/>
    <x v="1"/>
    <x v="25"/>
    <m/>
  </r>
  <r>
    <x v="19"/>
    <s v="D3 - Falta de estímulos a la investigación"/>
    <x v="0"/>
    <x v="0"/>
    <m/>
  </r>
  <r>
    <x v="19"/>
    <s v="D4 - Pocos productos como resultados de Proyectos de investigación"/>
    <x v="6"/>
    <x v="37"/>
    <m/>
  </r>
  <r>
    <x v="19"/>
    <s v="D8 - Contratos por tiempos cortos de Investigadores y personal administrativo."/>
    <x v="2"/>
    <x v="3"/>
    <m/>
  </r>
  <r>
    <x v="19"/>
    <s v="D1 - No se reconoce la importancia de la investigación en la Universidad"/>
    <x v="0"/>
    <x v="0"/>
    <m/>
  </r>
  <r>
    <x v="19"/>
    <s v="D2 - Falta de espacios académicos para la investigación"/>
    <x v="3"/>
    <x v="30"/>
    <m/>
  </r>
  <r>
    <x v="19"/>
    <s v="D7 - Manejo de la información en físico"/>
    <x v="7"/>
    <x v="24"/>
    <m/>
  </r>
  <r>
    <x v="19"/>
    <s v="D12 - No se reporta la evaluación de Desempeño de las Líneas, Grupos y Semilleros de Investigación por los responsables"/>
    <x v="1"/>
    <x v="29"/>
    <m/>
  </r>
  <r>
    <x v="19"/>
    <s v="D6 - No cumplir con los tiempos  establecidos para la revisión de solicitudes ante el CDI"/>
    <x v="6"/>
    <x v="13"/>
    <m/>
  </r>
  <r>
    <x v="19"/>
    <s v="D13 - No reportan las actualizaciones de integrantes, de grupos, semilleros y proyectos de investigación"/>
    <x v="6"/>
    <x v="13"/>
    <m/>
  </r>
  <r>
    <x v="19"/>
    <s v="D5 - No se tiene establecido los parámetros para retirar el aval institucional a: líneas, grupos,  y semillero de investigación."/>
    <x v="1"/>
    <x v="29"/>
    <m/>
  </r>
  <r>
    <x v="19"/>
    <s v="D10 - Cambios inesperados en los procedimientos administrativos. "/>
    <x v="1"/>
    <x v="27"/>
    <m/>
  </r>
  <r>
    <x v="19"/>
    <s v="D11 - No acogerse a los procedimientos establecidos"/>
    <x v="2"/>
    <x v="2"/>
    <m/>
  </r>
  <r>
    <x v="19"/>
    <s v="D16 - Falta de ejecución de convenios. "/>
    <x v="0"/>
    <x v="0"/>
    <m/>
  </r>
  <r>
    <x v="19"/>
    <s v="D9 - Demora en los procesos administrativos y financieros para el desembolso de los recursos"/>
    <x v="1"/>
    <x v="10"/>
    <m/>
  </r>
  <r>
    <x v="19"/>
    <s v="D14 - No cumplimiento de lo pactado en el acta de compromiso de los proyectos de investigación y transferencias de resultados"/>
    <x v="2"/>
    <x v="2"/>
    <m/>
  </r>
  <r>
    <x v="19"/>
    <s v="D15 - No existe reglamentación ni planes de capacitación Nacionales y/o Internacionales para formación de investigadores. "/>
    <x v="2"/>
    <x v="9"/>
    <m/>
  </r>
  <r>
    <x v="19"/>
    <s v="D17 - Se identifica  la falta de infraestructura  para el desarrollo eficiente de las  actividades del proceso.  "/>
    <x v="3"/>
    <x v="30"/>
    <m/>
  </r>
  <r>
    <x v="19"/>
    <s v="D18- El proceso carece de  los   Insumos necesarios  para la ejecución de los proyectos."/>
    <x v="7"/>
    <x v="24"/>
    <m/>
  </r>
  <r>
    <x v="19"/>
    <s v="D19 - Se identifica la necesidad de implementar un Software adecuado el proceso de investigación.  "/>
    <x v="3"/>
    <x v="7"/>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x v="0"/>
    <s v="A2. Desastres naturales que afecten las instalaciones de la oficina"/>
    <x v="0"/>
    <x v="0"/>
    <m/>
  </r>
  <r>
    <x v="1"/>
    <s v="A1: La expedición de la ley 1753 artículo 222 de 2015 y el decreto 2450 de 2015 del MEN Resolución 02041 del 2016"/>
    <x v="1"/>
    <x v="1"/>
    <m/>
  </r>
  <r>
    <x v="1"/>
    <s v="A2. Faltan adecuaciones de infraestructura para la adquisición de equipos tecnológicos"/>
    <x v="2"/>
    <x v="2"/>
    <m/>
  </r>
  <r>
    <x v="1"/>
    <s v="A3: Congestión de las plataformas del MEN."/>
    <x v="3"/>
    <x v="3"/>
    <m/>
  </r>
  <r>
    <x v="1"/>
    <s v="A4: Presentación de documentos en medio físico "/>
    <x v="1"/>
    <x v="4"/>
    <m/>
  </r>
  <r>
    <x v="2"/>
    <s v="A1. Ley de garantías "/>
    <x v="1"/>
    <x v="1"/>
    <m/>
  </r>
  <r>
    <x v="2"/>
    <s v="A2. Universidades competidoras con mayor trayectoria y experiencia en modelos de contratación por medio de licitaciones."/>
    <x v="4"/>
    <x v="5"/>
    <m/>
  </r>
  <r>
    <x v="2"/>
    <s v="A3. Desconocimiento de las entidades públicas al respecto de la Dirección de Proyectos Especiales de la Universidad."/>
    <x v="4"/>
    <x v="6"/>
    <m/>
  </r>
  <r>
    <x v="2"/>
    <s v="A4. Dependencia de la aprobación de Planes de Desarrollo."/>
    <x v="5"/>
    <x v="7"/>
    <m/>
  </r>
  <r>
    <x v="2"/>
    <s v="A5. Cambios administrativos en las entidades con las cuales se suscriben los contratos."/>
    <x v="1"/>
    <x v="8"/>
    <m/>
  </r>
  <r>
    <x v="2"/>
    <s v="A6. Deterioro de la imagen de la Universidad de Cundinamarca."/>
    <x v="4"/>
    <x v="6"/>
    <m/>
  </r>
  <r>
    <x v="3"/>
    <s v="A3. Desconocimiento de la Normatividad Legal vigente."/>
    <x v="1"/>
    <x v="1"/>
    <m/>
  </r>
  <r>
    <x v="4"/>
    <s v="A5. Los tiempos en los que se transfieren los recursos de estampillas no son acordes a las necesidades de la Universidad."/>
    <x v="2"/>
    <x v="2"/>
    <m/>
  </r>
  <r>
    <x v="5"/>
    <s v="A6. Se presentan inconsistencias en los procesos de selección y contratación laboral (Demora, Conflicto de intereses)"/>
    <x v="5"/>
    <x v="7"/>
    <m/>
  </r>
  <r>
    <x v="6"/>
    <s v="A3. Se presenta congestión e interrupción de los procesos y procedimientos externos."/>
    <x v="1"/>
    <x v="9"/>
    <m/>
  </r>
  <r>
    <x v="7"/>
    <s v="A1  Tiempos de aplicación de las políticas del Ministerio de Educación."/>
    <x v="1"/>
    <x v="4"/>
    <m/>
  </r>
  <r>
    <x v="7"/>
    <s v="A2 Disminución de la transferencia económica del departamento y de la Nación"/>
    <x v="2"/>
    <x v="10"/>
    <m/>
  </r>
  <r>
    <x v="7"/>
    <s v="A3 La ubicación geográfica de algunas sedes no facilita la consecución de docentes requeridos para los núcleos temáticos"/>
    <x v="6"/>
    <x v="11"/>
    <m/>
  </r>
  <r>
    <x v="7"/>
    <s v="A4 Condiciones de contratación en el medio "/>
    <x v="1"/>
    <x v="9"/>
    <m/>
  </r>
  <r>
    <x v="7"/>
    <s v="A5. Los planes de desarrollo del departamento no contemplan apoyo a la Universidad de Cundinamarca"/>
    <x v="5"/>
    <x v="7"/>
    <m/>
  </r>
  <r>
    <x v="7"/>
    <s v="A6. Los perfiles de ingreso de los aspirantes no cumplen los requerimientos de educación superior"/>
    <x v="6"/>
    <x v="11"/>
    <m/>
  </r>
  <r>
    <x v="7"/>
    <s v="A7. Situaciones de orden público"/>
    <x v="6"/>
    <x v="12"/>
    <m/>
  </r>
  <r>
    <x v="7"/>
    <s v="A8. Ataques a la infraestructura tecnológica"/>
    <x v="3"/>
    <x v="13"/>
    <m/>
  </r>
  <r>
    <x v="8"/>
    <s v="A1. Imprudencia y falta de Autocuidado en la Comunidad Universitaria."/>
    <x v="6"/>
    <x v="14"/>
    <m/>
  </r>
  <r>
    <x v="8"/>
    <s v="A2. Estigmatización a los servicios de psicología por parte de la sociedad."/>
    <x v="6"/>
    <x v="14"/>
    <m/>
  </r>
  <r>
    <x v="8"/>
    <s v="A3. Aumento del consumo de licores y sustancias psicoactivas en los estudiantes"/>
    <x v="6"/>
    <x v="14"/>
    <m/>
  </r>
  <r>
    <x v="8"/>
    <s v="A4. Condiciones económicas e intrafamiliares que afectan a los estudiantes"/>
    <x v="6"/>
    <x v="11"/>
    <m/>
  </r>
  <r>
    <x v="8"/>
    <s v="A6. Existe carencia  de cooperación, articulación y apoyo interinstitucional con el Gobierno, Ministerio de Educación, entidades públicas y privadas."/>
    <x v="5"/>
    <x v="15"/>
    <m/>
  </r>
  <r>
    <x v="8"/>
    <s v="A7. La asignación presupuestal transferida por parte del municipio, departamento y/o nación ha disminuido."/>
    <x v="2"/>
    <x v="10"/>
    <m/>
  </r>
  <r>
    <x v="8"/>
    <s v="A8. Se presentan casos de vandalismo y delincuencia que alteran el orden público afectando el desarrollo de las actividades."/>
    <x v="6"/>
    <x v="12"/>
    <m/>
  </r>
  <r>
    <x v="8"/>
    <s v="A9. Se crean grupos en redes sociales emitiendo información no válida  sobre la Institución. "/>
    <x v="5"/>
    <x v="7"/>
    <m/>
  </r>
  <r>
    <x v="8"/>
    <s v="A10.  La ejecución de las actividades del proceso pueden verse afectadas con la ocurrencia de desastres y fenomenos naturales."/>
    <x v="0"/>
    <x v="0"/>
    <m/>
  </r>
  <r>
    <x v="8"/>
    <s v="A11.  Se desconoce las políticas ambientales que regulan a la universidad por parte del proceso."/>
    <x v="5"/>
    <x v="16"/>
    <m/>
  </r>
  <r>
    <x v="8"/>
    <s v="A12.  Las congestiones externas e interrupciones afectan las acciones y respuestas  del proceso."/>
    <x v="1"/>
    <x v="9"/>
    <m/>
  </r>
  <r>
    <x v="8"/>
    <s v="A13. La oferta académica de la universidad no satisface las necesidades de la región."/>
    <x v="4"/>
    <x v="17"/>
    <m/>
  </r>
  <r>
    <x v="8"/>
    <s v="A14. Existe competencia en la región que impide visibilizar la universidad."/>
    <x v="4"/>
    <x v="5"/>
    <m/>
  </r>
  <r>
    <x v="8"/>
    <s v="A15. La universidad no se reconoce en la región como competitiva en educación superior."/>
    <x v="4"/>
    <x v="6"/>
    <m/>
  </r>
  <r>
    <x v="8"/>
    <s v="A16. No hay una clara interpretación y direccionamiento de los requisitos legales."/>
    <x v="1"/>
    <x v="4"/>
    <m/>
  </r>
  <r>
    <x v="8"/>
    <s v="A17. Desconocimiento de las actividades que desarrolla Bienestar"/>
    <x v="6"/>
    <x v="18"/>
    <m/>
  </r>
  <r>
    <x v="8"/>
    <s v="A18. Estigmatización a los servicios de Programas socioeconómicos por parte de los estudiantes."/>
    <x v="6"/>
    <x v="14"/>
    <m/>
  </r>
  <r>
    <x v="8"/>
    <s v="A19. Falta de interés por parte de administrativos y docentes a las actividades que desarrolla bienestar"/>
    <x v="6"/>
    <x v="14"/>
    <m/>
  </r>
  <r>
    <x v="8"/>
    <s v="A5. Falta de confianza por parte de la comunidad estudiantil para buscar la asesoria psicologica."/>
    <x v="6"/>
    <x v="14"/>
    <m/>
  </r>
  <r>
    <x v="5"/>
    <s v="A3. Brote de enfermedades de control oficial. "/>
    <x v="0"/>
    <x v="19"/>
    <m/>
  </r>
  <r>
    <x v="9"/>
    <s v="A1. Catástrofes naturales."/>
    <x v="0"/>
    <x v="0"/>
    <m/>
  </r>
  <r>
    <x v="9"/>
    <s v="A3. Apagones "/>
    <x v="0"/>
    <x v="0"/>
    <m/>
  </r>
  <r>
    <x v="10"/>
    <s v="A1. Cambio en la Tasa Representativa del Mercado"/>
    <x v="2"/>
    <x v="2"/>
    <m/>
  </r>
  <r>
    <x v="11"/>
    <s v="A5 - Disminución de recursos financieros para la Universidad (estampilla, de la Nación, Ciencia, Tecnología e Innovación)"/>
    <x v="2"/>
    <x v="10"/>
    <m/>
  </r>
  <r>
    <x v="12"/>
    <s v="A1: Desfinanciamiento de las Universidades públicas en Colombia"/>
    <x v="2"/>
    <x v="10"/>
    <m/>
  </r>
  <r>
    <x v="13"/>
    <s v="A1. No Giro oportuno de las entidades externas de los aportes ordinarios y aportes con destinación especifica a la Universidad de Cundinamarca."/>
    <x v="2"/>
    <x v="2"/>
    <m/>
  </r>
  <r>
    <x v="13"/>
    <s v="A2. No tramite oportuno para el giro de las transferencias de recursos provenientes del Fondo de extensión y proyectos especiales, Fondo Académico y Centro Académico Deportivo CAD a la Universidad de Cundinamarca."/>
    <x v="2"/>
    <x v="20"/>
    <m/>
  </r>
  <r>
    <x v="5"/>
    <s v="A5. la asignación  presupuestal por parte del gobierno es insuficiente y los tiempos no son acordes para el cumplimiento de las actividades del proceso"/>
    <x v="2"/>
    <x v="10"/>
    <m/>
  </r>
  <r>
    <x v="14"/>
    <s v="A6. Los tiempos para el trámite y giros de recursos económicos por parte de entes gubernamentales son demorados y son insuficientes."/>
    <x v="2"/>
    <x v="2"/>
    <m/>
  </r>
  <r>
    <x v="14"/>
    <s v="A7. Se presentan casos de vandalismo y delincuencia que alteran el orden público afectando el desarrollo de las actividades."/>
    <x v="6"/>
    <x v="12"/>
    <m/>
  </r>
  <r>
    <x v="14"/>
    <s v="A1. Reducción de recursos para el sector público por parte del gobierno"/>
    <x v="2"/>
    <x v="10"/>
    <m/>
  </r>
  <r>
    <x v="4"/>
    <s v="A1. Disminución en los recursos transferidos por el Municipio, Departamento y la Nación"/>
    <x v="2"/>
    <x v="10"/>
    <m/>
  </r>
  <r>
    <x v="0"/>
    <s v="A3. Actualización normativa que afecte el desarrollo normal del proceso"/>
    <x v="1"/>
    <x v="1"/>
    <m/>
  </r>
  <r>
    <x v="10"/>
    <s v="A4. Normatividad en Seguridad y Salud en el Trabajo y Parafiscales"/>
    <x v="1"/>
    <x v="1"/>
    <m/>
  </r>
  <r>
    <x v="10"/>
    <s v="A5. Normatividad Legal que afecta la enajenación de Bienes de la Universidad"/>
    <x v="1"/>
    <x v="1"/>
    <m/>
  </r>
  <r>
    <x v="11"/>
    <s v="A3 - No existe reglamentación ni planes de capacitación Nacionales y/o Internacionales para formación de investigadores. "/>
    <x v="6"/>
    <x v="11"/>
    <m/>
  </r>
  <r>
    <x v="15"/>
    <s v="A2. interrupción de términos que generan acumulación de actuaciones e incumplimiento normativo"/>
    <x v="1"/>
    <x v="9"/>
    <m/>
  </r>
  <r>
    <x v="16"/>
    <s v="A6. Catastrofes naturales"/>
    <x v="0"/>
    <x v="0"/>
    <m/>
  </r>
  <r>
    <x v="16"/>
    <s v="A4. Requisitos de propiedad intelectual"/>
    <x v="1"/>
    <x v="4"/>
    <m/>
  </r>
  <r>
    <x v="16"/>
    <s v="A5. Sanciones por incumplimiento a entes de control"/>
    <x v="1"/>
    <x v="21"/>
    <m/>
  </r>
  <r>
    <x v="5"/>
    <s v="A1. Ley de garantías, legislación ambiental."/>
    <x v="1"/>
    <x v="1"/>
    <m/>
  </r>
  <r>
    <x v="5"/>
    <s v="A2. Variación acelerada de las tendencias en los recursos de apoyo de la educación superior (Característica 26 - Lineamiento CNA)."/>
    <x v="1"/>
    <x v="4"/>
    <m/>
  </r>
  <r>
    <x v="14"/>
    <s v="A2. Cambios recurrentes en la legislación y normatividad"/>
    <x v="1"/>
    <x v="1"/>
    <m/>
  </r>
  <r>
    <x v="14"/>
    <s v="A3. Exigibilidad de documentos por parte de los entes de control"/>
    <x v="1"/>
    <x v="1"/>
    <m/>
  </r>
  <r>
    <x v="14"/>
    <s v="A5. Ley de garantías"/>
    <x v="1"/>
    <x v="1"/>
    <m/>
  </r>
  <r>
    <x v="17"/>
    <s v="A2. Los tiempos para el trámite y giros de recursos económicos por parte de entes gubernamentales son demorados y son insuficientes."/>
    <x v="2"/>
    <x v="2"/>
    <m/>
  </r>
  <r>
    <x v="17"/>
    <s v="A3. Se desconocen las necesidades de la comunidad académica y partes interesadas."/>
    <x v="6"/>
    <x v="11"/>
    <m/>
  </r>
  <r>
    <x v="17"/>
    <s v="A4. La universidad presencia actos de vandalismo y delincuencia que alteran el orden público dañando los recursos físicos."/>
    <x v="6"/>
    <x v="12"/>
    <m/>
  </r>
  <r>
    <x v="17"/>
    <s v="A5. Se crean grupos sociales que emiten información falsa sobre la universidad."/>
    <x v="5"/>
    <x v="7"/>
    <m/>
  </r>
  <r>
    <x v="17"/>
    <s v="A6. No hay una clara interpretación y direccionamiento de los requisitos legales por parte de los entes gubernamentales."/>
    <x v="1"/>
    <x v="4"/>
    <m/>
  </r>
  <r>
    <x v="17"/>
    <s v="A1. Congestión Judicial que afecta el desarrollo y los tiempos oportunos de respuesta de la Universidad."/>
    <x v="1"/>
    <x v="9"/>
    <m/>
  </r>
  <r>
    <x v="6"/>
    <s v="A4. El modelo y los tiempos de contratación de la Universidad son ineficientes, extensos y dispendiosos afectando la continuidad  de los procesos."/>
    <x v="1"/>
    <x v="9"/>
    <m/>
  </r>
  <r>
    <x v="6"/>
    <s v="A5. La estructura orgánica es inapropiada para la ejecución de los planes, lo que hace que los trámites sean mas demorados."/>
    <x v="6"/>
    <x v="11"/>
    <m/>
  </r>
  <r>
    <x v="6"/>
    <s v="A2. No hay una clara interpretación de los requisitos legales aplicables al Proceso."/>
    <x v="1"/>
    <x v="4"/>
    <m/>
  </r>
  <r>
    <x v="4"/>
    <s v="A2. Cambios en la Normatividad regulatoria del sector"/>
    <x v="1"/>
    <x v="1"/>
    <m/>
  </r>
  <r>
    <x v="3"/>
    <s v="A1. Falta de directrices para la aplicación de la normatividad legal vigente a nivel nacional para entidades territoriales de educación superior "/>
    <x v="1"/>
    <x v="4"/>
    <m/>
  </r>
  <r>
    <x v="18"/>
    <s v="A2. Actualizaciones en plataforma del ICFES"/>
    <x v="3"/>
    <x v="3"/>
    <m/>
  </r>
  <r>
    <x v="11"/>
    <s v="A1 - Competencia de otras instituciones de investigación"/>
    <x v="4"/>
    <x v="5"/>
    <m/>
  </r>
  <r>
    <x v="11"/>
    <s v="A4 - Las condiciones de contratación que ofrecen otras IES (Instituciones de Educación Superior) para investigadores en la región. "/>
    <x v="4"/>
    <x v="5"/>
    <m/>
  </r>
  <r>
    <x v="4"/>
    <s v="A4. Alta competencia de Universidades Públicas e Instituciones en el entorno"/>
    <x v="4"/>
    <x v="5"/>
    <m/>
  </r>
  <r>
    <x v="10"/>
    <s v="A2. Trámites de Nacionalización de Mercancía"/>
    <x v="2"/>
    <x v="2"/>
    <m/>
  </r>
  <r>
    <x v="12"/>
    <s v="A3: Censura de los medios de comunicación como consecuencia de un distanciamiento con los medios externos nacionales"/>
    <x v="6"/>
    <x v="18"/>
    <m/>
  </r>
  <r>
    <x v="15"/>
    <s v="A1. Falta de colaboración Interinstitucional, frente a la inoportunidad en la entrega de información por parte de las dependencias. "/>
    <x v="5"/>
    <x v="15"/>
    <m/>
  </r>
  <r>
    <x v="15"/>
    <s v="A3. Demora en las decisiones de segunda instancia."/>
    <x v="1"/>
    <x v="21"/>
    <m/>
  </r>
  <r>
    <x v="16"/>
    <s v="A1. Posibilidad de que por acción u omisión, se use el poder para desviar la gestión de lo público hacia un beneficio privado."/>
    <x v="5"/>
    <x v="7"/>
    <m/>
  </r>
  <r>
    <x v="16"/>
    <s v="A2. No continuidad de las practicas por lineamientos políticos"/>
    <x v="5"/>
    <x v="7"/>
    <m/>
  </r>
  <r>
    <x v="13"/>
    <s v="A3. Incumplimiento por parte de los estudiantes en el pago de matrículas fraccionadas."/>
    <x v="2"/>
    <x v="20"/>
    <m/>
  </r>
  <r>
    <x v="13"/>
    <s v="A4. Los paros estudiantiles afectan el desarrollo de las actividades propias del proceso"/>
    <x v="5"/>
    <x v="7"/>
    <m/>
  </r>
  <r>
    <x v="14"/>
    <s v="A4. Fortalecimiento de la inspección, vigilancia y control en Colombia."/>
    <x v="1"/>
    <x v="21"/>
    <m/>
  </r>
  <r>
    <x v="4"/>
    <s v="A6. Se presentan casos de vandalismo y delincuencia que alteran el orden público afectando el desarrollo de las actividades."/>
    <x v="6"/>
    <x v="12"/>
    <m/>
  </r>
  <r>
    <x v="4"/>
    <s v="A7. La ejecución de las actividades del proceso pueden verse afectadas con la ocurrencia de desastres y fenomenos naturales."/>
    <x v="0"/>
    <x v="0"/>
    <m/>
  </r>
  <r>
    <x v="4"/>
    <s v="A8. No hay una clara interpretación y direccionamiento de los requisitos legales."/>
    <x v="1"/>
    <x v="4"/>
    <m/>
  </r>
  <r>
    <x v="4"/>
    <s v="A9. Se presenta congestión e interrupción de los procesos y procedimientos externos."/>
    <x v="1"/>
    <x v="9"/>
    <m/>
  </r>
  <r>
    <x v="4"/>
    <s v="A10. Presiones internas para privilegiar procesos "/>
    <x v="5"/>
    <x v="7"/>
    <m/>
  </r>
  <r>
    <x v="4"/>
    <s v="A11. Recursos Financieros insuficientes para satisfacer las necesidades de la Institución"/>
    <x v="2"/>
    <x v="10"/>
    <m/>
  </r>
  <r>
    <x v="4"/>
    <s v="A12. Desconocimiento de las actividades y metas propias del proceso por parte de los Gestores Responsables"/>
    <x v="1"/>
    <x v="9"/>
    <m/>
  </r>
  <r>
    <x v="4"/>
    <s v="A3. Influencia política en la Gestión de la Institución"/>
    <x v="5"/>
    <x v="7"/>
    <m/>
  </r>
  <r>
    <x v="0"/>
    <s v="A4. La asignación del rubro presupuestal es insuficiente y los tiempos no son acordes para el cumplimiento de las actividades del proceso"/>
    <x v="2"/>
    <x v="10"/>
    <m/>
  </r>
  <r>
    <x v="0"/>
    <s v="A1. Asonadas por parte de los estudiantes"/>
    <x v="6"/>
    <x v="11"/>
    <m/>
  </r>
  <r>
    <x v="5"/>
    <s v="A4. Asonadas, paros estudiantiles."/>
    <x v="6"/>
    <x v="11"/>
    <m/>
  </r>
  <r>
    <x v="10"/>
    <s v="A5. Normatividad Legal que afecta la enajenación de Bienes de la Universidad."/>
    <x v="1"/>
    <x v="1"/>
    <m/>
  </r>
  <r>
    <x v="10"/>
    <s v="A6.  La articulación y el apoyo con otras entidades es dispendioso y no es suficiente."/>
    <x v="5"/>
    <x v="15"/>
    <m/>
  </r>
  <r>
    <x v="10"/>
    <s v="A7. La asignación del rubro presupuestal por parte de la Ucundinamarca es insuficiente y los tiempos no son acordes para la ejecución de las actividades del proceso."/>
    <x v="2"/>
    <x v="10"/>
    <m/>
  </r>
  <r>
    <x v="10"/>
    <s v="A8. No se tienen establecidos lineamientos claros para pasantes externos."/>
    <x v="1"/>
    <x v="4"/>
    <m/>
  </r>
  <r>
    <x v="10"/>
    <s v="A9. Se presentan casos de vandalismo y delincuencia que alteran el orden público afectando el desarrollo de las actividades."/>
    <x v="6"/>
    <x v="12"/>
    <m/>
  </r>
  <r>
    <x v="10"/>
    <s v="A10.  La ejecución de las actividades del proceso pueden verse afectadas con la ocurrencia de desastres y fenómenos naturales."/>
    <x v="0"/>
    <x v="0"/>
    <m/>
  </r>
  <r>
    <x v="10"/>
    <s v="A11. No hay una clara interpretación y direccionamiento de los requisitos legales."/>
    <x v="1"/>
    <x v="4"/>
    <m/>
  </r>
  <r>
    <x v="10"/>
    <s v="A12. Falta de Cultura en la Planeación de actividades."/>
    <x v="6"/>
    <x v="14"/>
    <m/>
  </r>
  <r>
    <x v="10"/>
    <s v="A13. Procesos precontractuales poco transparentes."/>
    <x v="5"/>
    <x v="22"/>
    <m/>
  </r>
  <r>
    <x v="10"/>
    <s v="A14. Falta de actualización en normatividad Jurídica."/>
    <x v="1"/>
    <x v="1"/>
    <m/>
  </r>
  <r>
    <x v="10"/>
    <s v="A15. Fallas en las especificaciones técnicas."/>
    <x v="6"/>
    <x v="11"/>
    <m/>
  </r>
  <r>
    <x v="10"/>
    <s v="A16. Falta de Planificación en el descanso que programa la Universidad."/>
    <x v="1"/>
    <x v="9"/>
    <m/>
  </r>
  <r>
    <x v="10"/>
    <s v="A17. Falta de articulación entre los procesos."/>
    <x v="1"/>
    <x v="9"/>
    <m/>
  </r>
  <r>
    <x v="10"/>
    <s v="A3. Falta de Transparencia de los ciudadanos"/>
    <x v="6"/>
    <x v="14"/>
    <m/>
  </r>
  <r>
    <x v="11"/>
    <s v="A2 - Escasa implicación de algunos sectores de la sociedad en los proyectos de investigación regional."/>
    <x v="6"/>
    <x v="11"/>
    <m/>
  </r>
  <r>
    <x v="12"/>
    <s v="A5: Inseguridad en el transporte de los equipos de producción audiovisual el cual pone en riesgo de igual manera la integridad del talento humano responsable de salvaguardar los equipos."/>
    <x v="6"/>
    <x v="12"/>
    <m/>
  </r>
  <r>
    <x v="6"/>
    <s v="A1. Posible incumplimiento de compromisos con el cliente externo."/>
    <x v="4"/>
    <x v="17"/>
    <m/>
  </r>
  <r>
    <x v="3"/>
    <s v="A2. Uso inadecuado por parte de los usuarios a los servicios y recursos tecnológicos de la Universidad de Cundinamarca"/>
    <x v="6"/>
    <x v="14"/>
    <m/>
  </r>
  <r>
    <x v="12"/>
    <s v="A2: Hackers informáticos"/>
    <x v="3"/>
    <x v="13"/>
    <m/>
  </r>
  <r>
    <x v="12"/>
    <s v="A6. Paros, asonadas y bloqueos puesto que restringen la movilidad y afectan la oportunidad en tiempo para cumplimiento de cubrimientos."/>
    <x v="5"/>
    <x v="7"/>
    <m/>
  </r>
  <r>
    <x v="12"/>
    <s v="A7. Catástrofes naturales"/>
    <x v="0"/>
    <x v="0"/>
    <m/>
  </r>
  <r>
    <x v="12"/>
    <s v="A8. Falta de implementación de políticas ambientales acorde al desarrollo de actividades"/>
    <x v="5"/>
    <x v="16"/>
    <m/>
  </r>
  <r>
    <x v="12"/>
    <s v="A4: Creación de cuentas en redes sociales por parte de diferentes funcionarios, docentes, estudiantes y egresados de la Universidad, emitiendo información no validada institucionalmente y no oficial."/>
    <x v="3"/>
    <x v="3"/>
    <m/>
  </r>
  <r>
    <x v="16"/>
    <s v="A7. Falta de entrega oportuna de la informacion por parte de los procesos."/>
    <x v="1"/>
    <x v="9"/>
    <m/>
  </r>
  <r>
    <x v="16"/>
    <s v="A8. Se presentan cambios inesperados acorde a actualizaciones normativas"/>
    <x v="1"/>
    <x v="1"/>
    <m/>
  </r>
  <r>
    <x v="16"/>
    <s v="A9. Paros estudiantiles que afectan la prestación del servicio."/>
    <x v="5"/>
    <x v="7"/>
    <m/>
  </r>
  <r>
    <x v="16"/>
    <s v="A3. Hackers informáticos"/>
    <x v="3"/>
    <x v="13"/>
    <m/>
  </r>
  <r>
    <x v="5"/>
    <s v="A8. No hay una clara interpretación y direccionamiento de los requisitos legales. "/>
    <x v="1"/>
    <x v="4"/>
    <m/>
  </r>
  <r>
    <x v="5"/>
    <s v="A7. Se crean grupos sociales que emiten información falsa sobre la universidad."/>
    <x v="5"/>
    <x v="7"/>
    <m/>
  </r>
  <r>
    <x v="14"/>
    <s v="A8. La ejecución de las actividades del proceso pueden verse afectadas con la ocurrencia de desastres y fenomenos naturales."/>
    <x v="0"/>
    <x v="0"/>
    <m/>
  </r>
  <r>
    <x v="14"/>
    <s v="A9. Se presenta congestión e interrupción de los procesos y procedimientos externos."/>
    <x v="1"/>
    <x v="9"/>
    <m/>
  </r>
  <r>
    <x v="14"/>
    <s v="A10. No se cumple los requerimientos y compromisos con el cliente externo."/>
    <x v="4"/>
    <x v="23"/>
    <m/>
  </r>
  <r>
    <x v="14"/>
    <s v="A11. La universidad no se reconoce en la región como competitiva en educación superior."/>
    <x v="4"/>
    <x v="6"/>
    <m/>
  </r>
  <r>
    <x v="14"/>
    <s v="A12. Falta de estructuración de procesos nuevos."/>
    <x v="1"/>
    <x v="9"/>
    <m/>
  </r>
  <r>
    <x v="9"/>
    <s v="A5. Situaciones de orden público"/>
    <x v="6"/>
    <x v="12"/>
    <m/>
  </r>
  <r>
    <x v="9"/>
    <s v="A2. Hackers Informáticos externos. "/>
    <x v="3"/>
    <x v="13"/>
    <m/>
  </r>
  <r>
    <x v="9"/>
    <s v="A4. Manipulación de la información por agentes externos, empresas que apoyan en la creación gestasoft "/>
    <x v="3"/>
    <x v="13"/>
    <m/>
  </r>
  <r>
    <x v="3"/>
    <s v="A5. Mal uso de los servicios o recursos tecnológicos por parte de los usuarios finales."/>
    <x v="6"/>
    <x v="14"/>
    <m/>
  </r>
  <r>
    <x v="3"/>
    <s v="A6. Se presentan casos de vandalismo y delincuencia que alteran el orden público afectando el desarrollo de las actividades."/>
    <x v="6"/>
    <x v="12"/>
    <m/>
  </r>
  <r>
    <x v="3"/>
    <s v="A7.  La ejecución de las actividades del proceso pueden verse afectadas con la ocurrencia de desastres y fenómenos naturales."/>
    <x v="0"/>
    <x v="0"/>
    <m/>
  </r>
  <r>
    <x v="3"/>
    <s v="A8. Ataques informáticos a la Infraestructura Tecnológica"/>
    <x v="3"/>
    <x v="13"/>
    <m/>
  </r>
  <r>
    <x v="3"/>
    <s v="A8. Acceso Físicos a Centros de Datos sin los controles Adecuados Requeridos."/>
    <x v="3"/>
    <x v="3"/>
    <m/>
  </r>
  <r>
    <x v="3"/>
    <s v="A9. Falta de compromiso de la alta Dirección frente a los proyectos de renovación de tecnología"/>
    <x v="6"/>
    <x v="11"/>
    <m/>
  </r>
  <r>
    <x v="3"/>
    <s v="A4. Acceso fraudulento a sistemas informáticos de la Institución"/>
    <x v="3"/>
    <x v="13"/>
    <m/>
  </r>
  <r>
    <x v="18"/>
    <s v="A1. Hackers y virus informáticos "/>
    <x v="3"/>
    <x v="13"/>
    <m/>
  </r>
  <r>
    <x v="18"/>
    <s v="A3. Falta de interés por parte del aspirante en consultar el Instructivo en el portal web."/>
    <x v="6"/>
    <x v="14"/>
    <m/>
  </r>
  <r>
    <x v="18"/>
    <s v="A4. Fenómenos naturales como inundaciones e incendios"/>
    <x v="0"/>
    <x v="0"/>
    <m/>
  </r>
  <r>
    <x v="18"/>
    <s v="A6. Inconsistencias en los procesos de selección y contratación laboral."/>
    <x v="5"/>
    <x v="7"/>
    <m/>
  </r>
  <r>
    <x v="18"/>
    <s v="A7. Se carece de apoyo interinstitucional por parte del Gobierno y el Ministerio de Educación Nacional."/>
    <x v="5"/>
    <x v="15"/>
    <m/>
  </r>
  <r>
    <x v="18"/>
    <s v="A8. Los tiempos para el trámite y giros de recursos económicos por parte de entes gubernamentales son demorados y son insuficinetes."/>
    <x v="2"/>
    <x v="20"/>
    <m/>
  </r>
  <r>
    <x v="18"/>
    <s v="A9. Grupos sociales que emiten información falsa sobre la universidad."/>
    <x v="5"/>
    <x v="7"/>
    <m/>
  </r>
  <r>
    <x v="18"/>
    <s v="A10. Congestión e interrupción de los procesos y procedimientos externos."/>
    <x v="1"/>
    <x v="9"/>
    <m/>
  </r>
  <r>
    <x v="18"/>
    <s v="A5. Paros Estudiantiles"/>
    <x v="6"/>
    <x v="11"/>
    <m/>
  </r>
  <r>
    <x v="19"/>
    <s v="A1. Manejo inadecuado de la información por personal diferente a los funcionarios de Talento Humano."/>
    <x v="6"/>
    <x v="14"/>
    <m/>
  </r>
  <r>
    <x v="19"/>
    <s v="A2. Constantes cambios en la legislación relacionada a la gestión del talento humano"/>
    <x v="1"/>
    <x v="1"/>
    <m/>
  </r>
  <r>
    <x v="19"/>
    <s v="A3. Fenómenos naturales o causados por el hombre como inundaciones, incendios, manifestaciones, entre otros"/>
    <x v="0"/>
    <x v="0"/>
    <m/>
  </r>
  <r>
    <x v="19"/>
    <s v="A4. Falsedad en documentos entregados por parte de los funcionarios, como requisitos de contratación."/>
    <x v="6"/>
    <x v="14"/>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
  <r>
    <x v="0"/>
    <s v="O4. Apropiación de Políticas de ahorro de papel."/>
    <x v="0"/>
    <x v="0"/>
  </r>
  <r>
    <x v="1"/>
    <s v="O1. Masificación del uso de las redes sociales."/>
    <x v="1"/>
    <x v="1"/>
  </r>
  <r>
    <x v="2"/>
    <s v="O1: Plataforma tecnológica del SACES - CNA"/>
    <x v="1"/>
    <x v="1"/>
  </r>
  <r>
    <x v="2"/>
    <s v="O2:Oferta en el mercado del  Sistema de autoevaluación y acreditación institucional Modelo SAAI de SUIT Academusoft de la Universidad de Pamplona."/>
    <x v="2"/>
    <x v="2"/>
  </r>
  <r>
    <x v="2"/>
    <s v="O4. Creación y fortalecimiento de alianzas con IES y/o empresas"/>
    <x v="2"/>
    <x v="3"/>
  </r>
  <r>
    <x v="2"/>
    <s v="O3: Documentos externos que soportan los procesos de registro calificado, condiciones iniciales de acreditación de programas, ejercicios de autoevaluación (Normas, Guías)"/>
    <x v="3"/>
    <x v="4"/>
  </r>
  <r>
    <x v="1"/>
    <s v="O2. Sistema General de Regalías en el sector público."/>
    <x v="3"/>
    <x v="5"/>
  </r>
  <r>
    <x v="1"/>
    <s v="O3. Las diferentes problemáticas de la comunidad."/>
    <x v="4"/>
    <x v="6"/>
  </r>
  <r>
    <x v="1"/>
    <s v="O4. Políticas y beneficios para el tema de posconflicto establecidas por el gobierno."/>
    <x v="4"/>
    <x v="6"/>
  </r>
  <r>
    <x v="1"/>
    <s v="O5. Amplio mercado de entidades públicas para la búsqueda de celebración de contratos."/>
    <x v="2"/>
    <x v="3"/>
  </r>
  <r>
    <x v="3"/>
    <s v="O3. Los lineamientos y normas legales se dan cumplimento  en las prácticas del proceso."/>
    <x v="3"/>
    <x v="4"/>
  </r>
  <r>
    <x v="3"/>
    <s v="O4. La articulación y el apoyo con otras entidades es asertivo y eficiente."/>
    <x v="2"/>
    <x v="2"/>
  </r>
  <r>
    <x v="4"/>
    <s v="O5. Los lineamientos y normas legales se cumplen en las prácticas del proceso."/>
    <x v="3"/>
    <x v="4"/>
  </r>
  <r>
    <x v="5"/>
    <s v="O2. Capacitación permanente a los directivos de el área financiera con entidades altamente calificada."/>
    <x v="4"/>
    <x v="6"/>
  </r>
  <r>
    <x v="6"/>
    <s v="O1. Demanda de profesionales en la región."/>
    <x v="2"/>
    <x v="7"/>
  </r>
  <r>
    <x v="6"/>
    <s v="O2 Localización de la sede Chía para ofertar programas académicos por la infraestructura y la cercanía a Bogotá"/>
    <x v="2"/>
    <x v="2"/>
  </r>
  <r>
    <x v="6"/>
    <s v="O3 Demanda de programas de postgrado virtuales"/>
    <x v="2"/>
    <x v="7"/>
  </r>
  <r>
    <x v="6"/>
    <s v="O4 Existencia de políticas de acreditación de los programas académicos"/>
    <x v="3"/>
    <x v="4"/>
  </r>
  <r>
    <x v="6"/>
    <s v="O5 Disponibilidad, necesidad de conservación y uso de recursos naturales"/>
    <x v="5"/>
    <x v="8"/>
  </r>
  <r>
    <x v="6"/>
    <s v="O6 Ubicación estratégica de la Universidad en la región "/>
    <x v="2"/>
    <x v="2"/>
  </r>
  <r>
    <x v="6"/>
    <s v="O7. Alta demanda de graduados para la oferta de posgrados "/>
    <x v="4"/>
    <x v="6"/>
  </r>
  <r>
    <x v="6"/>
    <s v="O8. Alta posibilidad de alianzas estratégicas - convenios interinstitucionales e internacionales"/>
    <x v="2"/>
    <x v="9"/>
  </r>
  <r>
    <x v="6"/>
    <s v="O9. Disponibilidad y cualificación en el uso y apropiación de tecnologías."/>
    <x v="1"/>
    <x v="1"/>
  </r>
  <r>
    <x v="6"/>
    <s v="O10. Actualización e implementación de normatividad legal aplicable"/>
    <x v="3"/>
    <x v="5"/>
  </r>
  <r>
    <x v="6"/>
    <s v="O11. Proyección de nueva oferta académica para sede seccionales y extensiones"/>
    <x v="2"/>
    <x v="3"/>
  </r>
  <r>
    <x v="7"/>
    <s v="O1. Apoyo del Gobierno Local y Entes Externos en campañas de Bienestar para los estudiantes"/>
    <x v="0"/>
    <x v="10"/>
  </r>
  <r>
    <x v="7"/>
    <s v="O2. Los lineamientos y normas legales se cumplen en las prácticas del proceso."/>
    <x v="3"/>
    <x v="4"/>
  </r>
  <r>
    <x v="8"/>
    <s v="O1 - Convocatorias externas permanentes para financiar proyectos de investigación "/>
    <x v="2"/>
    <x v="3"/>
  </r>
  <r>
    <x v="4"/>
    <s v="O1. Inversión Pública y Privada para emprender convenios, proyectos de Investigación, Desarrollo, Innovación y Postconflicto"/>
    <x v="6"/>
    <x v="11"/>
  </r>
  <r>
    <x v="0"/>
    <s v="O2. Mayor entrada de recursos por estampilla."/>
    <x v="6"/>
    <x v="12"/>
  </r>
  <r>
    <x v="4"/>
    <s v="O4. Exigencia de Acreditación Institucional y de Programas Académicos por parte del Ministerio de Educación Nacional"/>
    <x v="3"/>
    <x v="4"/>
  </r>
  <r>
    <x v="0"/>
    <s v="O3. Actualización normativa."/>
    <x v="3"/>
    <x v="5"/>
  </r>
  <r>
    <x v="9"/>
    <s v="O3. Beneficios otorgados por pares académicos a causa de la certificación administrativa en ISO 9001"/>
    <x v="2"/>
    <x v="9"/>
  </r>
  <r>
    <x v="4"/>
    <s v="O3. Lineamientos claros por parte del Ministerio de Educación Nacional para el sector"/>
    <x v="3"/>
    <x v="4"/>
  </r>
  <r>
    <x v="0"/>
    <s v="O1. Ley 594 de 2000 y Normas concordantes."/>
    <x v="3"/>
    <x v="5"/>
  </r>
  <r>
    <x v="10"/>
    <s v="O3. Expedición de normas nacionales aplicables al proceso"/>
    <x v="3"/>
    <x v="5"/>
  </r>
  <r>
    <x v="11"/>
    <s v="O1: Posibilidad de Certificar la Web Institución "/>
    <x v="2"/>
    <x v="9"/>
  </r>
  <r>
    <x v="12"/>
    <s v="O3. Modelo Integrado de Planeación y Gestión."/>
    <x v="3"/>
    <x v="5"/>
  </r>
  <r>
    <x v="9"/>
    <s v="O4. Fortalecimiento de la inspección, vigilancia y control en Colombia."/>
    <x v="3"/>
    <x v="13"/>
  </r>
  <r>
    <x v="13"/>
    <s v="O1. Capacitaciones con Entes Externos"/>
    <x v="2"/>
    <x v="2"/>
  </r>
  <r>
    <x v="11"/>
    <s v="O3: Posibilidad de generar relaciones interinstitucionales con universidades del país e instituciones académicas a nivel mundial."/>
    <x v="2"/>
    <x v="3"/>
  </r>
  <r>
    <x v="12"/>
    <s v="O1. Generar transferencia de conocimiento a través de la Educación Continuada."/>
    <x v="2"/>
    <x v="3"/>
  </r>
  <r>
    <x v="12"/>
    <s v="O4. Falta de competencia de las oficinas de control interno de la región"/>
    <x v="2"/>
    <x v="2"/>
  </r>
  <r>
    <x v="14"/>
    <s v="O1. Alto Potencial de demanda de servicios de la Oficina a través de las Decanaturas y Oficinas."/>
    <x v="2"/>
    <x v="7"/>
  </r>
  <r>
    <x v="14"/>
    <s v="O5. Amplia demanda de Formación en competencias y actualización en conocimientos específicos para la Comunidad en General."/>
    <x v="2"/>
    <x v="2"/>
  </r>
  <r>
    <x v="10"/>
    <s v="O2. Capacitaciones con Entes Externos"/>
    <x v="2"/>
    <x v="2"/>
  </r>
  <r>
    <x v="13"/>
    <s v="O2. Fortalecimiento de los canales de comunicación con los Proveedores"/>
    <x v="4"/>
    <x v="14"/>
  </r>
  <r>
    <x v="13"/>
    <s v="O5. Estudiantes de carrera profesional en búsqueda de pasantías como opción de grado"/>
    <x v="4"/>
    <x v="6"/>
  </r>
  <r>
    <x v="8"/>
    <s v="O2 - Convocatorias externas para acceder a los recursos  que fortalezcan el proceso de investigación en la Universidad de Cundinamarca. "/>
    <x v="2"/>
    <x v="2"/>
  </r>
  <r>
    <x v="8"/>
    <s v="O4- Por ser una universidad regional y de provincia, es requerida para participar en proyectos de investigación con otras entidades. "/>
    <x v="2"/>
    <x v="2"/>
  </r>
  <r>
    <x v="11"/>
    <s v="O2: Espacios publicitarios que se pueden adquirir en los especiales de educación de los medios de comunicación con cobertura nacional"/>
    <x v="4"/>
    <x v="14"/>
  </r>
  <r>
    <x v="15"/>
    <s v="O2. Amplia oferta en el mercado de elementos, y equipos que permiten dotar, actualizar  y modernizar los espacios académicos."/>
    <x v="2"/>
    <x v="3"/>
  </r>
  <r>
    <x v="9"/>
    <s v="O1. Amplia oferta de empresas consultoras"/>
    <x v="2"/>
    <x v="3"/>
  </r>
  <r>
    <x v="9"/>
    <s v="O6. Los procesos de contratación se realizan conforme a la ley."/>
    <x v="0"/>
    <x v="15"/>
  </r>
  <r>
    <x v="3"/>
    <s v="O2. Apoyos a través de la modalidad virtual en temas de Gobierno Digital y Protección de Datos por parte de Min TIC y Superintendencia de Industria y Comercio"/>
    <x v="1"/>
    <x v="1"/>
  </r>
  <r>
    <x v="8"/>
    <s v="O5 - Creciente implantación de universidades privadas en la provincia, para posibles alianzas estratégicas. "/>
    <x v="2"/>
    <x v="2"/>
  </r>
  <r>
    <x v="15"/>
    <s v="O4. Participación en redes académicas."/>
    <x v="2"/>
    <x v="3"/>
  </r>
  <r>
    <x v="14"/>
    <s v="O3. Potencial de asociación con Redes de Oficinas de Interacción Universitaria a nivel nacional e internacional."/>
    <x v="2"/>
    <x v="9"/>
  </r>
  <r>
    <x v="14"/>
    <s v="O4. Amplio Nicho de mercado sin ser atendido."/>
    <x v="4"/>
    <x v="6"/>
  </r>
  <r>
    <x v="8"/>
    <s v="O6 - Participación en eventos científicos nacionales e internacionales para semilleristas y docentes investigadores"/>
    <x v="2"/>
    <x v="2"/>
  </r>
  <r>
    <x v="8"/>
    <s v="O7 - Participación en la secretaria de Ciencia, tecnología e Innovación del Departamento de Cundinamarca."/>
    <x v="2"/>
    <x v="9"/>
  </r>
  <r>
    <x v="14"/>
    <s v="O2. Reconocimiento y competitividad que tiene la Universidad a nivel local y regional."/>
    <x v="2"/>
    <x v="9"/>
  </r>
  <r>
    <x v="9"/>
    <s v="O7. Los lineamientos y normas legales se cumplen  en las prácticas del proceso."/>
    <x v="3"/>
    <x v="4"/>
  </r>
  <r>
    <x v="9"/>
    <s v="O5. Nueva orientación de la documentación en las nuevas versiones de ISO Estructura alto nivel"/>
    <x v="3"/>
    <x v="4"/>
  </r>
  <r>
    <x v="16"/>
    <s v="O1. Apoyo normativo por parte de los entes de control (conceptos, remisión, quejas por competencias)."/>
    <x v="3"/>
    <x v="13"/>
  </r>
  <r>
    <x v="12"/>
    <s v="O2. Información Actualizada enviada por Entes de Control Interno."/>
    <x v="3"/>
    <x v="13"/>
  </r>
  <r>
    <x v="10"/>
    <s v="O1. Posibilidad de crear y fortalecer nuevas alianzas estratégicas con empresas e instituciones de educación superior."/>
    <x v="2"/>
    <x v="9"/>
  </r>
  <r>
    <x v="5"/>
    <s v="O1. Buenas relaciones con las entidades públicas y privadas externas."/>
    <x v="0"/>
    <x v="10"/>
  </r>
  <r>
    <x v="17"/>
    <s v="O2. Libre acceso a Jurisprudencia aplicable al proceso."/>
    <x v="0"/>
    <x v="0"/>
  </r>
  <r>
    <x v="17"/>
    <s v="O3. Solicitud de conceptos a Entes de Control y diferentes Órganos de Gobierno que permitan orientar los conceptos y la Gestión realizada por el Proceso."/>
    <x v="3"/>
    <x v="13"/>
  </r>
  <r>
    <x v="17"/>
    <s v="O4. Realizar los procesos de contratación conforme a la ley."/>
    <x v="0"/>
    <x v="15"/>
  </r>
  <r>
    <x v="17"/>
    <s v="O5. Solicitar pasantes para el apoyo de las actividades del proceso."/>
    <x v="2"/>
    <x v="3"/>
  </r>
  <r>
    <x v="17"/>
    <s v="O6. Adquisición de nuevos equipos tecnológicos y nuevos softwares."/>
    <x v="1"/>
    <x v="16"/>
  </r>
  <r>
    <x v="17"/>
    <s v="O7. Política y objetivos ambientales que buscan regular las actividades de la Universidad."/>
    <x v="0"/>
    <x v="0"/>
  </r>
  <r>
    <x v="17"/>
    <s v="O8. Credibilidad y confianza en la prestación de los servicios, los contratos y los convenios."/>
    <x v="2"/>
    <x v="9"/>
  </r>
  <r>
    <x v="17"/>
    <s v="O1. Buena relación con los entes gubernamentales."/>
    <x v="0"/>
    <x v="10"/>
  </r>
  <r>
    <x v="4"/>
    <s v="O2. Cooperación Interinstitucional con Gobierno, Ministerio, Función Pública y Entidades Públicas y Privadas"/>
    <x v="0"/>
    <x v="10"/>
  </r>
  <r>
    <x v="3"/>
    <s v="O1. Articulación con la Subdirección de Seguridad y Privacidad de la información, del Ministerio de Tecnologías de Información y Comunicación - Min TIC en la implementación de la Norma ISO 27001:2013 "/>
    <x v="1"/>
    <x v="1"/>
  </r>
  <r>
    <x v="12"/>
    <s v="O5. Auditorías por parte de entes de control"/>
    <x v="3"/>
    <x v="13"/>
  </r>
  <r>
    <x v="8"/>
    <s v="O3 - Problemáticas de las regiones"/>
    <x v="4"/>
    <x v="6"/>
  </r>
  <r>
    <x v="15"/>
    <s v="O5. Atender la demanda en las solicitudes externas de los espacios académicos."/>
    <x v="4"/>
    <x v="6"/>
  </r>
  <r>
    <x v="9"/>
    <s v="O8. La articulación y el apoyo con otras entidades es asertivo y eficiente."/>
    <x v="2"/>
    <x v="2"/>
  </r>
  <r>
    <x v="14"/>
    <s v="O6. Amplia necesidad de Fortalecer el tejido social y humano a las comunidades que lo requieran."/>
    <x v="4"/>
    <x v="6"/>
  </r>
  <r>
    <x v="14"/>
    <s v="O7. Necesidad de transferir conocimientos por parte de las Instituciones de Educación Superior a la sociedad."/>
    <x v="4"/>
    <x v="6"/>
  </r>
  <r>
    <x v="15"/>
    <s v="O1. Reconocimiento por el cumplimiento de requisitos ambientales."/>
    <x v="2"/>
    <x v="9"/>
  </r>
  <r>
    <x v="13"/>
    <s v="O3. Libre acceso a la Información"/>
    <x v="1"/>
    <x v="1"/>
  </r>
  <r>
    <x v="11"/>
    <s v="O4: Posicionamiento de redes sociales de la institución como un medio de comunicación masivo "/>
    <x v="1"/>
    <x v="1"/>
  </r>
  <r>
    <x v="9"/>
    <s v="O2. Software de SGC en el mercado "/>
    <x v="2"/>
    <x v="3"/>
  </r>
  <r>
    <x v="13"/>
    <s v="O4. Optimización del Uso de las Tecnologías de la información disponibles"/>
    <x v="1"/>
    <x v="16"/>
  </r>
  <r>
    <x v="15"/>
    <s v="O6. Posibilidad de crear y fortalecer nuevas alianzas interbibliotecarias."/>
    <x v="2"/>
    <x v="3"/>
  </r>
  <r>
    <x v="15"/>
    <s v="O7. Posicionamiento estratégico en la región."/>
    <x v="2"/>
    <x v="9"/>
  </r>
  <r>
    <x v="15"/>
    <s v="O8. Posibilidad de obtener certificaciones por entes externos por el buen desempeño y labor de la universidad en la ejecución de sus actividades."/>
    <x v="2"/>
    <x v="9"/>
  </r>
  <r>
    <x v="15"/>
    <s v="O3. Desarrollo de nuevas tecnologías."/>
    <x v="1"/>
    <x v="16"/>
  </r>
  <r>
    <x v="18"/>
    <s v="O1. Demanda en la Educación virtual en programas de Postgrado."/>
    <x v="2"/>
    <x v="7"/>
  </r>
  <r>
    <x v="18"/>
    <s v="O2. Crecimiento de la población estudiantil. "/>
    <x v="4"/>
    <x v="6"/>
  </r>
  <r>
    <x v="18"/>
    <s v="O3. Becas otorgadas por convenios interinstitucionales."/>
    <x v="4"/>
    <x v="6"/>
  </r>
  <r>
    <x v="18"/>
    <s v="O4. Baja competencia en la región donde hace presencia la Institución."/>
    <x v="2"/>
    <x v="2"/>
  </r>
  <r>
    <x v="18"/>
    <s v="O6. Ofertar nuevos programas académicos teniendo en cuenta las necesidades del sector."/>
    <x v="2"/>
    <x v="3"/>
  </r>
  <r>
    <x v="18"/>
    <s v="O7. Articulación y apoyo con otras entidades (publicas y/o privadas)."/>
    <x v="2"/>
    <x v="9"/>
  </r>
  <r>
    <x v="18"/>
    <s v="O8. Adquisición de nuevos equipos tecnológicos."/>
    <x v="1"/>
    <x v="16"/>
  </r>
  <r>
    <x v="18"/>
    <s v="O9. Certificaciones ambientales."/>
    <x v="2"/>
    <x v="9"/>
  </r>
  <r>
    <x v="18"/>
    <s v="O10. Crear y fortalecer nuevas alianzas estratégicas con empresas e instituciones de educación superior"/>
    <x v="2"/>
    <x v="9"/>
  </r>
  <r>
    <x v="18"/>
    <s v="O5. La expedición de la norma de Inclusión "/>
    <x v="3"/>
    <x v="5"/>
  </r>
  <r>
    <x v="19"/>
    <s v="O1. Apoyo de caja de compensación familiar para actividades de capacitación y de bienestar social laboral"/>
    <x v="4"/>
    <x v="6"/>
  </r>
  <r>
    <x v="19"/>
    <s v="O2. Oferta en el mercado nuevos sistemas de información para la liquidación de nomina "/>
    <x v="1"/>
    <x v="1"/>
  </r>
  <r>
    <x v="19"/>
    <s v="O3. Oferta en el mercado de operador para realizar los pagos de seguridad social y parafiscales"/>
    <x v="1"/>
    <x v="1"/>
  </r>
  <r>
    <x v="19"/>
    <s v="O4. Posibilidad de utilizar la plataforma de EPS en línea para realizar afiliaciones"/>
    <x v="1"/>
    <x v="1"/>
  </r>
  <r>
    <x v="19"/>
    <s v="O5. Estudiantes de ultimo semestre de carreras afines al Proceso que puedan realizar sus pasantías y funcionarios que puedan apoyar el desarrollo de las actividades programadas por la Dirección de Talento Humano."/>
    <x v="4"/>
    <x v="6"/>
  </r>
  <r>
    <x v="19"/>
    <s v="O6. Contar con la colaboración de empresas aliadas comercialmente con la Universidad que dentro de sus actividades proporcionen su colaboración en actividades plasmadas por la oficina EPS, ARL, Cajas de Compensación"/>
    <x v="4"/>
    <x v="6"/>
  </r>
  <r>
    <x v="13"/>
    <s v="O6. Los procesos de contratación se realizan conforme a la ley."/>
    <x v="3"/>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 dinámica1" cacheId="49"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3:B51" firstHeaderRow="1" firstDataRow="1" firstDataCol="1"/>
  <pivotFields count="5">
    <pivotField axis="axisRow" showAll="0">
      <items count="43">
        <item m="1" x="40"/>
        <item m="1" x="32"/>
        <item m="1" x="38"/>
        <item m="1" x="27"/>
        <item m="1" x="37"/>
        <item m="1" x="25"/>
        <item m="1" x="33"/>
        <item m="1" x="31"/>
        <item m="1" x="26"/>
        <item m="1" x="23"/>
        <item m="1" x="39"/>
        <item m="1" x="29"/>
        <item m="1" x="41"/>
        <item m="1" x="28"/>
        <item m="1" x="22"/>
        <item x="8"/>
        <item m="1" x="35"/>
        <item m="1" x="30"/>
        <item m="1" x="34"/>
        <item m="1" x="21"/>
        <item m="1" x="20"/>
        <item m="1" x="36"/>
        <item x="0"/>
        <item m="1" x="24"/>
        <item x="1"/>
        <item x="2"/>
        <item x="3"/>
        <item x="4"/>
        <item x="5"/>
        <item x="6"/>
        <item x="7"/>
        <item x="9"/>
        <item x="10"/>
        <item x="11"/>
        <item x="12"/>
        <item x="13"/>
        <item x="14"/>
        <item x="15"/>
        <item x="16"/>
        <item x="17"/>
        <item x="18"/>
        <item x="19"/>
        <item t="default"/>
      </items>
    </pivotField>
    <pivotField showAll="0"/>
    <pivotField axis="axisRow" showAll="0" sortType="descending">
      <items count="15">
        <item x="0"/>
        <item m="1" x="10"/>
        <item sd="0" m="1" x="8"/>
        <item m="1" x="13"/>
        <item x="6"/>
        <item x="1"/>
        <item x="5"/>
        <item m="1" x="9"/>
        <item x="4"/>
        <item m="1" x="11"/>
        <item x="2"/>
        <item x="3"/>
        <item x="7"/>
        <item m="1" x="12"/>
        <item t="default"/>
      </items>
      <autoSortScope>
        <pivotArea dataOnly="0" outline="0" fieldPosition="0">
          <references count="1">
            <reference field="4294967294" count="1" selected="0">
              <x v="0"/>
            </reference>
          </references>
        </pivotArea>
      </autoSortScope>
    </pivotField>
    <pivotField axis="axisRow" dataField="1" showAll="0" sortType="descending">
      <items count="52">
        <item m="1" x="42"/>
        <item sd="0" x="1"/>
        <item sd="0" x="6"/>
        <item sd="0" x="9"/>
        <item sd="0" x="3"/>
        <item sd="0" x="5"/>
        <item sd="0" x="28"/>
        <item sd="0" x="27"/>
        <item sd="0" x="22"/>
        <item sd="0" x="16"/>
        <item sd="0" x="25"/>
        <item sd="0" x="30"/>
        <item sd="0" x="0"/>
        <item sd="0" x="8"/>
        <item sd="0" x="34"/>
        <item sd="0" x="4"/>
        <item sd="0" x="15"/>
        <item sd="0" x="12"/>
        <item sd="0" x="29"/>
        <item sd="0" x="11"/>
        <item x="36"/>
        <item sd="0" x="23"/>
        <item sd="0" x="13"/>
        <item sd="0" x="7"/>
        <item sd="0" x="14"/>
        <item sd="0" x="10"/>
        <item sd="0" x="2"/>
        <item sd="0" x="37"/>
        <item m="1" x="40"/>
        <item m="1" x="44"/>
        <item sd="0" m="1" x="46"/>
        <item sd="0" x="19"/>
        <item m="1" x="50"/>
        <item sd="0" m="1" x="49"/>
        <item sd="0" x="26"/>
        <item sd="0" x="18"/>
        <item sd="0" x="32"/>
        <item m="1" x="38"/>
        <item sd="0" m="1" x="47"/>
        <item m="1" x="48"/>
        <item sd="0" m="1" x="45"/>
        <item sd="0" x="33"/>
        <item sd="0" m="1" x="43"/>
        <item m="1" x="41"/>
        <item sd="0" x="24"/>
        <item sd="0" m="1" x="39"/>
        <item sd="0" x="17"/>
        <item sd="0" x="20"/>
        <item sd="0" x="21"/>
        <item sd="0" x="31"/>
        <item sd="0" x="35"/>
        <item t="default"/>
      </items>
      <autoSortScope>
        <pivotArea dataOnly="0" outline="0" fieldPosition="0">
          <references count="1">
            <reference field="4294967294" count="1" selected="0">
              <x v="0"/>
            </reference>
          </references>
        </pivotArea>
      </autoSortScope>
    </pivotField>
    <pivotField showAll="0"/>
  </pivotFields>
  <rowFields count="3">
    <field x="2"/>
    <field x="3"/>
    <field x="0"/>
  </rowFields>
  <rowItems count="48">
    <i>
      <x v="5"/>
    </i>
    <i r="1">
      <x v="1"/>
    </i>
    <i r="1">
      <x v="25"/>
    </i>
    <i r="1">
      <x v="35"/>
    </i>
    <i r="1">
      <x v="34"/>
    </i>
    <i r="1">
      <x v="10"/>
    </i>
    <i r="1">
      <x v="31"/>
    </i>
    <i r="1">
      <x v="18"/>
    </i>
    <i r="1">
      <x v="7"/>
    </i>
    <i r="1">
      <x v="46"/>
    </i>
    <i>
      <x v="10"/>
    </i>
    <i r="1">
      <x v="4"/>
    </i>
    <i r="1">
      <x v="24"/>
    </i>
    <i r="1">
      <x v="26"/>
    </i>
    <i r="1">
      <x v="3"/>
    </i>
    <i r="1">
      <x v="21"/>
    </i>
    <i>
      <x v="11"/>
    </i>
    <i r="1">
      <x v="11"/>
    </i>
    <i r="1">
      <x v="23"/>
    </i>
    <i r="1">
      <x v="15"/>
    </i>
    <i r="1">
      <x v="8"/>
    </i>
    <i r="1">
      <x v="36"/>
    </i>
    <i r="1">
      <x v="19"/>
    </i>
    <i r="1">
      <x v="14"/>
    </i>
    <i r="1">
      <x v="41"/>
    </i>
    <i r="1">
      <x v="49"/>
    </i>
    <i r="1">
      <x v="48"/>
    </i>
    <i>
      <x/>
    </i>
    <i r="1">
      <x v="5"/>
    </i>
    <i r="1">
      <x v="12"/>
    </i>
    <i r="1">
      <x v="6"/>
    </i>
    <i r="1">
      <x v="16"/>
    </i>
    <i r="1">
      <x v="47"/>
    </i>
    <i>
      <x v="6"/>
    </i>
    <i r="1">
      <x v="17"/>
    </i>
    <i r="1">
      <x v="13"/>
    </i>
    <i>
      <x v="4"/>
    </i>
    <i r="1">
      <x v="22"/>
    </i>
    <i r="1">
      <x v="9"/>
    </i>
    <i r="1">
      <x v="20"/>
    </i>
    <i r="2">
      <x v="26"/>
    </i>
    <i r="1">
      <x v="50"/>
    </i>
    <i r="1">
      <x v="27"/>
    </i>
    <i>
      <x v="12"/>
    </i>
    <i r="1">
      <x v="44"/>
    </i>
    <i>
      <x v="8"/>
    </i>
    <i r="1">
      <x v="2"/>
    </i>
    <i t="grand">
      <x/>
    </i>
  </rowItems>
  <colItems count="1">
    <i/>
  </colItems>
  <dataFields count="1">
    <dataField name="Cuenta de SUBCLASIFICACION" fld="3" subtotal="count" baseField="0" baseItem="0"/>
  </dataFields>
  <formats count="7">
    <format dxfId="30">
      <pivotArea type="all" dataOnly="0" outline="0" fieldPosition="0"/>
    </format>
    <format dxfId="29">
      <pivotArea type="all" dataOnly="0" outline="0" fieldPosition="0"/>
    </format>
    <format dxfId="28">
      <pivotArea outline="0" collapsedLevelsAreSubtotals="1" fieldPosition="0"/>
    </format>
    <format dxfId="27">
      <pivotArea field="2" type="button" dataOnly="0" labelOnly="1" outline="0" axis="axisRow" fieldPosition="0"/>
    </format>
    <format dxfId="26">
      <pivotArea dataOnly="0" labelOnly="1" outline="0" axis="axisValues" fieldPosition="0"/>
    </format>
    <format dxfId="25">
      <pivotArea dataOnly="0" labelOnly="1" fieldPosition="0">
        <references count="1">
          <reference field="2" count="0"/>
        </references>
      </pivotArea>
    </format>
    <format dxfId="24">
      <pivotArea dataOnly="0" labelOnly="1" grandRow="1" outline="0" fieldPosition="0"/>
    </format>
  </formats>
  <pivotTableStyleInfo name="PivotStyleLight13"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 dinámica2" cacheId="48"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59" firstHeaderRow="1" firstDataRow="1" firstDataCol="1"/>
  <pivotFields count="4">
    <pivotField axis="axisRow" showAll="0">
      <items count="41">
        <item m="1" x="37"/>
        <item m="1" x="30"/>
        <item m="1" x="21"/>
        <item m="1" x="35"/>
        <item m="1" x="25"/>
        <item m="1" x="34"/>
        <item m="1" x="23"/>
        <item m="1" x="31"/>
        <item m="1" x="29"/>
        <item m="1" x="24"/>
        <item m="1" x="22"/>
        <item m="1" x="36"/>
        <item x="15"/>
        <item m="1" x="27"/>
        <item m="1" x="38"/>
        <item m="1" x="26"/>
        <item m="1" x="28"/>
        <item m="1" x="39"/>
        <item m="1" x="32"/>
        <item m="1" x="20"/>
        <item m="1" x="33"/>
        <item x="0"/>
        <item x="1"/>
        <item x="2"/>
        <item x="3"/>
        <item x="4"/>
        <item x="5"/>
        <item x="6"/>
        <item x="7"/>
        <item x="8"/>
        <item x="9"/>
        <item x="10"/>
        <item x="11"/>
        <item x="12"/>
        <item x="13"/>
        <item x="14"/>
        <item x="16"/>
        <item x="17"/>
        <item x="18"/>
        <item x="19"/>
        <item t="default"/>
      </items>
    </pivotField>
    <pivotField showAll="0"/>
    <pivotField axis="axisRow" showAll="0" sortType="descending">
      <items count="13">
        <item x="0"/>
        <item m="1" x="10"/>
        <item sd="0" m="1" x="8"/>
        <item x="4"/>
        <item x="3"/>
        <item x="2"/>
        <item x="6"/>
        <item m="1" x="9"/>
        <item x="1"/>
        <item x="5"/>
        <item m="1" x="11"/>
        <item x="7"/>
        <item t="default"/>
      </items>
      <autoSortScope>
        <pivotArea dataOnly="0" outline="0" fieldPosition="0">
          <references count="1">
            <reference field="4294967294" count="1" selected="0">
              <x v="0"/>
            </reference>
          </references>
        </pivotArea>
      </autoSortScope>
    </pivotField>
    <pivotField axis="axisRow" dataField="1" showAll="0">
      <items count="51">
        <item sd="0" x="16"/>
        <item sd="0" m="1" x="41"/>
        <item sd="0" x="3"/>
        <item sd="0" x="1"/>
        <item sd="0" x="0"/>
        <item sd="0" x="21"/>
        <item sd="0" x="9"/>
        <item m="1" x="45"/>
        <item sd="0" x="15"/>
        <item sd="0" x="13"/>
        <item sd="0" x="7"/>
        <item sd="0" x="4"/>
        <item sd="0" x="12"/>
        <item sd="0" x="18"/>
        <item sd="0" x="11"/>
        <item sd="0" x="27"/>
        <item m="1" x="43"/>
        <item sd="0" x="6"/>
        <item sd="0" x="31"/>
        <item sd="0" x="19"/>
        <item sd="0" x="5"/>
        <item sd="0" x="25"/>
        <item m="1" x="38"/>
        <item x="24"/>
        <item sd="0" m="1" x="42"/>
        <item sd="0" x="30"/>
        <item sd="0" x="14"/>
        <item sd="0" x="17"/>
        <item sd="0" x="33"/>
        <item x="26"/>
        <item m="1" x="48"/>
        <item sd="0" x="32"/>
        <item sd="0" x="8"/>
        <item m="1" x="44"/>
        <item sd="0" x="35"/>
        <item sd="0" x="36"/>
        <item sd="0" x="2"/>
        <item m="1" x="46"/>
        <item m="1" x="40"/>
        <item sd="0" x="28"/>
        <item m="1" x="47"/>
        <item m="1" x="39"/>
        <item m="1" x="49"/>
        <item sd="0" x="23"/>
        <item sd="0" x="20"/>
        <item sd="0" x="37"/>
        <item sd="0" x="10"/>
        <item sd="0" x="22"/>
        <item sd="0" x="29"/>
        <item sd="0" x="34"/>
        <item t="default"/>
      </items>
    </pivotField>
  </pivotFields>
  <rowFields count="3">
    <field x="2"/>
    <field x="3"/>
    <field x="0"/>
  </rowFields>
  <rowItems count="56">
    <i>
      <x v="5"/>
    </i>
    <i r="1">
      <x/>
    </i>
    <i r="1">
      <x v="5"/>
    </i>
    <i r="1">
      <x v="6"/>
    </i>
    <i r="1">
      <x v="8"/>
    </i>
    <i r="1">
      <x v="12"/>
    </i>
    <i r="1">
      <x v="32"/>
    </i>
    <i r="1">
      <x v="35"/>
    </i>
    <i r="1">
      <x v="36"/>
    </i>
    <i r="1">
      <x v="45"/>
    </i>
    <i r="1">
      <x v="46"/>
    </i>
    <i r="1">
      <x v="47"/>
    </i>
    <i>
      <x/>
    </i>
    <i r="1">
      <x v="4"/>
    </i>
    <i r="1">
      <x v="11"/>
    </i>
    <i r="1">
      <x v="13"/>
    </i>
    <i r="1">
      <x v="14"/>
    </i>
    <i r="1">
      <x v="25"/>
    </i>
    <i r="1">
      <x v="26"/>
    </i>
    <i r="1">
      <x v="27"/>
    </i>
    <i r="1">
      <x v="48"/>
    </i>
    <i>
      <x v="8"/>
    </i>
    <i r="1">
      <x v="3"/>
    </i>
    <i r="1">
      <x v="17"/>
    </i>
    <i r="1">
      <x v="18"/>
    </i>
    <i r="1">
      <x v="19"/>
    </i>
    <i r="1">
      <x v="28"/>
    </i>
    <i>
      <x v="9"/>
    </i>
    <i r="1">
      <x v="10"/>
    </i>
    <i r="1">
      <x v="21"/>
    </i>
    <i r="1">
      <x v="29"/>
    </i>
    <i r="2">
      <x v="26"/>
    </i>
    <i r="2">
      <x v="33"/>
    </i>
    <i r="2">
      <x v="35"/>
    </i>
    <i r="2">
      <x v="37"/>
    </i>
    <i r="2">
      <x v="38"/>
    </i>
    <i r="2">
      <x v="39"/>
    </i>
    <i r="1">
      <x v="31"/>
    </i>
    <i r="1">
      <x v="34"/>
    </i>
    <i r="1">
      <x v="39"/>
    </i>
    <i r="1">
      <x v="44"/>
    </i>
    <i>
      <x v="3"/>
    </i>
    <i r="1">
      <x v="9"/>
    </i>
    <i r="1">
      <x v="20"/>
    </i>
    <i r="1">
      <x v="23"/>
    </i>
    <i r="2">
      <x v="24"/>
    </i>
    <i r="2">
      <x v="35"/>
    </i>
    <i r="1">
      <x v="25"/>
    </i>
    <i>
      <x v="4"/>
    </i>
    <i r="1">
      <x v="2"/>
    </i>
    <i>
      <x v="6"/>
    </i>
    <i r="1">
      <x v="15"/>
    </i>
    <i r="1">
      <x v="43"/>
    </i>
    <i>
      <x v="11"/>
    </i>
    <i r="1">
      <x v="49"/>
    </i>
    <i t="grand">
      <x/>
    </i>
  </rowItems>
  <colItems count="1">
    <i/>
  </colItems>
  <dataFields count="1">
    <dataField name="Cuenta de SUBCLASIFICACION" fld="3" subtotal="count" baseField="0" baseItem="0"/>
  </dataFields>
  <formats count="10">
    <format dxfId="23">
      <pivotArea type="all" dataOnly="0" outline="0" fieldPosition="0"/>
    </format>
    <format dxfId="22">
      <pivotArea type="all" dataOnly="0" outline="0" fieldPosition="0"/>
    </format>
    <format dxfId="21">
      <pivotArea outline="0" collapsedLevelsAreSubtotals="1" fieldPosition="0"/>
    </format>
    <format dxfId="20">
      <pivotArea field="2" type="button" dataOnly="0" labelOnly="1" outline="0" axis="axisRow" fieldPosition="0"/>
    </format>
    <format dxfId="19">
      <pivotArea dataOnly="0" labelOnly="1" outline="0" axis="axisValues" fieldPosition="0"/>
    </format>
    <format dxfId="18">
      <pivotArea dataOnly="0" labelOnly="1" fieldPosition="0">
        <references count="1">
          <reference field="2" count="0"/>
        </references>
      </pivotArea>
    </format>
    <format dxfId="17">
      <pivotArea dataOnly="0" labelOnly="1" grandRow="1" outline="0" fieldPosition="0"/>
    </format>
    <format dxfId="16">
      <pivotArea dataOnly="0" labelOnly="1" fieldPosition="0">
        <references count="2">
          <reference field="2" count="1" selected="0">
            <x v="5"/>
          </reference>
          <reference field="3" count="1">
            <x v="21"/>
          </reference>
        </references>
      </pivotArea>
    </format>
    <format dxfId="15">
      <pivotArea dataOnly="0" labelOnly="1" fieldPosition="0">
        <references count="2">
          <reference field="2" count="1" selected="0">
            <x v="9"/>
          </reference>
          <reference field="3" count="1">
            <x v="21"/>
          </reference>
        </references>
      </pivotArea>
    </format>
    <format dxfId="14">
      <pivotArea dataOnly="0" labelOnly="1" fieldPosition="0">
        <references count="2">
          <reference field="2" count="1" selected="0">
            <x v="9"/>
          </reference>
          <reference field="3" count="1">
            <x v="21"/>
          </reference>
        </references>
      </pivotArea>
    </format>
  </formats>
  <pivotTableStyleInfo name="PivotStyleLight13"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1" cacheId="5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48" firstHeaderRow="1" firstDataRow="1" firstDataCol="1"/>
  <pivotFields count="5">
    <pivotField axis="axisRow" showAll="0">
      <items count="42">
        <item m="1" x="39"/>
        <item m="1" x="31"/>
        <item m="1" x="21"/>
        <item m="1" x="37"/>
        <item m="1" x="26"/>
        <item m="1" x="36"/>
        <item m="1" x="23"/>
        <item m="1" x="32"/>
        <item m="1" x="30"/>
        <item m="1" x="24"/>
        <item m="1" x="22"/>
        <item m="1" x="38"/>
        <item m="1" x="29"/>
        <item m="1" x="40"/>
        <item m="1" x="27"/>
        <item x="19"/>
        <item m="1" x="28"/>
        <item m="1" x="25"/>
        <item m="1" x="20"/>
        <item m="1" x="34"/>
        <item m="1" x="33"/>
        <item m="1" x="35"/>
        <item x="0"/>
        <item x="1"/>
        <item x="2"/>
        <item x="3"/>
        <item x="4"/>
        <item x="5"/>
        <item x="6"/>
        <item x="7"/>
        <item x="8"/>
        <item x="9"/>
        <item x="10"/>
        <item x="11"/>
        <item x="12"/>
        <item x="13"/>
        <item x="14"/>
        <item x="15"/>
        <item x="16"/>
        <item x="17"/>
        <item x="18"/>
        <item t="default"/>
      </items>
    </pivotField>
    <pivotField showAll="0"/>
    <pivotField axis="axisRow" showAll="0" sortType="descending">
      <items count="12">
        <item x="0"/>
        <item x="2"/>
        <item x="1"/>
        <item x="4"/>
        <item x="5"/>
        <item x="6"/>
        <item sd="0" m="1" x="10"/>
        <item x="3"/>
        <item m="1" x="9"/>
        <item m="1" x="8"/>
        <item m="1" x="7"/>
        <item t="default"/>
      </items>
      <autoSortScope>
        <pivotArea dataOnly="0" outline="0" fieldPosition="0">
          <references count="1">
            <reference field="4294967294" count="1" selected="0">
              <x v="0"/>
            </reference>
          </references>
        </pivotArea>
      </autoSortScope>
    </pivotField>
    <pivotField axis="axisRow" dataField="1" showAll="0">
      <items count="37">
        <item sd="0" x="13"/>
        <item sd="0" x="3"/>
        <item m="1" x="30"/>
        <item sd="0" m="1" x="35"/>
        <item sd="0" x="0"/>
        <item sd="0" x="5"/>
        <item sd="0" m="1" x="29"/>
        <item sd="0" x="7"/>
        <item sd="0" x="11"/>
        <item sd="0" x="1"/>
        <item sd="0" x="15"/>
        <item m="1" x="34"/>
        <item m="1" x="33"/>
        <item m="1" x="24"/>
        <item sd="0" x="17"/>
        <item m="1" x="32"/>
        <item m="1" x="26"/>
        <item sd="0" x="10"/>
        <item sd="0" x="2"/>
        <item sd="0" x="20"/>
        <item m="1" x="28"/>
        <item sd="0" x="4"/>
        <item sd="0" x="21"/>
        <item sd="0" x="9"/>
        <item m="1" x="27"/>
        <item sd="0" x="14"/>
        <item sd="0" x="18"/>
        <item m="1" x="25"/>
        <item x="23"/>
        <item sd="0" x="6"/>
        <item sd="0" x="8"/>
        <item m="1" x="31"/>
        <item sd="0" x="19"/>
        <item x="12"/>
        <item x="16"/>
        <item x="22"/>
        <item t="default"/>
      </items>
    </pivotField>
    <pivotField showAll="0"/>
  </pivotFields>
  <rowFields count="3">
    <field x="2"/>
    <field x="3"/>
    <field x="0"/>
  </rowFields>
  <rowItems count="45">
    <i>
      <x v="2"/>
    </i>
    <i r="1">
      <x v="9"/>
    </i>
    <i r="1">
      <x v="21"/>
    </i>
    <i r="1">
      <x v="22"/>
    </i>
    <i r="1">
      <x v="23"/>
    </i>
    <i r="1">
      <x v="30"/>
    </i>
    <i>
      <x v="5"/>
    </i>
    <i r="1">
      <x v="8"/>
    </i>
    <i r="1">
      <x v="25"/>
    </i>
    <i r="1">
      <x v="26"/>
    </i>
    <i r="1">
      <x v="33"/>
    </i>
    <i r="2">
      <x v="25"/>
    </i>
    <i r="2">
      <x v="26"/>
    </i>
    <i r="2">
      <x v="29"/>
    </i>
    <i r="2">
      <x v="30"/>
    </i>
    <i r="2">
      <x v="31"/>
    </i>
    <i r="2">
      <x v="32"/>
    </i>
    <i r="2">
      <x v="34"/>
    </i>
    <i r="2">
      <x v="36"/>
    </i>
    <i r="2">
      <x v="39"/>
    </i>
    <i>
      <x v="4"/>
    </i>
    <i r="1">
      <x v="7"/>
    </i>
    <i r="1">
      <x v="10"/>
    </i>
    <i r="1">
      <x v="34"/>
    </i>
    <i r="2">
      <x v="30"/>
    </i>
    <i r="2">
      <x v="34"/>
    </i>
    <i r="1">
      <x v="35"/>
    </i>
    <i r="2">
      <x v="32"/>
    </i>
    <i>
      <x v="1"/>
    </i>
    <i r="1">
      <x v="17"/>
    </i>
    <i r="1">
      <x v="18"/>
    </i>
    <i r="1">
      <x v="19"/>
    </i>
    <i>
      <x/>
    </i>
    <i r="1">
      <x v="4"/>
    </i>
    <i r="1">
      <x v="32"/>
    </i>
    <i>
      <x v="7"/>
    </i>
    <i r="1">
      <x/>
    </i>
    <i r="1">
      <x v="1"/>
    </i>
    <i>
      <x v="3"/>
    </i>
    <i r="1">
      <x v="5"/>
    </i>
    <i r="1">
      <x v="14"/>
    </i>
    <i r="1">
      <x v="28"/>
    </i>
    <i r="2">
      <x v="36"/>
    </i>
    <i r="1">
      <x v="29"/>
    </i>
    <i t="grand">
      <x/>
    </i>
  </rowItems>
  <colItems count="1">
    <i/>
  </colItems>
  <dataFields count="1">
    <dataField name="Cuenta de SUBCLASIFICACION" fld="3" subtotal="count" baseField="0" baseItem="0"/>
  </dataFields>
  <formats count="7">
    <format dxfId="13">
      <pivotArea type="all" dataOnly="0" outline="0" fieldPosition="0"/>
    </format>
    <format dxfId="12">
      <pivotArea type="all" dataOnly="0" outline="0" fieldPosition="0"/>
    </format>
    <format dxfId="11">
      <pivotArea outline="0" collapsedLevelsAreSubtotals="1" fieldPosition="0"/>
    </format>
    <format dxfId="10">
      <pivotArea field="2" type="button" dataOnly="0" labelOnly="1" outline="0" axis="axisRow" fieldPosition="0"/>
    </format>
    <format dxfId="9">
      <pivotArea dataOnly="0" labelOnly="1" outline="0" axis="axisValues" fieldPosition="0"/>
    </format>
    <format dxfId="8">
      <pivotArea dataOnly="0" labelOnly="1" fieldPosition="0">
        <references count="1">
          <reference field="2" count="0"/>
        </references>
      </pivotArea>
    </format>
    <format dxfId="7">
      <pivotArea dataOnly="0" labelOnly="1" grandRow="1" outline="0" fieldPosition="0"/>
    </format>
  </formats>
  <pivotTableStyleInfo name="PivotStyleLight13"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2" cacheId="5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8" firstHeaderRow="1" firstDataRow="1" firstDataCol="1"/>
  <pivotFields count="4">
    <pivotField axis="axisRow" showAll="0">
      <items count="41">
        <item m="1" x="38"/>
        <item m="1" x="31"/>
        <item m="1" x="36"/>
        <item m="1" x="26"/>
        <item m="1" x="35"/>
        <item m="1" x="24"/>
        <item m="1" x="32"/>
        <item m="1" x="30"/>
        <item m="1" x="25"/>
        <item m="1" x="23"/>
        <item m="1" x="37"/>
        <item m="1" x="28"/>
        <item m="1" x="39"/>
        <item m="1" x="27"/>
        <item m="1" x="29"/>
        <item m="1" x="20"/>
        <item m="1" x="22"/>
        <item x="19"/>
        <item m="1" x="21"/>
        <item m="1" x="33"/>
        <item m="1" x="34"/>
        <item x="0"/>
        <item x="1"/>
        <item x="2"/>
        <item x="3"/>
        <item x="4"/>
        <item x="5"/>
        <item x="6"/>
        <item x="7"/>
        <item x="8"/>
        <item x="9"/>
        <item x="10"/>
        <item x="11"/>
        <item x="12"/>
        <item x="13"/>
        <item x="14"/>
        <item x="15"/>
        <item x="16"/>
        <item x="17"/>
        <item x="18"/>
        <item t="default"/>
      </items>
    </pivotField>
    <pivotField showAll="0"/>
    <pivotField axis="axisRow" showAll="0" sortType="descending">
      <items count="9">
        <item x="5"/>
        <item sd="0" m="1" x="7"/>
        <item x="3"/>
        <item x="2"/>
        <item x="0"/>
        <item x="4"/>
        <item x="1"/>
        <item x="6"/>
        <item t="default"/>
      </items>
      <autoSortScope>
        <pivotArea dataOnly="0" outline="0" fieldPosition="0">
          <references count="1">
            <reference field="4294967294" count="1" selected="0">
              <x v="0"/>
            </reference>
          </references>
        </pivotArea>
      </autoSortScope>
    </pivotField>
    <pivotField axis="axisRow" dataField="1" showAll="0" sortType="descending">
      <items count="24">
        <item sd="0" x="1"/>
        <item m="1" x="21"/>
        <item sd="0" x="16"/>
        <item sd="0" x="7"/>
        <item m="1" x="22"/>
        <item sd="0" x="11"/>
        <item sd="0" x="4"/>
        <item sd="0" x="6"/>
        <item sd="0" x="5"/>
        <item sd="0" x="3"/>
        <item sd="0" x="0"/>
        <item sd="0" x="12"/>
        <item sd="0" x="9"/>
        <item sd="0" x="10"/>
        <item m="1" x="17"/>
        <item sd="0" x="2"/>
        <item m="1" x="18"/>
        <item sd="0" x="13"/>
        <item m="1" x="20"/>
        <item sd="0" x="8"/>
        <item m="1" x="19"/>
        <item sd="0" x="14"/>
        <item sd="0" x="15"/>
        <item t="default"/>
      </items>
      <autoSortScope>
        <pivotArea dataOnly="0" outline="0" fieldPosition="0">
          <references count="1">
            <reference field="4294967294" count="1" selected="0">
              <x v="0"/>
            </reference>
          </references>
        </pivotArea>
      </autoSortScope>
    </pivotField>
  </pivotFields>
  <rowFields count="3">
    <field x="2"/>
    <field x="3"/>
    <field x="0"/>
  </rowFields>
  <rowItems count="25">
    <i>
      <x v="3"/>
    </i>
    <i r="1">
      <x v="12"/>
    </i>
    <i r="1">
      <x v="15"/>
    </i>
    <i r="1">
      <x v="9"/>
    </i>
    <i r="1">
      <x v="3"/>
    </i>
    <i>
      <x v="2"/>
    </i>
    <i r="1">
      <x v="6"/>
    </i>
    <i r="1">
      <x v="8"/>
    </i>
    <i r="1">
      <x v="17"/>
    </i>
    <i>
      <x v="5"/>
    </i>
    <i r="1">
      <x v="7"/>
    </i>
    <i r="1">
      <x v="21"/>
    </i>
    <i>
      <x v="6"/>
    </i>
    <i r="1">
      <x/>
    </i>
    <i r="1">
      <x v="2"/>
    </i>
    <i>
      <x v="4"/>
    </i>
    <i r="1">
      <x v="13"/>
    </i>
    <i r="1">
      <x v="10"/>
    </i>
    <i r="1">
      <x v="22"/>
    </i>
    <i>
      <x v="7"/>
    </i>
    <i r="1">
      <x v="11"/>
    </i>
    <i r="1">
      <x v="5"/>
    </i>
    <i>
      <x/>
    </i>
    <i r="1">
      <x v="19"/>
    </i>
    <i t="grand">
      <x/>
    </i>
  </rowItems>
  <colItems count="1">
    <i/>
  </colItems>
  <dataFields count="1">
    <dataField name="Cuenta de SUBCLASIFICACION" fld="3" subtotal="count" baseField="0" baseItem="0"/>
  </dataFields>
  <formats count="7">
    <format dxfId="6">
      <pivotArea type="all" dataOnly="0" outline="0" fieldPosition="0"/>
    </format>
    <format dxfId="5">
      <pivotArea type="all" dataOnly="0" outline="0" fieldPosition="0"/>
    </format>
    <format dxfId="4">
      <pivotArea outline="0" collapsedLevelsAreSubtotals="1" fieldPosition="0"/>
    </format>
    <format dxfId="3">
      <pivotArea field="2" type="button" dataOnly="0" labelOnly="1" outline="0" axis="axisRow" fieldPosition="0"/>
    </format>
    <format dxfId="2">
      <pivotArea dataOnly="0" labelOnly="1" outline="0" axis="axisValues" fieldPosition="0"/>
    </format>
    <format dxfId="1">
      <pivotArea dataOnly="0" labelOnly="1" fieldPosition="0">
        <references count="1">
          <reference field="2" count="0"/>
        </references>
      </pivotArea>
    </format>
    <format dxfId="0">
      <pivotArea dataOnly="0" labelOnly="1" grandRow="1" outline="0" fieldPosition="0"/>
    </format>
  </formats>
  <pivotTableStyleInfo name="PivotStyleLight13"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opLeftCell="A25" zoomScale="66" zoomScaleNormal="66" workbookViewId="0">
      <selection activeCell="J44" sqref="J44"/>
    </sheetView>
  </sheetViews>
  <sheetFormatPr baseColWidth="10" defaultColWidth="11.42578125" defaultRowHeight="16.5" x14ac:dyDescent="0.3"/>
  <cols>
    <col min="1" max="1" width="2.28515625" style="221" customWidth="1"/>
    <col min="2" max="2" width="25.42578125" style="233" customWidth="1"/>
    <col min="3" max="3" width="24.85546875" style="234" customWidth="1"/>
    <col min="4" max="4" width="31" style="235" customWidth="1"/>
    <col min="5" max="5" width="24.7109375" style="235" customWidth="1"/>
    <col min="6" max="6" width="23.28515625" style="235" customWidth="1"/>
    <col min="7" max="7" width="63" style="236" customWidth="1"/>
    <col min="8" max="8" width="5.85546875" style="237" customWidth="1"/>
    <col min="9" max="9" width="25" style="238" customWidth="1"/>
    <col min="10" max="10" width="28.28515625" style="237" customWidth="1"/>
    <col min="11" max="11" width="30.42578125" style="237" customWidth="1"/>
    <col min="12" max="13" width="24" style="235" customWidth="1"/>
    <col min="14" max="14" width="59.28515625" style="239" customWidth="1"/>
    <col min="15" max="16384" width="11.42578125" style="221"/>
  </cols>
  <sheetData>
    <row r="1" spans="2:14" s="240" customFormat="1" ht="63" customHeight="1" x14ac:dyDescent="0.25">
      <c r="B1" s="299" t="s">
        <v>0</v>
      </c>
      <c r="C1" s="300"/>
      <c r="D1" s="242" t="s">
        <v>1</v>
      </c>
      <c r="E1" s="217" t="s">
        <v>1384</v>
      </c>
      <c r="F1" s="217" t="s">
        <v>1362</v>
      </c>
      <c r="G1" s="218" t="s">
        <v>1385</v>
      </c>
      <c r="H1" s="219"/>
      <c r="I1" s="301" t="s">
        <v>0</v>
      </c>
      <c r="J1" s="302"/>
      <c r="K1" s="216" t="s">
        <v>1</v>
      </c>
      <c r="L1" s="218" t="s">
        <v>1390</v>
      </c>
      <c r="M1" s="218" t="s">
        <v>1363</v>
      </c>
      <c r="N1" s="218" t="s">
        <v>1391</v>
      </c>
    </row>
    <row r="2" spans="2:14" ht="330.75" customHeight="1" x14ac:dyDescent="0.3">
      <c r="B2" s="241" t="s">
        <v>1351</v>
      </c>
      <c r="C2" s="230" t="s">
        <v>42</v>
      </c>
      <c r="D2" s="243" t="s">
        <v>43</v>
      </c>
      <c r="E2" s="244">
        <v>26</v>
      </c>
      <c r="F2" s="244">
        <v>27</v>
      </c>
      <c r="G2" s="245" t="s">
        <v>1416</v>
      </c>
      <c r="H2" s="220"/>
      <c r="I2" s="230" t="s">
        <v>14</v>
      </c>
      <c r="J2" s="230" t="s">
        <v>1367</v>
      </c>
      <c r="K2" s="243" t="s">
        <v>1350</v>
      </c>
      <c r="L2" s="244">
        <v>27</v>
      </c>
      <c r="M2" s="244">
        <v>26</v>
      </c>
      <c r="N2" s="246" t="s">
        <v>1442</v>
      </c>
    </row>
    <row r="3" spans="2:14" ht="313.5" customHeight="1" x14ac:dyDescent="0.3">
      <c r="B3" s="230" t="s">
        <v>3</v>
      </c>
      <c r="C3" s="230" t="s">
        <v>12</v>
      </c>
      <c r="D3" s="243" t="s">
        <v>13</v>
      </c>
      <c r="E3" s="244">
        <v>22</v>
      </c>
      <c r="F3" s="244">
        <v>23</v>
      </c>
      <c r="G3" s="245" t="s">
        <v>1403</v>
      </c>
      <c r="H3" s="220"/>
      <c r="I3" s="241" t="s">
        <v>1351</v>
      </c>
      <c r="J3" s="230" t="s">
        <v>40</v>
      </c>
      <c r="K3" s="243" t="s">
        <v>41</v>
      </c>
      <c r="L3" s="247">
        <v>24</v>
      </c>
      <c r="M3" s="247">
        <v>25</v>
      </c>
      <c r="N3" s="246" t="s">
        <v>1443</v>
      </c>
    </row>
    <row r="4" spans="2:14" ht="327.75" customHeight="1" x14ac:dyDescent="0.3">
      <c r="B4" s="230" t="s">
        <v>3</v>
      </c>
      <c r="C4" s="230" t="s">
        <v>4</v>
      </c>
      <c r="D4" s="243" t="s">
        <v>5</v>
      </c>
      <c r="E4" s="244">
        <v>19</v>
      </c>
      <c r="F4" s="244">
        <v>14</v>
      </c>
      <c r="G4" s="245" t="s">
        <v>1404</v>
      </c>
      <c r="H4" s="220"/>
      <c r="I4" s="230" t="s">
        <v>3</v>
      </c>
      <c r="J4" s="230" t="s">
        <v>6</v>
      </c>
      <c r="K4" s="243" t="s">
        <v>7</v>
      </c>
      <c r="L4" s="247">
        <v>22</v>
      </c>
      <c r="M4" s="247">
        <v>27</v>
      </c>
      <c r="N4" s="246" t="s">
        <v>1441</v>
      </c>
    </row>
    <row r="5" spans="2:14" ht="330.75" customHeight="1" x14ac:dyDescent="0.3">
      <c r="B5" s="230" t="s">
        <v>14</v>
      </c>
      <c r="C5" s="230" t="s">
        <v>1367</v>
      </c>
      <c r="D5" s="243" t="s">
        <v>1350</v>
      </c>
      <c r="E5" s="244">
        <v>17</v>
      </c>
      <c r="F5" s="244">
        <v>18</v>
      </c>
      <c r="G5" s="245" t="s">
        <v>1405</v>
      </c>
      <c r="H5" s="220"/>
      <c r="I5" s="241" t="s">
        <v>79</v>
      </c>
      <c r="J5" s="230" t="s">
        <v>86</v>
      </c>
      <c r="K5" s="243" t="s">
        <v>87</v>
      </c>
      <c r="L5" s="244">
        <v>17</v>
      </c>
      <c r="M5" s="244">
        <v>21</v>
      </c>
      <c r="N5" s="246" t="s">
        <v>1444</v>
      </c>
    </row>
    <row r="6" spans="2:14" ht="219.75" customHeight="1" x14ac:dyDescent="0.3">
      <c r="B6" s="241" t="s">
        <v>79</v>
      </c>
      <c r="C6" s="230" t="s">
        <v>86</v>
      </c>
      <c r="D6" s="243" t="s">
        <v>87</v>
      </c>
      <c r="E6" s="244">
        <v>17</v>
      </c>
      <c r="F6" s="244">
        <v>20</v>
      </c>
      <c r="G6" s="245" t="s">
        <v>1427</v>
      </c>
      <c r="H6" s="220"/>
      <c r="I6" s="230" t="s">
        <v>3</v>
      </c>
      <c r="J6" s="230" t="s">
        <v>1345</v>
      </c>
      <c r="K6" s="243" t="s">
        <v>1330</v>
      </c>
      <c r="L6" s="247">
        <v>14</v>
      </c>
      <c r="M6" s="247">
        <v>17</v>
      </c>
      <c r="N6" s="246" t="s">
        <v>1446</v>
      </c>
    </row>
    <row r="7" spans="2:14" ht="273.75" customHeight="1" x14ac:dyDescent="0.3">
      <c r="B7" s="230" t="s">
        <v>3</v>
      </c>
      <c r="C7" s="230" t="s">
        <v>8</v>
      </c>
      <c r="D7" s="243" t="s">
        <v>1328</v>
      </c>
      <c r="E7" s="244">
        <v>15</v>
      </c>
      <c r="F7" s="244">
        <v>16</v>
      </c>
      <c r="G7" s="245" t="s">
        <v>1409</v>
      </c>
      <c r="H7" s="220"/>
      <c r="I7" s="230" t="s">
        <v>3</v>
      </c>
      <c r="J7" s="230" t="s">
        <v>12</v>
      </c>
      <c r="K7" s="243" t="s">
        <v>13</v>
      </c>
      <c r="L7" s="247">
        <v>13</v>
      </c>
      <c r="M7" s="247">
        <v>18</v>
      </c>
      <c r="N7" s="246" t="s">
        <v>1445</v>
      </c>
    </row>
    <row r="8" spans="2:14" ht="270.75" customHeight="1" x14ac:dyDescent="0.3">
      <c r="B8" s="241" t="s">
        <v>1351</v>
      </c>
      <c r="C8" s="230" t="s">
        <v>587</v>
      </c>
      <c r="D8" s="243" t="s">
        <v>1335</v>
      </c>
      <c r="E8" s="244">
        <v>15</v>
      </c>
      <c r="F8" s="244">
        <v>17</v>
      </c>
      <c r="G8" s="245" t="s">
        <v>1419</v>
      </c>
      <c r="H8" s="220"/>
      <c r="I8" s="230" t="s">
        <v>3</v>
      </c>
      <c r="J8" s="230" t="s">
        <v>10</v>
      </c>
      <c r="K8" s="243" t="s">
        <v>1344</v>
      </c>
      <c r="L8" s="247">
        <v>12</v>
      </c>
      <c r="M8" s="247">
        <v>14</v>
      </c>
      <c r="N8" s="246" t="s">
        <v>1449</v>
      </c>
    </row>
    <row r="9" spans="2:14" ht="261.75" customHeight="1" x14ac:dyDescent="0.3">
      <c r="B9" s="230" t="s">
        <v>14</v>
      </c>
      <c r="C9" s="230" t="s">
        <v>15</v>
      </c>
      <c r="D9" s="243" t="s">
        <v>16</v>
      </c>
      <c r="E9" s="244">
        <v>14</v>
      </c>
      <c r="F9" s="244">
        <v>17</v>
      </c>
      <c r="G9" s="245" t="s">
        <v>1406</v>
      </c>
      <c r="H9" s="220"/>
      <c r="I9" s="241" t="s">
        <v>79</v>
      </c>
      <c r="J9" s="230" t="s">
        <v>90</v>
      </c>
      <c r="K9" s="243" t="s">
        <v>91</v>
      </c>
      <c r="L9" s="244">
        <v>12</v>
      </c>
      <c r="M9" s="244">
        <v>13</v>
      </c>
      <c r="N9" s="246" t="s">
        <v>1450</v>
      </c>
    </row>
    <row r="10" spans="2:14" ht="245.25" customHeight="1" x14ac:dyDescent="0.3">
      <c r="B10" s="241" t="s">
        <v>71</v>
      </c>
      <c r="C10" s="230" t="s">
        <v>72</v>
      </c>
      <c r="D10" s="243" t="s">
        <v>73</v>
      </c>
      <c r="E10" s="244">
        <v>14</v>
      </c>
      <c r="F10" s="244">
        <v>15</v>
      </c>
      <c r="G10" s="245" t="s">
        <v>1425</v>
      </c>
      <c r="H10" s="222"/>
      <c r="I10" s="249" t="s">
        <v>76</v>
      </c>
      <c r="J10" s="250" t="s">
        <v>77</v>
      </c>
      <c r="K10" s="255" t="s">
        <v>78</v>
      </c>
      <c r="L10" s="256">
        <v>11</v>
      </c>
      <c r="M10" s="256">
        <v>15</v>
      </c>
      <c r="N10" s="257" t="s">
        <v>1448</v>
      </c>
    </row>
    <row r="11" spans="2:14" ht="184.5" customHeight="1" x14ac:dyDescent="0.3">
      <c r="B11" s="241" t="s">
        <v>1351</v>
      </c>
      <c r="C11" s="230" t="s">
        <v>40</v>
      </c>
      <c r="D11" s="243" t="s">
        <v>41</v>
      </c>
      <c r="E11" s="244">
        <v>13</v>
      </c>
      <c r="F11" s="244">
        <v>14</v>
      </c>
      <c r="G11" s="245" t="s">
        <v>1415</v>
      </c>
      <c r="H11" s="220"/>
      <c r="I11" s="251" t="s">
        <v>79</v>
      </c>
      <c r="J11" s="252" t="s">
        <v>1353</v>
      </c>
      <c r="K11" s="258" t="s">
        <v>81</v>
      </c>
      <c r="L11" s="244">
        <v>11</v>
      </c>
      <c r="M11" s="244">
        <v>13</v>
      </c>
      <c r="N11" s="246" t="s">
        <v>1452</v>
      </c>
    </row>
    <row r="12" spans="2:14" ht="207.75" customHeight="1" x14ac:dyDescent="0.3">
      <c r="B12" s="241" t="s">
        <v>1351</v>
      </c>
      <c r="C12" s="230" t="s">
        <v>50</v>
      </c>
      <c r="D12" s="243" t="s">
        <v>1337</v>
      </c>
      <c r="E12" s="244">
        <v>13</v>
      </c>
      <c r="F12" s="244">
        <v>10</v>
      </c>
      <c r="G12" s="246" t="s">
        <v>1422</v>
      </c>
      <c r="H12" s="220"/>
      <c r="I12" s="253" t="s">
        <v>14</v>
      </c>
      <c r="J12" s="252" t="s">
        <v>15</v>
      </c>
      <c r="K12" s="258" t="s">
        <v>16</v>
      </c>
      <c r="L12" s="244">
        <v>11</v>
      </c>
      <c r="M12" s="244">
        <v>13</v>
      </c>
      <c r="N12" s="246" t="s">
        <v>1453</v>
      </c>
    </row>
    <row r="13" spans="2:14" ht="177" customHeight="1" x14ac:dyDescent="0.3">
      <c r="B13" s="241" t="s">
        <v>60</v>
      </c>
      <c r="C13" s="230" t="s">
        <v>61</v>
      </c>
      <c r="D13" s="243" t="s">
        <v>62</v>
      </c>
      <c r="E13" s="244">
        <v>12</v>
      </c>
      <c r="F13" s="244">
        <v>15</v>
      </c>
      <c r="G13" s="245" t="s">
        <v>1420</v>
      </c>
      <c r="H13" s="220"/>
      <c r="I13" s="251" t="s">
        <v>1351</v>
      </c>
      <c r="J13" s="252" t="s">
        <v>1355</v>
      </c>
      <c r="K13" s="259" t="s">
        <v>55</v>
      </c>
      <c r="L13" s="244">
        <v>11</v>
      </c>
      <c r="M13" s="260">
        <v>9</v>
      </c>
      <c r="N13" s="246" t="s">
        <v>1458</v>
      </c>
    </row>
    <row r="14" spans="2:14" ht="243.75" customHeight="1" x14ac:dyDescent="0.3">
      <c r="B14" s="241" t="s">
        <v>1351</v>
      </c>
      <c r="C14" s="230" t="s">
        <v>44</v>
      </c>
      <c r="D14" s="243" t="s">
        <v>45</v>
      </c>
      <c r="E14" s="244">
        <v>11</v>
      </c>
      <c r="F14" s="244">
        <v>12</v>
      </c>
      <c r="G14" s="245" t="s">
        <v>1417</v>
      </c>
      <c r="H14" s="220"/>
      <c r="I14" s="251" t="s">
        <v>1351</v>
      </c>
      <c r="J14" s="252" t="s">
        <v>46</v>
      </c>
      <c r="K14" s="258" t="s">
        <v>1347</v>
      </c>
      <c r="L14" s="244">
        <v>10</v>
      </c>
      <c r="M14" s="244">
        <v>16</v>
      </c>
      <c r="N14" s="246" t="s">
        <v>1447</v>
      </c>
    </row>
    <row r="15" spans="2:14" ht="232.5" customHeight="1" x14ac:dyDescent="0.3">
      <c r="B15" s="241" t="s">
        <v>1351</v>
      </c>
      <c r="C15" s="230" t="s">
        <v>46</v>
      </c>
      <c r="D15" s="243" t="s">
        <v>1336</v>
      </c>
      <c r="E15" s="244">
        <v>11</v>
      </c>
      <c r="F15" s="244">
        <v>10</v>
      </c>
      <c r="G15" s="245" t="s">
        <v>1421</v>
      </c>
      <c r="H15" s="223"/>
      <c r="I15" s="251" t="s">
        <v>79</v>
      </c>
      <c r="J15" s="252" t="s">
        <v>92</v>
      </c>
      <c r="K15" s="258" t="s">
        <v>93</v>
      </c>
      <c r="L15" s="244">
        <v>10</v>
      </c>
      <c r="M15" s="244">
        <v>12</v>
      </c>
      <c r="N15" s="246" t="s">
        <v>1454</v>
      </c>
    </row>
    <row r="16" spans="2:14" ht="186.75" customHeight="1" x14ac:dyDescent="0.3">
      <c r="B16" s="241" t="s">
        <v>79</v>
      </c>
      <c r="C16" s="230" t="s">
        <v>1353</v>
      </c>
      <c r="D16" s="243" t="s">
        <v>81</v>
      </c>
      <c r="E16" s="247">
        <v>8</v>
      </c>
      <c r="F16" s="247">
        <v>12</v>
      </c>
      <c r="G16" s="245" t="s">
        <v>1426</v>
      </c>
      <c r="H16" s="220"/>
      <c r="I16" s="251" t="s">
        <v>1351</v>
      </c>
      <c r="J16" s="252" t="s">
        <v>50</v>
      </c>
      <c r="K16" s="258" t="s">
        <v>1337</v>
      </c>
      <c r="L16" s="244">
        <v>10</v>
      </c>
      <c r="M16" s="244">
        <v>10</v>
      </c>
      <c r="N16" s="246" t="s">
        <v>1455</v>
      </c>
    </row>
    <row r="17" spans="2:14" ht="333.75" customHeight="1" x14ac:dyDescent="0.3">
      <c r="B17" s="230" t="s">
        <v>3</v>
      </c>
      <c r="C17" s="230" t="s">
        <v>1331</v>
      </c>
      <c r="D17" s="243" t="s">
        <v>1332</v>
      </c>
      <c r="E17" s="244">
        <v>7</v>
      </c>
      <c r="F17" s="244">
        <v>5</v>
      </c>
      <c r="G17" s="245" t="s">
        <v>1387</v>
      </c>
      <c r="H17" s="220"/>
      <c r="I17" s="254" t="s">
        <v>1351</v>
      </c>
      <c r="J17" s="252" t="s">
        <v>52</v>
      </c>
      <c r="K17" s="258" t="s">
        <v>1356</v>
      </c>
      <c r="L17" s="244">
        <v>10</v>
      </c>
      <c r="M17" s="244">
        <v>9</v>
      </c>
      <c r="N17" s="246" t="s">
        <v>1456</v>
      </c>
    </row>
    <row r="18" spans="2:14" ht="194.25" customHeight="1" x14ac:dyDescent="0.3">
      <c r="B18" s="241" t="s">
        <v>60</v>
      </c>
      <c r="C18" s="230" t="s">
        <v>63</v>
      </c>
      <c r="D18" s="243" t="s">
        <v>64</v>
      </c>
      <c r="E18" s="244">
        <v>7</v>
      </c>
      <c r="F18" s="244">
        <v>6</v>
      </c>
      <c r="G18" s="245" t="s">
        <v>1423</v>
      </c>
      <c r="H18" s="220"/>
      <c r="I18" s="251" t="s">
        <v>60</v>
      </c>
      <c r="J18" s="252" t="s">
        <v>63</v>
      </c>
      <c r="K18" s="258" t="s">
        <v>64</v>
      </c>
      <c r="L18" s="244">
        <v>9</v>
      </c>
      <c r="M18" s="244">
        <v>13</v>
      </c>
      <c r="N18" s="246" t="s">
        <v>1451</v>
      </c>
    </row>
    <row r="19" spans="2:14" ht="168" customHeight="1" x14ac:dyDescent="0.3">
      <c r="B19" s="230" t="s">
        <v>14</v>
      </c>
      <c r="C19" s="230" t="s">
        <v>23</v>
      </c>
      <c r="D19" s="243" t="s">
        <v>24</v>
      </c>
      <c r="E19" s="244">
        <v>5</v>
      </c>
      <c r="F19" s="244">
        <v>7</v>
      </c>
      <c r="G19" s="245" t="s">
        <v>1407</v>
      </c>
      <c r="H19" s="220"/>
      <c r="I19" s="253" t="s">
        <v>3</v>
      </c>
      <c r="J19" s="252" t="s">
        <v>1333</v>
      </c>
      <c r="K19" s="258" t="s">
        <v>1354</v>
      </c>
      <c r="L19" s="247">
        <v>9</v>
      </c>
      <c r="M19" s="247">
        <v>9</v>
      </c>
      <c r="N19" s="246" t="s">
        <v>1457</v>
      </c>
    </row>
    <row r="20" spans="2:14" ht="170.25" customHeight="1" x14ac:dyDescent="0.3">
      <c r="B20" s="230" t="s">
        <v>3</v>
      </c>
      <c r="C20" s="230" t="s">
        <v>6</v>
      </c>
      <c r="D20" s="243" t="s">
        <v>7</v>
      </c>
      <c r="E20" s="244">
        <v>5</v>
      </c>
      <c r="F20" s="244">
        <v>7</v>
      </c>
      <c r="G20" s="245" t="s">
        <v>1410</v>
      </c>
      <c r="H20" s="220"/>
      <c r="I20" s="251" t="s">
        <v>1351</v>
      </c>
      <c r="J20" s="252" t="s">
        <v>48</v>
      </c>
      <c r="K20" s="258" t="s">
        <v>1357</v>
      </c>
      <c r="L20" s="244">
        <v>9</v>
      </c>
      <c r="M20" s="244">
        <v>7</v>
      </c>
      <c r="N20" s="246" t="s">
        <v>1460</v>
      </c>
    </row>
    <row r="21" spans="2:14" ht="200.25" customHeight="1" x14ac:dyDescent="0.3">
      <c r="B21" s="241" t="s">
        <v>1351</v>
      </c>
      <c r="C21" s="230" t="s">
        <v>48</v>
      </c>
      <c r="D21" s="243" t="s">
        <v>1357</v>
      </c>
      <c r="E21" s="244">
        <v>5</v>
      </c>
      <c r="F21" s="244">
        <v>6</v>
      </c>
      <c r="G21" s="245" t="s">
        <v>1412</v>
      </c>
      <c r="H21" s="220"/>
      <c r="I21" s="253" t="s">
        <v>3</v>
      </c>
      <c r="J21" s="252" t="s">
        <v>1331</v>
      </c>
      <c r="K21" s="258" t="s">
        <v>1332</v>
      </c>
      <c r="L21" s="247">
        <v>7</v>
      </c>
      <c r="M21" s="247">
        <v>8</v>
      </c>
      <c r="N21" s="246" t="s">
        <v>1459</v>
      </c>
    </row>
    <row r="22" spans="2:14" ht="153" customHeight="1" x14ac:dyDescent="0.3">
      <c r="B22" s="241" t="s">
        <v>1351</v>
      </c>
      <c r="C22" s="230" t="s">
        <v>58</v>
      </c>
      <c r="D22" s="243" t="s">
        <v>59</v>
      </c>
      <c r="E22" s="244">
        <v>5</v>
      </c>
      <c r="F22" s="244">
        <v>5</v>
      </c>
      <c r="G22" s="245" t="s">
        <v>1366</v>
      </c>
      <c r="H22" s="220"/>
      <c r="I22" s="251" t="s">
        <v>79</v>
      </c>
      <c r="J22" s="252" t="s">
        <v>82</v>
      </c>
      <c r="K22" s="258" t="s">
        <v>83</v>
      </c>
      <c r="L22" s="244">
        <v>6</v>
      </c>
      <c r="M22" s="244">
        <v>7</v>
      </c>
      <c r="N22" s="246" t="s">
        <v>1461</v>
      </c>
    </row>
    <row r="23" spans="2:14" ht="142.5" customHeight="1" x14ac:dyDescent="0.3">
      <c r="B23" s="241" t="s">
        <v>1351</v>
      </c>
      <c r="C23" s="230" t="s">
        <v>52</v>
      </c>
      <c r="D23" s="243" t="s">
        <v>1356</v>
      </c>
      <c r="E23" s="244">
        <v>5</v>
      </c>
      <c r="F23" s="244">
        <v>7</v>
      </c>
      <c r="G23" s="245" t="s">
        <v>1418</v>
      </c>
      <c r="H23" s="220"/>
      <c r="I23" s="253" t="s">
        <v>14</v>
      </c>
      <c r="J23" s="252" t="s">
        <v>23</v>
      </c>
      <c r="K23" s="258" t="s">
        <v>24</v>
      </c>
      <c r="L23" s="244">
        <v>6</v>
      </c>
      <c r="M23" s="244">
        <v>7</v>
      </c>
      <c r="N23" s="246" t="s">
        <v>1462</v>
      </c>
    </row>
    <row r="24" spans="2:14" ht="115.5" x14ac:dyDescent="0.3">
      <c r="B24" s="230" t="s">
        <v>3</v>
      </c>
      <c r="C24" s="230" t="s">
        <v>1345</v>
      </c>
      <c r="D24" s="243" t="s">
        <v>1330</v>
      </c>
      <c r="E24" s="244">
        <v>4</v>
      </c>
      <c r="F24" s="244">
        <v>6</v>
      </c>
      <c r="G24" s="245" t="s">
        <v>1408</v>
      </c>
      <c r="H24" s="220"/>
      <c r="I24" s="251" t="s">
        <v>1351</v>
      </c>
      <c r="J24" s="252" t="s">
        <v>587</v>
      </c>
      <c r="K24" s="258" t="s">
        <v>1335</v>
      </c>
      <c r="L24" s="244">
        <v>6</v>
      </c>
      <c r="M24" s="244">
        <v>6</v>
      </c>
      <c r="N24" s="246" t="s">
        <v>1370</v>
      </c>
    </row>
    <row r="25" spans="2:14" ht="288" customHeight="1" x14ac:dyDescent="0.3">
      <c r="B25" s="230" t="s">
        <v>14</v>
      </c>
      <c r="C25" s="230" t="s">
        <v>1352</v>
      </c>
      <c r="D25" s="243" t="s">
        <v>20</v>
      </c>
      <c r="E25" s="244">
        <v>4</v>
      </c>
      <c r="F25" s="244">
        <v>5</v>
      </c>
      <c r="G25" s="245" t="s">
        <v>1411</v>
      </c>
      <c r="H25" s="220"/>
      <c r="I25" s="251" t="s">
        <v>79</v>
      </c>
      <c r="J25" s="252" t="s">
        <v>88</v>
      </c>
      <c r="K25" s="258" t="s">
        <v>89</v>
      </c>
      <c r="L25" s="244">
        <v>5</v>
      </c>
      <c r="M25" s="244">
        <v>5</v>
      </c>
      <c r="N25" s="246" t="s">
        <v>1373</v>
      </c>
    </row>
    <row r="26" spans="2:14" ht="115.5" x14ac:dyDescent="0.3">
      <c r="B26" s="230" t="s">
        <v>14</v>
      </c>
      <c r="C26" s="230" t="s">
        <v>29</v>
      </c>
      <c r="D26" s="243" t="s">
        <v>30</v>
      </c>
      <c r="E26" s="244">
        <v>4</v>
      </c>
      <c r="F26" s="244">
        <v>5</v>
      </c>
      <c r="G26" s="245" t="s">
        <v>1413</v>
      </c>
      <c r="H26" s="220"/>
      <c r="I26" s="251" t="s">
        <v>71</v>
      </c>
      <c r="J26" s="252" t="s">
        <v>72</v>
      </c>
      <c r="K26" s="258" t="s">
        <v>73</v>
      </c>
      <c r="L26" s="244">
        <v>5</v>
      </c>
      <c r="M26" s="244">
        <v>4</v>
      </c>
      <c r="N26" s="246" t="s">
        <v>1392</v>
      </c>
    </row>
    <row r="27" spans="2:14" ht="135" customHeight="1" x14ac:dyDescent="0.3">
      <c r="B27" s="230" t="s">
        <v>14</v>
      </c>
      <c r="C27" s="230" t="s">
        <v>25</v>
      </c>
      <c r="D27" s="243" t="s">
        <v>26</v>
      </c>
      <c r="E27" s="244">
        <v>4</v>
      </c>
      <c r="F27" s="244">
        <v>4</v>
      </c>
      <c r="G27" s="245" t="s">
        <v>1368</v>
      </c>
      <c r="H27" s="220"/>
      <c r="I27" s="251" t="s">
        <v>1351</v>
      </c>
      <c r="J27" s="252" t="s">
        <v>44</v>
      </c>
      <c r="K27" s="258" t="s">
        <v>45</v>
      </c>
      <c r="L27" s="244">
        <v>4</v>
      </c>
      <c r="M27" s="244">
        <v>5</v>
      </c>
      <c r="N27" s="246" t="s">
        <v>1463</v>
      </c>
    </row>
    <row r="28" spans="2:14" ht="194.25" customHeight="1" x14ac:dyDescent="0.3">
      <c r="B28" s="241" t="s">
        <v>60</v>
      </c>
      <c r="C28" s="230" t="s">
        <v>65</v>
      </c>
      <c r="D28" s="243" t="s">
        <v>66</v>
      </c>
      <c r="E28" s="244">
        <v>4</v>
      </c>
      <c r="F28" s="244">
        <v>2</v>
      </c>
      <c r="G28" s="245" t="s">
        <v>1388</v>
      </c>
      <c r="H28" s="224"/>
      <c r="I28" s="253" t="s">
        <v>14</v>
      </c>
      <c r="J28" s="252" t="s">
        <v>1352</v>
      </c>
      <c r="K28" s="258" t="s">
        <v>20</v>
      </c>
      <c r="L28" s="244">
        <v>4</v>
      </c>
      <c r="M28" s="244">
        <v>4</v>
      </c>
      <c r="N28" s="246" t="s">
        <v>1374</v>
      </c>
    </row>
    <row r="29" spans="2:14" ht="148.5" x14ac:dyDescent="0.3">
      <c r="B29" s="241" t="s">
        <v>1351</v>
      </c>
      <c r="C29" s="230" t="s">
        <v>1355</v>
      </c>
      <c r="D29" s="243" t="s">
        <v>1338</v>
      </c>
      <c r="E29" s="244">
        <v>3</v>
      </c>
      <c r="F29" s="244">
        <v>4</v>
      </c>
      <c r="G29" s="246" t="s">
        <v>1395</v>
      </c>
      <c r="H29" s="224"/>
      <c r="I29" s="251" t="s">
        <v>71</v>
      </c>
      <c r="J29" s="252" t="s">
        <v>74</v>
      </c>
      <c r="K29" s="258" t="s">
        <v>75</v>
      </c>
      <c r="L29" s="244">
        <v>4</v>
      </c>
      <c r="M29" s="244">
        <v>4</v>
      </c>
      <c r="N29" s="246" t="s">
        <v>1376</v>
      </c>
    </row>
    <row r="30" spans="2:14" ht="134.25" customHeight="1" x14ac:dyDescent="0.3">
      <c r="B30" s="241" t="s">
        <v>71</v>
      </c>
      <c r="C30" s="230" t="s">
        <v>74</v>
      </c>
      <c r="D30" s="243" t="s">
        <v>75</v>
      </c>
      <c r="E30" s="244">
        <v>3</v>
      </c>
      <c r="F30" s="244">
        <v>2</v>
      </c>
      <c r="G30" s="245" t="s">
        <v>1389</v>
      </c>
      <c r="H30" s="224"/>
      <c r="I30" s="251" t="s">
        <v>1351</v>
      </c>
      <c r="J30" s="252" t="s">
        <v>42</v>
      </c>
      <c r="K30" s="258" t="s">
        <v>43</v>
      </c>
      <c r="L30" s="244">
        <v>4</v>
      </c>
      <c r="M30" s="244">
        <v>3</v>
      </c>
      <c r="N30" s="246" t="s">
        <v>1393</v>
      </c>
    </row>
    <row r="31" spans="2:14" ht="131.25" customHeight="1" x14ac:dyDescent="0.3">
      <c r="B31" s="241" t="s">
        <v>76</v>
      </c>
      <c r="C31" s="230" t="s">
        <v>77</v>
      </c>
      <c r="D31" s="243" t="s">
        <v>78</v>
      </c>
      <c r="E31" s="244">
        <v>3</v>
      </c>
      <c r="F31" s="244">
        <v>4</v>
      </c>
      <c r="G31" s="245" t="s">
        <v>1424</v>
      </c>
      <c r="H31" s="220"/>
      <c r="I31" s="253" t="s">
        <v>3</v>
      </c>
      <c r="J31" s="252" t="s">
        <v>8</v>
      </c>
      <c r="K31" s="258" t="s">
        <v>9</v>
      </c>
      <c r="L31" s="247">
        <v>3</v>
      </c>
      <c r="M31" s="247">
        <v>5</v>
      </c>
      <c r="N31" s="246" t="s">
        <v>1464</v>
      </c>
    </row>
    <row r="32" spans="2:14" ht="124.5" customHeight="1" x14ac:dyDescent="0.3">
      <c r="B32" s="241" t="s">
        <v>79</v>
      </c>
      <c r="C32" s="230" t="s">
        <v>90</v>
      </c>
      <c r="D32" s="243" t="s">
        <v>91</v>
      </c>
      <c r="E32" s="244">
        <v>3</v>
      </c>
      <c r="F32" s="244">
        <v>3</v>
      </c>
      <c r="G32" s="246" t="s">
        <v>1369</v>
      </c>
      <c r="H32" s="220"/>
      <c r="I32" s="253" t="s">
        <v>14</v>
      </c>
      <c r="J32" s="252" t="s">
        <v>25</v>
      </c>
      <c r="K32" s="258" t="s">
        <v>26</v>
      </c>
      <c r="L32" s="244">
        <v>3</v>
      </c>
      <c r="M32" s="244">
        <v>3</v>
      </c>
      <c r="N32" s="246" t="s">
        <v>1375</v>
      </c>
    </row>
    <row r="33" spans="1:14" ht="104.25" customHeight="1" x14ac:dyDescent="0.3">
      <c r="B33" s="241" t="s">
        <v>34</v>
      </c>
      <c r="C33" s="230" t="s">
        <v>35</v>
      </c>
      <c r="D33" s="243" t="s">
        <v>36</v>
      </c>
      <c r="E33" s="244">
        <v>2</v>
      </c>
      <c r="F33" s="244">
        <v>2</v>
      </c>
      <c r="G33" s="245" t="s">
        <v>1334</v>
      </c>
      <c r="H33" s="220"/>
      <c r="I33" s="251" t="s">
        <v>1351</v>
      </c>
      <c r="J33" s="252" t="s">
        <v>58</v>
      </c>
      <c r="K33" s="258" t="s">
        <v>59</v>
      </c>
      <c r="L33" s="244">
        <v>3</v>
      </c>
      <c r="M33" s="244">
        <v>2</v>
      </c>
      <c r="N33" s="246" t="s">
        <v>1372</v>
      </c>
    </row>
    <row r="34" spans="1:14" ht="115.5" x14ac:dyDescent="0.3">
      <c r="B34" s="230" t="s">
        <v>14</v>
      </c>
      <c r="C34" s="230" t="s">
        <v>31</v>
      </c>
      <c r="D34" s="243" t="s">
        <v>32</v>
      </c>
      <c r="E34" s="244">
        <v>1</v>
      </c>
      <c r="F34" s="244">
        <v>2</v>
      </c>
      <c r="G34" s="245" t="s">
        <v>1414</v>
      </c>
      <c r="H34" s="220"/>
      <c r="I34" s="251" t="s">
        <v>60</v>
      </c>
      <c r="J34" s="252" t="s">
        <v>61</v>
      </c>
      <c r="K34" s="258" t="s">
        <v>1349</v>
      </c>
      <c r="L34" s="244">
        <v>2</v>
      </c>
      <c r="M34" s="244">
        <v>3</v>
      </c>
      <c r="N34" s="246" t="s">
        <v>1465</v>
      </c>
    </row>
    <row r="35" spans="1:14" ht="140.25" customHeight="1" x14ac:dyDescent="0.3">
      <c r="B35" s="230" t="s">
        <v>3</v>
      </c>
      <c r="C35" s="230" t="s">
        <v>1333</v>
      </c>
      <c r="D35" s="243" t="s">
        <v>1354</v>
      </c>
      <c r="E35" s="244">
        <v>1</v>
      </c>
      <c r="F35" s="244">
        <v>2</v>
      </c>
      <c r="G35" s="245" t="s">
        <v>501</v>
      </c>
      <c r="H35" s="220"/>
      <c r="I35" s="254" t="s">
        <v>1351</v>
      </c>
      <c r="J35" s="252" t="s">
        <v>56</v>
      </c>
      <c r="K35" s="258" t="s">
        <v>57</v>
      </c>
      <c r="L35" s="244">
        <v>2</v>
      </c>
      <c r="M35" s="244">
        <v>2</v>
      </c>
      <c r="N35" s="246" t="s">
        <v>1371</v>
      </c>
    </row>
    <row r="36" spans="1:14" ht="115.5" x14ac:dyDescent="0.3">
      <c r="B36" s="230" t="s">
        <v>3</v>
      </c>
      <c r="C36" s="230" t="s">
        <v>10</v>
      </c>
      <c r="D36" s="243" t="s">
        <v>1329</v>
      </c>
      <c r="E36" s="244">
        <v>1</v>
      </c>
      <c r="F36" s="244">
        <v>2</v>
      </c>
      <c r="G36" s="245" t="s">
        <v>1394</v>
      </c>
      <c r="H36" s="220"/>
      <c r="I36" s="251" t="s">
        <v>60</v>
      </c>
      <c r="J36" s="252" t="s">
        <v>68</v>
      </c>
      <c r="K36" s="258" t="s">
        <v>69</v>
      </c>
      <c r="L36" s="244">
        <v>2</v>
      </c>
      <c r="M36" s="244">
        <f>+GETPIVOTDATA("SUBCLASIFICACION",'T.D. FORTLZ'!$A$3,"CLASIFICACION","MEDICION ","SUBCLASIFICACION","TRAZABILIDAD")</f>
        <v>2</v>
      </c>
      <c r="N36" s="246" t="s">
        <v>1348</v>
      </c>
    </row>
    <row r="37" spans="1:14" ht="188.25" customHeight="1" x14ac:dyDescent="0.3">
      <c r="B37" s="241" t="s">
        <v>1351</v>
      </c>
      <c r="C37" s="230" t="s">
        <v>56</v>
      </c>
      <c r="D37" s="243" t="s">
        <v>57</v>
      </c>
      <c r="E37" s="244">
        <v>1</v>
      </c>
      <c r="F37" s="244">
        <v>1</v>
      </c>
      <c r="G37" s="246" t="s">
        <v>391</v>
      </c>
      <c r="H37" s="220"/>
      <c r="I37" s="253" t="s">
        <v>14</v>
      </c>
      <c r="J37" s="252" t="s">
        <v>29</v>
      </c>
      <c r="K37" s="258" t="s">
        <v>30</v>
      </c>
      <c r="L37" s="244">
        <v>1</v>
      </c>
      <c r="M37" s="244">
        <v>1</v>
      </c>
      <c r="N37" s="246" t="s">
        <v>1346</v>
      </c>
    </row>
    <row r="38" spans="1:14" ht="175.5" customHeight="1" x14ac:dyDescent="0.3">
      <c r="B38" s="241" t="s">
        <v>79</v>
      </c>
      <c r="C38" s="230" t="s">
        <v>1358</v>
      </c>
      <c r="D38" s="243" t="s">
        <v>85</v>
      </c>
      <c r="E38" s="244">
        <v>1</v>
      </c>
      <c r="F38" s="244">
        <v>1</v>
      </c>
      <c r="G38" s="245" t="s">
        <v>1339</v>
      </c>
      <c r="H38" s="220"/>
      <c r="I38" s="251" t="s">
        <v>60</v>
      </c>
      <c r="J38" s="253" t="s">
        <v>65</v>
      </c>
      <c r="K38" s="261" t="s">
        <v>66</v>
      </c>
      <c r="L38" s="262">
        <v>1</v>
      </c>
      <c r="M38" s="262">
        <v>1</v>
      </c>
      <c r="N38" s="263" t="s">
        <v>501</v>
      </c>
    </row>
    <row r="39" spans="1:14" ht="108" customHeight="1" x14ac:dyDescent="0.3">
      <c r="B39" s="241" t="s">
        <v>60</v>
      </c>
      <c r="C39" s="230" t="s">
        <v>68</v>
      </c>
      <c r="D39" s="243" t="s">
        <v>69</v>
      </c>
      <c r="E39" s="244">
        <v>1</v>
      </c>
      <c r="F39" s="244">
        <v>0</v>
      </c>
      <c r="G39" s="245" t="s">
        <v>373</v>
      </c>
      <c r="H39" s="220"/>
      <c r="I39" s="230" t="s">
        <v>3</v>
      </c>
      <c r="J39" s="230" t="s">
        <v>4</v>
      </c>
      <c r="K39" s="243" t="s">
        <v>5</v>
      </c>
      <c r="L39" s="247">
        <v>0</v>
      </c>
      <c r="M39" s="247">
        <v>1</v>
      </c>
      <c r="N39" s="243" t="s">
        <v>1466</v>
      </c>
    </row>
    <row r="40" spans="1:14" ht="219.75" customHeight="1" x14ac:dyDescent="0.3">
      <c r="B40" s="241" t="s">
        <v>79</v>
      </c>
      <c r="C40" s="230" t="s">
        <v>82</v>
      </c>
      <c r="D40" s="243" t="s">
        <v>83</v>
      </c>
      <c r="E40" s="244">
        <v>1</v>
      </c>
      <c r="F40" s="244">
        <v>1</v>
      </c>
      <c r="G40" s="245" t="s">
        <v>67</v>
      </c>
      <c r="H40" s="220"/>
      <c r="I40" s="223"/>
      <c r="J40" s="220"/>
      <c r="K40" s="220"/>
      <c r="L40" s="226"/>
      <c r="M40" s="226"/>
      <c r="N40" s="223"/>
    </row>
    <row r="41" spans="1:14" ht="82.5" x14ac:dyDescent="0.3">
      <c r="B41" s="241" t="s">
        <v>79</v>
      </c>
      <c r="C41" s="230" t="s">
        <v>92</v>
      </c>
      <c r="D41" s="243" t="s">
        <v>93</v>
      </c>
      <c r="E41" s="244">
        <v>1</v>
      </c>
      <c r="F41" s="244">
        <v>2</v>
      </c>
      <c r="G41" s="246" t="s">
        <v>1396</v>
      </c>
      <c r="H41" s="220"/>
      <c r="I41" s="223"/>
      <c r="J41" s="220"/>
      <c r="K41" s="220"/>
      <c r="L41" s="226"/>
      <c r="M41" s="226"/>
      <c r="N41" s="223"/>
    </row>
    <row r="42" spans="1:14" ht="66" x14ac:dyDescent="0.3">
      <c r="B42" s="230" t="s">
        <v>14</v>
      </c>
      <c r="C42" s="230" t="s">
        <v>27</v>
      </c>
      <c r="D42" s="243" t="s">
        <v>28</v>
      </c>
      <c r="E42" s="244">
        <v>0</v>
      </c>
      <c r="F42" s="244">
        <v>1</v>
      </c>
      <c r="G42" s="248" t="s">
        <v>1466</v>
      </c>
      <c r="H42" s="222"/>
      <c r="I42" s="223"/>
      <c r="J42" s="220"/>
      <c r="K42" s="220"/>
      <c r="L42" s="226"/>
      <c r="M42" s="226"/>
      <c r="N42" s="223"/>
    </row>
    <row r="43" spans="1:14" ht="99" x14ac:dyDescent="0.3">
      <c r="B43" s="241" t="s">
        <v>79</v>
      </c>
      <c r="C43" s="230" t="s">
        <v>88</v>
      </c>
      <c r="D43" s="243" t="s">
        <v>89</v>
      </c>
      <c r="E43" s="244">
        <v>0</v>
      </c>
      <c r="F43" s="244">
        <v>0</v>
      </c>
      <c r="G43" s="248" t="s">
        <v>1466</v>
      </c>
      <c r="H43" s="222"/>
      <c r="I43" s="223"/>
      <c r="J43" s="220"/>
      <c r="K43" s="220"/>
      <c r="L43" s="226"/>
      <c r="M43" s="226"/>
      <c r="N43" s="223"/>
    </row>
    <row r="44" spans="1:14" x14ac:dyDescent="0.3">
      <c r="A44" s="223"/>
      <c r="B44" s="220"/>
      <c r="C44" s="220"/>
      <c r="D44" s="226"/>
      <c r="E44" s="226"/>
      <c r="F44" s="223"/>
      <c r="G44" s="223"/>
      <c r="H44" s="222"/>
      <c r="I44" s="223"/>
      <c r="J44" s="220"/>
      <c r="K44" s="220"/>
      <c r="L44" s="226"/>
      <c r="M44" s="226"/>
      <c r="N44" s="223"/>
    </row>
    <row r="45" spans="1:14" ht="45" x14ac:dyDescent="0.3">
      <c r="B45" s="303" t="s">
        <v>94</v>
      </c>
      <c r="C45" s="303"/>
      <c r="D45" s="228" t="s">
        <v>1</v>
      </c>
      <c r="E45" s="229" t="s">
        <v>1386</v>
      </c>
      <c r="F45" s="229" t="s">
        <v>1365</v>
      </c>
      <c r="G45" s="230" t="s">
        <v>1391</v>
      </c>
      <c r="H45" s="223"/>
      <c r="I45" s="297" t="s">
        <v>94</v>
      </c>
      <c r="J45" s="298"/>
      <c r="K45" s="228" t="s">
        <v>1</v>
      </c>
      <c r="L45" s="231" t="s">
        <v>1397</v>
      </c>
      <c r="M45" s="231" t="s">
        <v>1364</v>
      </c>
      <c r="N45" s="230" t="s">
        <v>1391</v>
      </c>
    </row>
    <row r="46" spans="1:14" ht="330" x14ac:dyDescent="0.3">
      <c r="A46" s="225"/>
      <c r="B46" s="241" t="s">
        <v>134</v>
      </c>
      <c r="C46" s="230" t="s">
        <v>135</v>
      </c>
      <c r="D46" s="243" t="s">
        <v>136</v>
      </c>
      <c r="E46" s="244">
        <v>22</v>
      </c>
      <c r="F46" s="244">
        <v>19</v>
      </c>
      <c r="G46" s="245" t="s">
        <v>1429</v>
      </c>
      <c r="H46" s="220"/>
      <c r="I46" s="230" t="s">
        <v>146</v>
      </c>
      <c r="J46" s="230" t="s">
        <v>148</v>
      </c>
      <c r="K46" s="243" t="s">
        <v>1342</v>
      </c>
      <c r="L46" s="244">
        <v>24</v>
      </c>
      <c r="M46" s="244">
        <v>28</v>
      </c>
      <c r="N46" s="246" t="s">
        <v>1468</v>
      </c>
    </row>
    <row r="47" spans="1:14" ht="334.5" customHeight="1" x14ac:dyDescent="0.3">
      <c r="B47" s="241" t="s">
        <v>112</v>
      </c>
      <c r="C47" s="230" t="s">
        <v>115</v>
      </c>
      <c r="D47" s="243" t="s">
        <v>116</v>
      </c>
      <c r="E47" s="244">
        <v>15</v>
      </c>
      <c r="F47" s="244">
        <v>16</v>
      </c>
      <c r="G47" s="245" t="s">
        <v>1428</v>
      </c>
      <c r="H47" s="224"/>
      <c r="I47" s="241" t="s">
        <v>112</v>
      </c>
      <c r="J47" s="230" t="s">
        <v>115</v>
      </c>
      <c r="K47" s="243" t="s">
        <v>116</v>
      </c>
      <c r="L47" s="244">
        <v>19</v>
      </c>
      <c r="M47" s="244">
        <v>26</v>
      </c>
      <c r="N47" s="246" t="s">
        <v>1469</v>
      </c>
    </row>
    <row r="48" spans="1:14" s="225" customFormat="1" ht="231.75" customHeight="1" x14ac:dyDescent="0.3">
      <c r="A48" s="221"/>
      <c r="B48" s="241" t="s">
        <v>134</v>
      </c>
      <c r="C48" s="230" t="s">
        <v>139</v>
      </c>
      <c r="D48" s="243" t="s">
        <v>140</v>
      </c>
      <c r="E48" s="244">
        <v>14</v>
      </c>
      <c r="F48" s="244">
        <v>13</v>
      </c>
      <c r="G48" s="245" t="s">
        <v>1430</v>
      </c>
      <c r="H48" s="223"/>
      <c r="I48" s="230" t="s">
        <v>146</v>
      </c>
      <c r="J48" s="230" t="s">
        <v>150</v>
      </c>
      <c r="K48" s="243" t="s">
        <v>1343</v>
      </c>
      <c r="L48" s="244">
        <v>14</v>
      </c>
      <c r="M48" s="244">
        <v>16</v>
      </c>
      <c r="N48" s="246" t="s">
        <v>1470</v>
      </c>
    </row>
    <row r="49" spans="2:14" s="227" customFormat="1" ht="231" x14ac:dyDescent="0.2">
      <c r="B49" s="241" t="s">
        <v>128</v>
      </c>
      <c r="C49" s="230" t="s">
        <v>129</v>
      </c>
      <c r="D49" s="243" t="s">
        <v>130</v>
      </c>
      <c r="E49" s="244">
        <v>14</v>
      </c>
      <c r="F49" s="244">
        <v>14</v>
      </c>
      <c r="G49" s="245" t="s">
        <v>1434</v>
      </c>
      <c r="H49" s="220"/>
      <c r="I49" s="241" t="s">
        <v>121</v>
      </c>
      <c r="J49" s="230" t="s">
        <v>126</v>
      </c>
      <c r="K49" s="243" t="s">
        <v>1341</v>
      </c>
      <c r="L49" s="244">
        <v>14</v>
      </c>
      <c r="M49" s="244">
        <v>14</v>
      </c>
      <c r="N49" s="246" t="s">
        <v>1471</v>
      </c>
    </row>
    <row r="50" spans="2:14" ht="192" customHeight="1" x14ac:dyDescent="0.3">
      <c r="B50" s="241" t="s">
        <v>121</v>
      </c>
      <c r="C50" s="230" t="s">
        <v>122</v>
      </c>
      <c r="D50" s="243" t="s">
        <v>123</v>
      </c>
      <c r="E50" s="244">
        <v>12</v>
      </c>
      <c r="F50" s="244">
        <v>14</v>
      </c>
      <c r="G50" s="245" t="s">
        <v>1377</v>
      </c>
      <c r="H50" s="232"/>
      <c r="I50" s="241" t="s">
        <v>121</v>
      </c>
      <c r="J50" s="230" t="s">
        <v>124</v>
      </c>
      <c r="K50" s="243" t="s">
        <v>125</v>
      </c>
      <c r="L50" s="244">
        <v>12</v>
      </c>
      <c r="M50" s="244">
        <v>13</v>
      </c>
      <c r="N50" s="246" t="s">
        <v>1382</v>
      </c>
    </row>
    <row r="51" spans="2:14" ht="188.25" customHeight="1" x14ac:dyDescent="0.3">
      <c r="B51" s="241" t="s">
        <v>112</v>
      </c>
      <c r="C51" s="230" t="s">
        <v>119</v>
      </c>
      <c r="D51" s="243" t="s">
        <v>120</v>
      </c>
      <c r="E51" s="244">
        <v>11</v>
      </c>
      <c r="F51" s="244">
        <v>15</v>
      </c>
      <c r="G51" s="245" t="s">
        <v>1433</v>
      </c>
      <c r="H51" s="220"/>
      <c r="I51" s="230" t="s">
        <v>1359</v>
      </c>
      <c r="J51" s="230" t="s">
        <v>90</v>
      </c>
      <c r="K51" s="243" t="s">
        <v>98</v>
      </c>
      <c r="L51" s="244">
        <v>11</v>
      </c>
      <c r="M51" s="244">
        <v>14</v>
      </c>
      <c r="N51" s="246" t="s">
        <v>1472</v>
      </c>
    </row>
    <row r="52" spans="2:14" ht="171.75" customHeight="1" x14ac:dyDescent="0.3">
      <c r="B52" s="241" t="s">
        <v>112</v>
      </c>
      <c r="C52" s="230" t="s">
        <v>113</v>
      </c>
      <c r="D52" s="243" t="s">
        <v>114</v>
      </c>
      <c r="E52" s="244">
        <v>9</v>
      </c>
      <c r="F52" s="244">
        <v>16</v>
      </c>
      <c r="G52" s="245" t="s">
        <v>1431</v>
      </c>
      <c r="H52" s="220"/>
      <c r="I52" s="241" t="s">
        <v>134</v>
      </c>
      <c r="J52" s="230" t="s">
        <v>137</v>
      </c>
      <c r="K52" s="243" t="s">
        <v>138</v>
      </c>
      <c r="L52" s="244">
        <v>7</v>
      </c>
      <c r="M52" s="244">
        <v>10</v>
      </c>
      <c r="N52" s="246" t="s">
        <v>1473</v>
      </c>
    </row>
    <row r="53" spans="2:14" ht="165" x14ac:dyDescent="0.3">
      <c r="B53" s="241" t="s">
        <v>128</v>
      </c>
      <c r="C53" s="230" t="s">
        <v>1361</v>
      </c>
      <c r="D53" s="243" t="s">
        <v>133</v>
      </c>
      <c r="E53" s="244">
        <v>8</v>
      </c>
      <c r="F53" s="244">
        <v>9</v>
      </c>
      <c r="G53" s="245" t="s">
        <v>1436</v>
      </c>
      <c r="H53" s="220"/>
      <c r="I53" s="241" t="s">
        <v>134</v>
      </c>
      <c r="J53" s="230" t="s">
        <v>135</v>
      </c>
      <c r="K53" s="243" t="s">
        <v>136</v>
      </c>
      <c r="L53" s="244">
        <v>7</v>
      </c>
      <c r="M53" s="244">
        <v>8</v>
      </c>
      <c r="N53" s="246" t="s">
        <v>1474</v>
      </c>
    </row>
    <row r="54" spans="2:14" ht="262.5" customHeight="1" x14ac:dyDescent="0.3">
      <c r="B54" s="241" t="s">
        <v>121</v>
      </c>
      <c r="C54" s="230" t="s">
        <v>124</v>
      </c>
      <c r="D54" s="243" t="s">
        <v>125</v>
      </c>
      <c r="E54" s="244">
        <v>7</v>
      </c>
      <c r="F54" s="244">
        <v>8</v>
      </c>
      <c r="G54" s="245" t="s">
        <v>1435</v>
      </c>
      <c r="H54" s="219"/>
      <c r="I54" s="230" t="s">
        <v>1359</v>
      </c>
      <c r="J54" s="230" t="s">
        <v>1360</v>
      </c>
      <c r="K54" s="243" t="s">
        <v>100</v>
      </c>
      <c r="L54" s="244">
        <v>6</v>
      </c>
      <c r="M54" s="244">
        <v>6</v>
      </c>
      <c r="N54" s="246" t="s">
        <v>1475</v>
      </c>
    </row>
    <row r="55" spans="2:14" ht="149.25" customHeight="1" x14ac:dyDescent="0.3">
      <c r="B55" s="241" t="s">
        <v>104</v>
      </c>
      <c r="C55" s="230" t="s">
        <v>72</v>
      </c>
      <c r="D55" s="243" t="s">
        <v>105</v>
      </c>
      <c r="E55" s="244">
        <v>6</v>
      </c>
      <c r="F55" s="244">
        <v>8</v>
      </c>
      <c r="G55" s="245" t="s">
        <v>1432</v>
      </c>
      <c r="H55" s="220"/>
      <c r="I55" s="230" t="s">
        <v>146</v>
      </c>
      <c r="J55" s="230" t="s">
        <v>152</v>
      </c>
      <c r="K55" s="243" t="s">
        <v>153</v>
      </c>
      <c r="L55" s="244">
        <v>6</v>
      </c>
      <c r="M55" s="244">
        <v>6</v>
      </c>
      <c r="N55" s="246" t="s">
        <v>1380</v>
      </c>
    </row>
    <row r="56" spans="2:14" ht="162.75" customHeight="1" x14ac:dyDescent="0.3">
      <c r="B56" s="241" t="s">
        <v>134</v>
      </c>
      <c r="C56" s="230" t="s">
        <v>137</v>
      </c>
      <c r="D56" s="243" t="s">
        <v>138</v>
      </c>
      <c r="E56" s="244">
        <v>6</v>
      </c>
      <c r="F56" s="244">
        <v>7</v>
      </c>
      <c r="G56" s="245" t="s">
        <v>1378</v>
      </c>
      <c r="H56" s="220"/>
      <c r="I56" s="241" t="s">
        <v>134</v>
      </c>
      <c r="J56" s="230" t="s">
        <v>141</v>
      </c>
      <c r="K56" s="243" t="s">
        <v>142</v>
      </c>
      <c r="L56" s="244">
        <v>4</v>
      </c>
      <c r="M56" s="244">
        <v>4</v>
      </c>
      <c r="N56" s="246" t="s">
        <v>1383</v>
      </c>
    </row>
    <row r="57" spans="2:14" ht="165" x14ac:dyDescent="0.3">
      <c r="B57" s="230" t="s">
        <v>146</v>
      </c>
      <c r="C57" s="230" t="s">
        <v>148</v>
      </c>
      <c r="D57" s="243" t="s">
        <v>1342</v>
      </c>
      <c r="E57" s="244">
        <v>4</v>
      </c>
      <c r="F57" s="244">
        <v>4</v>
      </c>
      <c r="G57" s="245" t="s">
        <v>1379</v>
      </c>
      <c r="H57" s="220"/>
      <c r="I57" s="230" t="s">
        <v>146</v>
      </c>
      <c r="J57" s="230" t="s">
        <v>6</v>
      </c>
      <c r="K57" s="243" t="s">
        <v>147</v>
      </c>
      <c r="L57" s="244">
        <v>2</v>
      </c>
      <c r="M57" s="244">
        <v>3</v>
      </c>
      <c r="N57" s="246" t="s">
        <v>1401</v>
      </c>
    </row>
    <row r="58" spans="2:14" ht="115.5" x14ac:dyDescent="0.3">
      <c r="B58" s="230" t="s">
        <v>1359</v>
      </c>
      <c r="C58" s="230" t="s">
        <v>101</v>
      </c>
      <c r="D58" s="243" t="s">
        <v>102</v>
      </c>
      <c r="E58" s="244">
        <v>3</v>
      </c>
      <c r="F58" s="244">
        <v>4</v>
      </c>
      <c r="G58" s="246" t="s">
        <v>1437</v>
      </c>
      <c r="H58" s="220"/>
      <c r="I58" s="241" t="s">
        <v>112</v>
      </c>
      <c r="J58" s="230" t="s">
        <v>117</v>
      </c>
      <c r="K58" s="243" t="s">
        <v>118</v>
      </c>
      <c r="L58" s="244">
        <v>2</v>
      </c>
      <c r="M58" s="244">
        <v>3</v>
      </c>
      <c r="N58" s="246" t="s">
        <v>1398</v>
      </c>
    </row>
    <row r="59" spans="2:14" ht="115.5" x14ac:dyDescent="0.3">
      <c r="B59" s="230" t="s">
        <v>1359</v>
      </c>
      <c r="C59" s="230" t="s">
        <v>1360</v>
      </c>
      <c r="D59" s="243" t="s">
        <v>100</v>
      </c>
      <c r="E59" s="244">
        <v>3</v>
      </c>
      <c r="F59" s="244">
        <v>5</v>
      </c>
      <c r="G59" s="246" t="s">
        <v>1438</v>
      </c>
      <c r="H59" s="220"/>
      <c r="I59" s="241" t="s">
        <v>104</v>
      </c>
      <c r="J59" s="230" t="s">
        <v>72</v>
      </c>
      <c r="K59" s="243" t="s">
        <v>105</v>
      </c>
      <c r="L59" s="244">
        <v>2</v>
      </c>
      <c r="M59" s="244">
        <v>2</v>
      </c>
      <c r="N59" s="246" t="s">
        <v>1348</v>
      </c>
    </row>
    <row r="60" spans="2:14" ht="115.5" x14ac:dyDescent="0.3">
      <c r="B60" s="241" t="s">
        <v>112</v>
      </c>
      <c r="C60" s="230" t="s">
        <v>117</v>
      </c>
      <c r="D60" s="243" t="s">
        <v>118</v>
      </c>
      <c r="E60" s="244">
        <v>3</v>
      </c>
      <c r="F60" s="244">
        <v>5</v>
      </c>
      <c r="G60" s="245" t="s">
        <v>1439</v>
      </c>
      <c r="H60" s="220"/>
      <c r="I60" s="241" t="s">
        <v>112</v>
      </c>
      <c r="J60" s="230" t="s">
        <v>113</v>
      </c>
      <c r="K60" s="243" t="s">
        <v>114</v>
      </c>
      <c r="L60" s="244">
        <v>1</v>
      </c>
      <c r="M60" s="244">
        <v>2</v>
      </c>
      <c r="N60" s="246" t="s">
        <v>1381</v>
      </c>
    </row>
    <row r="61" spans="2:14" ht="132" x14ac:dyDescent="0.3">
      <c r="B61" s="230" t="s">
        <v>1359</v>
      </c>
      <c r="C61" s="230" t="s">
        <v>90</v>
      </c>
      <c r="D61" s="243" t="s">
        <v>98</v>
      </c>
      <c r="E61" s="244">
        <v>3</v>
      </c>
      <c r="F61" s="244">
        <v>5</v>
      </c>
      <c r="G61" s="245" t="s">
        <v>1440</v>
      </c>
      <c r="H61" s="220"/>
      <c r="I61" s="241" t="s">
        <v>134</v>
      </c>
      <c r="J61" s="230" t="s">
        <v>139</v>
      </c>
      <c r="K61" s="243" t="s">
        <v>140</v>
      </c>
      <c r="L61" s="244">
        <v>1</v>
      </c>
      <c r="M61" s="244">
        <v>2</v>
      </c>
      <c r="N61" s="246" t="s">
        <v>932</v>
      </c>
    </row>
    <row r="62" spans="2:14" ht="82.5" x14ac:dyDescent="0.3">
      <c r="B62" s="230" t="s">
        <v>146</v>
      </c>
      <c r="C62" s="230" t="s">
        <v>6</v>
      </c>
      <c r="D62" s="243" t="s">
        <v>147</v>
      </c>
      <c r="E62" s="244">
        <v>2</v>
      </c>
      <c r="F62" s="244">
        <v>5</v>
      </c>
      <c r="G62" s="245" t="s">
        <v>1399</v>
      </c>
      <c r="H62" s="220"/>
      <c r="I62" s="241" t="s">
        <v>1359</v>
      </c>
      <c r="J62" s="230" t="s">
        <v>96</v>
      </c>
      <c r="K62" s="243" t="s">
        <v>97</v>
      </c>
      <c r="L62" s="244">
        <v>1</v>
      </c>
      <c r="M62" s="244">
        <v>2</v>
      </c>
      <c r="N62" s="246" t="s">
        <v>1402</v>
      </c>
    </row>
    <row r="63" spans="2:14" ht="66" x14ac:dyDescent="0.3">
      <c r="B63" s="241" t="s">
        <v>134</v>
      </c>
      <c r="C63" s="230" t="s">
        <v>141</v>
      </c>
      <c r="D63" s="243" t="s">
        <v>142</v>
      </c>
      <c r="E63" s="244">
        <v>2</v>
      </c>
      <c r="F63" s="244">
        <v>3</v>
      </c>
      <c r="G63" s="245" t="s">
        <v>1400</v>
      </c>
      <c r="H63" s="220"/>
      <c r="I63" s="241" t="s">
        <v>134</v>
      </c>
      <c r="J63" s="230" t="s">
        <v>143</v>
      </c>
      <c r="K63" s="243" t="s">
        <v>144</v>
      </c>
      <c r="L63" s="244">
        <v>1</v>
      </c>
      <c r="M63" s="244">
        <v>1</v>
      </c>
      <c r="N63" s="246" t="s">
        <v>131</v>
      </c>
    </row>
    <row r="64" spans="2:14" ht="76.5" customHeight="1" x14ac:dyDescent="0.3">
      <c r="B64" s="241" t="s">
        <v>104</v>
      </c>
      <c r="C64" s="230" t="s">
        <v>110</v>
      </c>
      <c r="D64" s="243" t="s">
        <v>111</v>
      </c>
      <c r="E64" s="244">
        <v>2</v>
      </c>
      <c r="F64" s="244">
        <v>2</v>
      </c>
      <c r="G64" s="245" t="s">
        <v>437</v>
      </c>
      <c r="H64" s="220"/>
      <c r="I64" s="241" t="s">
        <v>104</v>
      </c>
      <c r="J64" s="230" t="s">
        <v>106</v>
      </c>
      <c r="K64" s="243" t="s">
        <v>107</v>
      </c>
      <c r="L64" s="244">
        <v>1</v>
      </c>
      <c r="M64" s="244">
        <f>+GETPIVOTDATA("SUBCLASIFICACION",'T.D. OPRTND'!$A$3,"CLASIFICACION","ECONOMICO ","SUBCLASIFICACION","INVERSION ")</f>
        <v>1</v>
      </c>
      <c r="N64" s="264" t="s">
        <v>108</v>
      </c>
    </row>
    <row r="65" spans="2:14" ht="105.75" customHeight="1" x14ac:dyDescent="0.3">
      <c r="B65" s="230" t="s">
        <v>1359</v>
      </c>
      <c r="C65" s="230" t="s">
        <v>96</v>
      </c>
      <c r="D65" s="243" t="s">
        <v>97</v>
      </c>
      <c r="E65" s="244">
        <v>1</v>
      </c>
      <c r="F65" s="244">
        <v>1</v>
      </c>
      <c r="G65" s="245" t="s">
        <v>145</v>
      </c>
      <c r="H65" s="222"/>
      <c r="I65" s="241" t="s">
        <v>121</v>
      </c>
      <c r="J65" s="230" t="s">
        <v>122</v>
      </c>
      <c r="K65" s="243" t="s">
        <v>123</v>
      </c>
      <c r="L65" s="244">
        <v>0</v>
      </c>
      <c r="M65" s="244">
        <v>2</v>
      </c>
      <c r="N65" s="264" t="s">
        <v>1466</v>
      </c>
    </row>
    <row r="66" spans="2:14" ht="132" x14ac:dyDescent="0.3">
      <c r="B66" s="241" t="s">
        <v>134</v>
      </c>
      <c r="C66" s="230" t="s">
        <v>143</v>
      </c>
      <c r="D66" s="243" t="s">
        <v>144</v>
      </c>
      <c r="E66" s="244">
        <v>1</v>
      </c>
      <c r="F66" s="244">
        <f>+GETPIVOTDATA("SUBCLASIFICACION",T.D.AMENZ!$A$3,"CLASIFICACION","LEGAL ","SUBCLASIFICACION","CONFIABILIDAD")</f>
        <v>1</v>
      </c>
      <c r="G66" s="245" t="s">
        <v>145</v>
      </c>
      <c r="H66" s="220"/>
      <c r="I66" s="241" t="s">
        <v>104</v>
      </c>
      <c r="J66" s="230" t="s">
        <v>110</v>
      </c>
      <c r="K66" s="243" t="s">
        <v>111</v>
      </c>
      <c r="L66" s="244">
        <v>0</v>
      </c>
      <c r="M66" s="244">
        <v>1</v>
      </c>
      <c r="N66" s="264" t="s">
        <v>1466</v>
      </c>
    </row>
    <row r="67" spans="2:14" ht="82.5" x14ac:dyDescent="0.3">
      <c r="B67" s="241" t="s">
        <v>104</v>
      </c>
      <c r="C67" s="230" t="s">
        <v>106</v>
      </c>
      <c r="D67" s="243" t="s">
        <v>107</v>
      </c>
      <c r="E67" s="244">
        <v>1</v>
      </c>
      <c r="F67" s="244">
        <v>1</v>
      </c>
      <c r="G67" s="245" t="s">
        <v>1340</v>
      </c>
      <c r="H67" s="220"/>
      <c r="I67" s="241" t="s">
        <v>128</v>
      </c>
      <c r="J67" s="230" t="s">
        <v>129</v>
      </c>
      <c r="K67" s="243" t="s">
        <v>130</v>
      </c>
      <c r="L67" s="244">
        <v>0</v>
      </c>
      <c r="M67" s="244">
        <f>+GETPIVOTDATA("SUBCLASIFICACION",'T.D. OPRTND'!$A$3,"CLASIFICACION","AMBIENTAL","SUBCLASIFICACION","CLIMA")</f>
        <v>1</v>
      </c>
      <c r="N67" s="264" t="s">
        <v>1466</v>
      </c>
    </row>
    <row r="68" spans="2:14" ht="115.5" x14ac:dyDescent="0.3">
      <c r="B68" s="230" t="s">
        <v>146</v>
      </c>
      <c r="C68" s="230" t="s">
        <v>150</v>
      </c>
      <c r="D68" s="243" t="s">
        <v>1343</v>
      </c>
      <c r="E68" s="244">
        <v>1</v>
      </c>
      <c r="F68" s="244">
        <v>1</v>
      </c>
      <c r="G68" s="245" t="s">
        <v>407</v>
      </c>
      <c r="H68" s="220"/>
      <c r="I68" s="230" t="s">
        <v>1359</v>
      </c>
      <c r="J68" s="230" t="s">
        <v>101</v>
      </c>
      <c r="K68" s="243" t="s">
        <v>102</v>
      </c>
      <c r="L68" s="244">
        <v>0</v>
      </c>
      <c r="M68" s="244">
        <v>0</v>
      </c>
      <c r="N68" s="264" t="s">
        <v>1466</v>
      </c>
    </row>
    <row r="69" spans="2:14" ht="110.25" customHeight="1" x14ac:dyDescent="0.3">
      <c r="B69" s="241" t="s">
        <v>121</v>
      </c>
      <c r="C69" s="230" t="s">
        <v>126</v>
      </c>
      <c r="D69" s="243" t="s">
        <v>1341</v>
      </c>
      <c r="E69" s="244">
        <v>0</v>
      </c>
      <c r="F69" s="244">
        <v>1</v>
      </c>
      <c r="G69" s="248" t="s">
        <v>1467</v>
      </c>
      <c r="H69" s="220"/>
    </row>
    <row r="70" spans="2:14" x14ac:dyDescent="0.3">
      <c r="H70" s="220"/>
    </row>
    <row r="71" spans="2:14" x14ac:dyDescent="0.3">
      <c r="H71" s="223"/>
    </row>
    <row r="72" spans="2:14" x14ac:dyDescent="0.3">
      <c r="H72" s="220"/>
    </row>
    <row r="73" spans="2:14" x14ac:dyDescent="0.3">
      <c r="H73" s="220"/>
    </row>
  </sheetData>
  <mergeCells count="4">
    <mergeCell ref="I45:J45"/>
    <mergeCell ref="B1:C1"/>
    <mergeCell ref="I1:J1"/>
    <mergeCell ref="B45:C45"/>
  </mergeCells>
  <pageMargins left="0.7" right="0.7" top="0.75" bottom="0.75" header="0.3" footer="0.3"/>
  <pageSetup paperSize="9"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RowColHeaders="0" tabSelected="1" zoomScale="40" zoomScaleNormal="40" workbookViewId="0">
      <selection activeCell="J79" sqref="J79"/>
    </sheetView>
  </sheetViews>
  <sheetFormatPr baseColWidth="10" defaultRowHeight="16.5" x14ac:dyDescent="0.3"/>
  <cols>
    <col min="1" max="1" width="2.28515625" style="265" customWidth="1"/>
    <col min="2" max="2" width="25.7109375" style="233" customWidth="1"/>
    <col min="3" max="3" width="30.28515625" style="234" customWidth="1"/>
    <col min="4" max="4" width="31" style="235" customWidth="1"/>
    <col min="5" max="5" width="25.85546875" style="234" customWidth="1"/>
    <col min="6" max="6" width="24.7109375" style="235" customWidth="1"/>
    <col min="7" max="7" width="23.28515625" style="235" hidden="1" customWidth="1"/>
    <col min="8" max="8" width="63" style="236" customWidth="1"/>
    <col min="9" max="9" width="5.85546875" style="237" customWidth="1"/>
    <col min="10" max="10" width="25.5703125" style="238" customWidth="1"/>
    <col min="11" max="11" width="30.140625" style="237" customWidth="1"/>
    <col min="12" max="12" width="30.42578125" style="237" customWidth="1"/>
    <col min="13" max="13" width="27" style="266" customWidth="1"/>
    <col min="14" max="14" width="24" style="235" customWidth="1"/>
    <col min="15" max="15" width="24" style="235" hidden="1" customWidth="1"/>
    <col min="16" max="16" width="59.28515625" style="239" customWidth="1"/>
    <col min="17" max="16384" width="11.42578125" style="293"/>
  </cols>
  <sheetData>
    <row r="1" spans="1:17" ht="70.5" customHeight="1" x14ac:dyDescent="0.25">
      <c r="A1" s="267"/>
      <c r="B1" s="304" t="s">
        <v>0</v>
      </c>
      <c r="C1" s="304"/>
      <c r="D1" s="272" t="s">
        <v>1</v>
      </c>
      <c r="E1" s="273" t="s">
        <v>1476</v>
      </c>
      <c r="F1" s="273" t="s">
        <v>1384</v>
      </c>
      <c r="G1" s="273" t="s">
        <v>1362</v>
      </c>
      <c r="H1" s="273" t="s">
        <v>1541</v>
      </c>
      <c r="I1" s="219"/>
      <c r="J1" s="305" t="s">
        <v>0</v>
      </c>
      <c r="K1" s="305"/>
      <c r="L1" s="272" t="s">
        <v>1</v>
      </c>
      <c r="M1" s="273" t="s">
        <v>1479</v>
      </c>
      <c r="N1" s="273" t="s">
        <v>1390</v>
      </c>
      <c r="O1" s="273" t="s">
        <v>1363</v>
      </c>
      <c r="P1" s="273" t="s">
        <v>1540</v>
      </c>
      <c r="Q1" s="294"/>
    </row>
    <row r="2" spans="1:17" ht="240" customHeight="1" x14ac:dyDescent="0.25">
      <c r="A2" s="267"/>
      <c r="B2" s="273" t="s">
        <v>3</v>
      </c>
      <c r="C2" s="273" t="s">
        <v>6</v>
      </c>
      <c r="D2" s="271" t="s">
        <v>7</v>
      </c>
      <c r="E2" s="274">
        <v>5</v>
      </c>
      <c r="F2" s="275">
        <v>5</v>
      </c>
      <c r="G2" s="275">
        <v>7</v>
      </c>
      <c r="H2" s="276" t="s">
        <v>1480</v>
      </c>
      <c r="I2" s="219"/>
      <c r="J2" s="273" t="s">
        <v>3</v>
      </c>
      <c r="K2" s="273" t="s">
        <v>6</v>
      </c>
      <c r="L2" s="271" t="s">
        <v>7</v>
      </c>
      <c r="M2" s="275">
        <v>18</v>
      </c>
      <c r="N2" s="281">
        <v>22</v>
      </c>
      <c r="O2" s="281">
        <v>27</v>
      </c>
      <c r="P2" s="286" t="s">
        <v>1508</v>
      </c>
      <c r="Q2" s="294"/>
    </row>
    <row r="3" spans="1:17" ht="153.75" customHeight="1" x14ac:dyDescent="0.25">
      <c r="A3" s="267"/>
      <c r="B3" s="273" t="s">
        <v>3</v>
      </c>
      <c r="C3" s="273" t="s">
        <v>1331</v>
      </c>
      <c r="D3" s="271" t="s">
        <v>1332</v>
      </c>
      <c r="E3" s="274">
        <v>9</v>
      </c>
      <c r="F3" s="275">
        <v>7</v>
      </c>
      <c r="G3" s="275">
        <v>5</v>
      </c>
      <c r="H3" s="276" t="s">
        <v>1481</v>
      </c>
      <c r="I3" s="219"/>
      <c r="J3" s="273" t="s">
        <v>3</v>
      </c>
      <c r="K3" s="273" t="s">
        <v>1331</v>
      </c>
      <c r="L3" s="271" t="s">
        <v>1332</v>
      </c>
      <c r="M3" s="275">
        <v>5</v>
      </c>
      <c r="N3" s="281">
        <v>7</v>
      </c>
      <c r="O3" s="281">
        <v>8</v>
      </c>
      <c r="P3" s="286" t="s">
        <v>1509</v>
      </c>
      <c r="Q3" s="294"/>
    </row>
    <row r="4" spans="1:17" ht="186" customHeight="1" x14ac:dyDescent="0.25">
      <c r="A4" s="267"/>
      <c r="B4" s="273" t="s">
        <v>3</v>
      </c>
      <c r="C4" s="273" t="s">
        <v>1345</v>
      </c>
      <c r="D4" s="271" t="s">
        <v>1330</v>
      </c>
      <c r="E4" s="274">
        <v>3</v>
      </c>
      <c r="F4" s="275">
        <v>4</v>
      </c>
      <c r="G4" s="275">
        <v>6</v>
      </c>
      <c r="H4" s="276" t="s">
        <v>1482</v>
      </c>
      <c r="I4" s="219"/>
      <c r="J4" s="273" t="s">
        <v>3</v>
      </c>
      <c r="K4" s="273" t="s">
        <v>1345</v>
      </c>
      <c r="L4" s="271" t="s">
        <v>1330</v>
      </c>
      <c r="M4" s="275">
        <v>10</v>
      </c>
      <c r="N4" s="281">
        <v>14</v>
      </c>
      <c r="O4" s="281">
        <v>17</v>
      </c>
      <c r="P4" s="286" t="s">
        <v>1510</v>
      </c>
      <c r="Q4" s="294"/>
    </row>
    <row r="5" spans="1:17" ht="173.25" customHeight="1" x14ac:dyDescent="0.25">
      <c r="A5" s="267"/>
      <c r="B5" s="273" t="s">
        <v>3</v>
      </c>
      <c r="C5" s="273" t="s">
        <v>10</v>
      </c>
      <c r="D5" s="271" t="s">
        <v>1329</v>
      </c>
      <c r="E5" s="274">
        <v>1</v>
      </c>
      <c r="F5" s="275">
        <v>1</v>
      </c>
      <c r="G5" s="275">
        <v>2</v>
      </c>
      <c r="H5" s="277" t="s">
        <v>103</v>
      </c>
      <c r="I5" s="219"/>
      <c r="J5" s="273" t="s">
        <v>3</v>
      </c>
      <c r="K5" s="273" t="s">
        <v>10</v>
      </c>
      <c r="L5" s="271" t="s">
        <v>1344</v>
      </c>
      <c r="M5" s="275">
        <v>9</v>
      </c>
      <c r="N5" s="281">
        <v>12</v>
      </c>
      <c r="O5" s="281">
        <v>14</v>
      </c>
      <c r="P5" s="286" t="s">
        <v>1511</v>
      </c>
      <c r="Q5" s="294"/>
    </row>
    <row r="6" spans="1:17" ht="225" customHeight="1" x14ac:dyDescent="0.25">
      <c r="A6" s="267"/>
      <c r="B6" s="273" t="s">
        <v>3</v>
      </c>
      <c r="C6" s="273" t="s">
        <v>12</v>
      </c>
      <c r="D6" s="271" t="s">
        <v>13</v>
      </c>
      <c r="E6" s="274">
        <v>22</v>
      </c>
      <c r="F6" s="275">
        <v>22</v>
      </c>
      <c r="G6" s="275">
        <v>23</v>
      </c>
      <c r="H6" s="276" t="s">
        <v>1483</v>
      </c>
      <c r="I6" s="219"/>
      <c r="J6" s="273" t="s">
        <v>3</v>
      </c>
      <c r="K6" s="273" t="s">
        <v>12</v>
      </c>
      <c r="L6" s="271" t="s">
        <v>13</v>
      </c>
      <c r="M6" s="275">
        <v>7</v>
      </c>
      <c r="N6" s="281">
        <v>13</v>
      </c>
      <c r="O6" s="281">
        <v>18</v>
      </c>
      <c r="P6" s="286" t="s">
        <v>1512</v>
      </c>
      <c r="Q6" s="294"/>
    </row>
    <row r="7" spans="1:17" ht="223.5" customHeight="1" x14ac:dyDescent="0.25">
      <c r="A7" s="267"/>
      <c r="B7" s="273" t="s">
        <v>3</v>
      </c>
      <c r="C7" s="273" t="s">
        <v>4</v>
      </c>
      <c r="D7" s="271" t="s">
        <v>5</v>
      </c>
      <c r="E7" s="274">
        <v>14</v>
      </c>
      <c r="F7" s="275">
        <v>19</v>
      </c>
      <c r="G7" s="275">
        <v>14</v>
      </c>
      <c r="H7" s="276" t="s">
        <v>1484</v>
      </c>
      <c r="I7" s="219"/>
      <c r="J7" s="273" t="s">
        <v>3</v>
      </c>
      <c r="K7" s="273" t="s">
        <v>4</v>
      </c>
      <c r="L7" s="271" t="s">
        <v>5</v>
      </c>
      <c r="M7" s="275">
        <v>0</v>
      </c>
      <c r="N7" s="281">
        <v>0</v>
      </c>
      <c r="O7" s="281">
        <v>1</v>
      </c>
      <c r="P7" s="281" t="s">
        <v>1466</v>
      </c>
      <c r="Q7" s="294"/>
    </row>
    <row r="8" spans="1:17" ht="105" x14ac:dyDescent="0.25">
      <c r="A8" s="267"/>
      <c r="B8" s="273" t="s">
        <v>3</v>
      </c>
      <c r="C8" s="273" t="s">
        <v>1333</v>
      </c>
      <c r="D8" s="271" t="s">
        <v>1354</v>
      </c>
      <c r="E8" s="274">
        <v>1</v>
      </c>
      <c r="F8" s="275">
        <v>1</v>
      </c>
      <c r="G8" s="275">
        <v>2</v>
      </c>
      <c r="H8" s="278" t="s">
        <v>501</v>
      </c>
      <c r="I8" s="219"/>
      <c r="J8" s="273" t="s">
        <v>3</v>
      </c>
      <c r="K8" s="273" t="s">
        <v>1333</v>
      </c>
      <c r="L8" s="271" t="s">
        <v>1354</v>
      </c>
      <c r="M8" s="275">
        <v>7</v>
      </c>
      <c r="N8" s="281">
        <v>9</v>
      </c>
      <c r="O8" s="281">
        <v>9</v>
      </c>
      <c r="P8" s="286" t="s">
        <v>1513</v>
      </c>
      <c r="Q8" s="294"/>
    </row>
    <row r="9" spans="1:17" ht="244.5" customHeight="1" x14ac:dyDescent="0.25">
      <c r="A9" s="267"/>
      <c r="B9" s="273" t="s">
        <v>3</v>
      </c>
      <c r="C9" s="273" t="s">
        <v>8</v>
      </c>
      <c r="D9" s="271" t="s">
        <v>1328</v>
      </c>
      <c r="E9" s="274">
        <v>14</v>
      </c>
      <c r="F9" s="275">
        <v>15</v>
      </c>
      <c r="G9" s="275">
        <v>16</v>
      </c>
      <c r="H9" s="276" t="s">
        <v>1485</v>
      </c>
      <c r="I9" s="219"/>
      <c r="J9" s="273" t="s">
        <v>3</v>
      </c>
      <c r="K9" s="273" t="s">
        <v>8</v>
      </c>
      <c r="L9" s="271" t="s">
        <v>9</v>
      </c>
      <c r="M9" s="275">
        <v>4</v>
      </c>
      <c r="N9" s="281">
        <v>3</v>
      </c>
      <c r="O9" s="281">
        <v>5</v>
      </c>
      <c r="P9" s="286" t="s">
        <v>1514</v>
      </c>
      <c r="Q9" s="294"/>
    </row>
    <row r="10" spans="1:17" ht="82.5" x14ac:dyDescent="0.25">
      <c r="A10" s="267"/>
      <c r="B10" s="273" t="s">
        <v>14</v>
      </c>
      <c r="C10" s="273" t="s">
        <v>23</v>
      </c>
      <c r="D10" s="271" t="s">
        <v>24</v>
      </c>
      <c r="E10" s="274">
        <v>4</v>
      </c>
      <c r="F10" s="275">
        <v>5</v>
      </c>
      <c r="G10" s="275">
        <v>7</v>
      </c>
      <c r="H10" s="276" t="s">
        <v>1486</v>
      </c>
      <c r="I10" s="219"/>
      <c r="J10" s="273" t="s">
        <v>14</v>
      </c>
      <c r="K10" s="273" t="s">
        <v>23</v>
      </c>
      <c r="L10" s="271" t="s">
        <v>24</v>
      </c>
      <c r="M10" s="275">
        <v>3</v>
      </c>
      <c r="N10" s="275">
        <v>6</v>
      </c>
      <c r="O10" s="275">
        <v>7</v>
      </c>
      <c r="P10" s="286" t="s">
        <v>1515</v>
      </c>
      <c r="Q10" s="294"/>
    </row>
    <row r="11" spans="1:17" ht="66" x14ac:dyDescent="0.25">
      <c r="A11" s="267"/>
      <c r="B11" s="273" t="s">
        <v>14</v>
      </c>
      <c r="C11" s="273" t="s">
        <v>25</v>
      </c>
      <c r="D11" s="271" t="s">
        <v>26</v>
      </c>
      <c r="E11" s="274">
        <v>4</v>
      </c>
      <c r="F11" s="275">
        <v>4</v>
      </c>
      <c r="G11" s="275">
        <v>4</v>
      </c>
      <c r="H11" s="276" t="s">
        <v>1487</v>
      </c>
      <c r="I11" s="219"/>
      <c r="J11" s="273" t="s">
        <v>14</v>
      </c>
      <c r="K11" s="273" t="s">
        <v>25</v>
      </c>
      <c r="L11" s="271" t="s">
        <v>26</v>
      </c>
      <c r="M11" s="275">
        <v>2</v>
      </c>
      <c r="N11" s="275">
        <v>3</v>
      </c>
      <c r="O11" s="275">
        <v>3</v>
      </c>
      <c r="P11" s="288" t="s">
        <v>1516</v>
      </c>
      <c r="Q11" s="294"/>
    </row>
    <row r="12" spans="1:17" ht="180" customHeight="1" x14ac:dyDescent="0.25">
      <c r="A12" s="267"/>
      <c r="B12" s="273" t="s">
        <v>14</v>
      </c>
      <c r="C12" s="273" t="s">
        <v>15</v>
      </c>
      <c r="D12" s="271" t="s">
        <v>16</v>
      </c>
      <c r="E12" s="274">
        <v>11</v>
      </c>
      <c r="F12" s="275">
        <v>14</v>
      </c>
      <c r="G12" s="275">
        <v>17</v>
      </c>
      <c r="H12" s="276" t="s">
        <v>1488</v>
      </c>
      <c r="I12" s="219"/>
      <c r="J12" s="273" t="s">
        <v>14</v>
      </c>
      <c r="K12" s="273" t="s">
        <v>15</v>
      </c>
      <c r="L12" s="271" t="s">
        <v>16</v>
      </c>
      <c r="M12" s="275">
        <v>9</v>
      </c>
      <c r="N12" s="275">
        <v>11</v>
      </c>
      <c r="O12" s="275">
        <v>13</v>
      </c>
      <c r="P12" s="286" t="s">
        <v>1517</v>
      </c>
      <c r="Q12" s="294"/>
    </row>
    <row r="13" spans="1:17" ht="82.5" x14ac:dyDescent="0.25">
      <c r="A13" s="267"/>
      <c r="B13" s="273" t="s">
        <v>14</v>
      </c>
      <c r="C13" s="273" t="s">
        <v>29</v>
      </c>
      <c r="D13" s="271" t="s">
        <v>30</v>
      </c>
      <c r="E13" s="274">
        <v>1</v>
      </c>
      <c r="F13" s="275">
        <v>4</v>
      </c>
      <c r="G13" s="275">
        <v>5</v>
      </c>
      <c r="H13" s="278" t="s">
        <v>501</v>
      </c>
      <c r="I13" s="219"/>
      <c r="J13" s="273" t="s">
        <v>14</v>
      </c>
      <c r="K13" s="273" t="s">
        <v>29</v>
      </c>
      <c r="L13" s="271" t="s">
        <v>30</v>
      </c>
      <c r="M13" s="275">
        <v>1</v>
      </c>
      <c r="N13" s="275">
        <v>1</v>
      </c>
      <c r="O13" s="275">
        <v>1</v>
      </c>
      <c r="P13" s="287" t="s">
        <v>442</v>
      </c>
      <c r="Q13" s="294"/>
    </row>
    <row r="14" spans="1:17" ht="115.5" x14ac:dyDescent="0.25">
      <c r="A14" s="267"/>
      <c r="B14" s="273" t="s">
        <v>14</v>
      </c>
      <c r="C14" s="273" t="s">
        <v>31</v>
      </c>
      <c r="D14" s="271" t="s">
        <v>32</v>
      </c>
      <c r="E14" s="274">
        <v>0</v>
      </c>
      <c r="F14" s="275">
        <v>1</v>
      </c>
      <c r="G14" s="275">
        <v>2</v>
      </c>
      <c r="H14" s="279" t="s">
        <v>1467</v>
      </c>
      <c r="I14" s="219"/>
      <c r="J14" s="273" t="s">
        <v>14</v>
      </c>
      <c r="K14" s="273" t="s">
        <v>31</v>
      </c>
      <c r="L14" s="271" t="s">
        <v>32</v>
      </c>
      <c r="M14" s="275">
        <v>0</v>
      </c>
      <c r="N14" s="275">
        <v>0</v>
      </c>
      <c r="O14" s="275">
        <v>0</v>
      </c>
      <c r="P14" s="289" t="s">
        <v>1466</v>
      </c>
      <c r="Q14" s="294"/>
    </row>
    <row r="15" spans="1:17" ht="258.75" customHeight="1" x14ac:dyDescent="0.25">
      <c r="A15" s="267"/>
      <c r="B15" s="273" t="s">
        <v>14</v>
      </c>
      <c r="C15" s="273" t="s">
        <v>1367</v>
      </c>
      <c r="D15" s="271" t="s">
        <v>1350</v>
      </c>
      <c r="E15" s="274">
        <v>12</v>
      </c>
      <c r="F15" s="275">
        <v>17</v>
      </c>
      <c r="G15" s="275">
        <v>18</v>
      </c>
      <c r="H15" s="276" t="s">
        <v>1489</v>
      </c>
      <c r="I15" s="219"/>
      <c r="J15" s="273" t="s">
        <v>14</v>
      </c>
      <c r="K15" s="273" t="s">
        <v>1367</v>
      </c>
      <c r="L15" s="271" t="s">
        <v>1350</v>
      </c>
      <c r="M15" s="275">
        <v>26</v>
      </c>
      <c r="N15" s="275">
        <v>27</v>
      </c>
      <c r="O15" s="275">
        <v>26</v>
      </c>
      <c r="P15" s="286" t="s">
        <v>1518</v>
      </c>
      <c r="Q15" s="294"/>
    </row>
    <row r="16" spans="1:17" ht="66" x14ac:dyDescent="0.25">
      <c r="A16" s="267"/>
      <c r="B16" s="273" t="s">
        <v>14</v>
      </c>
      <c r="C16" s="273" t="s">
        <v>27</v>
      </c>
      <c r="D16" s="271" t="s">
        <v>28</v>
      </c>
      <c r="E16" s="274">
        <v>0</v>
      </c>
      <c r="F16" s="275">
        <v>0</v>
      </c>
      <c r="G16" s="275">
        <v>1</v>
      </c>
      <c r="H16" s="279" t="s">
        <v>1467</v>
      </c>
      <c r="I16" s="219"/>
      <c r="J16" s="273" t="s">
        <v>14</v>
      </c>
      <c r="K16" s="273" t="s">
        <v>27</v>
      </c>
      <c r="L16" s="271" t="s">
        <v>28</v>
      </c>
      <c r="M16" s="275">
        <v>0</v>
      </c>
      <c r="N16" s="275">
        <v>0</v>
      </c>
      <c r="O16" s="275">
        <v>0</v>
      </c>
      <c r="P16" s="289" t="s">
        <v>1466</v>
      </c>
      <c r="Q16" s="294"/>
    </row>
    <row r="17" spans="1:17" ht="60.75" customHeight="1" x14ac:dyDescent="0.25">
      <c r="A17" s="267"/>
      <c r="B17" s="273" t="s">
        <v>14</v>
      </c>
      <c r="C17" s="273" t="s">
        <v>1352</v>
      </c>
      <c r="D17" s="271" t="s">
        <v>20</v>
      </c>
      <c r="E17" s="274">
        <v>2</v>
      </c>
      <c r="F17" s="275">
        <v>4</v>
      </c>
      <c r="G17" s="275">
        <v>5</v>
      </c>
      <c r="H17" s="276" t="s">
        <v>1490</v>
      </c>
      <c r="I17" s="219"/>
      <c r="J17" s="273" t="s">
        <v>14</v>
      </c>
      <c r="K17" s="273" t="s">
        <v>1352</v>
      </c>
      <c r="L17" s="271" t="s">
        <v>20</v>
      </c>
      <c r="M17" s="275">
        <v>1</v>
      </c>
      <c r="N17" s="275">
        <v>4</v>
      </c>
      <c r="O17" s="275">
        <v>4</v>
      </c>
      <c r="P17" s="287" t="s">
        <v>33</v>
      </c>
      <c r="Q17" s="294"/>
    </row>
    <row r="18" spans="1:17" ht="66" x14ac:dyDescent="0.25">
      <c r="A18" s="267"/>
      <c r="B18" s="272" t="s">
        <v>34</v>
      </c>
      <c r="C18" s="273" t="s">
        <v>35</v>
      </c>
      <c r="D18" s="271" t="s">
        <v>36</v>
      </c>
      <c r="E18" s="274">
        <v>1</v>
      </c>
      <c r="F18" s="275">
        <v>2</v>
      </c>
      <c r="G18" s="275">
        <v>2</v>
      </c>
      <c r="H18" s="278" t="s">
        <v>70</v>
      </c>
      <c r="I18" s="219"/>
      <c r="J18" s="272" t="s">
        <v>34</v>
      </c>
      <c r="K18" s="273" t="s">
        <v>35</v>
      </c>
      <c r="L18" s="271" t="s">
        <v>36</v>
      </c>
      <c r="M18" s="275">
        <v>0</v>
      </c>
      <c r="N18" s="275">
        <v>0</v>
      </c>
      <c r="O18" s="275">
        <v>0</v>
      </c>
      <c r="P18" s="289" t="s">
        <v>1466</v>
      </c>
      <c r="Q18" s="294"/>
    </row>
    <row r="19" spans="1:17" ht="227.25" customHeight="1" x14ac:dyDescent="0.25">
      <c r="A19" s="267"/>
      <c r="B19" s="272" t="s">
        <v>1351</v>
      </c>
      <c r="C19" s="273" t="s">
        <v>40</v>
      </c>
      <c r="D19" s="271" t="s">
        <v>41</v>
      </c>
      <c r="E19" s="274">
        <v>10</v>
      </c>
      <c r="F19" s="275">
        <v>13</v>
      </c>
      <c r="G19" s="275">
        <v>14</v>
      </c>
      <c r="H19" s="276" t="s">
        <v>1491</v>
      </c>
      <c r="I19" s="219"/>
      <c r="J19" s="272" t="s">
        <v>1351</v>
      </c>
      <c r="K19" s="273" t="s">
        <v>40</v>
      </c>
      <c r="L19" s="271" t="s">
        <v>41</v>
      </c>
      <c r="M19" s="275">
        <v>16</v>
      </c>
      <c r="N19" s="281">
        <v>24</v>
      </c>
      <c r="O19" s="281">
        <v>25</v>
      </c>
      <c r="P19" s="286" t="s">
        <v>1519</v>
      </c>
      <c r="Q19" s="294"/>
    </row>
    <row r="20" spans="1:17" ht="138.75" customHeight="1" x14ac:dyDescent="0.25">
      <c r="A20" s="267"/>
      <c r="B20" s="272" t="s">
        <v>1351</v>
      </c>
      <c r="C20" s="273" t="s">
        <v>50</v>
      </c>
      <c r="D20" s="271" t="s">
        <v>1337</v>
      </c>
      <c r="E20" s="274">
        <v>8</v>
      </c>
      <c r="F20" s="275">
        <v>13</v>
      </c>
      <c r="G20" s="275">
        <v>10</v>
      </c>
      <c r="H20" s="280" t="s">
        <v>1492</v>
      </c>
      <c r="I20" s="219"/>
      <c r="J20" s="272" t="s">
        <v>1351</v>
      </c>
      <c r="K20" s="273" t="s">
        <v>50</v>
      </c>
      <c r="L20" s="271" t="s">
        <v>1337</v>
      </c>
      <c r="M20" s="275">
        <v>8</v>
      </c>
      <c r="N20" s="275">
        <v>10</v>
      </c>
      <c r="O20" s="275">
        <v>10</v>
      </c>
      <c r="P20" s="286" t="s">
        <v>1520</v>
      </c>
      <c r="Q20" s="294"/>
    </row>
    <row r="21" spans="1:17" ht="182.25" customHeight="1" x14ac:dyDescent="0.25">
      <c r="A21" s="267"/>
      <c r="B21" s="272" t="s">
        <v>1351</v>
      </c>
      <c r="C21" s="273" t="s">
        <v>44</v>
      </c>
      <c r="D21" s="271" t="s">
        <v>45</v>
      </c>
      <c r="E21" s="274">
        <v>15</v>
      </c>
      <c r="F21" s="275">
        <v>11</v>
      </c>
      <c r="G21" s="275">
        <v>12</v>
      </c>
      <c r="H21" s="276" t="s">
        <v>1493</v>
      </c>
      <c r="I21" s="219"/>
      <c r="J21" s="272" t="s">
        <v>1351</v>
      </c>
      <c r="K21" s="273" t="s">
        <v>44</v>
      </c>
      <c r="L21" s="271" t="s">
        <v>45</v>
      </c>
      <c r="M21" s="275">
        <v>5</v>
      </c>
      <c r="N21" s="275">
        <v>4</v>
      </c>
      <c r="O21" s="275">
        <v>5</v>
      </c>
      <c r="P21" s="286" t="s">
        <v>1521</v>
      </c>
      <c r="Q21" s="294"/>
    </row>
    <row r="22" spans="1:17" ht="82.5" x14ac:dyDescent="0.25">
      <c r="A22" s="267"/>
      <c r="B22" s="272" t="s">
        <v>1351</v>
      </c>
      <c r="C22" s="273" t="s">
        <v>58</v>
      </c>
      <c r="D22" s="271" t="s">
        <v>59</v>
      </c>
      <c r="E22" s="274">
        <v>3</v>
      </c>
      <c r="F22" s="275">
        <v>5</v>
      </c>
      <c r="G22" s="275">
        <v>5</v>
      </c>
      <c r="H22" s="276" t="s">
        <v>1494</v>
      </c>
      <c r="I22" s="219"/>
      <c r="J22" s="272" t="s">
        <v>1351</v>
      </c>
      <c r="K22" s="273" t="s">
        <v>58</v>
      </c>
      <c r="L22" s="271" t="s">
        <v>59</v>
      </c>
      <c r="M22" s="275">
        <v>1</v>
      </c>
      <c r="N22" s="275">
        <v>3</v>
      </c>
      <c r="O22" s="275">
        <v>2</v>
      </c>
      <c r="P22" s="287" t="s">
        <v>541</v>
      </c>
      <c r="Q22" s="294"/>
    </row>
    <row r="23" spans="1:17" ht="174.75" customHeight="1" x14ac:dyDescent="0.3">
      <c r="B23" s="272" t="s">
        <v>1351</v>
      </c>
      <c r="C23" s="273" t="s">
        <v>42</v>
      </c>
      <c r="D23" s="271" t="s">
        <v>43</v>
      </c>
      <c r="E23" s="274">
        <v>16</v>
      </c>
      <c r="F23" s="275">
        <v>26</v>
      </c>
      <c r="G23" s="275">
        <v>27</v>
      </c>
      <c r="H23" s="276" t="s">
        <v>1495</v>
      </c>
      <c r="I23" s="220"/>
      <c r="J23" s="272" t="s">
        <v>1351</v>
      </c>
      <c r="K23" s="273" t="s">
        <v>42</v>
      </c>
      <c r="L23" s="271" t="s">
        <v>43</v>
      </c>
      <c r="M23" s="275">
        <v>4</v>
      </c>
      <c r="N23" s="275">
        <v>4</v>
      </c>
      <c r="O23" s="275">
        <v>3</v>
      </c>
      <c r="P23" s="286" t="s">
        <v>1522</v>
      </c>
      <c r="Q23" s="294"/>
    </row>
    <row r="24" spans="1:17" ht="122.25" customHeight="1" x14ac:dyDescent="0.3">
      <c r="B24" s="272" t="s">
        <v>1351</v>
      </c>
      <c r="C24" s="273" t="s">
        <v>46</v>
      </c>
      <c r="D24" s="271" t="s">
        <v>1336</v>
      </c>
      <c r="E24" s="274">
        <v>8</v>
      </c>
      <c r="F24" s="275">
        <v>11</v>
      </c>
      <c r="G24" s="275">
        <v>10</v>
      </c>
      <c r="H24" s="276" t="s">
        <v>1496</v>
      </c>
      <c r="I24" s="220"/>
      <c r="J24" s="272" t="s">
        <v>1351</v>
      </c>
      <c r="K24" s="273" t="s">
        <v>46</v>
      </c>
      <c r="L24" s="271" t="s">
        <v>1347</v>
      </c>
      <c r="M24" s="275">
        <v>7</v>
      </c>
      <c r="N24" s="275">
        <v>10</v>
      </c>
      <c r="O24" s="275">
        <v>16</v>
      </c>
      <c r="P24" s="286" t="s">
        <v>1523</v>
      </c>
      <c r="Q24" s="294"/>
    </row>
    <row r="25" spans="1:17" ht="148.5" x14ac:dyDescent="0.3">
      <c r="B25" s="272" t="s">
        <v>1351</v>
      </c>
      <c r="C25" s="273" t="s">
        <v>48</v>
      </c>
      <c r="D25" s="271" t="s">
        <v>1357</v>
      </c>
      <c r="E25" s="274">
        <v>8</v>
      </c>
      <c r="F25" s="275">
        <v>5</v>
      </c>
      <c r="G25" s="275">
        <v>6</v>
      </c>
      <c r="H25" s="276" t="s">
        <v>1497</v>
      </c>
      <c r="I25" s="220"/>
      <c r="J25" s="272" t="s">
        <v>1351</v>
      </c>
      <c r="K25" s="273" t="s">
        <v>48</v>
      </c>
      <c r="L25" s="271" t="s">
        <v>1357</v>
      </c>
      <c r="M25" s="275">
        <v>6</v>
      </c>
      <c r="N25" s="275">
        <v>9</v>
      </c>
      <c r="O25" s="275">
        <v>7</v>
      </c>
      <c r="P25" s="286" t="s">
        <v>1524</v>
      </c>
      <c r="Q25" s="294"/>
    </row>
    <row r="26" spans="1:17" ht="66.75" customHeight="1" x14ac:dyDescent="0.3">
      <c r="B26" s="272" t="s">
        <v>1351</v>
      </c>
      <c r="C26" s="273" t="s">
        <v>56</v>
      </c>
      <c r="D26" s="271" t="s">
        <v>57</v>
      </c>
      <c r="E26" s="274">
        <v>1</v>
      </c>
      <c r="F26" s="275">
        <v>1</v>
      </c>
      <c r="G26" s="275">
        <v>1</v>
      </c>
      <c r="H26" s="278" t="s">
        <v>391</v>
      </c>
      <c r="I26" s="220"/>
      <c r="J26" s="272" t="s">
        <v>1351</v>
      </c>
      <c r="K26" s="273" t="s">
        <v>56</v>
      </c>
      <c r="L26" s="271" t="s">
        <v>57</v>
      </c>
      <c r="M26" s="275">
        <v>2</v>
      </c>
      <c r="N26" s="275">
        <v>2</v>
      </c>
      <c r="O26" s="275">
        <v>2</v>
      </c>
      <c r="P26" s="286" t="s">
        <v>1525</v>
      </c>
      <c r="Q26" s="294"/>
    </row>
    <row r="27" spans="1:17" ht="82.5" x14ac:dyDescent="0.3">
      <c r="B27" s="272" t="s">
        <v>1351</v>
      </c>
      <c r="C27" s="273" t="s">
        <v>1355</v>
      </c>
      <c r="D27" s="271" t="s">
        <v>1338</v>
      </c>
      <c r="E27" s="274">
        <v>3</v>
      </c>
      <c r="F27" s="275">
        <v>3</v>
      </c>
      <c r="G27" s="275">
        <v>4</v>
      </c>
      <c r="H27" s="280" t="s">
        <v>1498</v>
      </c>
      <c r="I27" s="220"/>
      <c r="J27" s="272" t="s">
        <v>1351</v>
      </c>
      <c r="K27" s="273" t="s">
        <v>1355</v>
      </c>
      <c r="L27" s="271" t="s">
        <v>55</v>
      </c>
      <c r="M27" s="275">
        <v>4</v>
      </c>
      <c r="N27" s="275">
        <v>11</v>
      </c>
      <c r="O27" s="275">
        <v>9</v>
      </c>
      <c r="P27" s="286" t="s">
        <v>1526</v>
      </c>
      <c r="Q27" s="294"/>
    </row>
    <row r="28" spans="1:17" ht="171" customHeight="1" x14ac:dyDescent="0.3">
      <c r="B28" s="272" t="s">
        <v>1351</v>
      </c>
      <c r="C28" s="273" t="s">
        <v>61</v>
      </c>
      <c r="D28" s="271" t="s">
        <v>62</v>
      </c>
      <c r="E28" s="274">
        <v>12</v>
      </c>
      <c r="F28" s="275">
        <v>12</v>
      </c>
      <c r="G28" s="275">
        <v>15</v>
      </c>
      <c r="H28" s="276" t="s">
        <v>1499</v>
      </c>
      <c r="I28" s="220"/>
      <c r="J28" s="272" t="s">
        <v>1351</v>
      </c>
      <c r="K28" s="273" t="s">
        <v>61</v>
      </c>
      <c r="L28" s="271" t="s">
        <v>1349</v>
      </c>
      <c r="M28" s="275">
        <v>2</v>
      </c>
      <c r="N28" s="275">
        <v>2</v>
      </c>
      <c r="O28" s="275">
        <v>3</v>
      </c>
      <c r="P28" s="286" t="s">
        <v>1527</v>
      </c>
      <c r="Q28" s="294"/>
    </row>
    <row r="29" spans="1:17" ht="108.75" customHeight="1" x14ac:dyDescent="0.3">
      <c r="B29" s="272" t="s">
        <v>1351</v>
      </c>
      <c r="C29" s="273" t="s">
        <v>52</v>
      </c>
      <c r="D29" s="271" t="s">
        <v>1356</v>
      </c>
      <c r="E29" s="274">
        <v>3</v>
      </c>
      <c r="F29" s="275">
        <v>5</v>
      </c>
      <c r="G29" s="275">
        <v>7</v>
      </c>
      <c r="H29" s="276" t="s">
        <v>1500</v>
      </c>
      <c r="I29" s="220"/>
      <c r="J29" s="272" t="s">
        <v>1351</v>
      </c>
      <c r="K29" s="273" t="s">
        <v>52</v>
      </c>
      <c r="L29" s="271" t="s">
        <v>1356</v>
      </c>
      <c r="M29" s="275">
        <v>7</v>
      </c>
      <c r="N29" s="275">
        <v>10</v>
      </c>
      <c r="O29" s="275">
        <v>9</v>
      </c>
      <c r="P29" s="286" t="s">
        <v>1528</v>
      </c>
      <c r="Q29" s="294"/>
    </row>
    <row r="30" spans="1:17" ht="201" customHeight="1" x14ac:dyDescent="0.3">
      <c r="B30" s="272" t="s">
        <v>1351</v>
      </c>
      <c r="C30" s="273" t="s">
        <v>587</v>
      </c>
      <c r="D30" s="271" t="s">
        <v>1335</v>
      </c>
      <c r="E30" s="274">
        <v>12</v>
      </c>
      <c r="F30" s="275">
        <v>15</v>
      </c>
      <c r="G30" s="275">
        <v>17</v>
      </c>
      <c r="H30" s="276" t="s">
        <v>1501</v>
      </c>
      <c r="I30" s="220"/>
      <c r="J30" s="272" t="s">
        <v>1351</v>
      </c>
      <c r="K30" s="273" t="s">
        <v>587</v>
      </c>
      <c r="L30" s="271" t="s">
        <v>1335</v>
      </c>
      <c r="M30" s="275">
        <v>5</v>
      </c>
      <c r="N30" s="275">
        <v>6</v>
      </c>
      <c r="O30" s="275">
        <v>6</v>
      </c>
      <c r="P30" s="286" t="s">
        <v>1529</v>
      </c>
      <c r="Q30" s="294"/>
    </row>
    <row r="31" spans="1:17" ht="138.75" customHeight="1" x14ac:dyDescent="0.3">
      <c r="B31" s="272" t="s">
        <v>60</v>
      </c>
      <c r="C31" s="273" t="s">
        <v>63</v>
      </c>
      <c r="D31" s="271" t="s">
        <v>64</v>
      </c>
      <c r="E31" s="274">
        <v>3</v>
      </c>
      <c r="F31" s="275">
        <v>7</v>
      </c>
      <c r="G31" s="275">
        <v>6</v>
      </c>
      <c r="H31" s="276" t="s">
        <v>1502</v>
      </c>
      <c r="I31" s="220"/>
      <c r="J31" s="272" t="s">
        <v>60</v>
      </c>
      <c r="K31" s="273" t="s">
        <v>63</v>
      </c>
      <c r="L31" s="271" t="s">
        <v>64</v>
      </c>
      <c r="M31" s="275">
        <v>7</v>
      </c>
      <c r="N31" s="275">
        <v>9</v>
      </c>
      <c r="O31" s="275">
        <v>13</v>
      </c>
      <c r="P31" s="286" t="s">
        <v>1530</v>
      </c>
      <c r="Q31" s="294"/>
    </row>
    <row r="32" spans="1:17" ht="82.5" x14ac:dyDescent="0.3">
      <c r="B32" s="272" t="s">
        <v>60</v>
      </c>
      <c r="C32" s="273" t="s">
        <v>65</v>
      </c>
      <c r="D32" s="271" t="s">
        <v>66</v>
      </c>
      <c r="E32" s="274">
        <v>2</v>
      </c>
      <c r="F32" s="275">
        <v>4</v>
      </c>
      <c r="G32" s="275">
        <v>2</v>
      </c>
      <c r="H32" s="276" t="s">
        <v>1503</v>
      </c>
      <c r="I32" s="220"/>
      <c r="J32" s="272" t="s">
        <v>60</v>
      </c>
      <c r="K32" s="273" t="s">
        <v>65</v>
      </c>
      <c r="L32" s="271" t="s">
        <v>66</v>
      </c>
      <c r="M32" s="275">
        <v>5</v>
      </c>
      <c r="N32" s="275">
        <v>1</v>
      </c>
      <c r="O32" s="275">
        <v>1</v>
      </c>
      <c r="P32" s="286" t="s">
        <v>1531</v>
      </c>
      <c r="Q32" s="294"/>
    </row>
    <row r="33" spans="1:17" ht="100.5" customHeight="1" x14ac:dyDescent="0.3">
      <c r="B33" s="272" t="s">
        <v>60</v>
      </c>
      <c r="C33" s="273" t="s">
        <v>68</v>
      </c>
      <c r="D33" s="271" t="s">
        <v>69</v>
      </c>
      <c r="E33" s="274">
        <v>0</v>
      </c>
      <c r="F33" s="275">
        <v>1</v>
      </c>
      <c r="G33" s="275">
        <v>0</v>
      </c>
      <c r="H33" s="279" t="s">
        <v>1467</v>
      </c>
      <c r="I33" s="220"/>
      <c r="J33" s="272" t="s">
        <v>60</v>
      </c>
      <c r="K33" s="273" t="s">
        <v>68</v>
      </c>
      <c r="L33" s="271" t="s">
        <v>69</v>
      </c>
      <c r="M33" s="275">
        <v>1</v>
      </c>
      <c r="N33" s="275">
        <v>2</v>
      </c>
      <c r="O33" s="275">
        <f>+GETPIVOTDATA("SUBCLASIFICACION",'T.D. FORTLZ'!$A$3,"CLASIFICACION","MEDICION ","SUBCLASIFICACION","TRAZABILIDAD")</f>
        <v>2</v>
      </c>
      <c r="P33" s="286" t="s">
        <v>109</v>
      </c>
      <c r="Q33" s="294"/>
    </row>
    <row r="34" spans="1:17" ht="172.5" customHeight="1" x14ac:dyDescent="0.3">
      <c r="B34" s="272" t="s">
        <v>71</v>
      </c>
      <c r="C34" s="273" t="s">
        <v>72</v>
      </c>
      <c r="D34" s="271" t="s">
        <v>73</v>
      </c>
      <c r="E34" s="274">
        <v>11</v>
      </c>
      <c r="F34" s="275">
        <v>14</v>
      </c>
      <c r="G34" s="275">
        <v>15</v>
      </c>
      <c r="H34" s="276" t="s">
        <v>1504</v>
      </c>
      <c r="I34" s="220"/>
      <c r="J34" s="272" t="s">
        <v>71</v>
      </c>
      <c r="K34" s="273" t="s">
        <v>72</v>
      </c>
      <c r="L34" s="271" t="s">
        <v>73</v>
      </c>
      <c r="M34" s="275">
        <v>4</v>
      </c>
      <c r="N34" s="275">
        <v>5</v>
      </c>
      <c r="O34" s="275">
        <v>4</v>
      </c>
      <c r="P34" s="286" t="s">
        <v>1532</v>
      </c>
      <c r="Q34" s="294"/>
    </row>
    <row r="35" spans="1:17" ht="132" x14ac:dyDescent="0.3">
      <c r="B35" s="272" t="s">
        <v>71</v>
      </c>
      <c r="C35" s="273" t="s">
        <v>74</v>
      </c>
      <c r="D35" s="271" t="s">
        <v>75</v>
      </c>
      <c r="E35" s="274">
        <v>3</v>
      </c>
      <c r="F35" s="275">
        <v>3</v>
      </c>
      <c r="G35" s="275">
        <v>2</v>
      </c>
      <c r="H35" s="276" t="s">
        <v>1505</v>
      </c>
      <c r="I35" s="220"/>
      <c r="J35" s="272" t="s">
        <v>71</v>
      </c>
      <c r="K35" s="273" t="s">
        <v>74</v>
      </c>
      <c r="L35" s="271" t="s">
        <v>75</v>
      </c>
      <c r="M35" s="275">
        <v>3</v>
      </c>
      <c r="N35" s="275">
        <v>4</v>
      </c>
      <c r="O35" s="275">
        <v>4</v>
      </c>
      <c r="P35" s="286" t="s">
        <v>1533</v>
      </c>
      <c r="Q35" s="294"/>
    </row>
    <row r="36" spans="1:17" ht="195.75" customHeight="1" x14ac:dyDescent="0.3">
      <c r="B36" s="273" t="s">
        <v>1572</v>
      </c>
      <c r="C36" s="273" t="s">
        <v>77</v>
      </c>
      <c r="D36" s="271" t="s">
        <v>78</v>
      </c>
      <c r="E36" s="274">
        <v>1</v>
      </c>
      <c r="F36" s="275">
        <v>3</v>
      </c>
      <c r="G36" s="275">
        <v>4</v>
      </c>
      <c r="H36" s="278" t="s">
        <v>33</v>
      </c>
      <c r="I36" s="220"/>
      <c r="J36" s="273" t="s">
        <v>1572</v>
      </c>
      <c r="K36" s="273" t="s">
        <v>77</v>
      </c>
      <c r="L36" s="271" t="s">
        <v>78</v>
      </c>
      <c r="M36" s="275">
        <v>10</v>
      </c>
      <c r="N36" s="275">
        <v>11</v>
      </c>
      <c r="O36" s="275">
        <v>15</v>
      </c>
      <c r="P36" s="284" t="s">
        <v>1534</v>
      </c>
      <c r="Q36" s="294"/>
    </row>
    <row r="37" spans="1:17" ht="141" customHeight="1" x14ac:dyDescent="0.3">
      <c r="B37" s="272" t="s">
        <v>79</v>
      </c>
      <c r="C37" s="273" t="s">
        <v>1353</v>
      </c>
      <c r="D37" s="271" t="s">
        <v>81</v>
      </c>
      <c r="E37" s="274">
        <v>7</v>
      </c>
      <c r="F37" s="281">
        <v>8</v>
      </c>
      <c r="G37" s="281">
        <v>12</v>
      </c>
      <c r="H37" s="276" t="s">
        <v>1506</v>
      </c>
      <c r="I37" s="220"/>
      <c r="J37" s="272" t="s">
        <v>79</v>
      </c>
      <c r="K37" s="273" t="s">
        <v>1353</v>
      </c>
      <c r="L37" s="271" t="s">
        <v>81</v>
      </c>
      <c r="M37" s="275">
        <v>9</v>
      </c>
      <c r="N37" s="275">
        <v>11</v>
      </c>
      <c r="O37" s="275">
        <v>13</v>
      </c>
      <c r="P37" s="286" t="s">
        <v>1535</v>
      </c>
      <c r="Q37" s="294"/>
    </row>
    <row r="38" spans="1:17" ht="202.5" customHeight="1" x14ac:dyDescent="0.3">
      <c r="B38" s="272" t="s">
        <v>79</v>
      </c>
      <c r="C38" s="273" t="s">
        <v>86</v>
      </c>
      <c r="D38" s="271" t="s">
        <v>87</v>
      </c>
      <c r="E38" s="274">
        <v>13</v>
      </c>
      <c r="F38" s="275">
        <v>17</v>
      </c>
      <c r="G38" s="275">
        <v>20</v>
      </c>
      <c r="H38" s="276" t="s">
        <v>1507</v>
      </c>
      <c r="I38" s="220"/>
      <c r="J38" s="272" t="s">
        <v>79</v>
      </c>
      <c r="K38" s="273" t="s">
        <v>86</v>
      </c>
      <c r="L38" s="271" t="s">
        <v>87</v>
      </c>
      <c r="M38" s="275">
        <v>12</v>
      </c>
      <c r="N38" s="275">
        <v>17</v>
      </c>
      <c r="O38" s="275">
        <v>21</v>
      </c>
      <c r="P38" s="286" t="s">
        <v>1536</v>
      </c>
      <c r="Q38" s="294"/>
    </row>
    <row r="39" spans="1:17" ht="115.5" x14ac:dyDescent="0.3">
      <c r="B39" s="272" t="s">
        <v>79</v>
      </c>
      <c r="C39" s="273" t="s">
        <v>82</v>
      </c>
      <c r="D39" s="271" t="s">
        <v>83</v>
      </c>
      <c r="E39" s="274">
        <v>1</v>
      </c>
      <c r="F39" s="275">
        <v>1</v>
      </c>
      <c r="G39" s="275">
        <v>1</v>
      </c>
      <c r="H39" s="276" t="s">
        <v>67</v>
      </c>
      <c r="I39" s="220"/>
      <c r="J39" s="272" t="s">
        <v>79</v>
      </c>
      <c r="K39" s="273" t="s">
        <v>82</v>
      </c>
      <c r="L39" s="271" t="s">
        <v>83</v>
      </c>
      <c r="M39" s="275">
        <v>5</v>
      </c>
      <c r="N39" s="275">
        <v>6</v>
      </c>
      <c r="O39" s="275">
        <v>7</v>
      </c>
      <c r="P39" s="286" t="s">
        <v>1537</v>
      </c>
      <c r="Q39" s="294"/>
    </row>
    <row r="40" spans="1:17" ht="99" x14ac:dyDescent="0.3">
      <c r="B40" s="272" t="s">
        <v>79</v>
      </c>
      <c r="C40" s="273" t="s">
        <v>88</v>
      </c>
      <c r="D40" s="271" t="s">
        <v>89</v>
      </c>
      <c r="E40" s="274">
        <v>0</v>
      </c>
      <c r="F40" s="275">
        <v>0</v>
      </c>
      <c r="G40" s="275">
        <v>0</v>
      </c>
      <c r="H40" s="279" t="s">
        <v>1467</v>
      </c>
      <c r="I40" s="220"/>
      <c r="J40" s="272" t="s">
        <v>79</v>
      </c>
      <c r="K40" s="273" t="s">
        <v>88</v>
      </c>
      <c r="L40" s="271" t="s">
        <v>89</v>
      </c>
      <c r="M40" s="275">
        <v>0</v>
      </c>
      <c r="N40" s="275">
        <v>5</v>
      </c>
      <c r="O40" s="275">
        <v>5</v>
      </c>
      <c r="P40" s="289" t="s">
        <v>1466</v>
      </c>
      <c r="Q40" s="294"/>
    </row>
    <row r="41" spans="1:17" ht="111" customHeight="1" x14ac:dyDescent="0.3">
      <c r="B41" s="272" t="s">
        <v>79</v>
      </c>
      <c r="C41" s="273" t="s">
        <v>90</v>
      </c>
      <c r="D41" s="271" t="s">
        <v>91</v>
      </c>
      <c r="E41" s="274">
        <v>3</v>
      </c>
      <c r="F41" s="275">
        <v>3</v>
      </c>
      <c r="G41" s="275">
        <v>3</v>
      </c>
      <c r="H41" s="280" t="s">
        <v>1369</v>
      </c>
      <c r="I41" s="220"/>
      <c r="J41" s="272" t="s">
        <v>79</v>
      </c>
      <c r="K41" s="273" t="s">
        <v>90</v>
      </c>
      <c r="L41" s="271" t="s">
        <v>91</v>
      </c>
      <c r="M41" s="275">
        <v>8</v>
      </c>
      <c r="N41" s="275">
        <v>12</v>
      </c>
      <c r="O41" s="275">
        <v>13</v>
      </c>
      <c r="P41" s="286" t="s">
        <v>1538</v>
      </c>
      <c r="Q41" s="294"/>
    </row>
    <row r="42" spans="1:17" ht="96" customHeight="1" x14ac:dyDescent="0.3">
      <c r="B42" s="272" t="s">
        <v>79</v>
      </c>
      <c r="C42" s="273" t="s">
        <v>92</v>
      </c>
      <c r="D42" s="271" t="s">
        <v>93</v>
      </c>
      <c r="E42" s="274">
        <v>1</v>
      </c>
      <c r="F42" s="275">
        <v>1</v>
      </c>
      <c r="G42" s="275">
        <v>2</v>
      </c>
      <c r="H42" s="277" t="s">
        <v>1396</v>
      </c>
      <c r="I42" s="220"/>
      <c r="J42" s="272" t="s">
        <v>79</v>
      </c>
      <c r="K42" s="273" t="s">
        <v>92</v>
      </c>
      <c r="L42" s="271" t="s">
        <v>93</v>
      </c>
      <c r="M42" s="275">
        <v>9</v>
      </c>
      <c r="N42" s="275">
        <v>10</v>
      </c>
      <c r="O42" s="275">
        <v>12</v>
      </c>
      <c r="P42" s="286" t="s">
        <v>1539</v>
      </c>
      <c r="Q42" s="294"/>
    </row>
    <row r="43" spans="1:17" ht="82.5" x14ac:dyDescent="0.3">
      <c r="B43" s="272" t="s">
        <v>79</v>
      </c>
      <c r="C43" s="273" t="s">
        <v>1358</v>
      </c>
      <c r="D43" s="271" t="s">
        <v>85</v>
      </c>
      <c r="E43" s="274">
        <v>0</v>
      </c>
      <c r="F43" s="275">
        <v>1</v>
      </c>
      <c r="G43" s="275">
        <v>1</v>
      </c>
      <c r="H43" s="279" t="s">
        <v>1467</v>
      </c>
      <c r="I43" s="220"/>
      <c r="J43" s="272" t="s">
        <v>79</v>
      </c>
      <c r="K43" s="273" t="s">
        <v>1358</v>
      </c>
      <c r="L43" s="271" t="s">
        <v>85</v>
      </c>
      <c r="M43" s="275">
        <v>0</v>
      </c>
      <c r="N43" s="275">
        <v>0</v>
      </c>
      <c r="O43" s="275">
        <v>0</v>
      </c>
      <c r="P43" s="289" t="s">
        <v>1466</v>
      </c>
      <c r="Q43" s="294"/>
    </row>
    <row r="44" spans="1:17" x14ac:dyDescent="0.25">
      <c r="A44" s="268"/>
      <c r="B44" s="220"/>
      <c r="C44" s="220"/>
      <c r="D44" s="226"/>
      <c r="E44" s="282"/>
      <c r="F44" s="226"/>
      <c r="G44" s="223"/>
      <c r="H44" s="283"/>
      <c r="I44" s="222"/>
      <c r="J44" s="223"/>
      <c r="K44" s="220"/>
      <c r="L44" s="220"/>
      <c r="M44" s="282"/>
      <c r="N44" s="226"/>
      <c r="O44" s="226"/>
      <c r="P44" s="295"/>
      <c r="Q44" s="294"/>
    </row>
    <row r="45" spans="1:17" ht="45" x14ac:dyDescent="0.3">
      <c r="B45" s="305" t="s">
        <v>94</v>
      </c>
      <c r="C45" s="305"/>
      <c r="D45" s="272" t="s">
        <v>1</v>
      </c>
      <c r="E45" s="273" t="s">
        <v>1477</v>
      </c>
      <c r="F45" s="273" t="s">
        <v>1386</v>
      </c>
      <c r="G45" s="273" t="s">
        <v>1365</v>
      </c>
      <c r="H45" s="273" t="s">
        <v>1391</v>
      </c>
      <c r="I45" s="223"/>
      <c r="J45" s="305" t="s">
        <v>94</v>
      </c>
      <c r="K45" s="305"/>
      <c r="L45" s="272" t="s">
        <v>1</v>
      </c>
      <c r="M45" s="273" t="s">
        <v>1478</v>
      </c>
      <c r="N45" s="273" t="s">
        <v>1397</v>
      </c>
      <c r="O45" s="273" t="s">
        <v>1364</v>
      </c>
      <c r="P45" s="273" t="s">
        <v>1391</v>
      </c>
      <c r="Q45" s="294"/>
    </row>
    <row r="46" spans="1:17" ht="107.25" customHeight="1" x14ac:dyDescent="0.3">
      <c r="B46" s="273" t="s">
        <v>1359</v>
      </c>
      <c r="C46" s="273" t="s">
        <v>1360</v>
      </c>
      <c r="D46" s="271" t="s">
        <v>100</v>
      </c>
      <c r="E46" s="281">
        <v>7</v>
      </c>
      <c r="F46" s="275">
        <v>3</v>
      </c>
      <c r="G46" s="275">
        <v>5</v>
      </c>
      <c r="H46" s="286" t="s">
        <v>1542</v>
      </c>
      <c r="I46" s="223"/>
      <c r="J46" s="273" t="s">
        <v>1359</v>
      </c>
      <c r="K46" s="273" t="s">
        <v>1360</v>
      </c>
      <c r="L46" s="271" t="s">
        <v>100</v>
      </c>
      <c r="M46" s="281">
        <v>6</v>
      </c>
      <c r="N46" s="275">
        <v>6</v>
      </c>
      <c r="O46" s="275">
        <v>6</v>
      </c>
      <c r="P46" s="286" t="s">
        <v>1559</v>
      </c>
      <c r="Q46" s="294"/>
    </row>
    <row r="47" spans="1:17" ht="49.5" x14ac:dyDescent="0.3">
      <c r="B47" s="273" t="s">
        <v>1359</v>
      </c>
      <c r="C47" s="273" t="s">
        <v>96</v>
      </c>
      <c r="D47" s="271" t="s">
        <v>97</v>
      </c>
      <c r="E47" s="281">
        <v>1</v>
      </c>
      <c r="F47" s="275">
        <v>1</v>
      </c>
      <c r="G47" s="275">
        <v>1</v>
      </c>
      <c r="H47" s="276" t="s">
        <v>145</v>
      </c>
      <c r="I47" s="223"/>
      <c r="J47" s="272" t="s">
        <v>1359</v>
      </c>
      <c r="K47" s="273" t="s">
        <v>96</v>
      </c>
      <c r="L47" s="271" t="s">
        <v>97</v>
      </c>
      <c r="M47" s="281">
        <v>2</v>
      </c>
      <c r="N47" s="275">
        <v>1</v>
      </c>
      <c r="O47" s="275">
        <v>2</v>
      </c>
      <c r="P47" s="286" t="s">
        <v>1560</v>
      </c>
      <c r="Q47" s="294"/>
    </row>
    <row r="48" spans="1:17" ht="115.5" x14ac:dyDescent="0.3">
      <c r="B48" s="273" t="s">
        <v>1359</v>
      </c>
      <c r="C48" s="273" t="s">
        <v>101</v>
      </c>
      <c r="D48" s="271" t="s">
        <v>102</v>
      </c>
      <c r="E48" s="281">
        <v>4</v>
      </c>
      <c r="F48" s="275">
        <v>3</v>
      </c>
      <c r="G48" s="275">
        <v>4</v>
      </c>
      <c r="H48" s="284" t="s">
        <v>1543</v>
      </c>
      <c r="I48" s="223"/>
      <c r="J48" s="273" t="s">
        <v>1359</v>
      </c>
      <c r="K48" s="273" t="s">
        <v>101</v>
      </c>
      <c r="L48" s="271" t="s">
        <v>102</v>
      </c>
      <c r="M48" s="281">
        <v>0</v>
      </c>
      <c r="N48" s="275">
        <v>0</v>
      </c>
      <c r="O48" s="275">
        <v>0</v>
      </c>
      <c r="P48" s="285" t="s">
        <v>1466</v>
      </c>
      <c r="Q48" s="294"/>
    </row>
    <row r="49" spans="2:17" ht="132" x14ac:dyDescent="0.3">
      <c r="B49" s="273" t="s">
        <v>1359</v>
      </c>
      <c r="C49" s="273" t="s">
        <v>90</v>
      </c>
      <c r="D49" s="271" t="s">
        <v>98</v>
      </c>
      <c r="E49" s="281">
        <v>1</v>
      </c>
      <c r="F49" s="275">
        <v>3</v>
      </c>
      <c r="G49" s="275">
        <v>5</v>
      </c>
      <c r="H49" s="278" t="s">
        <v>1396</v>
      </c>
      <c r="I49" s="223"/>
      <c r="J49" s="273" t="s">
        <v>1359</v>
      </c>
      <c r="K49" s="273" t="s">
        <v>90</v>
      </c>
      <c r="L49" s="271" t="s">
        <v>98</v>
      </c>
      <c r="M49" s="281">
        <v>8</v>
      </c>
      <c r="N49" s="275">
        <v>11</v>
      </c>
      <c r="O49" s="275">
        <v>14</v>
      </c>
      <c r="P49" s="286" t="s">
        <v>1561</v>
      </c>
      <c r="Q49" s="294"/>
    </row>
    <row r="50" spans="2:17" ht="82.5" x14ac:dyDescent="0.3">
      <c r="B50" s="272" t="s">
        <v>104</v>
      </c>
      <c r="C50" s="273" t="s">
        <v>106</v>
      </c>
      <c r="D50" s="271" t="s">
        <v>107</v>
      </c>
      <c r="E50" s="281">
        <v>2</v>
      </c>
      <c r="F50" s="275">
        <v>1</v>
      </c>
      <c r="G50" s="275">
        <v>1</v>
      </c>
      <c r="H50" s="276" t="s">
        <v>108</v>
      </c>
      <c r="I50" s="223"/>
      <c r="J50" s="272" t="s">
        <v>104</v>
      </c>
      <c r="K50" s="273" t="s">
        <v>106</v>
      </c>
      <c r="L50" s="271" t="s">
        <v>107</v>
      </c>
      <c r="M50" s="281">
        <v>1</v>
      </c>
      <c r="N50" s="275">
        <v>1</v>
      </c>
      <c r="O50" s="275">
        <f>+GETPIVOTDATA("SUBCLASIFICACION",'T.D. OPRTND'!$A$3,"CLASIFICACION","ECONOMICO ","SUBCLASIFICACION","INVERSION ")</f>
        <v>1</v>
      </c>
      <c r="P50" s="287" t="s">
        <v>108</v>
      </c>
      <c r="Q50" s="294"/>
    </row>
    <row r="51" spans="2:17" ht="132" x14ac:dyDescent="0.3">
      <c r="B51" s="272" t="s">
        <v>104</v>
      </c>
      <c r="C51" s="273" t="s">
        <v>110</v>
      </c>
      <c r="D51" s="271" t="s">
        <v>111</v>
      </c>
      <c r="E51" s="281">
        <v>1</v>
      </c>
      <c r="F51" s="275">
        <v>2</v>
      </c>
      <c r="G51" s="275">
        <v>2</v>
      </c>
      <c r="H51" s="278" t="s">
        <v>437</v>
      </c>
      <c r="I51" s="223"/>
      <c r="J51" s="272" t="s">
        <v>104</v>
      </c>
      <c r="K51" s="273" t="s">
        <v>110</v>
      </c>
      <c r="L51" s="271" t="s">
        <v>111</v>
      </c>
      <c r="M51" s="281">
        <v>0</v>
      </c>
      <c r="N51" s="275">
        <v>0</v>
      </c>
      <c r="O51" s="275">
        <v>1</v>
      </c>
      <c r="P51" s="285" t="s">
        <v>1466</v>
      </c>
      <c r="Q51" s="294"/>
    </row>
    <row r="52" spans="2:17" ht="115.5" x14ac:dyDescent="0.3">
      <c r="B52" s="272" t="s">
        <v>104</v>
      </c>
      <c r="C52" s="273" t="s">
        <v>72</v>
      </c>
      <c r="D52" s="271" t="s">
        <v>105</v>
      </c>
      <c r="E52" s="281">
        <v>5</v>
      </c>
      <c r="F52" s="275">
        <v>6</v>
      </c>
      <c r="G52" s="275">
        <v>8</v>
      </c>
      <c r="H52" s="276" t="s">
        <v>1544</v>
      </c>
      <c r="I52" s="223"/>
      <c r="J52" s="272" t="s">
        <v>104</v>
      </c>
      <c r="K52" s="273" t="s">
        <v>72</v>
      </c>
      <c r="L52" s="271" t="s">
        <v>105</v>
      </c>
      <c r="M52" s="281">
        <v>1</v>
      </c>
      <c r="N52" s="275">
        <v>2</v>
      </c>
      <c r="O52" s="275">
        <v>2</v>
      </c>
      <c r="P52" s="287" t="s">
        <v>109</v>
      </c>
      <c r="Q52" s="294"/>
    </row>
    <row r="53" spans="2:17" ht="206.25" customHeight="1" x14ac:dyDescent="0.3">
      <c r="B53" s="272" t="s">
        <v>112</v>
      </c>
      <c r="C53" s="273" t="s">
        <v>115</v>
      </c>
      <c r="D53" s="271" t="s">
        <v>116</v>
      </c>
      <c r="E53" s="281">
        <v>14</v>
      </c>
      <c r="F53" s="275">
        <v>15</v>
      </c>
      <c r="G53" s="275">
        <v>16</v>
      </c>
      <c r="H53" s="276" t="s">
        <v>1545</v>
      </c>
      <c r="I53" s="224"/>
      <c r="J53" s="272" t="s">
        <v>112</v>
      </c>
      <c r="K53" s="273" t="s">
        <v>115</v>
      </c>
      <c r="L53" s="271" t="s">
        <v>116</v>
      </c>
      <c r="M53" s="281">
        <v>14</v>
      </c>
      <c r="N53" s="275">
        <v>19</v>
      </c>
      <c r="O53" s="275">
        <v>26</v>
      </c>
      <c r="P53" s="286" t="s">
        <v>1562</v>
      </c>
      <c r="Q53" s="294"/>
    </row>
    <row r="54" spans="2:17" ht="152.25" customHeight="1" x14ac:dyDescent="0.3">
      <c r="B54" s="272" t="s">
        <v>112</v>
      </c>
      <c r="C54" s="273" t="s">
        <v>119</v>
      </c>
      <c r="D54" s="271" t="s">
        <v>120</v>
      </c>
      <c r="E54" s="281">
        <v>11</v>
      </c>
      <c r="F54" s="275">
        <v>11</v>
      </c>
      <c r="G54" s="275">
        <v>15</v>
      </c>
      <c r="H54" s="276" t="s">
        <v>1546</v>
      </c>
      <c r="I54" s="223"/>
      <c r="J54" s="272" t="s">
        <v>112</v>
      </c>
      <c r="K54" s="273" t="s">
        <v>119</v>
      </c>
      <c r="L54" s="271" t="s">
        <v>120</v>
      </c>
      <c r="M54" s="281">
        <v>0</v>
      </c>
      <c r="N54" s="275">
        <v>0</v>
      </c>
      <c r="O54" s="275"/>
      <c r="P54" s="285" t="s">
        <v>1466</v>
      </c>
      <c r="Q54" s="294"/>
    </row>
    <row r="55" spans="2:17" ht="66" x14ac:dyDescent="0.3">
      <c r="B55" s="272" t="s">
        <v>112</v>
      </c>
      <c r="C55" s="273" t="s">
        <v>117</v>
      </c>
      <c r="D55" s="271" t="s">
        <v>118</v>
      </c>
      <c r="E55" s="281">
        <v>2</v>
      </c>
      <c r="F55" s="275">
        <v>3</v>
      </c>
      <c r="G55" s="275">
        <v>5</v>
      </c>
      <c r="H55" s="276" t="s">
        <v>1547</v>
      </c>
      <c r="I55" s="223"/>
      <c r="J55" s="272" t="s">
        <v>112</v>
      </c>
      <c r="K55" s="273" t="s">
        <v>117</v>
      </c>
      <c r="L55" s="271" t="s">
        <v>118</v>
      </c>
      <c r="M55" s="281">
        <v>2</v>
      </c>
      <c r="N55" s="275">
        <v>2</v>
      </c>
      <c r="O55" s="275">
        <v>3</v>
      </c>
      <c r="P55" s="286" t="s">
        <v>1398</v>
      </c>
      <c r="Q55" s="294"/>
    </row>
    <row r="56" spans="2:17" ht="153.75" customHeight="1" x14ac:dyDescent="0.3">
      <c r="B56" s="272" t="s">
        <v>112</v>
      </c>
      <c r="C56" s="273" t="s">
        <v>113</v>
      </c>
      <c r="D56" s="271" t="s">
        <v>114</v>
      </c>
      <c r="E56" s="281">
        <v>10</v>
      </c>
      <c r="F56" s="275">
        <v>9</v>
      </c>
      <c r="G56" s="275">
        <v>16</v>
      </c>
      <c r="H56" s="276" t="s">
        <v>1548</v>
      </c>
      <c r="I56" s="223"/>
      <c r="J56" s="272" t="s">
        <v>112</v>
      </c>
      <c r="K56" s="273" t="s">
        <v>113</v>
      </c>
      <c r="L56" s="271" t="s">
        <v>114</v>
      </c>
      <c r="M56" s="281">
        <v>2</v>
      </c>
      <c r="N56" s="275">
        <v>1</v>
      </c>
      <c r="O56" s="275">
        <v>2</v>
      </c>
      <c r="P56" s="290" t="s">
        <v>1563</v>
      </c>
      <c r="Q56" s="296"/>
    </row>
    <row r="57" spans="2:17" ht="152.25" customHeight="1" x14ac:dyDescent="0.3">
      <c r="B57" s="272" t="s">
        <v>121</v>
      </c>
      <c r="C57" s="273" t="s">
        <v>122</v>
      </c>
      <c r="D57" s="271" t="s">
        <v>123</v>
      </c>
      <c r="E57" s="281">
        <v>11</v>
      </c>
      <c r="F57" s="275">
        <v>12</v>
      </c>
      <c r="G57" s="275">
        <v>14</v>
      </c>
      <c r="H57" s="276" t="s">
        <v>1549</v>
      </c>
      <c r="I57" s="223"/>
      <c r="J57" s="272" t="s">
        <v>121</v>
      </c>
      <c r="K57" s="273" t="s">
        <v>122</v>
      </c>
      <c r="L57" s="271" t="s">
        <v>123</v>
      </c>
      <c r="M57" s="281">
        <v>0</v>
      </c>
      <c r="N57" s="275">
        <v>0</v>
      </c>
      <c r="O57" s="275">
        <v>2</v>
      </c>
      <c r="P57" s="292" t="s">
        <v>1466</v>
      </c>
      <c r="Q57" s="296"/>
    </row>
    <row r="58" spans="2:17" ht="154.5" customHeight="1" x14ac:dyDescent="0.3">
      <c r="B58" s="272" t="s">
        <v>121</v>
      </c>
      <c r="C58" s="273" t="s">
        <v>124</v>
      </c>
      <c r="D58" s="271" t="s">
        <v>125</v>
      </c>
      <c r="E58" s="281">
        <v>8</v>
      </c>
      <c r="F58" s="275">
        <v>7</v>
      </c>
      <c r="G58" s="275">
        <v>8</v>
      </c>
      <c r="H58" s="276" t="s">
        <v>1550</v>
      </c>
      <c r="I58" s="223"/>
      <c r="J58" s="272" t="s">
        <v>121</v>
      </c>
      <c r="K58" s="273" t="s">
        <v>124</v>
      </c>
      <c r="L58" s="271" t="s">
        <v>125</v>
      </c>
      <c r="M58" s="281">
        <v>11</v>
      </c>
      <c r="N58" s="275">
        <v>12</v>
      </c>
      <c r="O58" s="275">
        <v>13</v>
      </c>
      <c r="P58" s="286" t="s">
        <v>1564</v>
      </c>
      <c r="Q58" s="294"/>
    </row>
    <row r="59" spans="2:17" ht="174.75" customHeight="1" x14ac:dyDescent="0.3">
      <c r="B59" s="272" t="s">
        <v>121</v>
      </c>
      <c r="C59" s="273" t="s">
        <v>126</v>
      </c>
      <c r="D59" s="271" t="s">
        <v>1341</v>
      </c>
      <c r="E59" s="281">
        <v>0</v>
      </c>
      <c r="F59" s="275">
        <v>0</v>
      </c>
      <c r="G59" s="275">
        <v>1</v>
      </c>
      <c r="H59" s="285" t="s">
        <v>1466</v>
      </c>
      <c r="I59" s="223"/>
      <c r="J59" s="272" t="s">
        <v>121</v>
      </c>
      <c r="K59" s="273" t="s">
        <v>126</v>
      </c>
      <c r="L59" s="271" t="s">
        <v>1341</v>
      </c>
      <c r="M59" s="281">
        <v>12</v>
      </c>
      <c r="N59" s="275">
        <v>14</v>
      </c>
      <c r="O59" s="275">
        <v>14</v>
      </c>
      <c r="P59" s="286" t="s">
        <v>1565</v>
      </c>
      <c r="Q59" s="294"/>
    </row>
    <row r="60" spans="2:17" ht="176.25" customHeight="1" x14ac:dyDescent="0.3">
      <c r="B60" s="272" t="s">
        <v>128</v>
      </c>
      <c r="C60" s="273" t="s">
        <v>129</v>
      </c>
      <c r="D60" s="271" t="s">
        <v>130</v>
      </c>
      <c r="E60" s="281">
        <v>12</v>
      </c>
      <c r="F60" s="275">
        <v>14</v>
      </c>
      <c r="G60" s="275">
        <v>14</v>
      </c>
      <c r="H60" s="276" t="s">
        <v>1551</v>
      </c>
      <c r="I60" s="223"/>
      <c r="J60" s="272" t="s">
        <v>128</v>
      </c>
      <c r="K60" s="273" t="s">
        <v>129</v>
      </c>
      <c r="L60" s="271" t="s">
        <v>130</v>
      </c>
      <c r="M60" s="281">
        <v>0</v>
      </c>
      <c r="N60" s="275">
        <v>0</v>
      </c>
      <c r="O60" s="275">
        <f>+GETPIVOTDATA("SUBCLASIFICACION",'T.D. OPRTND'!$A$3,"CLASIFICACION","AMBIENTAL","SUBCLASIFICACION","CLIMA")</f>
        <v>1</v>
      </c>
      <c r="P60" s="285" t="s">
        <v>1466</v>
      </c>
      <c r="Q60" s="294"/>
    </row>
    <row r="61" spans="2:17" ht="105" customHeight="1" x14ac:dyDescent="0.3">
      <c r="B61" s="272" t="s">
        <v>128</v>
      </c>
      <c r="C61" s="273" t="s">
        <v>1361</v>
      </c>
      <c r="D61" s="271" t="s">
        <v>133</v>
      </c>
      <c r="E61" s="281">
        <v>6</v>
      </c>
      <c r="F61" s="275">
        <v>8</v>
      </c>
      <c r="G61" s="275">
        <v>9</v>
      </c>
      <c r="H61" s="276" t="s">
        <v>1552</v>
      </c>
      <c r="I61" s="223"/>
      <c r="J61" s="272" t="s">
        <v>128</v>
      </c>
      <c r="K61" s="273" t="s">
        <v>1361</v>
      </c>
      <c r="L61" s="271" t="s">
        <v>133</v>
      </c>
      <c r="M61" s="281">
        <v>0</v>
      </c>
      <c r="N61" s="275">
        <v>0</v>
      </c>
      <c r="O61" s="275">
        <v>9</v>
      </c>
      <c r="P61" s="292" t="s">
        <v>1466</v>
      </c>
      <c r="Q61" s="296"/>
    </row>
    <row r="62" spans="2:17" ht="66" x14ac:dyDescent="0.3">
      <c r="B62" s="272" t="s">
        <v>134</v>
      </c>
      <c r="C62" s="273" t="s">
        <v>143</v>
      </c>
      <c r="D62" s="271" t="s">
        <v>144</v>
      </c>
      <c r="E62" s="281">
        <v>1</v>
      </c>
      <c r="F62" s="275">
        <v>1</v>
      </c>
      <c r="G62" s="275">
        <f>+GETPIVOTDATA("SUBCLASIFICACION",T.D.AMENZ!$A$3,"CLASIFICACION","LEGAL ","SUBCLASIFICACION","CONFIABILIDAD")</f>
        <v>1</v>
      </c>
      <c r="H62" s="276" t="s">
        <v>145</v>
      </c>
      <c r="I62" s="223"/>
      <c r="J62" s="272" t="s">
        <v>134</v>
      </c>
      <c r="K62" s="273" t="s">
        <v>143</v>
      </c>
      <c r="L62" s="271" t="s">
        <v>144</v>
      </c>
      <c r="M62" s="281">
        <v>0</v>
      </c>
      <c r="N62" s="275">
        <v>1</v>
      </c>
      <c r="O62" s="275">
        <v>1</v>
      </c>
      <c r="P62" s="292" t="s">
        <v>1466</v>
      </c>
    </row>
    <row r="63" spans="2:17" ht="108.75" customHeight="1" x14ac:dyDescent="0.3">
      <c r="B63" s="272" t="s">
        <v>134</v>
      </c>
      <c r="C63" s="273" t="s">
        <v>137</v>
      </c>
      <c r="D63" s="271" t="s">
        <v>138</v>
      </c>
      <c r="E63" s="281">
        <v>2</v>
      </c>
      <c r="F63" s="275">
        <v>6</v>
      </c>
      <c r="G63" s="275">
        <v>7</v>
      </c>
      <c r="H63" s="276" t="s">
        <v>1553</v>
      </c>
      <c r="I63" s="223"/>
      <c r="J63" s="272" t="s">
        <v>134</v>
      </c>
      <c r="K63" s="273" t="s">
        <v>137</v>
      </c>
      <c r="L63" s="271" t="s">
        <v>138</v>
      </c>
      <c r="M63" s="281">
        <v>8</v>
      </c>
      <c r="N63" s="275">
        <v>7</v>
      </c>
      <c r="O63" s="275">
        <v>10</v>
      </c>
      <c r="P63" s="290" t="s">
        <v>1566</v>
      </c>
    </row>
    <row r="64" spans="2:17" ht="64.5" customHeight="1" x14ac:dyDescent="0.3">
      <c r="B64" s="272" t="s">
        <v>134</v>
      </c>
      <c r="C64" s="273" t="s">
        <v>141</v>
      </c>
      <c r="D64" s="271" t="s">
        <v>142</v>
      </c>
      <c r="E64" s="281">
        <v>2</v>
      </c>
      <c r="F64" s="275">
        <v>2</v>
      </c>
      <c r="G64" s="275">
        <v>3</v>
      </c>
      <c r="H64" s="276" t="s">
        <v>1503</v>
      </c>
      <c r="I64" s="223"/>
      <c r="J64" s="272" t="s">
        <v>134</v>
      </c>
      <c r="K64" s="273" t="s">
        <v>141</v>
      </c>
      <c r="L64" s="271" t="s">
        <v>142</v>
      </c>
      <c r="M64" s="281">
        <v>4</v>
      </c>
      <c r="N64" s="275">
        <v>4</v>
      </c>
      <c r="O64" s="275">
        <v>4</v>
      </c>
      <c r="P64" s="290" t="s">
        <v>1567</v>
      </c>
    </row>
    <row r="65" spans="1:16" ht="174.75" customHeight="1" x14ac:dyDescent="0.3">
      <c r="B65" s="272" t="s">
        <v>134</v>
      </c>
      <c r="C65" s="273" t="s">
        <v>139</v>
      </c>
      <c r="D65" s="271" t="s">
        <v>140</v>
      </c>
      <c r="E65" s="281">
        <v>13</v>
      </c>
      <c r="F65" s="275">
        <v>14</v>
      </c>
      <c r="G65" s="275">
        <v>13</v>
      </c>
      <c r="H65" s="276" t="s">
        <v>1554</v>
      </c>
      <c r="I65" s="223"/>
      <c r="J65" s="272" t="s">
        <v>134</v>
      </c>
      <c r="K65" s="273" t="s">
        <v>139</v>
      </c>
      <c r="L65" s="271" t="s">
        <v>140</v>
      </c>
      <c r="M65" s="281">
        <v>1</v>
      </c>
      <c r="N65" s="275">
        <v>1</v>
      </c>
      <c r="O65" s="275">
        <v>2</v>
      </c>
      <c r="P65" s="291" t="s">
        <v>932</v>
      </c>
    </row>
    <row r="66" spans="1:16" ht="270" customHeight="1" x14ac:dyDescent="0.3">
      <c r="B66" s="272" t="s">
        <v>134</v>
      </c>
      <c r="C66" s="273" t="s">
        <v>135</v>
      </c>
      <c r="D66" s="271" t="s">
        <v>136</v>
      </c>
      <c r="E66" s="281">
        <v>19</v>
      </c>
      <c r="F66" s="275">
        <v>22</v>
      </c>
      <c r="G66" s="275">
        <v>19</v>
      </c>
      <c r="H66" s="276" t="s">
        <v>1555</v>
      </c>
      <c r="I66" s="223"/>
      <c r="J66" s="272" t="s">
        <v>134</v>
      </c>
      <c r="K66" s="273" t="s">
        <v>135</v>
      </c>
      <c r="L66" s="271" t="s">
        <v>136</v>
      </c>
      <c r="M66" s="281">
        <v>6</v>
      </c>
      <c r="N66" s="275">
        <v>7</v>
      </c>
      <c r="O66" s="275">
        <v>8</v>
      </c>
      <c r="P66" s="290" t="s">
        <v>1568</v>
      </c>
    </row>
    <row r="67" spans="1:16" ht="206.25" customHeight="1" x14ac:dyDescent="0.3">
      <c r="B67" s="273" t="s">
        <v>146</v>
      </c>
      <c r="C67" s="273" t="s">
        <v>150</v>
      </c>
      <c r="D67" s="271" t="s">
        <v>1343</v>
      </c>
      <c r="E67" s="281">
        <v>1</v>
      </c>
      <c r="F67" s="275">
        <v>1</v>
      </c>
      <c r="G67" s="275">
        <v>1</v>
      </c>
      <c r="H67" s="276" t="s">
        <v>407</v>
      </c>
      <c r="I67" s="223"/>
      <c r="J67" s="273" t="s">
        <v>146</v>
      </c>
      <c r="K67" s="273" t="s">
        <v>150</v>
      </c>
      <c r="L67" s="271" t="s">
        <v>1343</v>
      </c>
      <c r="M67" s="281">
        <v>14</v>
      </c>
      <c r="N67" s="275">
        <v>14</v>
      </c>
      <c r="O67" s="275">
        <v>16</v>
      </c>
      <c r="P67" s="290" t="s">
        <v>1569</v>
      </c>
    </row>
    <row r="68" spans="1:16" ht="66" x14ac:dyDescent="0.3">
      <c r="B68" s="273" t="s">
        <v>146</v>
      </c>
      <c r="C68" s="273" t="s">
        <v>152</v>
      </c>
      <c r="D68" s="271" t="s">
        <v>153</v>
      </c>
      <c r="E68" s="281">
        <v>2</v>
      </c>
      <c r="F68" s="275">
        <v>0</v>
      </c>
      <c r="G68" s="275"/>
      <c r="H68" s="286" t="s">
        <v>1556</v>
      </c>
      <c r="I68" s="223"/>
      <c r="J68" s="273" t="s">
        <v>146</v>
      </c>
      <c r="K68" s="273" t="s">
        <v>152</v>
      </c>
      <c r="L68" s="271" t="s">
        <v>153</v>
      </c>
      <c r="M68" s="281">
        <v>3</v>
      </c>
      <c r="N68" s="275">
        <v>6</v>
      </c>
      <c r="O68" s="275">
        <v>6</v>
      </c>
      <c r="P68" s="290" t="s">
        <v>1570</v>
      </c>
    </row>
    <row r="69" spans="1:16" ht="161.25" customHeight="1" x14ac:dyDescent="0.3">
      <c r="B69" s="273" t="s">
        <v>146</v>
      </c>
      <c r="C69" s="273" t="s">
        <v>148</v>
      </c>
      <c r="D69" s="271" t="s">
        <v>1342</v>
      </c>
      <c r="E69" s="281">
        <v>3</v>
      </c>
      <c r="F69" s="275">
        <v>4</v>
      </c>
      <c r="G69" s="275">
        <v>4</v>
      </c>
      <c r="H69" s="276" t="s">
        <v>1557</v>
      </c>
      <c r="I69" s="223"/>
      <c r="J69" s="273" t="s">
        <v>146</v>
      </c>
      <c r="K69" s="273" t="s">
        <v>148</v>
      </c>
      <c r="L69" s="271" t="s">
        <v>1573</v>
      </c>
      <c r="M69" s="281">
        <v>21</v>
      </c>
      <c r="N69" s="275">
        <v>24</v>
      </c>
      <c r="O69" s="275">
        <v>28</v>
      </c>
      <c r="P69" s="290" t="s">
        <v>1571</v>
      </c>
    </row>
    <row r="70" spans="1:16" ht="82.5" x14ac:dyDescent="0.3">
      <c r="B70" s="273" t="s">
        <v>146</v>
      </c>
      <c r="C70" s="273" t="s">
        <v>6</v>
      </c>
      <c r="D70" s="271" t="s">
        <v>147</v>
      </c>
      <c r="E70" s="281">
        <v>3</v>
      </c>
      <c r="F70" s="275">
        <v>2</v>
      </c>
      <c r="G70" s="275">
        <v>5</v>
      </c>
      <c r="H70" s="276" t="s">
        <v>1558</v>
      </c>
      <c r="I70" s="223"/>
      <c r="J70" s="273" t="s">
        <v>146</v>
      </c>
      <c r="K70" s="273" t="s">
        <v>6</v>
      </c>
      <c r="L70" s="271" t="s">
        <v>147</v>
      </c>
      <c r="M70" s="281">
        <v>3</v>
      </c>
      <c r="N70" s="275">
        <v>2</v>
      </c>
      <c r="O70" s="275">
        <v>3</v>
      </c>
      <c r="P70" s="290" t="s">
        <v>1401</v>
      </c>
    </row>
    <row r="71" spans="1:16" x14ac:dyDescent="0.3">
      <c r="A71" s="269"/>
      <c r="I71" s="220"/>
    </row>
    <row r="73" spans="1:16" x14ac:dyDescent="0.3">
      <c r="I73" s="223"/>
    </row>
    <row r="74" spans="1:16" x14ac:dyDescent="0.25">
      <c r="A74" s="270"/>
      <c r="I74" s="220"/>
    </row>
    <row r="75" spans="1:16" x14ac:dyDescent="0.3">
      <c r="I75" s="232"/>
    </row>
    <row r="76" spans="1:16" x14ac:dyDescent="0.3">
      <c r="I76" s="220"/>
    </row>
    <row r="77" spans="1:16" x14ac:dyDescent="0.3">
      <c r="I77" s="220"/>
    </row>
    <row r="78" spans="1:16" x14ac:dyDescent="0.3">
      <c r="I78" s="220"/>
    </row>
    <row r="79" spans="1:16" x14ac:dyDescent="0.3">
      <c r="I79" s="219"/>
    </row>
    <row r="80" spans="1:16" x14ac:dyDescent="0.3">
      <c r="I80" s="220"/>
    </row>
    <row r="81" spans="9:9" x14ac:dyDescent="0.3">
      <c r="I81" s="220"/>
    </row>
    <row r="82" spans="9:9" x14ac:dyDescent="0.3">
      <c r="I82" s="220"/>
    </row>
    <row r="83" spans="9:9" x14ac:dyDescent="0.3">
      <c r="I83" s="220"/>
    </row>
    <row r="84" spans="9:9" x14ac:dyDescent="0.3">
      <c r="I84" s="220"/>
    </row>
    <row r="85" spans="9:9" x14ac:dyDescent="0.3">
      <c r="I85" s="220"/>
    </row>
    <row r="86" spans="9:9" x14ac:dyDescent="0.3">
      <c r="I86" s="220"/>
    </row>
    <row r="87" spans="9:9" x14ac:dyDescent="0.3">
      <c r="I87" s="220"/>
    </row>
    <row r="88" spans="9:9" x14ac:dyDescent="0.3">
      <c r="I88" s="220"/>
    </row>
    <row r="89" spans="9:9" x14ac:dyDescent="0.3">
      <c r="I89" s="220"/>
    </row>
    <row r="90" spans="9:9" x14ac:dyDescent="0.3">
      <c r="I90" s="222"/>
    </row>
    <row r="91" spans="9:9" x14ac:dyDescent="0.3">
      <c r="I91" s="220"/>
    </row>
    <row r="92" spans="9:9" x14ac:dyDescent="0.3">
      <c r="I92" s="220"/>
    </row>
    <row r="93" spans="9:9" x14ac:dyDescent="0.3">
      <c r="I93" s="220"/>
    </row>
    <row r="94" spans="9:9" x14ac:dyDescent="0.3">
      <c r="I94" s="220"/>
    </row>
    <row r="95" spans="9:9" x14ac:dyDescent="0.3">
      <c r="I95" s="220"/>
    </row>
    <row r="96" spans="9:9" x14ac:dyDescent="0.3">
      <c r="I96" s="223"/>
    </row>
    <row r="97" spans="9:9" x14ac:dyDescent="0.3">
      <c r="I97" s="220"/>
    </row>
    <row r="98" spans="9:9" x14ac:dyDescent="0.3">
      <c r="I98" s="220"/>
    </row>
  </sheetData>
  <sheetProtection algorithmName="SHA-512" hashValue="WQpWxA8QATFzHLZLxi8fNLf7ORw/AfNDLc/7UL1AC6G6pTZwXARaEFlZ76L/xJmfWqYZUvs6071YU+5KWy53/Q==" saltValue="BE9cFGGuZKDIkAv1lisuQg==" spinCount="100000" sheet="1" objects="1" scenarios="1"/>
  <mergeCells count="4">
    <mergeCell ref="B1:C1"/>
    <mergeCell ref="J1:K1"/>
    <mergeCell ref="B45:C45"/>
    <mergeCell ref="J45:K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42" zoomScale="80" zoomScaleNormal="80" workbookViewId="0">
      <selection activeCell="F46" sqref="F46"/>
    </sheetView>
  </sheetViews>
  <sheetFormatPr baseColWidth="10" defaultColWidth="11.42578125" defaultRowHeight="15" x14ac:dyDescent="0.25"/>
  <cols>
    <col min="1" max="1" width="23.7109375" style="212" customWidth="1"/>
    <col min="2" max="2" width="26.5703125" style="192" customWidth="1"/>
    <col min="3" max="3" width="32.7109375" style="213" customWidth="1"/>
    <col min="4" max="4" width="15.140625" style="213" customWidth="1"/>
    <col min="5" max="5" width="46.42578125" style="214" customWidth="1"/>
    <col min="6" max="6" width="19.140625" style="213" customWidth="1"/>
    <col min="7" max="7" width="42.42578125" style="215" customWidth="1"/>
    <col min="8" max="16384" width="11.42578125" style="41"/>
  </cols>
  <sheetData>
    <row r="1" spans="1:7" s="192" customFormat="1" ht="31.5" x14ac:dyDescent="0.25">
      <c r="A1" s="306" t="s">
        <v>155</v>
      </c>
      <c r="B1" s="306"/>
      <c r="C1" s="189" t="s">
        <v>1</v>
      </c>
      <c r="D1" s="190" t="s">
        <v>156</v>
      </c>
      <c r="E1" s="191" t="s">
        <v>2</v>
      </c>
      <c r="F1" s="190" t="s">
        <v>157</v>
      </c>
      <c r="G1" s="191" t="s">
        <v>2</v>
      </c>
    </row>
    <row r="2" spans="1:7" ht="208.5" customHeight="1" x14ac:dyDescent="0.25">
      <c r="A2" s="193" t="s">
        <v>3</v>
      </c>
      <c r="B2" s="194" t="s">
        <v>6</v>
      </c>
      <c r="C2" s="195" t="s">
        <v>7</v>
      </c>
      <c r="D2" s="196" t="e">
        <f>+GETPIVOTDATA("SUBCLASIFICACION",'[1]T.D. DEBLD'!$A$3,"CLASIFICACION","TALENTO HUMANO ","SUBCLASIFICACION","COMPETENCIA")</f>
        <v>#REF!</v>
      </c>
      <c r="E2" s="197" t="s">
        <v>158</v>
      </c>
      <c r="F2" s="198" t="e">
        <f>+GETPIVOTDATA("SUBCLASIFICACION",'[1]T.D. FORTLZ'!$A$3,"CLASIFICACION","TALENTO HUMANO ","SUBCLASIFICACION","COMPETENCIA")</f>
        <v>#REF!</v>
      </c>
      <c r="G2" s="199" t="s">
        <v>159</v>
      </c>
    </row>
    <row r="3" spans="1:7" ht="81" customHeight="1" x14ac:dyDescent="0.25">
      <c r="A3" s="200"/>
      <c r="B3" s="194" t="s">
        <v>10</v>
      </c>
      <c r="C3" s="198" t="s">
        <v>11</v>
      </c>
      <c r="D3" s="196" t="e">
        <f>+GETPIVOTDATA("SUBCLASIFICACION",'[1]T.D. DEBLD'!$A$3,"CLASIFICACION","TALENTO HUMANO ","SUBCLASIFICACION","ROLES Y RESPONSABILIDADES")</f>
        <v>#REF!</v>
      </c>
      <c r="E3" s="197" t="s">
        <v>160</v>
      </c>
      <c r="F3" s="198" t="e">
        <f>+GETPIVOTDATA("SUBCLASIFICACION",'[1]T.D. FORTLZ'!$A$3,"CLASIFICACION","TALENTO HUMANO ","SUBCLASIFICACION","ROLES Y RESPONSABILIDADES")</f>
        <v>#REF!</v>
      </c>
      <c r="G3" s="199" t="s">
        <v>161</v>
      </c>
    </row>
    <row r="4" spans="1:7" ht="162.75" customHeight="1" x14ac:dyDescent="0.25">
      <c r="A4" s="200"/>
      <c r="B4" s="194" t="s">
        <v>12</v>
      </c>
      <c r="C4" s="195" t="s">
        <v>13</v>
      </c>
      <c r="D4" s="196" t="e">
        <f>+GETPIVOTDATA("SUBCLASIFICACION",'[1]T.D. DEBLD'!$A$3,"CLASIFICACION","TALENTO HUMANO ","SUBCLASIFICACION","TOMA DE CONCIENCIA ")</f>
        <v>#REF!</v>
      </c>
      <c r="E4" s="197" t="s">
        <v>162</v>
      </c>
      <c r="F4" s="198" t="e">
        <f>+GETPIVOTDATA("SUBCLASIFICACION",'[1]T.D. FORTLZ'!$A$3,"CLASIFICACION","TALENTO HUMANO ","SUBCLASIFICACION","TOMA DE CONCIENCIA ")</f>
        <v>#REF!</v>
      </c>
      <c r="G4" s="199" t="s">
        <v>163</v>
      </c>
    </row>
    <row r="5" spans="1:7" ht="245.25" customHeight="1" x14ac:dyDescent="0.25">
      <c r="A5" s="200"/>
      <c r="B5" s="194" t="s">
        <v>4</v>
      </c>
      <c r="C5" s="198" t="s">
        <v>5</v>
      </c>
      <c r="D5" s="196" t="e">
        <f>+GETPIVOTDATA("SUBCLASIFICACION",'[1]T.D. DEBLD'!$A$3,"CLASIFICACION","TALENTO HUMANO ","SUBCLASIFICACION","CONTINUIDAD")</f>
        <v>#REF!</v>
      </c>
      <c r="E5" s="197" t="s">
        <v>164</v>
      </c>
      <c r="F5" s="198" t="e">
        <f>+GETPIVOTDATA("SUBCLASIFICACION",'[1]T.D. FORTLZ'!$A$3,"CLASIFICACION","TALENTO HUMANO ","SUBCLASIFICACION","CONTINUIDAD")</f>
        <v>#REF!</v>
      </c>
      <c r="G5" s="201" t="s">
        <v>165</v>
      </c>
    </row>
    <row r="6" spans="1:7" ht="180.75" customHeight="1" x14ac:dyDescent="0.25">
      <c r="A6" s="200"/>
      <c r="B6" s="194" t="s">
        <v>8</v>
      </c>
      <c r="C6" s="195" t="s">
        <v>9</v>
      </c>
      <c r="D6" s="196" t="e">
        <f>+GETPIVOTDATA("SUBCLASIFICACION",'[1]T.D. DEBLD'!$A$3,"CLASIFICACION","TALENTO HUMANO ","SUBCLASIFICACION","SUFICIENCIA")</f>
        <v>#REF!</v>
      </c>
      <c r="E6" s="197" t="s">
        <v>166</v>
      </c>
      <c r="F6" s="198" t="e">
        <f>+GETPIVOTDATA("SUBCLASIFICACION",'[1]T.D. FORTLZ'!$A$3,"CLASIFICACION","TALENTO HUMANO ","SUBCLASIFICACION","SUFICIENCIA")</f>
        <v>#REF!</v>
      </c>
      <c r="G6" s="199" t="s">
        <v>167</v>
      </c>
    </row>
    <row r="7" spans="1:7" ht="61.5" customHeight="1" x14ac:dyDescent="0.25">
      <c r="A7" s="193" t="s">
        <v>14</v>
      </c>
      <c r="B7" s="194" t="s">
        <v>23</v>
      </c>
      <c r="C7" s="198" t="s">
        <v>24</v>
      </c>
      <c r="D7" s="196" t="e">
        <f>+GETPIVOTDATA("SUBCLASIFICACION",'[1]T.D. DEBLD'!$A$3,"CLASIFICACION","EQUIPO, TECNOLOGÍA E INFRAESTRUCTURA","SUBCLASIFICACION","HERRAMIENTAS")</f>
        <v>#REF!</v>
      </c>
      <c r="E7" s="197" t="s">
        <v>168</v>
      </c>
      <c r="F7" s="196" t="e">
        <f>+GETPIVOTDATA("SUBCLASIFICACION",'[1]T.D. FORTLZ'!$A$3,"CLASIFICACION","EQUIPO, TECNOLOGÍA E INFRAESTRUCTURA","SUBCLASIFICACION","HERRAMIENTAS ")</f>
        <v>#REF!</v>
      </c>
      <c r="G7" s="199" t="s">
        <v>169</v>
      </c>
    </row>
    <row r="8" spans="1:7" ht="47.25" customHeight="1" x14ac:dyDescent="0.25">
      <c r="A8" s="200"/>
      <c r="B8" s="194" t="s">
        <v>25</v>
      </c>
      <c r="C8" s="198" t="s">
        <v>26</v>
      </c>
      <c r="D8" s="196" t="e">
        <f>+GETPIVOTDATA("SUBCLASIFICACION",'[1]T.D. DEBLD'!$A$3,"CLASIFICACION","EQUIPO, TECNOLOGÍA E INFRAESTRUCTURA","SUBCLASIFICACION","UBICACIÓN Y ACCESO")</f>
        <v>#REF!</v>
      </c>
      <c r="E8" s="197" t="s">
        <v>170</v>
      </c>
      <c r="F8" s="196" t="e">
        <f>+GETPIVOTDATA("SUBCLASIFICACION",'[1]T.D. FORTLZ'!$A$3,"CLASIFICACION","EQUIPO, TECNOLOGÍA E INFRAESTRUCTURA","SUBCLASIFICACION","UBICACIÓN Y ACCESO")</f>
        <v>#REF!</v>
      </c>
      <c r="G8" s="201" t="s">
        <v>171</v>
      </c>
    </row>
    <row r="9" spans="1:7" ht="218.25" customHeight="1" x14ac:dyDescent="0.25">
      <c r="A9" s="200"/>
      <c r="B9" s="194" t="s">
        <v>15</v>
      </c>
      <c r="C9" s="198" t="s">
        <v>16</v>
      </c>
      <c r="D9" s="196" t="e">
        <f>+GETPIVOTDATA("SUBCLASIFICACION",'[1]T.D. DEBLD'!$A$3,"CLASIFICACION","EQUIPO, TECNOLOGÍA E INFRAESTRUCTURA","SUBCLASIFICACION","INSTALACIONES")</f>
        <v>#REF!</v>
      </c>
      <c r="E9" s="197" t="s">
        <v>172</v>
      </c>
      <c r="F9" s="196" t="e">
        <f>+GETPIVOTDATA("SUBCLASIFICACION",'[1]T.D. FORTLZ'!$A$3,"CLASIFICACION","EQUIPO, TECNOLOGÍA E INFRAESTRUCTURA","SUBCLASIFICACION","INSTALACIONES")</f>
        <v>#REF!</v>
      </c>
      <c r="G9" s="199" t="s">
        <v>173</v>
      </c>
    </row>
    <row r="10" spans="1:7" ht="61.5" customHeight="1" x14ac:dyDescent="0.25">
      <c r="A10" s="200"/>
      <c r="B10" s="194" t="s">
        <v>29</v>
      </c>
      <c r="C10" s="198" t="s">
        <v>30</v>
      </c>
      <c r="D10" s="196" t="e">
        <f>+GETPIVOTDATA("SUBCLASIFICACION",'[1]T.D. DEBLD'!$A$3,"CLASIFICACION","EQUIPO, TECNOLOGÍA E INFRAESTRUCTURA","SUBCLASIFICACION","REDES")</f>
        <v>#REF!</v>
      </c>
      <c r="E10" s="197" t="s">
        <v>174</v>
      </c>
      <c r="F10" s="196" t="e">
        <f>+GETPIVOTDATA("SUBCLASIFICACION",'[1]T.D. FORTLZ'!$A$3,"CLASIFICACION","EQUIPO, TECNOLOGÍA E INFRAESTRUCTURA","SUBCLASIFICACION","REDES")</f>
        <v>#REF!</v>
      </c>
      <c r="G10" s="199" t="s">
        <v>175</v>
      </c>
    </row>
    <row r="11" spans="1:7" ht="78" customHeight="1" x14ac:dyDescent="0.25">
      <c r="A11" s="200"/>
      <c r="B11" s="190" t="s">
        <v>21</v>
      </c>
      <c r="C11" s="198" t="s">
        <v>22</v>
      </c>
      <c r="D11" s="196" t="e">
        <f>+GETPIVOTDATA("SUBCLASIFICACION",'[1]T.D. DEBLD'!$A$3,"CLASIFICACION","EQUIPO, TECNOLOGÍA E INFRAESTRUCTURA","SUBCLASIFICACION","PLATAFORMAS WEB ")</f>
        <v>#REF!</v>
      </c>
      <c r="E11" s="202" t="s">
        <v>165</v>
      </c>
      <c r="F11" s="196" t="e">
        <f>+GETPIVOTDATA("SUBCLASIFICACION",'[1]T.D. FORTLZ'!$A$3,"CLASIFICACION","EQUIPO, TECNOLOGÍA E INFRAESTRUCTURA","SUBCLASIFICACION","PLATAFORMAS WEB")</f>
        <v>#REF!</v>
      </c>
      <c r="G11" s="199" t="s">
        <v>176</v>
      </c>
    </row>
    <row r="12" spans="1:7" ht="75.75" customHeight="1" x14ac:dyDescent="0.25">
      <c r="A12" s="200"/>
      <c r="B12" s="194" t="s">
        <v>31</v>
      </c>
      <c r="C12" s="198" t="s">
        <v>32</v>
      </c>
      <c r="D12" s="196" t="e">
        <f>+GETPIVOTDATA("SUBCLASIFICACION",'[1]T.D. DEBLD'!$A$3,"CLASIFICACION","EQUIPO, TECNOLOGÍA E INFRAESTRUCTURA","SUBCLASIFICACION","MEDIOS DE TRANSPORTE")</f>
        <v>#REF!</v>
      </c>
      <c r="E12" s="197" t="s">
        <v>177</v>
      </c>
      <c r="F12" s="196">
        <v>0</v>
      </c>
      <c r="G12" s="196">
        <v>0</v>
      </c>
    </row>
    <row r="13" spans="1:7" ht="105" customHeight="1" x14ac:dyDescent="0.25">
      <c r="A13" s="200"/>
      <c r="B13" s="194" t="s">
        <v>17</v>
      </c>
      <c r="C13" s="198" t="s">
        <v>18</v>
      </c>
      <c r="D13" s="196" t="e">
        <f>+GETPIVOTDATA("SUBCLASIFICACION",'[1]T.D. DEBLD'!$A$3,"CLASIFICACION","EQUIPO, TECNOLOGÍA E INFRAESTRUCTURA","SUBCLASIFICACION","SOFTWARE")</f>
        <v>#REF!</v>
      </c>
      <c r="E13" s="197" t="s">
        <v>178</v>
      </c>
      <c r="F13" s="196" t="e">
        <f>+GETPIVOTDATA("SUBCLASIFICACION",'[1]T.D. FORTLZ'!$A$3,"CLASIFICACION","EQUIPO, TECNOLOGÍA E INFRAESTRUCTURA","SUBCLASIFICACION","SOFTWARE")</f>
        <v>#REF!</v>
      </c>
      <c r="G13" s="199" t="s">
        <v>179</v>
      </c>
    </row>
    <row r="14" spans="1:7" ht="57" customHeight="1" x14ac:dyDescent="0.25">
      <c r="A14" s="200"/>
      <c r="B14" s="194" t="s">
        <v>27</v>
      </c>
      <c r="C14" s="198" t="s">
        <v>28</v>
      </c>
      <c r="D14" s="196" t="e">
        <f>+GETPIVOTDATA("SUBCLASIFICACION",'[1]T.D. DEBLD'!$A$3,"CLASIFICACION","EQUIPO, TECNOLOGÍA E INFRAESTRUCTURA","SUBCLASIFICACION","HARDWARE")</f>
        <v>#REF!</v>
      </c>
      <c r="E14" s="197" t="s">
        <v>180</v>
      </c>
      <c r="F14" s="196" t="e">
        <f>+GETPIVOTDATA("SUBCLASIFICACION",'[1]T.D. FORTLZ'!$A$3,"CLASIFICACION","EQUIPO, TECNOLOGÍA E INFRAESTRUCTURA","SUBCLASIFICACION","HARDWARE ")</f>
        <v>#REF!</v>
      </c>
      <c r="G14" s="199" t="s">
        <v>181</v>
      </c>
    </row>
    <row r="15" spans="1:7" ht="60.75" customHeight="1" x14ac:dyDescent="0.25">
      <c r="A15" s="200"/>
      <c r="B15" s="190" t="s">
        <v>19</v>
      </c>
      <c r="C15" s="198" t="s">
        <v>20</v>
      </c>
      <c r="D15" s="196" t="e">
        <f>+GETPIVOTDATA("SUBCLASIFICACION",'[1]T.D. DEBLD'!$A$3,"CLASIFICACION","EQUIPO, TECNOLOGÍA E INFRAESTRUCTURA","SUBCLASIFICACION","OBSOLESCENCIA")</f>
        <v>#REF!</v>
      </c>
      <c r="E15" s="197" t="s">
        <v>182</v>
      </c>
      <c r="F15" s="196">
        <v>0</v>
      </c>
      <c r="G15" s="196">
        <v>0</v>
      </c>
    </row>
    <row r="16" spans="1:7" ht="86.25" customHeight="1" x14ac:dyDescent="0.25">
      <c r="A16" s="203" t="s">
        <v>34</v>
      </c>
      <c r="B16" s="194" t="s">
        <v>35</v>
      </c>
      <c r="C16" s="198" t="s">
        <v>36</v>
      </c>
      <c r="D16" s="196" t="e">
        <f>+GETPIVOTDATA("SUBCLASIFICACION",'[1]T.D. DEBLD'!$A$3,"CLASIFICACION","MATERIALES","SUBCLASIFICACION","CONSUMO  ")</f>
        <v>#REF!</v>
      </c>
      <c r="E16" s="197" t="s">
        <v>183</v>
      </c>
      <c r="F16" s="196">
        <v>0</v>
      </c>
      <c r="G16" s="196">
        <v>0</v>
      </c>
    </row>
    <row r="17" spans="1:7" ht="132" customHeight="1" x14ac:dyDescent="0.25">
      <c r="A17" s="203" t="s">
        <v>37</v>
      </c>
      <c r="B17" s="194" t="s">
        <v>40</v>
      </c>
      <c r="C17" s="198" t="s">
        <v>41</v>
      </c>
      <c r="D17" s="196" t="e">
        <f>+GETPIVOTDATA("SUBCLASIFICACION",'[1]T.D. DEBLD'!$A$3,"CLASIFICACION","METODOS","SUBCLASIFICACION","COMUNICACIÓN ")</f>
        <v>#REF!</v>
      </c>
      <c r="E17" s="197" t="s">
        <v>184</v>
      </c>
      <c r="F17" s="198" t="e">
        <f>+GETPIVOTDATA("SUBCLASIFICACION",'[1]T.D. FORTLZ'!$A$3,"CLASIFICACION","METODOS","SUBCLASIFICACION","COMUNICACIÓN")</f>
        <v>#REF!</v>
      </c>
      <c r="G17" s="199" t="s">
        <v>185</v>
      </c>
    </row>
    <row r="18" spans="1:7" ht="88.5" customHeight="1" x14ac:dyDescent="0.25">
      <c r="A18" s="204"/>
      <c r="B18" s="194" t="s">
        <v>50</v>
      </c>
      <c r="C18" s="198" t="s">
        <v>51</v>
      </c>
      <c r="D18" s="196">
        <v>0</v>
      </c>
      <c r="E18" s="196">
        <v>0</v>
      </c>
      <c r="F18" s="196" t="e">
        <f>+GETPIVOTDATA("SUBCLASIFICACION",'[1]T.D. FORTLZ'!$A$3,"CLASIFICACION","METODOS","SUBCLASIFICACION","DOCUMENTACION ")</f>
        <v>#REF!</v>
      </c>
      <c r="G18" s="199" t="s">
        <v>186</v>
      </c>
    </row>
    <row r="19" spans="1:7" ht="79.5" customHeight="1" x14ac:dyDescent="0.25">
      <c r="A19" s="204"/>
      <c r="B19" s="194" t="s">
        <v>44</v>
      </c>
      <c r="C19" s="198" t="s">
        <v>45</v>
      </c>
      <c r="D19" s="196" t="e">
        <f>+GETPIVOTDATA("SUBCLASIFICACION",'[1]T.D. DEBLD'!$A$3,"CLASIFICACION","METODOS","SUBCLASIFICACION","INFORMACION")</f>
        <v>#REF!</v>
      </c>
      <c r="E19" s="197" t="s">
        <v>187</v>
      </c>
      <c r="F19" s="196" t="e">
        <f>+GETPIVOTDATA("SUBCLASIFICACION",'[1]T.D. FORTLZ'!$A$3,"CLASIFICACION","METODOS","SUBCLASIFICACION","INFORMACION")</f>
        <v>#REF!</v>
      </c>
      <c r="G19" s="199" t="s">
        <v>188</v>
      </c>
    </row>
    <row r="20" spans="1:7" ht="63.75" customHeight="1" x14ac:dyDescent="0.25">
      <c r="A20" s="204"/>
      <c r="B20" s="194" t="s">
        <v>58</v>
      </c>
      <c r="C20" s="198" t="s">
        <v>59</v>
      </c>
      <c r="D20" s="196" t="e">
        <f>+GETPIVOTDATA("SUBCLASIFICACION",'[1]T.D. DEBLD'!$A$3,"CLASIFICACION","METODOS","SUBCLASIFICACION","GESTION DEL CAMBIO")</f>
        <v>#REF!</v>
      </c>
      <c r="E20" s="202" t="s">
        <v>189</v>
      </c>
      <c r="F20" s="196" t="e">
        <f>+GETPIVOTDATA("SUBCLASIFICACION",'[1]T.D. FORTLZ'!$A$3,"CLASIFICACION","METODOS","SUBCLASIFICACION","GESTION DEL CAMBIO ")</f>
        <v>#REF!</v>
      </c>
      <c r="G20" s="201" t="s">
        <v>190</v>
      </c>
    </row>
    <row r="21" spans="1:7" ht="117" customHeight="1" x14ac:dyDescent="0.25">
      <c r="A21" s="204"/>
      <c r="B21" s="194" t="s">
        <v>42</v>
      </c>
      <c r="C21" s="198" t="s">
        <v>43</v>
      </c>
      <c r="D21" s="196" t="e">
        <f>+GETPIVOTDATA("SUBCLASIFICACION",'[1]T.D. DEBLD'!$A$3,"CLASIFICACION","METODOS","SUBCLASIFICACION","TIEMPOS")</f>
        <v>#REF!</v>
      </c>
      <c r="E21" s="197" t="s">
        <v>191</v>
      </c>
      <c r="F21" s="196" t="e">
        <f>+GETPIVOTDATA("SUBCLASIFICACION",'[1]T.D. FORTLZ'!$A$3,"CLASIFICACION","METODOS","SUBCLASIFICACION","TIEMPOS")</f>
        <v>#REF!</v>
      </c>
      <c r="G21" s="199" t="s">
        <v>192</v>
      </c>
    </row>
    <row r="22" spans="1:7" ht="51" customHeight="1" x14ac:dyDescent="0.25">
      <c r="A22" s="204"/>
      <c r="B22" s="194" t="s">
        <v>46</v>
      </c>
      <c r="C22" s="198" t="s">
        <v>47</v>
      </c>
      <c r="D22" s="196" t="e">
        <f>+GETPIVOTDATA("SUBCLASIFICACION",'[1]T.D. DEBLD'!$A$3,"CLASIFICACION","METODOS","SUBCLASIFICACION","NORMATIVIDAD")</f>
        <v>#REF!</v>
      </c>
      <c r="E22" s="197" t="s">
        <v>193</v>
      </c>
      <c r="F22" s="196" t="e">
        <f>+GETPIVOTDATA("SUBCLASIFICACION",'[1]T.D. FORTLZ'!$A$3,"CLASIFICACION","METODOS","SUBCLASIFICACION","NORMATIVIDAD")</f>
        <v>#REF!</v>
      </c>
      <c r="G22" s="199" t="s">
        <v>194</v>
      </c>
    </row>
    <row r="23" spans="1:7" ht="110.25" customHeight="1" x14ac:dyDescent="0.25">
      <c r="A23" s="204"/>
      <c r="B23" s="194" t="s">
        <v>48</v>
      </c>
      <c r="C23" s="198" t="s">
        <v>49</v>
      </c>
      <c r="D23" s="196" t="e">
        <f>+GETPIVOTDATA("SUBCLASIFICACION",'[1]T.D. DEBLD'!$A$3,"CLASIFICACION","METODOS","SUBCLASIFICACION","SISTEMATIZACION ")</f>
        <v>#REF!</v>
      </c>
      <c r="E23" s="197" t="s">
        <v>195</v>
      </c>
      <c r="F23" s="196" t="e">
        <f>+GETPIVOTDATA("SUBCLASIFICACION",'[1]T.D. FORTLZ'!$A$3,"CLASIFICACION","METODOS","SUBCLASIFICACION","SISTEMATIZACION")</f>
        <v>#REF!</v>
      </c>
      <c r="G23" s="199" t="s">
        <v>196</v>
      </c>
    </row>
    <row r="24" spans="1:7" ht="43.5" customHeight="1" x14ac:dyDescent="0.25">
      <c r="A24" s="204"/>
      <c r="B24" s="194" t="s">
        <v>56</v>
      </c>
      <c r="C24" s="198" t="s">
        <v>57</v>
      </c>
      <c r="D24" s="196" t="e">
        <f>+GETPIVOTDATA("SUBCLASIFICACION",'[1]T.D. DEBLD'!$A$3,"CLASIFICACION","METODOS","SUBCLASIFICACION","TRANSPARENCIA ")</f>
        <v>#REF!</v>
      </c>
      <c r="E24" s="202" t="s">
        <v>165</v>
      </c>
      <c r="F24" s="196">
        <v>0</v>
      </c>
      <c r="G24" s="196">
        <v>0</v>
      </c>
    </row>
    <row r="25" spans="1:7" ht="52.5" customHeight="1" x14ac:dyDescent="0.25">
      <c r="A25" s="204"/>
      <c r="B25" s="194" t="s">
        <v>54</v>
      </c>
      <c r="C25" s="198" t="s">
        <v>55</v>
      </c>
      <c r="D25" s="196">
        <v>0</v>
      </c>
      <c r="E25" s="196">
        <v>0</v>
      </c>
      <c r="F25" s="196" t="e">
        <f>+GETPIVOTDATA("SUBCLASIFICACION",'[1]T.D. FORTLZ'!$A$3,"CLASIFICACION","METODOS","SUBCLASIFICACION","IMPLEMENTACION ")</f>
        <v>#REF!</v>
      </c>
      <c r="G25" s="199" t="s">
        <v>197</v>
      </c>
    </row>
    <row r="26" spans="1:7" ht="174" customHeight="1" x14ac:dyDescent="0.25">
      <c r="A26" s="204"/>
      <c r="B26" s="194" t="s">
        <v>52</v>
      </c>
      <c r="C26" s="198" t="s">
        <v>53</v>
      </c>
      <c r="D26" s="196" t="e">
        <f>+GETPIVOTDATA("SUBCLASIFICACION",'[1]T.D. DEBLD'!$A$3,"CLASIFICACION","METODOS","SUBCLASIFICACION","PROCEDIMIENTOS")</f>
        <v>#REF!</v>
      </c>
      <c r="E26" s="197" t="s">
        <v>198</v>
      </c>
      <c r="F26" s="196" t="e">
        <f>+GETPIVOTDATA("SUBCLASIFICACION",'[1]T.D. FORTLZ'!$A$3,"CLASIFICACION","METODOS","SUBCLASIFICACION","PROCEDIMIENTOS ")</f>
        <v>#REF!</v>
      </c>
      <c r="G26" s="199" t="s">
        <v>199</v>
      </c>
    </row>
    <row r="27" spans="1:7" ht="146.25" customHeight="1" x14ac:dyDescent="0.25">
      <c r="A27" s="204"/>
      <c r="B27" s="190" t="s">
        <v>38</v>
      </c>
      <c r="C27" s="198" t="s">
        <v>39</v>
      </c>
      <c r="D27" s="196" t="e">
        <f>+GETPIVOTDATA("SUBCLASIFICACION",'[1]T.D. DEBLD'!$A$3,"CLASIFICACION","METODOS","SUBCLASIFICACION","ARTICULACION DE PROCESOS")</f>
        <v>#REF!</v>
      </c>
      <c r="E27" s="197" t="s">
        <v>200</v>
      </c>
      <c r="F27" s="196" t="e">
        <f>+GETPIVOTDATA("SUBCLASIFICACION",'[1]T.D. FORTLZ'!$A$3,"CLASIFICACION","METODOS","SUBCLASIFICACION","ARTICULACION DE PROCESOS")</f>
        <v>#REF!</v>
      </c>
      <c r="G27" s="199" t="s">
        <v>201</v>
      </c>
    </row>
    <row r="28" spans="1:7" ht="96.75" customHeight="1" x14ac:dyDescent="0.25">
      <c r="A28" s="203" t="s">
        <v>60</v>
      </c>
      <c r="B28" s="194" t="s">
        <v>63</v>
      </c>
      <c r="C28" s="198" t="s">
        <v>64</v>
      </c>
      <c r="D28" s="196" t="e">
        <f>+GETPIVOTDATA("SUBCLASIFICACION",'[1]T.D. DEBLD'!$A$3,"CLASIFICACION","MEDICION ","SUBCLASIFICACION","INDICADORES")</f>
        <v>#REF!</v>
      </c>
      <c r="E28" s="197" t="s">
        <v>202</v>
      </c>
      <c r="F28" s="196" t="e">
        <f>+GETPIVOTDATA("SUBCLASIFICACION",'[1]T.D. FORTLZ'!$A$3,"CLASIFICACION","MEDICION ","SUBCLASIFICACION","INDICADORES")</f>
        <v>#REF!</v>
      </c>
      <c r="G28" s="199" t="s">
        <v>203</v>
      </c>
    </row>
    <row r="29" spans="1:7" ht="60.75" customHeight="1" x14ac:dyDescent="0.25">
      <c r="A29" s="204"/>
      <c r="B29" s="194" t="s">
        <v>65</v>
      </c>
      <c r="C29" s="198" t="s">
        <v>66</v>
      </c>
      <c r="D29" s="196" t="e">
        <f>+GETPIVOTDATA("SUBCLASIFICACION",'[1]T.D. DEBLD'!$A$3,"CLASIFICACION","MEDICION ","SUBCLASIFICACION","RESULTADOS ")</f>
        <v>#REF!</v>
      </c>
      <c r="E29" s="197" t="s">
        <v>204</v>
      </c>
      <c r="F29" s="196" t="e">
        <f>+GETPIVOTDATA("SUBCLASIFICACION",'[1]T.D. FORTLZ'!$A$3,"CLASIFICACION","MEDICION ","SUBCLASIFICACION","RESULTADOS")</f>
        <v>#REF!</v>
      </c>
      <c r="G29" s="201" t="s">
        <v>189</v>
      </c>
    </row>
    <row r="30" spans="1:7" ht="80.25" customHeight="1" x14ac:dyDescent="0.25">
      <c r="A30" s="204"/>
      <c r="B30" s="194" t="s">
        <v>68</v>
      </c>
      <c r="C30" s="198" t="s">
        <v>69</v>
      </c>
      <c r="D30" s="196" t="e">
        <f>+GETPIVOTDATA("SUBCLASIFICACION",'[1]T.D. DEBLD'!$A$3,"CLASIFICACION","MEDICION ","SUBCLASIFICACION","TRAZABILIDAD")</f>
        <v>#REF!</v>
      </c>
      <c r="E30" s="197" t="s">
        <v>205</v>
      </c>
      <c r="F30" s="196" t="e">
        <f>+GETPIVOTDATA("SUBCLASIFICACION",'[1]T.D. FORTLZ'!$A$3,"CLASIFICACION","MEDICION ","SUBCLASIFICACION","TRAZABILIDAD")</f>
        <v>#REF!</v>
      </c>
      <c r="G30" s="199" t="s">
        <v>206</v>
      </c>
    </row>
    <row r="31" spans="1:7" ht="88.5" customHeight="1" x14ac:dyDescent="0.25">
      <c r="A31" s="204"/>
      <c r="B31" s="194" t="s">
        <v>61</v>
      </c>
      <c r="C31" s="198" t="s">
        <v>62</v>
      </c>
      <c r="D31" s="196" t="e">
        <f>+GETPIVOTDATA("SUBCLASIFICACION",'[1]T.D. DEBLD'!$A$3,"CLASIFICACION","MEDICION ","SUBCLASIFICACION","SEGUIMIENTO Y CONTROL ")</f>
        <v>#REF!</v>
      </c>
      <c r="E31" s="197" t="s">
        <v>207</v>
      </c>
      <c r="F31" s="196" t="e">
        <f>+GETPIVOTDATA("SUBCLASIFICACION",'[1]T.D. FORTLZ'!$A$3,"CLASIFICACION","MEDICION ","SUBCLASIFICACION","SEGUIMIENTO Y CONTROL ")</f>
        <v>#REF!</v>
      </c>
      <c r="G31" s="199" t="s">
        <v>208</v>
      </c>
    </row>
    <row r="32" spans="1:7" ht="193.5" customHeight="1" x14ac:dyDescent="0.25">
      <c r="A32" s="203" t="s">
        <v>71</v>
      </c>
      <c r="B32" s="194" t="s">
        <v>72</v>
      </c>
      <c r="C32" s="198" t="s">
        <v>73</v>
      </c>
      <c r="D32" s="196" t="e">
        <f>+GETPIVOTDATA("SUBCLASIFICACION",'[1]T.D. DEBLD'!$A$3,"CLASIFICACION","MONEDA","SUBCLASIFICACION","PRESUPUESTO")</f>
        <v>#REF!</v>
      </c>
      <c r="E32" s="197" t="s">
        <v>209</v>
      </c>
      <c r="F32" s="196" t="e">
        <f>+GETPIVOTDATA("SUBCLASIFICACION",'[1]T.D. FORTLZ'!$A$3,"CLASIFICACION","MONEDA","SUBCLASIFICACION","PRESUPUESTO")</f>
        <v>#REF!</v>
      </c>
      <c r="G32" s="199" t="s">
        <v>210</v>
      </c>
    </row>
    <row r="33" spans="1:7" ht="97.5" customHeight="1" x14ac:dyDescent="0.25">
      <c r="A33" s="204"/>
      <c r="B33" s="194" t="s">
        <v>74</v>
      </c>
      <c r="C33" s="198" t="s">
        <v>75</v>
      </c>
      <c r="D33" s="196" t="e">
        <f>+GETPIVOTDATA("SUBCLASIFICACION",'[1]T.D. DEBLD'!$A$3,"CLASIFICACION","MONEDA","SUBCLASIFICACION","LIQUIDEZ")</f>
        <v>#REF!</v>
      </c>
      <c r="E33" s="197" t="s">
        <v>211</v>
      </c>
      <c r="F33" s="196" t="e">
        <f>+GETPIVOTDATA("SUBCLASIFICACION",'[1]T.D. FORTLZ'!$A$3,"CLASIFICACION","MONEDA","SUBCLASIFICACION","LIQUIDEZ")</f>
        <v>#REF!</v>
      </c>
      <c r="G33" s="199" t="s">
        <v>212</v>
      </c>
    </row>
    <row r="34" spans="1:7" ht="87" customHeight="1" x14ac:dyDescent="0.25">
      <c r="A34" s="203" t="s">
        <v>76</v>
      </c>
      <c r="B34" s="205" t="s">
        <v>77</v>
      </c>
      <c r="C34" s="198" t="s">
        <v>78</v>
      </c>
      <c r="D34" s="196" t="e">
        <f>+GETPIVOTDATA("SUBCLASIFICACION",'[1]T.D. DEBLD'!$A$3,"CLASIFICACION","MEDIO AMBIENTE","SUBCLASIFICACION","BIENESTAR LABORAL ")</f>
        <v>#REF!</v>
      </c>
      <c r="E34" s="197" t="s">
        <v>213</v>
      </c>
      <c r="F34" s="196" t="e">
        <f>+GETPIVOTDATA("SUBCLASIFICACION",'[1]T.D. FORTLZ'!$A$3,"CLASIFICACION","MEDIO AMBIENTE","SUBCLASIFICACION","BIENESTAR LABORAL")</f>
        <v>#REF!</v>
      </c>
      <c r="G34" s="199" t="s">
        <v>214</v>
      </c>
    </row>
    <row r="35" spans="1:7" ht="122.25" customHeight="1" x14ac:dyDescent="0.25">
      <c r="A35" s="203" t="s">
        <v>79</v>
      </c>
      <c r="B35" s="194" t="s">
        <v>80</v>
      </c>
      <c r="C35" s="198" t="s">
        <v>81</v>
      </c>
      <c r="D35" s="198" t="e">
        <f>+GETPIVOTDATA("SUBCLASIFICACION",'[1]T.D. DEBLD'!$A$3,"CLASIFICACION","MANAGEMENT","SUBCLASIFICACION","DIRECCIONAMIENTO ESTRATEGICO")</f>
        <v>#REF!</v>
      </c>
      <c r="E35" s="197" t="s">
        <v>215</v>
      </c>
      <c r="F35" s="196" t="e">
        <f>+GETPIVOTDATA("SUBCLASIFICACION",'[1]T.D. FORTLZ'!$A$3,"CLASIFICACION","MANAGEMENT","SUBCLASIFICACION","DIRECCIONAMIENTO ESTRATEGICO")</f>
        <v>#REF!</v>
      </c>
      <c r="G35" s="199" t="s">
        <v>216</v>
      </c>
    </row>
    <row r="36" spans="1:7" ht="109.5" customHeight="1" x14ac:dyDescent="0.25">
      <c r="A36" s="206"/>
      <c r="B36" s="194" t="s">
        <v>86</v>
      </c>
      <c r="C36" s="198" t="s">
        <v>87</v>
      </c>
      <c r="D36" s="196" t="e">
        <f>+GETPIVOTDATA("SUBCLASIFICACION",'[1]T.D. DEBLD'!$A$3,"CLASIFICACION","MANAGEMENT","SUBCLASIFICACION","PLANIFICACION ")</f>
        <v>#REF!</v>
      </c>
      <c r="E36" s="197" t="s">
        <v>217</v>
      </c>
      <c r="F36" s="196" t="e">
        <f>+GETPIVOTDATA("SUBCLASIFICACION",'[1]T.D. FORTLZ'!$A$3,"CLASIFICACION","MANAGEMENT","SUBCLASIFICACION","PLANIFICACION ")</f>
        <v>#REF!</v>
      </c>
      <c r="G36" s="199" t="s">
        <v>218</v>
      </c>
    </row>
    <row r="37" spans="1:7" ht="146.25" customHeight="1" x14ac:dyDescent="0.25">
      <c r="A37" s="206"/>
      <c r="B37" s="190" t="s">
        <v>82</v>
      </c>
      <c r="C37" s="198" t="s">
        <v>83</v>
      </c>
      <c r="D37" s="196" t="e">
        <f>+GETPIVOTDATA("SUBCLASIFICACION",'[1]T.D. DEBLD'!$A$3,"CLASIFICACION","MANAGEMENT","SUBCLASIFICACION","LIDERAZGO")</f>
        <v>#REF!</v>
      </c>
      <c r="E37" s="197" t="s">
        <v>219</v>
      </c>
      <c r="F37" s="196" t="e">
        <f>+GETPIVOTDATA("SUBCLASIFICACION",'[1]T.D. FORTLZ'!$A$3,"CLASIFICACION","MANAGEMENT","SUBCLASIFICACION","LIDERAZGO")</f>
        <v>#REF!</v>
      </c>
      <c r="G37" s="199" t="s">
        <v>220</v>
      </c>
    </row>
    <row r="38" spans="1:7" ht="102" customHeight="1" x14ac:dyDescent="0.25">
      <c r="A38" s="206"/>
      <c r="B38" s="188" t="s">
        <v>88</v>
      </c>
      <c r="C38" s="198" t="s">
        <v>89</v>
      </c>
      <c r="D38" s="196" t="e">
        <f>+GETPIVOTDATA("SUBCLASIFICACION",'[1]T.D. DEBLD'!$A$3,"CLASIFICACION","MANAGEMENT","SUBCLASIFICACION","COMPETITIVIDAD")</f>
        <v>#REF!</v>
      </c>
      <c r="E38" s="202" t="s">
        <v>221</v>
      </c>
      <c r="F38" s="196" t="e">
        <f>+GETPIVOTDATA("SUBCLASIFICACION",'[1]T.D. FORTLZ'!$A$3,"CLASIFICACION","MANAGEMENT","SUBCLASIFICACION","COMPETITIVIDAD")</f>
        <v>#REF!</v>
      </c>
      <c r="G38" s="199" t="s">
        <v>222</v>
      </c>
    </row>
    <row r="39" spans="1:7" ht="59.25" customHeight="1" x14ac:dyDescent="0.25">
      <c r="A39" s="206"/>
      <c r="B39" s="194" t="s">
        <v>90</v>
      </c>
      <c r="C39" s="198" t="s">
        <v>91</v>
      </c>
      <c r="D39" s="196">
        <v>0</v>
      </c>
      <c r="E39" s="196">
        <v>0</v>
      </c>
      <c r="F39" s="196" t="e">
        <f>+GETPIVOTDATA("SUBCLASIFICACION",'[1]T.D. FORTLZ'!$A$3,"CLASIFICACION","MANAGEMENT","SUBCLASIFICACION","RELACIONAMIENTO")</f>
        <v>#REF!</v>
      </c>
      <c r="G39" s="199" t="s">
        <v>223</v>
      </c>
    </row>
    <row r="40" spans="1:7" ht="108.75" customHeight="1" x14ac:dyDescent="0.25">
      <c r="A40" s="206"/>
      <c r="B40" s="194" t="s">
        <v>92</v>
      </c>
      <c r="C40" s="198" t="s">
        <v>93</v>
      </c>
      <c r="D40" s="196">
        <v>0</v>
      </c>
      <c r="E40" s="196">
        <v>0</v>
      </c>
      <c r="F40" s="196" t="e">
        <f>+GETPIVOTDATA("SUBCLASIFICACION",'[1]T.D. FORTLZ'!$A$3,"CLASIFICACION","MANAGEMENT","SUBCLASIFICACION","POSICIONAMIENTO")</f>
        <v>#REF!</v>
      </c>
      <c r="G40" s="199" t="s">
        <v>224</v>
      </c>
    </row>
    <row r="41" spans="1:7" ht="54.75" customHeight="1" x14ac:dyDescent="0.25">
      <c r="A41" s="206"/>
      <c r="B41" s="194" t="s">
        <v>84</v>
      </c>
      <c r="C41" s="198" t="s">
        <v>85</v>
      </c>
      <c r="D41" s="196" t="e">
        <f>+GETPIVOTDATA("SUBCLASIFICACION",'[1]T.D. DEBLD'!$A$3,"CLASIFICACION","MANAGEMENT","SUBCLASIFICACION","ESTRUCTURA ORGANICA ")</f>
        <v>#REF!</v>
      </c>
      <c r="E41" s="202" t="s">
        <v>225</v>
      </c>
      <c r="F41" s="196">
        <v>0</v>
      </c>
      <c r="G41" s="196">
        <v>0</v>
      </c>
    </row>
    <row r="42" spans="1:7" s="42" customFormat="1" ht="32.25" customHeight="1" x14ac:dyDescent="0.25">
      <c r="A42" s="307" t="s">
        <v>226</v>
      </c>
      <c r="B42" s="308"/>
      <c r="C42" s="189" t="s">
        <v>1</v>
      </c>
      <c r="D42" s="190" t="s">
        <v>227</v>
      </c>
      <c r="E42" s="207" t="s">
        <v>2</v>
      </c>
      <c r="F42" s="190" t="s">
        <v>228</v>
      </c>
      <c r="G42" s="208" t="s">
        <v>2</v>
      </c>
    </row>
    <row r="43" spans="1:7" ht="45.75" customHeight="1" x14ac:dyDescent="0.25">
      <c r="A43" s="209" t="s">
        <v>95</v>
      </c>
      <c r="B43" s="194" t="s">
        <v>99</v>
      </c>
      <c r="C43" s="198" t="s">
        <v>100</v>
      </c>
      <c r="D43" s="196">
        <v>0</v>
      </c>
      <c r="E43" s="196">
        <v>0</v>
      </c>
      <c r="F43" s="196" t="e">
        <f>+GETPIVOTDATA("SUBCLASIFICACION",'[1]T.D. OPRTND'!$A$3,"CLASIFICACION","POLITICO","SUBCLASIFICACION","POLITICAS")</f>
        <v>#REF!</v>
      </c>
      <c r="G43" s="201" t="s">
        <v>229</v>
      </c>
    </row>
    <row r="44" spans="1:7" ht="44.25" customHeight="1" x14ac:dyDescent="0.25">
      <c r="A44" s="209"/>
      <c r="B44" s="190" t="s">
        <v>96</v>
      </c>
      <c r="C44" s="198" t="s">
        <v>97</v>
      </c>
      <c r="D44" s="196" t="e">
        <f>+GETPIVOTDATA("SUBCLASIFICACION",[1]T.D.AMENZ!$A$3,"CLASIFICACION","POLITICO","SUBCLASIFICACION","INFLUENCIA ")</f>
        <v>#REF!</v>
      </c>
      <c r="E44" s="197" t="s">
        <v>230</v>
      </c>
      <c r="F44" s="196">
        <v>0</v>
      </c>
      <c r="G44" s="196">
        <v>0</v>
      </c>
    </row>
    <row r="45" spans="1:7" ht="75.75" customHeight="1" x14ac:dyDescent="0.25">
      <c r="A45" s="200"/>
      <c r="B45" s="190" t="s">
        <v>101</v>
      </c>
      <c r="C45" s="198" t="s">
        <v>102</v>
      </c>
      <c r="D45" s="196">
        <v>0</v>
      </c>
      <c r="E45" s="196">
        <v>0</v>
      </c>
      <c r="F45" s="196">
        <v>0</v>
      </c>
      <c r="G45" s="196">
        <v>0</v>
      </c>
    </row>
    <row r="46" spans="1:7" ht="191.25" customHeight="1" x14ac:dyDescent="0.25">
      <c r="A46" s="200"/>
      <c r="B46" s="190" t="s">
        <v>90</v>
      </c>
      <c r="C46" s="198" t="s">
        <v>98</v>
      </c>
      <c r="D46" s="196" t="e">
        <f>+GETPIVOTDATA("SUBCLASIFICACION",[1]T.D.AMENZ!$A$3,"CLASIFICACION","POLITICO","SUBCLASIFICACION","RELACIONAMIENTO ")</f>
        <v>#REF!</v>
      </c>
      <c r="E46" s="202" t="s">
        <v>171</v>
      </c>
      <c r="F46" s="196" t="e">
        <f>+GETPIVOTDATA("SUBCLASIFICACION",'[1]T.D. OPRTND'!$A$3,"CLASIFICACION","POLITICO","SUBCLASIFICACION","RELACIONAMIENTO")</f>
        <v>#REF!</v>
      </c>
      <c r="G46" s="199" t="s">
        <v>231</v>
      </c>
    </row>
    <row r="47" spans="1:7" ht="77.25" customHeight="1" x14ac:dyDescent="0.25">
      <c r="A47" s="203" t="s">
        <v>104</v>
      </c>
      <c r="B47" s="194" t="s">
        <v>106</v>
      </c>
      <c r="C47" s="198" t="s">
        <v>107</v>
      </c>
      <c r="D47" s="196" t="e">
        <f>+GETPIVOTDATA("SUBCLASIFICACION",[1]T.D.AMENZ!$A$3,"CLASIFICACION","ECONOMICO ","SUBCLASIFICACION","INVERSION ")</f>
        <v>#REF!</v>
      </c>
      <c r="E47" s="197" t="s">
        <v>232</v>
      </c>
      <c r="F47" s="196" t="e">
        <f>+GETPIVOTDATA("SUBCLASIFICACION",'[1]T.D. OPRTND'!$A$3,"CLASIFICACION","ECONOMICO ","SUBCLASIFICACION","INVERSION ")</f>
        <v>#REF!</v>
      </c>
      <c r="G47" s="201" t="s">
        <v>221</v>
      </c>
    </row>
    <row r="48" spans="1:7" ht="97.5" customHeight="1" x14ac:dyDescent="0.25">
      <c r="A48" s="204"/>
      <c r="B48" s="194" t="s">
        <v>110</v>
      </c>
      <c r="C48" s="198" t="s">
        <v>111</v>
      </c>
      <c r="D48" s="196" t="e">
        <f>+GETPIVOTDATA("SUBCLASIFICACION",[1]T.D.AMENZ!$A$3,"CLASIFICACION","ECONOMICO ","SUBCLASIFICACION","CARTERA")</f>
        <v>#REF!</v>
      </c>
      <c r="E48" s="202" t="s">
        <v>233</v>
      </c>
      <c r="F48" s="196">
        <v>0</v>
      </c>
      <c r="G48" s="196">
        <v>0</v>
      </c>
    </row>
    <row r="49" spans="1:7" ht="117.75" customHeight="1" x14ac:dyDescent="0.25">
      <c r="A49" s="204"/>
      <c r="B49" s="194" t="s">
        <v>72</v>
      </c>
      <c r="C49" s="198" t="s">
        <v>105</v>
      </c>
      <c r="D49" s="196" t="e">
        <f>+GETPIVOTDATA("SUBCLASIFICACION",[1]T.D.AMENZ!$A$3,"CLASIFICACION","ECONOMICO ","SUBCLASIFICACION","PRESUPUESTO")</f>
        <v>#REF!</v>
      </c>
      <c r="E49" s="197" t="s">
        <v>234</v>
      </c>
      <c r="F49" s="196" t="e">
        <f>+GETPIVOTDATA("SUBCLASIFICACION",'[1]T.D. OPRTND'!$A$3,"CLASIFICACION","ECONOMICO ","SUBCLASIFICACION","PRESUPUESTO")</f>
        <v>#REF!</v>
      </c>
      <c r="G49" s="199" t="s">
        <v>235</v>
      </c>
    </row>
    <row r="50" spans="1:7" ht="117" customHeight="1" x14ac:dyDescent="0.25">
      <c r="A50" s="203" t="s">
        <v>112</v>
      </c>
      <c r="B50" s="194" t="s">
        <v>115</v>
      </c>
      <c r="C50" s="198" t="s">
        <v>116</v>
      </c>
      <c r="D50" s="196" t="e">
        <f>+GETPIVOTDATA("SUBCLASIFICACION",[1]T.D.AMENZ!$A$3,"CLASIFICACION","SOCIAL","SUBCLASIFICACION","NECESIDADES")</f>
        <v>#REF!</v>
      </c>
      <c r="E50" s="197" t="s">
        <v>236</v>
      </c>
      <c r="F50" s="196" t="e">
        <f>+GETPIVOTDATA("SUBCLASIFICACION",'[1]T.D. OPRTND'!$A$3,"CLASIFICACION","SOCIAL ","SUBCLASIFICACION","NECESIDADES ")</f>
        <v>#REF!</v>
      </c>
      <c r="G50" s="199" t="s">
        <v>237</v>
      </c>
    </row>
    <row r="51" spans="1:7" ht="61.5" customHeight="1" x14ac:dyDescent="0.25">
      <c r="A51" s="204"/>
      <c r="B51" s="194" t="s">
        <v>119</v>
      </c>
      <c r="C51" s="198" t="s">
        <v>120</v>
      </c>
      <c r="D51" s="196" t="e">
        <f>+GETPIVOTDATA("SUBCLASIFICACION",[1]T.D.AMENZ!$A$3,"CLASIFICACION","SOCIAL","SUBCLASIFICACION","SEGURIDAD  ")</f>
        <v>#REF!</v>
      </c>
      <c r="E51" s="197" t="s">
        <v>238</v>
      </c>
      <c r="F51" s="196">
        <v>0</v>
      </c>
      <c r="G51" s="196">
        <v>0</v>
      </c>
    </row>
    <row r="52" spans="1:7" ht="57" customHeight="1" x14ac:dyDescent="0.25">
      <c r="A52" s="204"/>
      <c r="B52" s="194" t="s">
        <v>117</v>
      </c>
      <c r="C52" s="198" t="s">
        <v>118</v>
      </c>
      <c r="D52" s="196" t="e">
        <f>+GETPIVOTDATA("SUBCLASIFICACION",[1]T.D.AMENZ!$A$3,"CLASIFICACION","SOCIAL","SUBCLASIFICACION","MEDIOS DE COMUNICACIÓN")</f>
        <v>#REF!</v>
      </c>
      <c r="E52" s="197" t="s">
        <v>239</v>
      </c>
      <c r="F52" s="196" t="e">
        <f>+GETPIVOTDATA("SUBCLASIFICACION",'[1]T.D. OPRTND'!$A$3,"CLASIFICACION","SOCIAL ","SUBCLASIFICACION","MEDIOS DE COMUNICACIÓN")</f>
        <v>#REF!</v>
      </c>
      <c r="G52" s="199" t="s">
        <v>240</v>
      </c>
    </row>
    <row r="53" spans="1:7" ht="108" customHeight="1" x14ac:dyDescent="0.25">
      <c r="A53" s="204"/>
      <c r="B53" s="190" t="s">
        <v>113</v>
      </c>
      <c r="C53" s="198" t="s">
        <v>114</v>
      </c>
      <c r="D53" s="196" t="e">
        <f>+GETPIVOTDATA("SUBCLASIFICACION",[1]T.D.AMENZ!$A$3,"CLASIFICACION","SOCIAL","SUBCLASIFICACION","CULTURA")</f>
        <v>#REF!</v>
      </c>
      <c r="E53" s="197" t="s">
        <v>241</v>
      </c>
      <c r="F53" s="196">
        <v>0</v>
      </c>
      <c r="G53" s="196">
        <v>0</v>
      </c>
    </row>
    <row r="54" spans="1:7" ht="103.5" customHeight="1" x14ac:dyDescent="0.25">
      <c r="A54" s="203" t="s">
        <v>121</v>
      </c>
      <c r="B54" s="194" t="s">
        <v>122</v>
      </c>
      <c r="C54" s="198" t="s">
        <v>123</v>
      </c>
      <c r="D54" s="196" t="e">
        <f>+GETPIVOTDATA("SUBCLASIFICACION",[1]T.D.AMENZ!$A$3,"CLASIFICACION","TECNOLOGICO","SUBCLASIFICACION","SEGURIDAD DE LA INFORMACION")</f>
        <v>#REF!</v>
      </c>
      <c r="E54" s="197" t="s">
        <v>242</v>
      </c>
      <c r="F54" s="196">
        <v>0</v>
      </c>
      <c r="G54" s="196">
        <v>0</v>
      </c>
    </row>
    <row r="55" spans="1:7" ht="86.25" customHeight="1" x14ac:dyDescent="0.25">
      <c r="A55" s="204"/>
      <c r="B55" s="194" t="s">
        <v>124</v>
      </c>
      <c r="C55" s="198" t="s">
        <v>125</v>
      </c>
      <c r="D55" s="196" t="e">
        <f>+GETPIVOTDATA("SUBCLASIFICACION",[1]T.D.AMENZ!$A$3,"CLASIFICACION","TECNOLOGICO","SUBCLASIFICACION","ACCESIBILIDAD")</f>
        <v>#REF!</v>
      </c>
      <c r="E55" s="197" t="s">
        <v>243</v>
      </c>
      <c r="F55" s="196" t="e">
        <f>+GETPIVOTDATA("SUBCLASIFICACION",'[1]T.D. OPRTND'!$A$3,"CLASIFICACION","TECNOLOGICO ","SUBCLASIFICACION","ACCESIBILIDAD")</f>
        <v>#REF!</v>
      </c>
      <c r="G55" s="199" t="s">
        <v>244</v>
      </c>
    </row>
    <row r="56" spans="1:7" ht="44.25" customHeight="1" x14ac:dyDescent="0.25">
      <c r="A56" s="204"/>
      <c r="B56" s="190" t="s">
        <v>126</v>
      </c>
      <c r="C56" s="198" t="s">
        <v>127</v>
      </c>
      <c r="D56" s="196" t="e">
        <f>+GETPIVOTDATA("SUBCLASIFICACION",[1]T.D.AMENZ!$A$3,"CLASIFICACION","TECNOLOGICO","SUBCLASIFICACION","AVANCES")</f>
        <v>#REF!</v>
      </c>
      <c r="E56" s="202" t="s">
        <v>245</v>
      </c>
      <c r="F56" s="196" t="e">
        <f>+GETPIVOTDATA("SUBCLASIFICACION",'[1]T.D. OPRTND'!$A$3,"CLASIFICACION","TECNOLOGICO ","SUBCLASIFICACION","AVANCES ")</f>
        <v>#REF!</v>
      </c>
      <c r="G56" s="199" t="s">
        <v>246</v>
      </c>
    </row>
    <row r="57" spans="1:7" ht="78.75" customHeight="1" x14ac:dyDescent="0.25">
      <c r="A57" s="203" t="s">
        <v>128</v>
      </c>
      <c r="B57" s="194" t="s">
        <v>129</v>
      </c>
      <c r="C57" s="198" t="s">
        <v>130</v>
      </c>
      <c r="D57" s="196" t="e">
        <f>+GETPIVOTDATA("SUBCLASIFICACION",[1]T.D.AMENZ!$A$3,"CLASIFICACION","AMBIENTAL","SUBCLASIFICACION","CLIMA ")</f>
        <v>#REF!</v>
      </c>
      <c r="E57" s="197" t="s">
        <v>247</v>
      </c>
      <c r="F57" s="196" t="e">
        <f>+GETPIVOTDATA("SUBCLASIFICACION",'[1]T.D. OPRTND'!$A$3,"CLASIFICACION","AMBIENTAL","SUBCLASIFICACION","CLIMA")</f>
        <v>#REF!</v>
      </c>
      <c r="G57" s="201" t="s">
        <v>248</v>
      </c>
    </row>
    <row r="58" spans="1:7" ht="45.75" customHeight="1" x14ac:dyDescent="0.25">
      <c r="A58" s="204"/>
      <c r="B58" s="189" t="s">
        <v>132</v>
      </c>
      <c r="C58" s="198" t="s">
        <v>133</v>
      </c>
      <c r="D58" s="196" t="e">
        <f>+GETPIVOTDATA("SUBCLASIFICACION",[1]T.D.AMENZ!$A$3,"CLASIFICACION","AMBIENTAL","SUBCLASIFICACION","PATOGENOS EXTERNOS ")</f>
        <v>#REF!</v>
      </c>
      <c r="E58" s="202" t="s">
        <v>245</v>
      </c>
      <c r="F58" s="196">
        <v>0</v>
      </c>
      <c r="G58" s="196">
        <v>0</v>
      </c>
    </row>
    <row r="59" spans="1:7" ht="74.25" customHeight="1" x14ac:dyDescent="0.25">
      <c r="A59" s="203" t="s">
        <v>134</v>
      </c>
      <c r="B59" s="194" t="s">
        <v>143</v>
      </c>
      <c r="C59" s="198" t="s">
        <v>144</v>
      </c>
      <c r="D59" s="196" t="e">
        <f>+GETPIVOTDATA("SUBCLASIFICACION",[1]T.D.AMENZ!$A$3,"CLASIFICACION","LEGAL ","SUBCLASIFICACION","CONFIABILIDAD")</f>
        <v>#REF!</v>
      </c>
      <c r="E59" s="202" t="s">
        <v>249</v>
      </c>
      <c r="F59" s="196">
        <v>0</v>
      </c>
      <c r="G59" s="196">
        <v>0</v>
      </c>
    </row>
    <row r="60" spans="1:7" ht="87" customHeight="1" x14ac:dyDescent="0.25">
      <c r="A60" s="204"/>
      <c r="B60" s="194" t="s">
        <v>137</v>
      </c>
      <c r="C60" s="198" t="s">
        <v>138</v>
      </c>
      <c r="D60" s="196" t="e">
        <f>+GETPIVOTDATA("SUBCLASIFICACION",[1]T.D.AMENZ!$A$3,"CLASIFICACION","LEGAL ","SUBCLASIFICACION","LINEAMIENTOS ")</f>
        <v>#REF!</v>
      </c>
      <c r="E60" s="197" t="s">
        <v>250</v>
      </c>
      <c r="F60" s="196" t="e">
        <f>+GETPIVOTDATA("SUBCLASIFICACION",'[1]T.D. OPRTND'!$A$3,"CLASIFICACION","LEGAL","SUBCLASIFICACION","LINEAMIENTOS")</f>
        <v>#REF!</v>
      </c>
      <c r="G60" s="199" t="s">
        <v>251</v>
      </c>
    </row>
    <row r="61" spans="1:7" ht="80.25" customHeight="1" x14ac:dyDescent="0.25">
      <c r="A61" s="204"/>
      <c r="B61" s="194" t="s">
        <v>141</v>
      </c>
      <c r="C61" s="198" t="s">
        <v>142</v>
      </c>
      <c r="D61" s="196" t="e">
        <f>+GETPIVOTDATA("SUBCLASIFICACION",[1]T.D.AMENZ!$A$3,"CLASIFICACION","LEGAL ","SUBCLASIFICACION","ENTES DE CONTROL")</f>
        <v>#REF!</v>
      </c>
      <c r="E61" s="197" t="s">
        <v>252</v>
      </c>
      <c r="F61" s="196" t="e">
        <f>+GETPIVOTDATA("SUBCLASIFICACION",'[1]T.D. OPRTND'!$A$3,"CLASIFICACION","LEGAL","SUBCLASIFICACION","ENTES DE CONTROL")</f>
        <v>#REF!</v>
      </c>
      <c r="G61" s="199" t="s">
        <v>253</v>
      </c>
    </row>
    <row r="62" spans="1:7" ht="64.5" customHeight="1" x14ac:dyDescent="0.25">
      <c r="A62" s="204"/>
      <c r="B62" s="194" t="s">
        <v>139</v>
      </c>
      <c r="C62" s="198" t="s">
        <v>140</v>
      </c>
      <c r="D62" s="196" t="e">
        <f>+GETPIVOTDATA("SUBCLASIFICACION",[1]T.D.AMENZ!$A$3,"CLASIFICACION","LEGAL ","SUBCLASIFICACION","CONTINUIDAD DE PROCESOS")</f>
        <v>#REF!</v>
      </c>
      <c r="E62" s="197" t="s">
        <v>254</v>
      </c>
      <c r="F62" s="196">
        <v>0</v>
      </c>
      <c r="G62" s="196">
        <v>0</v>
      </c>
    </row>
    <row r="63" spans="1:7" ht="119.25" customHeight="1" x14ac:dyDescent="0.25">
      <c r="A63" s="204"/>
      <c r="B63" s="194" t="s">
        <v>135</v>
      </c>
      <c r="C63" s="198" t="s">
        <v>136</v>
      </c>
      <c r="D63" s="196" t="e">
        <f>+GETPIVOTDATA("SUBCLASIFICACION",[1]T.D.AMENZ!$A$3,"CLASIFICACION","LEGAL ","SUBCLASIFICACION","NORMATIVIDAD")</f>
        <v>#REF!</v>
      </c>
      <c r="E63" s="197" t="s">
        <v>255</v>
      </c>
      <c r="F63" s="196" t="e">
        <f>+GETPIVOTDATA("SUBCLASIFICACION",'[1]T.D. OPRTND'!$A$3,"CLASIFICACION","LEGAL","SUBCLASIFICACION","NORMATIVIDAD")</f>
        <v>#REF!</v>
      </c>
      <c r="G63" s="199" t="s">
        <v>256</v>
      </c>
    </row>
    <row r="64" spans="1:7" ht="78.75" customHeight="1" x14ac:dyDescent="0.25">
      <c r="A64" s="193" t="s">
        <v>146</v>
      </c>
      <c r="B64" s="194" t="s">
        <v>150</v>
      </c>
      <c r="C64" s="198" t="s">
        <v>151</v>
      </c>
      <c r="D64" s="196" t="e">
        <f>+GETPIVOTDATA("SUBCLASIFICACION",[1]T.D.AMENZ!$A$3,"CLASIFICACION","MERCADO","SUBCLASIFICACION","OFERTA")</f>
        <v>#REF!</v>
      </c>
      <c r="E64" s="197" t="s">
        <v>257</v>
      </c>
      <c r="F64" s="196" t="e">
        <f>+GETPIVOTDATA("SUBCLASIFICACION",'[1]T.D. OPRTND'!$A$3,"CLASIFICACION","MERCADO","SUBCLASIFICACION","OFERTA ")</f>
        <v>#REF!</v>
      </c>
      <c r="G64" s="199" t="s">
        <v>258</v>
      </c>
    </row>
    <row r="65" spans="1:7" ht="81.75" customHeight="1" x14ac:dyDescent="0.25">
      <c r="A65" s="210"/>
      <c r="B65" s="194" t="s">
        <v>152</v>
      </c>
      <c r="C65" s="198" t="s">
        <v>153</v>
      </c>
      <c r="D65" s="196">
        <v>0</v>
      </c>
      <c r="E65" s="196">
        <v>0</v>
      </c>
      <c r="F65" s="196" t="e">
        <f>+GETPIVOTDATA("SUBCLASIFICACION",'[1]T.D. OPRTND'!$A$3,"CLASIFICACION","MERCADO","SUBCLASIFICACION","DEMANDA")</f>
        <v>#REF!</v>
      </c>
      <c r="G65" s="199" t="s">
        <v>259</v>
      </c>
    </row>
    <row r="66" spans="1:7" ht="93" customHeight="1" x14ac:dyDescent="0.25">
      <c r="A66" s="210"/>
      <c r="B66" s="194" t="s">
        <v>148</v>
      </c>
      <c r="C66" s="198" t="s">
        <v>149</v>
      </c>
      <c r="D66" s="196" t="e">
        <f>+GETPIVOTDATA("SUBCLASIFICACION",[1]T.D.AMENZ!$A$3,"CLASIFICACION","MERCADO","SUBCLASIFICACION","RECONOCIMIENTO")</f>
        <v>#REF!</v>
      </c>
      <c r="E66" s="197" t="s">
        <v>260</v>
      </c>
      <c r="F66" s="196" t="e">
        <f>+GETPIVOTDATA("SUBCLASIFICACION",'[1]T.D. OPRTND'!$A$3,"CLASIFICACION","MERCADO","SUBCLASIFICACION","RECONOCIMIENTO")</f>
        <v>#REF!</v>
      </c>
      <c r="G66" s="199" t="s">
        <v>261</v>
      </c>
    </row>
    <row r="67" spans="1:7" ht="146.25" customHeight="1" x14ac:dyDescent="0.25">
      <c r="A67" s="211"/>
      <c r="B67" s="190" t="s">
        <v>6</v>
      </c>
      <c r="C67" s="198" t="s">
        <v>147</v>
      </c>
      <c r="D67" s="196" t="e">
        <f>+GETPIVOTDATA("SUBCLASIFICACION",[1]T.D.AMENZ!$A$3,"CLASIFICACION","MERCADO","SUBCLASIFICACION","COMPETENCIA ")</f>
        <v>#REF!</v>
      </c>
      <c r="E67" s="197" t="s">
        <v>223</v>
      </c>
      <c r="F67" s="196" t="e">
        <f>+GETPIVOTDATA("SUBCLASIFICACION",'[1]T.D. OPRTND'!$A$3,"CLASIFICACION","MERCADO","SUBCLASIFICACION","COMPETENCIA")</f>
        <v>#REF!</v>
      </c>
      <c r="G67" s="199" t="s">
        <v>262</v>
      </c>
    </row>
    <row r="68" spans="1:7" ht="15" customHeight="1" x14ac:dyDescent="0.25"/>
    <row r="69" spans="1:7" ht="15" customHeight="1" x14ac:dyDescent="0.25"/>
    <row r="70" spans="1:7" ht="15" customHeight="1" x14ac:dyDescent="0.25"/>
    <row r="71" spans="1:7" ht="15" customHeight="1" x14ac:dyDescent="0.25"/>
  </sheetData>
  <mergeCells count="2">
    <mergeCell ref="A1:B1"/>
    <mergeCell ref="A42:B42"/>
  </mergeCell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2"/>
  <sheetViews>
    <sheetView zoomScale="90" zoomScaleNormal="90" workbookViewId="0">
      <selection activeCell="D935" sqref="D935"/>
    </sheetView>
  </sheetViews>
  <sheetFormatPr baseColWidth="10" defaultColWidth="11.42578125" defaultRowHeight="15.75" x14ac:dyDescent="0.25"/>
  <cols>
    <col min="1" max="1" width="36" style="17" customWidth="1"/>
    <col min="2" max="2" width="68.140625" style="72" customWidth="1"/>
    <col min="3" max="3" width="23.140625" style="72" customWidth="1"/>
    <col min="4" max="4" width="30" style="72" customWidth="1"/>
    <col min="5" max="5" width="15.85546875" style="72" customWidth="1"/>
    <col min="6" max="27" width="11.42578125" style="1"/>
  </cols>
  <sheetData>
    <row r="1" spans="1:27" ht="24" thickBot="1" x14ac:dyDescent="0.4">
      <c r="A1" s="309" t="s">
        <v>263</v>
      </c>
      <c r="B1" s="310"/>
      <c r="C1" s="310"/>
      <c r="D1" s="310"/>
      <c r="E1" s="311"/>
      <c r="F1" s="19"/>
    </row>
    <row r="2" spans="1:27" s="12" customFormat="1" ht="16.5" thickBot="1" x14ac:dyDescent="0.3">
      <c r="A2" s="20"/>
      <c r="B2" s="68"/>
      <c r="C2" s="68"/>
      <c r="D2" s="68"/>
      <c r="E2" s="68"/>
      <c r="F2" s="1"/>
      <c r="G2" s="1"/>
      <c r="H2" s="1"/>
      <c r="I2" s="1"/>
      <c r="J2" s="1"/>
      <c r="K2" s="1"/>
      <c r="L2" s="1"/>
      <c r="M2" s="1"/>
      <c r="N2" s="1"/>
      <c r="O2" s="1"/>
      <c r="P2" s="1"/>
      <c r="Q2" s="1"/>
      <c r="R2" s="1"/>
      <c r="S2" s="1"/>
      <c r="T2" s="1"/>
      <c r="U2" s="1"/>
      <c r="V2" s="1"/>
      <c r="W2" s="1"/>
      <c r="X2" s="1"/>
      <c r="Y2" s="1"/>
      <c r="Z2" s="1"/>
      <c r="AA2" s="1"/>
    </row>
    <row r="3" spans="1:27" ht="17.25" x14ac:dyDescent="0.3">
      <c r="A3" s="55" t="s">
        <v>264</v>
      </c>
      <c r="B3" s="81" t="s">
        <v>265</v>
      </c>
      <c r="C3" s="82" t="s">
        <v>266</v>
      </c>
      <c r="D3" s="82" t="s">
        <v>267</v>
      </c>
      <c r="E3" s="82" t="s">
        <v>268</v>
      </c>
      <c r="F3" s="6"/>
    </row>
    <row r="4" spans="1:27" ht="25.5" x14ac:dyDescent="0.3">
      <c r="A4" s="66" t="s">
        <v>269</v>
      </c>
      <c r="B4" s="83" t="s">
        <v>270</v>
      </c>
      <c r="C4" s="70" t="s">
        <v>271</v>
      </c>
      <c r="D4" s="70" t="s">
        <v>82</v>
      </c>
      <c r="E4" s="70"/>
      <c r="F4" s="6"/>
    </row>
    <row r="5" spans="1:27" ht="28.5" x14ac:dyDescent="0.3">
      <c r="A5" s="66" t="s">
        <v>272</v>
      </c>
      <c r="B5" s="57" t="s">
        <v>273</v>
      </c>
      <c r="C5" s="70" t="s">
        <v>37</v>
      </c>
      <c r="D5" s="70" t="s">
        <v>38</v>
      </c>
      <c r="E5" s="70"/>
      <c r="F5" s="6"/>
    </row>
    <row r="6" spans="1:27" ht="25.5" x14ac:dyDescent="0.3">
      <c r="A6" s="66" t="s">
        <v>272</v>
      </c>
      <c r="B6" s="57" t="s">
        <v>274</v>
      </c>
      <c r="C6" s="70" t="s">
        <v>3</v>
      </c>
      <c r="D6" s="70" t="s">
        <v>12</v>
      </c>
      <c r="E6" s="70"/>
      <c r="F6" s="6"/>
    </row>
    <row r="7" spans="1:27" ht="28.5" x14ac:dyDescent="0.3">
      <c r="A7" s="66" t="s">
        <v>272</v>
      </c>
      <c r="B7" s="57" t="s">
        <v>275</v>
      </c>
      <c r="C7" s="70" t="s">
        <v>271</v>
      </c>
      <c r="D7" s="70" t="s">
        <v>82</v>
      </c>
      <c r="E7" s="70"/>
      <c r="F7" s="6"/>
    </row>
    <row r="8" spans="1:27" ht="28.5" x14ac:dyDescent="0.3">
      <c r="A8" s="66" t="s">
        <v>272</v>
      </c>
      <c r="B8" s="57" t="s">
        <v>276</v>
      </c>
      <c r="C8" s="70" t="s">
        <v>3</v>
      </c>
      <c r="D8" s="70" t="s">
        <v>4</v>
      </c>
      <c r="E8" s="70"/>
      <c r="F8" s="6"/>
    </row>
    <row r="9" spans="1:27" ht="42.75" x14ac:dyDescent="0.3">
      <c r="A9" s="66" t="s">
        <v>272</v>
      </c>
      <c r="B9" s="56" t="s">
        <v>277</v>
      </c>
      <c r="C9" s="70" t="s">
        <v>278</v>
      </c>
      <c r="D9" s="70" t="s">
        <v>279</v>
      </c>
      <c r="E9" s="70"/>
      <c r="F9" s="6"/>
    </row>
    <row r="10" spans="1:27" ht="28.5" x14ac:dyDescent="0.3">
      <c r="A10" s="66" t="s">
        <v>272</v>
      </c>
      <c r="B10" s="57" t="s">
        <v>280</v>
      </c>
      <c r="C10" s="70" t="s">
        <v>271</v>
      </c>
      <c r="D10" s="70" t="s">
        <v>80</v>
      </c>
      <c r="E10" s="70"/>
      <c r="F10" s="6"/>
    </row>
    <row r="11" spans="1:27" ht="28.5" x14ac:dyDescent="0.3">
      <c r="A11" s="66" t="s">
        <v>272</v>
      </c>
      <c r="B11" s="57" t="s">
        <v>281</v>
      </c>
      <c r="C11" s="70" t="s">
        <v>271</v>
      </c>
      <c r="D11" s="70" t="s">
        <v>80</v>
      </c>
      <c r="E11" s="70"/>
      <c r="F11" s="6"/>
    </row>
    <row r="12" spans="1:27" ht="25.5" x14ac:dyDescent="0.3">
      <c r="A12" s="66" t="s">
        <v>272</v>
      </c>
      <c r="B12" s="57" t="s">
        <v>282</v>
      </c>
      <c r="C12" s="70" t="s">
        <v>76</v>
      </c>
      <c r="D12" s="70" t="s">
        <v>283</v>
      </c>
      <c r="E12" s="70"/>
      <c r="F12" s="6"/>
    </row>
    <row r="13" spans="1:27" ht="28.5" x14ac:dyDescent="0.3">
      <c r="A13" s="66" t="s">
        <v>272</v>
      </c>
      <c r="B13" s="116" t="s">
        <v>284</v>
      </c>
      <c r="C13" s="70" t="s">
        <v>271</v>
      </c>
      <c r="D13" s="70" t="s">
        <v>80</v>
      </c>
      <c r="E13" s="70"/>
      <c r="F13" s="6"/>
    </row>
    <row r="14" spans="1:27" ht="28.5" x14ac:dyDescent="0.3">
      <c r="A14" s="66" t="s">
        <v>272</v>
      </c>
      <c r="B14" s="57" t="s">
        <v>285</v>
      </c>
      <c r="C14" s="70" t="s">
        <v>271</v>
      </c>
      <c r="D14" s="70" t="s">
        <v>82</v>
      </c>
      <c r="E14" s="70"/>
      <c r="F14" s="6"/>
    </row>
    <row r="15" spans="1:27" ht="51" x14ac:dyDescent="0.3">
      <c r="A15" s="66" t="s">
        <v>145</v>
      </c>
      <c r="B15" s="75" t="s">
        <v>286</v>
      </c>
      <c r="C15" s="70" t="s">
        <v>278</v>
      </c>
      <c r="D15" s="70" t="s">
        <v>17</v>
      </c>
      <c r="E15" s="70"/>
      <c r="F15" s="6"/>
    </row>
    <row r="16" spans="1:27" ht="51" x14ac:dyDescent="0.3">
      <c r="A16" s="66" t="s">
        <v>145</v>
      </c>
      <c r="B16" s="75" t="s">
        <v>287</v>
      </c>
      <c r="C16" s="70" t="s">
        <v>71</v>
      </c>
      <c r="D16" s="70" t="s">
        <v>288</v>
      </c>
      <c r="E16" s="70"/>
      <c r="F16" s="6"/>
    </row>
    <row r="17" spans="1:6" ht="51" x14ac:dyDescent="0.3">
      <c r="A17" s="66" t="s">
        <v>145</v>
      </c>
      <c r="B17" s="75" t="s">
        <v>289</v>
      </c>
      <c r="C17" s="70" t="s">
        <v>3</v>
      </c>
      <c r="D17" s="70" t="s">
        <v>4</v>
      </c>
      <c r="E17" s="70"/>
      <c r="F17" s="6"/>
    </row>
    <row r="18" spans="1:6" ht="51" x14ac:dyDescent="0.3">
      <c r="A18" s="66" t="s">
        <v>145</v>
      </c>
      <c r="B18" s="75" t="s">
        <v>290</v>
      </c>
      <c r="C18" s="70" t="s">
        <v>37</v>
      </c>
      <c r="D18" s="70" t="s">
        <v>38</v>
      </c>
      <c r="E18" s="70"/>
      <c r="F18" s="6"/>
    </row>
    <row r="19" spans="1:6" ht="51" x14ac:dyDescent="0.3">
      <c r="A19" s="66" t="s">
        <v>145</v>
      </c>
      <c r="B19" s="75" t="s">
        <v>291</v>
      </c>
      <c r="C19" s="70" t="s">
        <v>3</v>
      </c>
      <c r="D19" s="70" t="s">
        <v>6</v>
      </c>
      <c r="E19" s="70"/>
      <c r="F19" s="6"/>
    </row>
    <row r="20" spans="1:6" s="1" customFormat="1" ht="51" x14ac:dyDescent="0.3">
      <c r="A20" s="66" t="s">
        <v>145</v>
      </c>
      <c r="B20" s="116" t="s">
        <v>292</v>
      </c>
      <c r="C20" s="70" t="s">
        <v>37</v>
      </c>
      <c r="D20" s="70" t="s">
        <v>42</v>
      </c>
      <c r="E20" s="70"/>
      <c r="F20" s="6"/>
    </row>
    <row r="21" spans="1:6" ht="51" x14ac:dyDescent="0.3">
      <c r="A21" s="66" t="s">
        <v>145</v>
      </c>
      <c r="B21" s="75" t="s">
        <v>293</v>
      </c>
      <c r="C21" s="70" t="s">
        <v>278</v>
      </c>
      <c r="D21" s="70" t="s">
        <v>279</v>
      </c>
      <c r="E21" s="70"/>
      <c r="F21" s="6"/>
    </row>
    <row r="22" spans="1:6" ht="42.75" x14ac:dyDescent="0.3">
      <c r="A22" s="67" t="s">
        <v>67</v>
      </c>
      <c r="B22" s="84" t="s">
        <v>294</v>
      </c>
      <c r="C22" s="70" t="s">
        <v>278</v>
      </c>
      <c r="D22" s="70" t="s">
        <v>295</v>
      </c>
      <c r="E22" s="70"/>
      <c r="F22" s="6"/>
    </row>
    <row r="23" spans="1:6" ht="30" x14ac:dyDescent="0.3">
      <c r="A23" s="67" t="s">
        <v>67</v>
      </c>
      <c r="B23" s="84" t="s">
        <v>296</v>
      </c>
      <c r="C23" s="70" t="s">
        <v>37</v>
      </c>
      <c r="D23" s="70" t="s">
        <v>42</v>
      </c>
      <c r="E23" s="70"/>
      <c r="F23" s="6"/>
    </row>
    <row r="24" spans="1:6" ht="30" x14ac:dyDescent="0.3">
      <c r="A24" s="67" t="s">
        <v>67</v>
      </c>
      <c r="B24" s="84" t="s">
        <v>297</v>
      </c>
      <c r="C24" s="70" t="s">
        <v>71</v>
      </c>
      <c r="D24" s="70" t="s">
        <v>72</v>
      </c>
      <c r="E24" s="70"/>
      <c r="F24" s="6"/>
    </row>
    <row r="25" spans="1:6" ht="28.5" x14ac:dyDescent="0.3">
      <c r="A25" s="66" t="s">
        <v>131</v>
      </c>
      <c r="B25" s="102" t="s">
        <v>298</v>
      </c>
      <c r="C25" s="70" t="s">
        <v>71</v>
      </c>
      <c r="D25" s="70" t="s">
        <v>72</v>
      </c>
      <c r="E25" s="70"/>
      <c r="F25" s="6"/>
    </row>
    <row r="26" spans="1:6" ht="28.5" x14ac:dyDescent="0.3">
      <c r="A26" s="66" t="s">
        <v>131</v>
      </c>
      <c r="B26" s="102" t="s">
        <v>299</v>
      </c>
      <c r="C26" s="70" t="s">
        <v>300</v>
      </c>
      <c r="D26" s="70" t="s">
        <v>61</v>
      </c>
      <c r="E26" s="70"/>
      <c r="F26" s="6"/>
    </row>
    <row r="27" spans="1:6" ht="25.5" x14ac:dyDescent="0.3">
      <c r="A27" s="66" t="s">
        <v>131</v>
      </c>
      <c r="B27" s="102" t="s">
        <v>301</v>
      </c>
      <c r="C27" s="70" t="s">
        <v>3</v>
      </c>
      <c r="D27" s="70" t="s">
        <v>8</v>
      </c>
      <c r="E27" s="70"/>
      <c r="F27" s="6"/>
    </row>
    <row r="28" spans="1:6" ht="28.5" x14ac:dyDescent="0.3">
      <c r="A28" s="66" t="s">
        <v>131</v>
      </c>
      <c r="B28" s="85" t="s">
        <v>302</v>
      </c>
      <c r="C28" s="70" t="s">
        <v>271</v>
      </c>
      <c r="D28" s="70" t="s">
        <v>303</v>
      </c>
      <c r="E28" s="70"/>
      <c r="F28" s="6"/>
    </row>
    <row r="29" spans="1:6" ht="28.5" x14ac:dyDescent="0.3">
      <c r="A29" s="66" t="s">
        <v>131</v>
      </c>
      <c r="B29" s="102" t="s">
        <v>304</v>
      </c>
      <c r="C29" s="70" t="s">
        <v>271</v>
      </c>
      <c r="D29" s="70" t="s">
        <v>303</v>
      </c>
      <c r="E29" s="70"/>
      <c r="F29" s="6"/>
    </row>
    <row r="30" spans="1:6" ht="28.5" x14ac:dyDescent="0.3">
      <c r="A30" s="66" t="s">
        <v>131</v>
      </c>
      <c r="B30" s="102" t="s">
        <v>305</v>
      </c>
      <c r="C30" s="70" t="s">
        <v>300</v>
      </c>
      <c r="D30" s="70" t="s">
        <v>63</v>
      </c>
      <c r="E30" s="70"/>
      <c r="F30" s="6"/>
    </row>
    <row r="31" spans="1:6" ht="25.5" x14ac:dyDescent="0.3">
      <c r="A31" s="66" t="s">
        <v>131</v>
      </c>
      <c r="B31" s="85" t="s">
        <v>306</v>
      </c>
      <c r="C31" s="70" t="s">
        <v>3</v>
      </c>
      <c r="D31" s="70" t="s">
        <v>8</v>
      </c>
      <c r="E31" s="70"/>
      <c r="F31" s="6"/>
    </row>
    <row r="32" spans="1:6" ht="28.5" x14ac:dyDescent="0.3">
      <c r="A32" s="66" t="s">
        <v>131</v>
      </c>
      <c r="B32" s="102" t="s">
        <v>307</v>
      </c>
      <c r="C32" s="70" t="s">
        <v>3</v>
      </c>
      <c r="D32" s="70" t="s">
        <v>4</v>
      </c>
      <c r="E32" s="70"/>
      <c r="F32" s="6"/>
    </row>
    <row r="33" spans="1:6" ht="25.5" x14ac:dyDescent="0.3">
      <c r="A33" s="66" t="s">
        <v>131</v>
      </c>
      <c r="B33" s="102" t="s">
        <v>308</v>
      </c>
      <c r="C33" s="70" t="s">
        <v>3</v>
      </c>
      <c r="D33" s="70" t="s">
        <v>6</v>
      </c>
      <c r="E33" s="70"/>
      <c r="F33" s="6"/>
    </row>
    <row r="34" spans="1:6" ht="28.5" x14ac:dyDescent="0.3">
      <c r="A34" s="66" t="s">
        <v>131</v>
      </c>
      <c r="B34" s="61" t="s">
        <v>309</v>
      </c>
      <c r="C34" s="70" t="s">
        <v>3</v>
      </c>
      <c r="D34" s="70" t="s">
        <v>12</v>
      </c>
      <c r="E34" s="70"/>
      <c r="F34" s="6"/>
    </row>
    <row r="35" spans="1:6" ht="42.75" x14ac:dyDescent="0.3">
      <c r="A35" s="66" t="s">
        <v>131</v>
      </c>
      <c r="B35" s="102" t="s">
        <v>310</v>
      </c>
      <c r="C35" s="70" t="s">
        <v>37</v>
      </c>
      <c r="D35" s="70" t="s">
        <v>38</v>
      </c>
      <c r="E35" s="70"/>
      <c r="F35" s="6"/>
    </row>
    <row r="36" spans="1:6" ht="28.5" x14ac:dyDescent="0.3">
      <c r="A36" s="66" t="s">
        <v>131</v>
      </c>
      <c r="B36" s="102" t="s">
        <v>311</v>
      </c>
      <c r="C36" s="70" t="s">
        <v>271</v>
      </c>
      <c r="D36" s="70" t="s">
        <v>82</v>
      </c>
      <c r="E36" s="70"/>
      <c r="F36" s="6"/>
    </row>
    <row r="37" spans="1:6" ht="28.5" x14ac:dyDescent="0.3">
      <c r="A37" s="66" t="s">
        <v>131</v>
      </c>
      <c r="B37" s="102" t="s">
        <v>312</v>
      </c>
      <c r="C37" s="70" t="s">
        <v>271</v>
      </c>
      <c r="D37" s="70" t="s">
        <v>80</v>
      </c>
      <c r="E37" s="70"/>
      <c r="F37" s="6"/>
    </row>
    <row r="38" spans="1:6" ht="28.5" x14ac:dyDescent="0.3">
      <c r="A38" s="66" t="s">
        <v>131</v>
      </c>
      <c r="B38" s="102" t="s">
        <v>313</v>
      </c>
      <c r="C38" s="70" t="s">
        <v>271</v>
      </c>
      <c r="D38" s="70" t="s">
        <v>80</v>
      </c>
      <c r="E38" s="70"/>
      <c r="F38" s="6"/>
    </row>
    <row r="39" spans="1:6" ht="28.5" x14ac:dyDescent="0.3">
      <c r="A39" s="66" t="s">
        <v>131</v>
      </c>
      <c r="B39" s="102" t="s">
        <v>314</v>
      </c>
      <c r="C39" s="70" t="s">
        <v>37</v>
      </c>
      <c r="D39" s="70" t="s">
        <v>38</v>
      </c>
      <c r="E39" s="70"/>
      <c r="F39" s="6"/>
    </row>
    <row r="40" spans="1:6" ht="28.5" x14ac:dyDescent="0.3">
      <c r="A40" s="66" t="s">
        <v>131</v>
      </c>
      <c r="B40" s="102" t="s">
        <v>315</v>
      </c>
      <c r="C40" s="70" t="s">
        <v>271</v>
      </c>
      <c r="D40" s="70" t="s">
        <v>80</v>
      </c>
      <c r="E40" s="70"/>
      <c r="F40" s="6"/>
    </row>
    <row r="41" spans="1:6" ht="25.5" x14ac:dyDescent="0.3">
      <c r="A41" s="66" t="s">
        <v>131</v>
      </c>
      <c r="B41" s="61" t="s">
        <v>316</v>
      </c>
      <c r="C41" s="70" t="s">
        <v>300</v>
      </c>
      <c r="D41" s="70" t="s">
        <v>61</v>
      </c>
      <c r="E41" s="70"/>
      <c r="F41" s="6"/>
    </row>
    <row r="42" spans="1:6" ht="28.5" x14ac:dyDescent="0.3">
      <c r="A42" s="66" t="s">
        <v>131</v>
      </c>
      <c r="B42" s="61" t="s">
        <v>317</v>
      </c>
      <c r="C42" s="70" t="s">
        <v>37</v>
      </c>
      <c r="D42" s="70" t="s">
        <v>38</v>
      </c>
      <c r="E42" s="70"/>
      <c r="F42" s="6"/>
    </row>
    <row r="43" spans="1:6" ht="28.5" x14ac:dyDescent="0.3">
      <c r="A43" s="66" t="s">
        <v>131</v>
      </c>
      <c r="B43" s="102" t="s">
        <v>318</v>
      </c>
      <c r="C43" s="70" t="s">
        <v>71</v>
      </c>
      <c r="D43" s="70" t="s">
        <v>288</v>
      </c>
      <c r="E43" s="70"/>
      <c r="F43" s="6"/>
    </row>
    <row r="44" spans="1:6" ht="25.5" x14ac:dyDescent="0.3">
      <c r="A44" s="66" t="s">
        <v>131</v>
      </c>
      <c r="B44" s="61" t="s">
        <v>319</v>
      </c>
      <c r="C44" s="70" t="s">
        <v>37</v>
      </c>
      <c r="D44" s="70" t="s">
        <v>320</v>
      </c>
      <c r="E44" s="70"/>
      <c r="F44" s="6"/>
    </row>
    <row r="45" spans="1:6" ht="28.5" x14ac:dyDescent="0.3">
      <c r="A45" s="66" t="s">
        <v>131</v>
      </c>
      <c r="B45" s="128" t="s">
        <v>321</v>
      </c>
      <c r="C45" s="70" t="s">
        <v>37</v>
      </c>
      <c r="D45" s="70" t="s">
        <v>40</v>
      </c>
      <c r="E45" s="70"/>
      <c r="F45" s="6"/>
    </row>
    <row r="46" spans="1:6" ht="28.5" x14ac:dyDescent="0.3">
      <c r="A46" s="66" t="s">
        <v>131</v>
      </c>
      <c r="B46" s="61" t="s">
        <v>322</v>
      </c>
      <c r="C46" s="70" t="s">
        <v>3</v>
      </c>
      <c r="D46" s="70" t="s">
        <v>4</v>
      </c>
      <c r="E46" s="70"/>
      <c r="F46" s="6"/>
    </row>
    <row r="47" spans="1:6" ht="25.5" x14ac:dyDescent="0.3">
      <c r="A47" s="66" t="s">
        <v>131</v>
      </c>
      <c r="B47" s="61" t="s">
        <v>323</v>
      </c>
      <c r="C47" s="70" t="s">
        <v>37</v>
      </c>
      <c r="D47" s="70" t="s">
        <v>46</v>
      </c>
      <c r="E47" s="70"/>
      <c r="F47" s="6"/>
    </row>
    <row r="48" spans="1:6" ht="42.75" x14ac:dyDescent="0.3">
      <c r="A48" s="66" t="s">
        <v>131</v>
      </c>
      <c r="B48" s="61" t="s">
        <v>324</v>
      </c>
      <c r="C48" s="70" t="s">
        <v>3</v>
      </c>
      <c r="D48" s="70" t="s">
        <v>4</v>
      </c>
      <c r="E48" s="70"/>
      <c r="F48" s="6"/>
    </row>
    <row r="49" spans="1:6" ht="28.5" x14ac:dyDescent="0.3">
      <c r="A49" s="66" t="s">
        <v>131</v>
      </c>
      <c r="B49" s="128" t="s">
        <v>325</v>
      </c>
      <c r="C49" s="70" t="s">
        <v>37</v>
      </c>
      <c r="D49" s="70" t="s">
        <v>46</v>
      </c>
      <c r="E49" s="70"/>
      <c r="F49" s="6"/>
    </row>
    <row r="50" spans="1:6" ht="28.5" x14ac:dyDescent="0.3">
      <c r="A50" s="66" t="s">
        <v>131</v>
      </c>
      <c r="B50" s="102" t="s">
        <v>326</v>
      </c>
      <c r="C50" s="70" t="s">
        <v>271</v>
      </c>
      <c r="D50" s="70" t="s">
        <v>303</v>
      </c>
      <c r="E50" s="70"/>
      <c r="F50" s="6"/>
    </row>
    <row r="51" spans="1:6" ht="25.5" x14ac:dyDescent="0.3">
      <c r="A51" s="66" t="s">
        <v>131</v>
      </c>
      <c r="B51" s="61" t="s">
        <v>327</v>
      </c>
      <c r="C51" s="70" t="s">
        <v>271</v>
      </c>
      <c r="D51" s="70" t="s">
        <v>82</v>
      </c>
      <c r="E51" s="70"/>
      <c r="F51" s="6"/>
    </row>
    <row r="52" spans="1:6" ht="28.5" x14ac:dyDescent="0.3">
      <c r="A52" s="66" t="s">
        <v>131</v>
      </c>
      <c r="B52" s="61" t="s">
        <v>328</v>
      </c>
      <c r="C52" s="70" t="s">
        <v>271</v>
      </c>
      <c r="D52" s="70" t="s">
        <v>329</v>
      </c>
      <c r="E52" s="70"/>
      <c r="F52" s="6"/>
    </row>
    <row r="53" spans="1:6" ht="28.5" x14ac:dyDescent="0.3">
      <c r="A53" s="66" t="s">
        <v>131</v>
      </c>
      <c r="B53" s="61" t="s">
        <v>330</v>
      </c>
      <c r="C53" s="70" t="s">
        <v>71</v>
      </c>
      <c r="D53" s="70" t="s">
        <v>288</v>
      </c>
      <c r="E53" s="70"/>
      <c r="F53" s="6"/>
    </row>
    <row r="54" spans="1:6" ht="42.75" x14ac:dyDescent="0.3">
      <c r="A54" s="66" t="s">
        <v>131</v>
      </c>
      <c r="B54" s="61" t="s">
        <v>331</v>
      </c>
      <c r="C54" s="70" t="s">
        <v>278</v>
      </c>
      <c r="D54" s="70" t="s">
        <v>332</v>
      </c>
      <c r="E54" s="70"/>
      <c r="F54" s="6"/>
    </row>
    <row r="55" spans="1:6" ht="42.75" x14ac:dyDescent="0.3">
      <c r="A55" s="66" t="s">
        <v>131</v>
      </c>
      <c r="B55" s="61" t="s">
        <v>333</v>
      </c>
      <c r="C55" s="70" t="s">
        <v>278</v>
      </c>
      <c r="D55" s="70" t="s">
        <v>23</v>
      </c>
      <c r="E55" s="70"/>
      <c r="F55" s="6"/>
    </row>
    <row r="56" spans="1:6" ht="42.75" x14ac:dyDescent="0.3">
      <c r="A56" s="66" t="s">
        <v>269</v>
      </c>
      <c r="B56" s="143" t="s">
        <v>334</v>
      </c>
      <c r="C56" s="70" t="s">
        <v>3</v>
      </c>
      <c r="D56" s="70" t="s">
        <v>335</v>
      </c>
      <c r="E56" s="70"/>
      <c r="F56" s="6"/>
    </row>
    <row r="57" spans="1:6" ht="30" x14ac:dyDescent="0.3">
      <c r="A57" s="66" t="s">
        <v>269</v>
      </c>
      <c r="B57" s="86" t="s">
        <v>336</v>
      </c>
      <c r="C57" s="70" t="s">
        <v>71</v>
      </c>
      <c r="D57" s="70" t="s">
        <v>72</v>
      </c>
      <c r="E57" s="70"/>
      <c r="F57" s="6"/>
    </row>
    <row r="58" spans="1:6" ht="42.75" x14ac:dyDescent="0.3">
      <c r="A58" s="66" t="s">
        <v>269</v>
      </c>
      <c r="B58" s="143" t="s">
        <v>337</v>
      </c>
      <c r="C58" s="70" t="s">
        <v>37</v>
      </c>
      <c r="D58" s="70" t="s">
        <v>42</v>
      </c>
      <c r="E58" s="70"/>
      <c r="F58" s="6"/>
    </row>
    <row r="59" spans="1:6" ht="28.5" x14ac:dyDescent="0.3">
      <c r="A59" s="66" t="s">
        <v>269</v>
      </c>
      <c r="B59" s="143" t="s">
        <v>338</v>
      </c>
      <c r="C59" s="70" t="s">
        <v>3</v>
      </c>
      <c r="D59" s="70" t="s">
        <v>4</v>
      </c>
      <c r="E59" s="70"/>
      <c r="F59" s="6"/>
    </row>
    <row r="60" spans="1:6" ht="28.5" x14ac:dyDescent="0.3">
      <c r="A60" s="66" t="s">
        <v>269</v>
      </c>
      <c r="B60" s="143" t="s">
        <v>339</v>
      </c>
      <c r="C60" s="70" t="s">
        <v>3</v>
      </c>
      <c r="D60" s="70" t="s">
        <v>8</v>
      </c>
      <c r="E60" s="70"/>
      <c r="F60" s="6"/>
    </row>
    <row r="61" spans="1:6" ht="42.75" x14ac:dyDescent="0.3">
      <c r="A61" s="66" t="s">
        <v>269</v>
      </c>
      <c r="B61" s="143" t="s">
        <v>340</v>
      </c>
      <c r="C61" s="70" t="s">
        <v>278</v>
      </c>
      <c r="D61" s="70" t="s">
        <v>295</v>
      </c>
      <c r="E61" s="70"/>
      <c r="F61" s="6"/>
    </row>
    <row r="62" spans="1:6" ht="42.75" x14ac:dyDescent="0.3">
      <c r="A62" s="66" t="s">
        <v>269</v>
      </c>
      <c r="B62" s="143" t="s">
        <v>341</v>
      </c>
      <c r="C62" s="70" t="s">
        <v>278</v>
      </c>
      <c r="D62" s="70" t="s">
        <v>17</v>
      </c>
      <c r="E62" s="70"/>
      <c r="F62" s="6"/>
    </row>
    <row r="63" spans="1:6" ht="42.75" x14ac:dyDescent="0.3">
      <c r="A63" s="66" t="s">
        <v>269</v>
      </c>
      <c r="B63" s="143" t="s">
        <v>342</v>
      </c>
      <c r="C63" s="70" t="s">
        <v>278</v>
      </c>
      <c r="D63" s="70" t="s">
        <v>279</v>
      </c>
      <c r="E63" s="70"/>
      <c r="F63" s="6"/>
    </row>
    <row r="64" spans="1:6" ht="28.5" x14ac:dyDescent="0.3">
      <c r="A64" s="66" t="s">
        <v>269</v>
      </c>
      <c r="B64" s="143" t="s">
        <v>343</v>
      </c>
      <c r="C64" s="70" t="s">
        <v>344</v>
      </c>
      <c r="D64" s="70" t="s">
        <v>345</v>
      </c>
      <c r="E64" s="70"/>
      <c r="F64" s="6"/>
    </row>
    <row r="65" spans="1:6" ht="28.5" x14ac:dyDescent="0.3">
      <c r="A65" s="66" t="s">
        <v>269</v>
      </c>
      <c r="B65" s="143" t="s">
        <v>346</v>
      </c>
      <c r="C65" s="70" t="s">
        <v>37</v>
      </c>
      <c r="D65" s="70" t="s">
        <v>347</v>
      </c>
      <c r="E65" s="70"/>
      <c r="F65" s="6"/>
    </row>
    <row r="66" spans="1:6" ht="28.5" x14ac:dyDescent="0.3">
      <c r="A66" s="66" t="s">
        <v>269</v>
      </c>
      <c r="B66" s="143" t="s">
        <v>348</v>
      </c>
      <c r="C66" s="70" t="s">
        <v>37</v>
      </c>
      <c r="D66" s="70" t="s">
        <v>349</v>
      </c>
      <c r="E66" s="70"/>
      <c r="F66" s="6"/>
    </row>
    <row r="67" spans="1:6" ht="28.5" x14ac:dyDescent="0.3">
      <c r="A67" s="66" t="s">
        <v>269</v>
      </c>
      <c r="B67" s="143" t="s">
        <v>350</v>
      </c>
      <c r="C67" s="70" t="s">
        <v>71</v>
      </c>
      <c r="D67" s="70" t="s">
        <v>72</v>
      </c>
      <c r="E67" s="70"/>
      <c r="F67" s="6"/>
    </row>
    <row r="68" spans="1:6" ht="42.75" x14ac:dyDescent="0.3">
      <c r="A68" s="66" t="s">
        <v>269</v>
      </c>
      <c r="B68" s="143" t="s">
        <v>351</v>
      </c>
      <c r="C68" s="70" t="s">
        <v>37</v>
      </c>
      <c r="D68" s="70" t="s">
        <v>352</v>
      </c>
      <c r="E68" s="70"/>
      <c r="F68" s="6"/>
    </row>
    <row r="69" spans="1:6" ht="42.75" x14ac:dyDescent="0.3">
      <c r="A69" s="66" t="s">
        <v>269</v>
      </c>
      <c r="B69" s="143" t="s">
        <v>353</v>
      </c>
      <c r="C69" s="70" t="s">
        <v>278</v>
      </c>
      <c r="D69" s="70" t="s">
        <v>17</v>
      </c>
      <c r="E69" s="70"/>
      <c r="F69" s="6"/>
    </row>
    <row r="70" spans="1:6" ht="28.5" x14ac:dyDescent="0.3">
      <c r="A70" s="66" t="s">
        <v>269</v>
      </c>
      <c r="B70" s="155" t="s">
        <v>354</v>
      </c>
      <c r="C70" s="70" t="s">
        <v>271</v>
      </c>
      <c r="D70" s="70" t="s">
        <v>303</v>
      </c>
      <c r="E70" s="70"/>
      <c r="F70" s="6"/>
    </row>
    <row r="71" spans="1:6" ht="30" x14ac:dyDescent="0.3">
      <c r="A71" s="66" t="s">
        <v>269</v>
      </c>
      <c r="B71" s="156" t="s">
        <v>355</v>
      </c>
      <c r="C71" s="70" t="s">
        <v>3</v>
      </c>
      <c r="D71" s="70" t="s">
        <v>6</v>
      </c>
      <c r="E71" s="70"/>
      <c r="F71" s="6"/>
    </row>
    <row r="72" spans="1:6" s="2" customFormat="1" ht="28.5" x14ac:dyDescent="0.25">
      <c r="A72" s="67" t="s">
        <v>356</v>
      </c>
      <c r="B72" s="87" t="s">
        <v>357</v>
      </c>
      <c r="C72" s="69" t="s">
        <v>271</v>
      </c>
      <c r="D72" s="88" t="s">
        <v>84</v>
      </c>
      <c r="E72" s="69"/>
    </row>
    <row r="73" spans="1:6" s="2" customFormat="1" ht="28.5" x14ac:dyDescent="0.25">
      <c r="A73" s="67" t="s">
        <v>356</v>
      </c>
      <c r="B73" s="70" t="s">
        <v>358</v>
      </c>
      <c r="C73" s="70" t="s">
        <v>37</v>
      </c>
      <c r="D73" s="70" t="s">
        <v>52</v>
      </c>
      <c r="E73" s="69"/>
    </row>
    <row r="74" spans="1:6" ht="25.5" x14ac:dyDescent="0.25">
      <c r="A74" s="67" t="s">
        <v>356</v>
      </c>
      <c r="B74" s="87" t="s">
        <v>359</v>
      </c>
      <c r="C74" s="70" t="s">
        <v>3</v>
      </c>
      <c r="D74" s="69" t="s">
        <v>4</v>
      </c>
      <c r="E74" s="69"/>
    </row>
    <row r="75" spans="1:6" ht="28.5" x14ac:dyDescent="0.25">
      <c r="A75" s="67" t="s">
        <v>356</v>
      </c>
      <c r="B75" s="122" t="s">
        <v>360</v>
      </c>
      <c r="C75" s="70" t="s">
        <v>3</v>
      </c>
      <c r="D75" s="70" t="s">
        <v>335</v>
      </c>
      <c r="E75" s="69"/>
    </row>
    <row r="76" spans="1:6" ht="28.5" x14ac:dyDescent="0.25">
      <c r="A76" s="67" t="s">
        <v>356</v>
      </c>
      <c r="B76" s="70" t="s">
        <v>361</v>
      </c>
      <c r="C76" s="70" t="s">
        <v>3</v>
      </c>
      <c r="D76" s="69" t="s">
        <v>4</v>
      </c>
      <c r="E76" s="69"/>
    </row>
    <row r="77" spans="1:6" ht="28.5" x14ac:dyDescent="0.25">
      <c r="A77" s="67" t="s">
        <v>356</v>
      </c>
      <c r="B77" s="70" t="s">
        <v>362</v>
      </c>
      <c r="C77" s="70" t="s">
        <v>3</v>
      </c>
      <c r="D77" s="70" t="s">
        <v>12</v>
      </c>
      <c r="E77" s="69"/>
    </row>
    <row r="78" spans="1:6" ht="42.75" x14ac:dyDescent="0.25">
      <c r="A78" s="67" t="s">
        <v>356</v>
      </c>
      <c r="B78" s="122" t="s">
        <v>363</v>
      </c>
      <c r="C78" s="70" t="s">
        <v>278</v>
      </c>
      <c r="D78" s="69" t="s">
        <v>17</v>
      </c>
      <c r="E78" s="69"/>
    </row>
    <row r="79" spans="1:6" ht="28.5" x14ac:dyDescent="0.25">
      <c r="A79" s="67" t="s">
        <v>356</v>
      </c>
      <c r="B79" s="122" t="s">
        <v>364</v>
      </c>
      <c r="C79" s="70" t="s">
        <v>37</v>
      </c>
      <c r="D79" s="70" t="s">
        <v>38</v>
      </c>
      <c r="E79" s="69"/>
    </row>
    <row r="80" spans="1:6" ht="42.75" x14ac:dyDescent="0.25">
      <c r="A80" s="67" t="s">
        <v>356</v>
      </c>
      <c r="B80" s="89" t="s">
        <v>365</v>
      </c>
      <c r="C80" s="70" t="s">
        <v>278</v>
      </c>
      <c r="D80" s="69" t="s">
        <v>17</v>
      </c>
      <c r="E80" s="69"/>
    </row>
    <row r="81" spans="1:6" ht="28.5" x14ac:dyDescent="0.25">
      <c r="A81" s="67" t="s">
        <v>356</v>
      </c>
      <c r="B81" s="70" t="s">
        <v>366</v>
      </c>
      <c r="C81" s="70" t="s">
        <v>37</v>
      </c>
      <c r="D81" s="70" t="s">
        <v>38</v>
      </c>
      <c r="E81" s="69"/>
    </row>
    <row r="82" spans="1:6" ht="25.5" x14ac:dyDescent="0.25">
      <c r="A82" s="67" t="s">
        <v>356</v>
      </c>
      <c r="B82" s="87" t="s">
        <v>367</v>
      </c>
      <c r="C82" s="70" t="s">
        <v>344</v>
      </c>
      <c r="D82" s="69" t="s">
        <v>345</v>
      </c>
      <c r="E82" s="69"/>
    </row>
    <row r="83" spans="1:6" ht="25.5" x14ac:dyDescent="0.25">
      <c r="A83" s="67" t="s">
        <v>356</v>
      </c>
      <c r="B83" s="87" t="s">
        <v>368</v>
      </c>
      <c r="C83" s="69" t="s">
        <v>71</v>
      </c>
      <c r="D83" s="69" t="s">
        <v>72</v>
      </c>
      <c r="E83" s="69"/>
    </row>
    <row r="84" spans="1:6" ht="25.5" x14ac:dyDescent="0.25">
      <c r="A84" s="67" t="s">
        <v>356</v>
      </c>
      <c r="B84" s="122" t="s">
        <v>369</v>
      </c>
      <c r="C84" s="70" t="s">
        <v>37</v>
      </c>
      <c r="D84" s="69" t="s">
        <v>349</v>
      </c>
      <c r="E84" s="69"/>
    </row>
    <row r="85" spans="1:6" ht="25.5" x14ac:dyDescent="0.25">
      <c r="A85" s="67" t="s">
        <v>356</v>
      </c>
      <c r="B85" s="122" t="s">
        <v>370</v>
      </c>
      <c r="C85" s="69" t="s">
        <v>76</v>
      </c>
      <c r="D85" s="69" t="s">
        <v>283</v>
      </c>
      <c r="E85" s="69"/>
    </row>
    <row r="86" spans="1:6" ht="28.5" x14ac:dyDescent="0.25">
      <c r="A86" s="67" t="s">
        <v>356</v>
      </c>
      <c r="B86" s="122" t="s">
        <v>371</v>
      </c>
      <c r="C86" s="69" t="s">
        <v>271</v>
      </c>
      <c r="D86" s="69" t="s">
        <v>84</v>
      </c>
      <c r="E86" s="69"/>
    </row>
    <row r="87" spans="1:6" ht="28.5" x14ac:dyDescent="0.25">
      <c r="A87" s="67" t="s">
        <v>356</v>
      </c>
      <c r="B87" s="87" t="s">
        <v>372</v>
      </c>
      <c r="C87" s="69" t="s">
        <v>71</v>
      </c>
      <c r="D87" s="69" t="s">
        <v>72</v>
      </c>
      <c r="E87" s="69"/>
    </row>
    <row r="88" spans="1:6" ht="29.25" x14ac:dyDescent="0.25">
      <c r="A88" s="67" t="s">
        <v>373</v>
      </c>
      <c r="B88" s="58" t="s">
        <v>374</v>
      </c>
      <c r="C88" s="70" t="s">
        <v>37</v>
      </c>
      <c r="D88" s="70" t="s">
        <v>42</v>
      </c>
      <c r="E88" s="69"/>
      <c r="F88" s="4"/>
    </row>
    <row r="89" spans="1:6" ht="42.75" x14ac:dyDescent="0.25">
      <c r="A89" s="67" t="s">
        <v>373</v>
      </c>
      <c r="B89" s="85" t="s">
        <v>375</v>
      </c>
      <c r="C89" s="70" t="s">
        <v>278</v>
      </c>
      <c r="D89" s="69" t="s">
        <v>15</v>
      </c>
      <c r="E89" s="69"/>
    </row>
    <row r="90" spans="1:6" ht="25.5" x14ac:dyDescent="0.25">
      <c r="A90" s="67" t="s">
        <v>373</v>
      </c>
      <c r="B90" s="58" t="s">
        <v>376</v>
      </c>
      <c r="C90" s="70" t="s">
        <v>3</v>
      </c>
      <c r="D90" s="69" t="s">
        <v>4</v>
      </c>
      <c r="E90" s="69"/>
    </row>
    <row r="91" spans="1:6" ht="42.75" x14ac:dyDescent="0.25">
      <c r="A91" s="67" t="s">
        <v>373</v>
      </c>
      <c r="B91" s="58" t="s">
        <v>377</v>
      </c>
      <c r="C91" s="70" t="s">
        <v>278</v>
      </c>
      <c r="D91" s="69" t="s">
        <v>23</v>
      </c>
      <c r="E91" s="69"/>
      <c r="F91" s="4"/>
    </row>
    <row r="92" spans="1:6" ht="25.5" x14ac:dyDescent="0.25">
      <c r="A92" s="67" t="s">
        <v>373</v>
      </c>
      <c r="B92" s="58" t="s">
        <v>378</v>
      </c>
      <c r="C92" s="69" t="s">
        <v>71</v>
      </c>
      <c r="D92" s="69" t="s">
        <v>72</v>
      </c>
      <c r="E92" s="69"/>
    </row>
    <row r="93" spans="1:6" ht="28.5" x14ac:dyDescent="0.25">
      <c r="A93" s="67" t="s">
        <v>373</v>
      </c>
      <c r="B93" s="85" t="s">
        <v>379</v>
      </c>
      <c r="C93" s="70" t="s">
        <v>37</v>
      </c>
      <c r="D93" s="69" t="s">
        <v>40</v>
      </c>
      <c r="E93" s="69"/>
    </row>
    <row r="94" spans="1:6" ht="28.5" x14ac:dyDescent="0.25">
      <c r="A94" s="67" t="s">
        <v>373</v>
      </c>
      <c r="B94" s="85" t="s">
        <v>380</v>
      </c>
      <c r="C94" s="70" t="s">
        <v>37</v>
      </c>
      <c r="D94" s="69" t="s">
        <v>42</v>
      </c>
      <c r="E94" s="69"/>
    </row>
    <row r="95" spans="1:6" ht="25.5" x14ac:dyDescent="0.25">
      <c r="A95" s="67" t="s">
        <v>373</v>
      </c>
      <c r="B95" s="70" t="s">
        <v>381</v>
      </c>
      <c r="C95" s="69" t="s">
        <v>71</v>
      </c>
      <c r="D95" s="69" t="s">
        <v>72</v>
      </c>
      <c r="E95" s="69"/>
    </row>
    <row r="96" spans="1:6" ht="25.5" x14ac:dyDescent="0.25">
      <c r="A96" s="67" t="s">
        <v>108</v>
      </c>
      <c r="B96" s="146" t="s">
        <v>382</v>
      </c>
      <c r="C96" s="70" t="s">
        <v>3</v>
      </c>
      <c r="D96" s="70" t="s">
        <v>4</v>
      </c>
      <c r="E96" s="69"/>
    </row>
    <row r="97" spans="1:5" ht="42.75" x14ac:dyDescent="0.25">
      <c r="A97" s="67" t="s">
        <v>108</v>
      </c>
      <c r="B97" s="70" t="s">
        <v>383</v>
      </c>
      <c r="C97" s="70" t="s">
        <v>278</v>
      </c>
      <c r="D97" s="88" t="s">
        <v>384</v>
      </c>
      <c r="E97" s="103"/>
    </row>
    <row r="98" spans="1:5" ht="25.5" x14ac:dyDescent="0.25">
      <c r="A98" s="67" t="s">
        <v>108</v>
      </c>
      <c r="B98" s="70" t="s">
        <v>385</v>
      </c>
      <c r="C98" s="70" t="s">
        <v>37</v>
      </c>
      <c r="D98" s="69" t="s">
        <v>349</v>
      </c>
      <c r="E98" s="69"/>
    </row>
    <row r="99" spans="1:5" ht="28.5" x14ac:dyDescent="0.25">
      <c r="A99" s="67" t="s">
        <v>108</v>
      </c>
      <c r="B99" s="146" t="s">
        <v>386</v>
      </c>
      <c r="C99" s="70" t="s">
        <v>37</v>
      </c>
      <c r="D99" s="70" t="s">
        <v>38</v>
      </c>
      <c r="E99" s="69"/>
    </row>
    <row r="100" spans="1:5" ht="28.5" x14ac:dyDescent="0.25">
      <c r="A100" s="67" t="s">
        <v>108</v>
      </c>
      <c r="B100" s="70" t="s">
        <v>387</v>
      </c>
      <c r="C100" s="70" t="s">
        <v>37</v>
      </c>
      <c r="D100" s="69" t="s">
        <v>40</v>
      </c>
      <c r="E100" s="69"/>
    </row>
    <row r="101" spans="1:5" ht="28.5" x14ac:dyDescent="0.25">
      <c r="A101" s="67" t="s">
        <v>108</v>
      </c>
      <c r="B101" s="122" t="s">
        <v>388</v>
      </c>
      <c r="C101" s="70" t="s">
        <v>37</v>
      </c>
      <c r="D101" s="69" t="s">
        <v>42</v>
      </c>
      <c r="E101" s="69"/>
    </row>
    <row r="102" spans="1:5" ht="42.75" x14ac:dyDescent="0.25">
      <c r="A102" s="67" t="s">
        <v>108</v>
      </c>
      <c r="B102" s="122" t="s">
        <v>389</v>
      </c>
      <c r="C102" s="70" t="s">
        <v>278</v>
      </c>
      <c r="D102" s="69" t="s">
        <v>279</v>
      </c>
      <c r="E102" s="69"/>
    </row>
    <row r="103" spans="1:5" ht="25.5" x14ac:dyDescent="0.25">
      <c r="A103" s="67" t="s">
        <v>108</v>
      </c>
      <c r="B103" s="122" t="s">
        <v>390</v>
      </c>
      <c r="C103" s="70" t="s">
        <v>37</v>
      </c>
      <c r="D103" s="69" t="s">
        <v>349</v>
      </c>
      <c r="E103" s="69"/>
    </row>
    <row r="104" spans="1:5" ht="28.5" x14ac:dyDescent="0.25">
      <c r="A104" s="67" t="s">
        <v>391</v>
      </c>
      <c r="B104" s="179" t="s">
        <v>392</v>
      </c>
      <c r="C104" s="70" t="s">
        <v>3</v>
      </c>
      <c r="D104" s="70" t="s">
        <v>12</v>
      </c>
      <c r="E104" s="71"/>
    </row>
    <row r="105" spans="1:5" ht="28.5" x14ac:dyDescent="0.25">
      <c r="A105" s="67" t="s">
        <v>391</v>
      </c>
      <c r="B105" s="179" t="s">
        <v>393</v>
      </c>
      <c r="C105" s="70" t="s">
        <v>3</v>
      </c>
      <c r="D105" s="70" t="s">
        <v>12</v>
      </c>
      <c r="E105" s="71"/>
    </row>
    <row r="106" spans="1:5" ht="28.5" x14ac:dyDescent="0.25">
      <c r="A106" s="67" t="s">
        <v>391</v>
      </c>
      <c r="B106" s="88" t="s">
        <v>394</v>
      </c>
      <c r="C106" s="70" t="s">
        <v>3</v>
      </c>
      <c r="D106" s="88" t="s">
        <v>4</v>
      </c>
      <c r="E106" s="69"/>
    </row>
    <row r="107" spans="1:5" ht="25.5" x14ac:dyDescent="0.25">
      <c r="A107" s="67" t="s">
        <v>391</v>
      </c>
      <c r="B107" s="88" t="s">
        <v>395</v>
      </c>
      <c r="C107" s="70" t="s">
        <v>3</v>
      </c>
      <c r="D107" s="88" t="s">
        <v>8</v>
      </c>
      <c r="E107" s="69"/>
    </row>
    <row r="108" spans="1:5" ht="42.75" x14ac:dyDescent="0.25">
      <c r="A108" s="67" t="s">
        <v>391</v>
      </c>
      <c r="B108" s="88" t="s">
        <v>396</v>
      </c>
      <c r="C108" s="70" t="s">
        <v>278</v>
      </c>
      <c r="D108" s="88" t="s">
        <v>15</v>
      </c>
      <c r="E108" s="69"/>
    </row>
    <row r="109" spans="1:5" ht="42.75" x14ac:dyDescent="0.25">
      <c r="A109" s="67" t="s">
        <v>391</v>
      </c>
      <c r="B109" s="179" t="s">
        <v>397</v>
      </c>
      <c r="C109" s="70" t="s">
        <v>278</v>
      </c>
      <c r="D109" s="69" t="s">
        <v>398</v>
      </c>
      <c r="E109" s="69"/>
    </row>
    <row r="110" spans="1:5" ht="57" x14ac:dyDescent="0.25">
      <c r="A110" s="67" t="s">
        <v>391</v>
      </c>
      <c r="B110" s="179" t="s">
        <v>399</v>
      </c>
      <c r="C110" s="70" t="s">
        <v>278</v>
      </c>
      <c r="D110" s="69" t="s">
        <v>398</v>
      </c>
      <c r="E110" s="69"/>
    </row>
    <row r="111" spans="1:5" ht="28.5" x14ac:dyDescent="0.25">
      <c r="A111" s="67" t="s">
        <v>391</v>
      </c>
      <c r="B111" s="179" t="s">
        <v>400</v>
      </c>
      <c r="C111" s="69" t="s">
        <v>300</v>
      </c>
      <c r="D111" s="88" t="s">
        <v>61</v>
      </c>
      <c r="E111" s="69"/>
    </row>
    <row r="112" spans="1:5" ht="57" x14ac:dyDescent="0.25">
      <c r="A112" s="67" t="s">
        <v>391</v>
      </c>
      <c r="B112" s="179" t="s">
        <v>401</v>
      </c>
      <c r="C112" s="70" t="s">
        <v>37</v>
      </c>
      <c r="D112" s="88" t="s">
        <v>349</v>
      </c>
      <c r="E112" s="69"/>
    </row>
    <row r="113" spans="1:5" ht="42.75" x14ac:dyDescent="0.25">
      <c r="A113" s="67" t="s">
        <v>391</v>
      </c>
      <c r="B113" s="116" t="s">
        <v>402</v>
      </c>
      <c r="C113" s="70" t="s">
        <v>278</v>
      </c>
      <c r="D113" s="88" t="s">
        <v>279</v>
      </c>
      <c r="E113" s="69"/>
    </row>
    <row r="114" spans="1:5" ht="28.5" x14ac:dyDescent="0.25">
      <c r="A114" s="67" t="s">
        <v>391</v>
      </c>
      <c r="B114" s="116" t="s">
        <v>403</v>
      </c>
      <c r="C114" s="70" t="s">
        <v>37</v>
      </c>
      <c r="D114" s="88" t="s">
        <v>46</v>
      </c>
      <c r="E114" s="69"/>
    </row>
    <row r="115" spans="1:5" ht="25.5" x14ac:dyDescent="0.25">
      <c r="A115" s="67" t="s">
        <v>391</v>
      </c>
      <c r="B115" s="155" t="s">
        <v>404</v>
      </c>
      <c r="C115" s="70" t="s">
        <v>37</v>
      </c>
      <c r="D115" s="88" t="s">
        <v>46</v>
      </c>
      <c r="E115" s="69"/>
    </row>
    <row r="116" spans="1:5" ht="29.25" x14ac:dyDescent="0.25">
      <c r="A116" s="67" t="s">
        <v>391</v>
      </c>
      <c r="B116" s="64" t="s">
        <v>405</v>
      </c>
      <c r="C116" s="70" t="s">
        <v>3</v>
      </c>
      <c r="D116" s="88" t="s">
        <v>12</v>
      </c>
      <c r="E116" s="69"/>
    </row>
    <row r="117" spans="1:5" ht="28.5" x14ac:dyDescent="0.25">
      <c r="A117" s="67" t="s">
        <v>391</v>
      </c>
      <c r="B117" s="88" t="s">
        <v>406</v>
      </c>
      <c r="C117" s="70" t="s">
        <v>37</v>
      </c>
      <c r="D117" s="88" t="s">
        <v>38</v>
      </c>
      <c r="E117" s="69"/>
    </row>
    <row r="118" spans="1:5" ht="25.5" x14ac:dyDescent="0.25">
      <c r="A118" s="67" t="s">
        <v>407</v>
      </c>
      <c r="B118" s="85" t="s">
        <v>408</v>
      </c>
      <c r="C118" s="70" t="s">
        <v>3</v>
      </c>
      <c r="D118" s="69" t="s">
        <v>4</v>
      </c>
      <c r="E118" s="69"/>
    </row>
    <row r="119" spans="1:5" ht="28.5" x14ac:dyDescent="0.25">
      <c r="A119" s="67" t="s">
        <v>407</v>
      </c>
      <c r="B119" s="121" t="s">
        <v>409</v>
      </c>
      <c r="C119" s="70" t="s">
        <v>3</v>
      </c>
      <c r="D119" s="69" t="s">
        <v>8</v>
      </c>
      <c r="E119" s="69"/>
    </row>
    <row r="120" spans="1:5" ht="42.75" x14ac:dyDescent="0.25">
      <c r="A120" s="67" t="s">
        <v>407</v>
      </c>
      <c r="B120" s="85" t="s">
        <v>410</v>
      </c>
      <c r="C120" s="70" t="s">
        <v>278</v>
      </c>
      <c r="D120" s="69" t="s">
        <v>15</v>
      </c>
      <c r="E120" s="69"/>
    </row>
    <row r="121" spans="1:5" ht="28.5" x14ac:dyDescent="0.25">
      <c r="A121" s="67" t="s">
        <v>407</v>
      </c>
      <c r="B121" s="85" t="s">
        <v>411</v>
      </c>
      <c r="C121" s="70" t="s">
        <v>37</v>
      </c>
      <c r="D121" s="69" t="s">
        <v>40</v>
      </c>
      <c r="E121" s="69"/>
    </row>
    <row r="122" spans="1:5" ht="28.5" x14ac:dyDescent="0.25">
      <c r="A122" s="67" t="s">
        <v>407</v>
      </c>
      <c r="B122" s="85" t="s">
        <v>412</v>
      </c>
      <c r="C122" s="69" t="s">
        <v>300</v>
      </c>
      <c r="D122" s="70" t="s">
        <v>63</v>
      </c>
      <c r="E122" s="69"/>
    </row>
    <row r="123" spans="1:5" ht="28.5" x14ac:dyDescent="0.25">
      <c r="A123" s="67" t="s">
        <v>407</v>
      </c>
      <c r="B123" s="85" t="s">
        <v>413</v>
      </c>
      <c r="C123" s="70" t="s">
        <v>37</v>
      </c>
      <c r="D123" s="70" t="s">
        <v>38</v>
      </c>
      <c r="E123" s="69"/>
    </row>
    <row r="124" spans="1:5" ht="28.5" x14ac:dyDescent="0.25">
      <c r="A124" s="67" t="s">
        <v>407</v>
      </c>
      <c r="B124" s="85" t="s">
        <v>414</v>
      </c>
      <c r="C124" s="70" t="s">
        <v>37</v>
      </c>
      <c r="D124" s="70" t="s">
        <v>38</v>
      </c>
      <c r="E124" s="69"/>
    </row>
    <row r="125" spans="1:5" ht="28.5" x14ac:dyDescent="0.25">
      <c r="A125" s="67" t="s">
        <v>407</v>
      </c>
      <c r="B125" s="85" t="s">
        <v>415</v>
      </c>
      <c r="C125" s="70" t="s">
        <v>3</v>
      </c>
      <c r="D125" s="88" t="s">
        <v>335</v>
      </c>
      <c r="E125" s="69"/>
    </row>
    <row r="126" spans="1:5" ht="42.75" x14ac:dyDescent="0.25">
      <c r="A126" s="67" t="s">
        <v>407</v>
      </c>
      <c r="B126" s="121" t="s">
        <v>416</v>
      </c>
      <c r="C126" s="70" t="s">
        <v>278</v>
      </c>
      <c r="D126" s="88" t="s">
        <v>15</v>
      </c>
      <c r="E126" s="69"/>
    </row>
    <row r="127" spans="1:5" ht="42.75" x14ac:dyDescent="0.25">
      <c r="A127" s="67" t="s">
        <v>407</v>
      </c>
      <c r="B127" s="121" t="s">
        <v>417</v>
      </c>
      <c r="C127" s="70" t="s">
        <v>278</v>
      </c>
      <c r="D127" s="88" t="s">
        <v>295</v>
      </c>
      <c r="E127" s="69"/>
    </row>
    <row r="128" spans="1:5" ht="25.5" x14ac:dyDescent="0.25">
      <c r="A128" s="67" t="s">
        <v>407</v>
      </c>
      <c r="B128" s="121" t="s">
        <v>418</v>
      </c>
      <c r="C128" s="70" t="s">
        <v>37</v>
      </c>
      <c r="D128" s="88" t="s">
        <v>349</v>
      </c>
      <c r="E128" s="69"/>
    </row>
    <row r="129" spans="1:6" ht="25.5" x14ac:dyDescent="0.25">
      <c r="A129" s="67" t="s">
        <v>407</v>
      </c>
      <c r="B129" s="85" t="s">
        <v>419</v>
      </c>
      <c r="C129" s="69" t="s">
        <v>71</v>
      </c>
      <c r="D129" s="69" t="s">
        <v>72</v>
      </c>
      <c r="E129" s="69"/>
    </row>
    <row r="130" spans="1:6" ht="15" x14ac:dyDescent="0.25">
      <c r="A130" s="67" t="s">
        <v>109</v>
      </c>
      <c r="B130" s="70" t="s">
        <v>420</v>
      </c>
      <c r="C130" s="70" t="s">
        <v>3</v>
      </c>
      <c r="D130" s="69" t="s">
        <v>6</v>
      </c>
      <c r="E130" s="69"/>
      <c r="F130" s="2"/>
    </row>
    <row r="131" spans="1:6" ht="15" x14ac:dyDescent="0.25">
      <c r="A131" s="67" t="s">
        <v>109</v>
      </c>
      <c r="B131" s="70" t="s">
        <v>421</v>
      </c>
      <c r="C131" s="70" t="s">
        <v>3</v>
      </c>
      <c r="D131" s="69" t="s">
        <v>8</v>
      </c>
      <c r="E131" s="69"/>
    </row>
    <row r="132" spans="1:6" ht="42.75" x14ac:dyDescent="0.25">
      <c r="A132" s="67" t="s">
        <v>109</v>
      </c>
      <c r="B132" s="63" t="s">
        <v>422</v>
      </c>
      <c r="C132" s="70" t="s">
        <v>278</v>
      </c>
      <c r="D132" s="70" t="s">
        <v>398</v>
      </c>
      <c r="E132" s="69"/>
    </row>
    <row r="133" spans="1:6" ht="42.75" x14ac:dyDescent="0.25">
      <c r="A133" s="67" t="s">
        <v>109</v>
      </c>
      <c r="B133" s="70" t="s">
        <v>423</v>
      </c>
      <c r="C133" s="70" t="s">
        <v>278</v>
      </c>
      <c r="D133" s="70" t="s">
        <v>424</v>
      </c>
      <c r="E133" s="69"/>
      <c r="F133" s="3"/>
    </row>
    <row r="134" spans="1:6" ht="43.5" x14ac:dyDescent="0.25">
      <c r="A134" s="67" t="s">
        <v>109</v>
      </c>
      <c r="B134" s="62" t="s">
        <v>425</v>
      </c>
      <c r="C134" s="70" t="s">
        <v>278</v>
      </c>
      <c r="D134" s="69" t="s">
        <v>15</v>
      </c>
      <c r="E134" s="69"/>
    </row>
    <row r="135" spans="1:6" ht="29.25" x14ac:dyDescent="0.25">
      <c r="A135" s="67" t="s">
        <v>109</v>
      </c>
      <c r="B135" s="63" t="s">
        <v>426</v>
      </c>
      <c r="C135" s="70" t="s">
        <v>37</v>
      </c>
      <c r="D135" s="70" t="s">
        <v>38</v>
      </c>
      <c r="E135" s="69"/>
    </row>
    <row r="136" spans="1:6" ht="29.25" x14ac:dyDescent="0.25">
      <c r="A136" s="67" t="s">
        <v>109</v>
      </c>
      <c r="B136" s="63" t="s">
        <v>427</v>
      </c>
      <c r="C136" s="70" t="s">
        <v>37</v>
      </c>
      <c r="D136" s="69" t="s">
        <v>347</v>
      </c>
      <c r="E136" s="69"/>
    </row>
    <row r="137" spans="1:6" ht="29.25" x14ac:dyDescent="0.25">
      <c r="A137" s="67" t="s">
        <v>109</v>
      </c>
      <c r="B137" s="63" t="s">
        <v>428</v>
      </c>
      <c r="C137" s="70" t="s">
        <v>3</v>
      </c>
      <c r="D137" s="69" t="s">
        <v>8</v>
      </c>
      <c r="E137" s="69"/>
    </row>
    <row r="138" spans="1:6" ht="42.75" x14ac:dyDescent="0.25">
      <c r="A138" s="67" t="s">
        <v>109</v>
      </c>
      <c r="B138" s="63" t="s">
        <v>429</v>
      </c>
      <c r="C138" s="70" t="s">
        <v>278</v>
      </c>
      <c r="D138" s="69" t="s">
        <v>295</v>
      </c>
      <c r="E138" s="69"/>
    </row>
    <row r="139" spans="1:6" ht="42.75" x14ac:dyDescent="0.25">
      <c r="A139" s="67" t="s">
        <v>109</v>
      </c>
      <c r="B139" s="70" t="s">
        <v>430</v>
      </c>
      <c r="C139" s="88" t="s">
        <v>278</v>
      </c>
      <c r="D139" s="126" t="s">
        <v>17</v>
      </c>
      <c r="E139" s="69"/>
    </row>
    <row r="140" spans="1:6" ht="28.5" x14ac:dyDescent="0.25">
      <c r="A140" s="67" t="s">
        <v>109</v>
      </c>
      <c r="B140" s="70" t="s">
        <v>431</v>
      </c>
      <c r="C140" s="70" t="s">
        <v>37</v>
      </c>
      <c r="D140" s="126" t="s">
        <v>46</v>
      </c>
      <c r="E140" s="69"/>
    </row>
    <row r="141" spans="1:6" ht="28.5" x14ac:dyDescent="0.25">
      <c r="A141" s="67" t="s">
        <v>109</v>
      </c>
      <c r="B141" s="70" t="s">
        <v>432</v>
      </c>
      <c r="C141" s="70" t="s">
        <v>37</v>
      </c>
      <c r="D141" s="88" t="s">
        <v>38</v>
      </c>
      <c r="E141" s="69"/>
    </row>
    <row r="142" spans="1:6" ht="42.75" x14ac:dyDescent="0.25">
      <c r="A142" s="67" t="s">
        <v>109</v>
      </c>
      <c r="B142" s="70" t="s">
        <v>433</v>
      </c>
      <c r="C142" s="88" t="s">
        <v>278</v>
      </c>
      <c r="D142" s="126" t="s">
        <v>398</v>
      </c>
      <c r="E142" s="69"/>
    </row>
    <row r="143" spans="1:6" ht="42.75" x14ac:dyDescent="0.25">
      <c r="A143" s="67" t="s">
        <v>109</v>
      </c>
      <c r="B143" s="70" t="s">
        <v>434</v>
      </c>
      <c r="C143" s="88" t="s">
        <v>278</v>
      </c>
      <c r="D143" s="126" t="s">
        <v>398</v>
      </c>
      <c r="E143" s="69"/>
    </row>
    <row r="144" spans="1:6" ht="42.75" x14ac:dyDescent="0.25">
      <c r="A144" s="67" t="s">
        <v>109</v>
      </c>
      <c r="B144" s="70" t="s">
        <v>435</v>
      </c>
      <c r="C144" s="88" t="s">
        <v>278</v>
      </c>
      <c r="D144" s="126" t="s">
        <v>436</v>
      </c>
      <c r="E144" s="69"/>
    </row>
    <row r="145" spans="1:5" ht="28.5" x14ac:dyDescent="0.25">
      <c r="A145" s="67" t="s">
        <v>437</v>
      </c>
      <c r="B145" s="174" t="s">
        <v>438</v>
      </c>
      <c r="C145" s="70" t="s">
        <v>3</v>
      </c>
      <c r="D145" s="69" t="s">
        <v>4</v>
      </c>
      <c r="E145" s="69"/>
    </row>
    <row r="146" spans="1:5" ht="42.75" x14ac:dyDescent="0.25">
      <c r="A146" s="67" t="s">
        <v>437</v>
      </c>
      <c r="B146" s="174" t="s">
        <v>439</v>
      </c>
      <c r="C146" s="70" t="s">
        <v>278</v>
      </c>
      <c r="D146" s="69" t="s">
        <v>15</v>
      </c>
      <c r="E146" s="69"/>
    </row>
    <row r="147" spans="1:5" ht="42.75" x14ac:dyDescent="0.25">
      <c r="A147" s="67" t="s">
        <v>437</v>
      </c>
      <c r="B147" s="174" t="s">
        <v>440</v>
      </c>
      <c r="C147" s="70" t="s">
        <v>278</v>
      </c>
      <c r="D147" s="69" t="s">
        <v>17</v>
      </c>
      <c r="E147" s="69"/>
    </row>
    <row r="148" spans="1:5" ht="28.5" x14ac:dyDescent="0.25">
      <c r="A148" s="67" t="s">
        <v>437</v>
      </c>
      <c r="B148" s="174" t="s">
        <v>441</v>
      </c>
      <c r="C148" s="70" t="s">
        <v>37</v>
      </c>
      <c r="D148" s="69" t="s">
        <v>46</v>
      </c>
      <c r="E148" s="69"/>
    </row>
    <row r="149" spans="1:5" ht="42.75" x14ac:dyDescent="0.25">
      <c r="A149" s="67" t="s">
        <v>442</v>
      </c>
      <c r="B149" s="102" t="s">
        <v>443</v>
      </c>
      <c r="C149" s="70" t="s">
        <v>71</v>
      </c>
      <c r="D149" s="70" t="s">
        <v>72</v>
      </c>
      <c r="E149" s="69"/>
    </row>
    <row r="150" spans="1:5" ht="42.75" x14ac:dyDescent="0.25">
      <c r="A150" s="67" t="s">
        <v>442</v>
      </c>
      <c r="B150" s="102" t="s">
        <v>444</v>
      </c>
      <c r="C150" s="70" t="s">
        <v>278</v>
      </c>
      <c r="D150" s="69" t="s">
        <v>17</v>
      </c>
      <c r="E150" s="69"/>
    </row>
    <row r="151" spans="1:5" ht="42.75" x14ac:dyDescent="0.25">
      <c r="A151" s="67" t="s">
        <v>442</v>
      </c>
      <c r="B151" s="102" t="s">
        <v>445</v>
      </c>
      <c r="C151" s="70" t="s">
        <v>278</v>
      </c>
      <c r="D151" s="69" t="s">
        <v>279</v>
      </c>
      <c r="E151" s="69"/>
    </row>
    <row r="152" spans="1:5" ht="42.75" x14ac:dyDescent="0.25">
      <c r="A152" s="67" t="s">
        <v>442</v>
      </c>
      <c r="B152" s="102" t="s">
        <v>446</v>
      </c>
      <c r="C152" s="69" t="s">
        <v>271</v>
      </c>
      <c r="D152" s="88" t="s">
        <v>80</v>
      </c>
      <c r="E152" s="69"/>
    </row>
    <row r="153" spans="1:5" ht="28.5" x14ac:dyDescent="0.25">
      <c r="A153" s="67" t="s">
        <v>442</v>
      </c>
      <c r="B153" s="102" t="s">
        <v>447</v>
      </c>
      <c r="C153" s="69" t="s">
        <v>3</v>
      </c>
      <c r="D153" s="88" t="s">
        <v>335</v>
      </c>
      <c r="E153" s="69"/>
    </row>
    <row r="154" spans="1:5" ht="28.5" x14ac:dyDescent="0.25">
      <c r="A154" s="67" t="s">
        <v>442</v>
      </c>
      <c r="B154" s="102" t="s">
        <v>448</v>
      </c>
      <c r="C154" s="70" t="s">
        <v>3</v>
      </c>
      <c r="D154" s="70" t="s">
        <v>6</v>
      </c>
      <c r="E154" s="69"/>
    </row>
    <row r="155" spans="1:5" ht="42.75" x14ac:dyDescent="0.25">
      <c r="A155" s="67" t="s">
        <v>442</v>
      </c>
      <c r="B155" s="85" t="s">
        <v>449</v>
      </c>
      <c r="C155" s="70" t="s">
        <v>3</v>
      </c>
      <c r="D155" s="70" t="s">
        <v>6</v>
      </c>
      <c r="E155" s="69"/>
    </row>
    <row r="156" spans="1:5" ht="42.75" x14ac:dyDescent="0.25">
      <c r="A156" s="67" t="s">
        <v>442</v>
      </c>
      <c r="B156" s="85" t="s">
        <v>450</v>
      </c>
      <c r="C156" s="70" t="s">
        <v>3</v>
      </c>
      <c r="D156" s="69" t="s">
        <v>4</v>
      </c>
      <c r="E156" s="69"/>
    </row>
    <row r="157" spans="1:5" ht="42.75" x14ac:dyDescent="0.25">
      <c r="A157" s="67" t="s">
        <v>442</v>
      </c>
      <c r="B157" s="85" t="s">
        <v>451</v>
      </c>
      <c r="C157" s="70" t="s">
        <v>3</v>
      </c>
      <c r="D157" s="69" t="s">
        <v>4</v>
      </c>
      <c r="E157" s="69"/>
    </row>
    <row r="158" spans="1:5" ht="28.5" x14ac:dyDescent="0.25">
      <c r="A158" s="67" t="s">
        <v>442</v>
      </c>
      <c r="B158" s="85" t="s">
        <v>452</v>
      </c>
      <c r="C158" s="70" t="s">
        <v>3</v>
      </c>
      <c r="D158" s="69" t="s">
        <v>8</v>
      </c>
      <c r="E158" s="69"/>
    </row>
    <row r="159" spans="1:5" ht="42.75" x14ac:dyDescent="0.25">
      <c r="A159" s="67" t="s">
        <v>442</v>
      </c>
      <c r="B159" s="85" t="s">
        <v>453</v>
      </c>
      <c r="C159" s="70" t="s">
        <v>3</v>
      </c>
      <c r="D159" s="70" t="s">
        <v>12</v>
      </c>
      <c r="E159" s="69"/>
    </row>
    <row r="160" spans="1:5" ht="28.5" x14ac:dyDescent="0.25">
      <c r="A160" s="67" t="s">
        <v>442</v>
      </c>
      <c r="B160" s="116" t="s">
        <v>454</v>
      </c>
      <c r="C160" s="70" t="s">
        <v>37</v>
      </c>
      <c r="D160" s="70" t="s">
        <v>38</v>
      </c>
      <c r="E160" s="69"/>
    </row>
    <row r="161" spans="1:5" ht="28.5" x14ac:dyDescent="0.25">
      <c r="A161" s="67" t="s">
        <v>442</v>
      </c>
      <c r="B161" s="102" t="s">
        <v>455</v>
      </c>
      <c r="C161" s="70" t="s">
        <v>37</v>
      </c>
      <c r="D161" s="70" t="s">
        <v>38</v>
      </c>
      <c r="E161" s="69"/>
    </row>
    <row r="162" spans="1:5" ht="28.5" x14ac:dyDescent="0.25">
      <c r="A162" s="67" t="s">
        <v>442</v>
      </c>
      <c r="B162" s="102" t="s">
        <v>456</v>
      </c>
      <c r="C162" s="69" t="s">
        <v>71</v>
      </c>
      <c r="D162" s="69" t="s">
        <v>72</v>
      </c>
      <c r="E162" s="69"/>
    </row>
    <row r="163" spans="1:5" ht="42.75" x14ac:dyDescent="0.25">
      <c r="A163" s="67" t="s">
        <v>442</v>
      </c>
      <c r="B163" s="70" t="s">
        <v>457</v>
      </c>
      <c r="C163" s="69" t="s">
        <v>3</v>
      </c>
      <c r="D163" s="69" t="s">
        <v>6</v>
      </c>
      <c r="E163" s="69"/>
    </row>
    <row r="164" spans="1:5" ht="28.5" x14ac:dyDescent="0.25">
      <c r="A164" s="67" t="s">
        <v>442</v>
      </c>
      <c r="B164" s="70" t="s">
        <v>458</v>
      </c>
      <c r="C164" s="70" t="s">
        <v>37</v>
      </c>
      <c r="D164" s="69" t="s">
        <v>320</v>
      </c>
      <c r="E164" s="69"/>
    </row>
    <row r="165" spans="1:5" ht="28.5" x14ac:dyDescent="0.25">
      <c r="A165" s="67" t="s">
        <v>442</v>
      </c>
      <c r="B165" s="70" t="s">
        <v>459</v>
      </c>
      <c r="C165" s="70" t="s">
        <v>300</v>
      </c>
      <c r="D165" s="69" t="s">
        <v>61</v>
      </c>
      <c r="E165" s="69"/>
    </row>
    <row r="166" spans="1:5" ht="28.5" x14ac:dyDescent="0.25">
      <c r="A166" s="67" t="s">
        <v>442</v>
      </c>
      <c r="B166" s="70" t="s">
        <v>460</v>
      </c>
      <c r="C166" s="70" t="s">
        <v>37</v>
      </c>
      <c r="D166" s="69" t="s">
        <v>40</v>
      </c>
      <c r="E166" s="69"/>
    </row>
    <row r="167" spans="1:5" ht="42.75" x14ac:dyDescent="0.25">
      <c r="A167" s="67" t="s">
        <v>442</v>
      </c>
      <c r="B167" s="70" t="s">
        <v>461</v>
      </c>
      <c r="C167" s="70" t="s">
        <v>37</v>
      </c>
      <c r="D167" s="69" t="s">
        <v>352</v>
      </c>
      <c r="E167" s="69"/>
    </row>
    <row r="168" spans="1:5" ht="28.5" x14ac:dyDescent="0.25">
      <c r="A168" s="67" t="s">
        <v>442</v>
      </c>
      <c r="B168" s="166" t="s">
        <v>462</v>
      </c>
      <c r="C168" s="69" t="s">
        <v>271</v>
      </c>
      <c r="D168" s="69" t="s">
        <v>84</v>
      </c>
      <c r="E168" s="69"/>
    </row>
    <row r="169" spans="1:5" ht="42.75" x14ac:dyDescent="0.25">
      <c r="A169" s="67" t="s">
        <v>463</v>
      </c>
      <c r="B169" s="56" t="s">
        <v>464</v>
      </c>
      <c r="C169" s="70" t="s">
        <v>278</v>
      </c>
      <c r="D169" s="69" t="s">
        <v>23</v>
      </c>
      <c r="E169" s="69"/>
    </row>
    <row r="170" spans="1:5" ht="15" x14ac:dyDescent="0.25">
      <c r="A170" s="67" t="s">
        <v>463</v>
      </c>
      <c r="B170" s="70" t="s">
        <v>465</v>
      </c>
      <c r="C170" s="70" t="s">
        <v>3</v>
      </c>
      <c r="D170" s="69" t="s">
        <v>4</v>
      </c>
      <c r="E170" s="69"/>
    </row>
    <row r="171" spans="1:5" ht="15" x14ac:dyDescent="0.25">
      <c r="A171" s="67" t="s">
        <v>463</v>
      </c>
      <c r="B171" s="70" t="s">
        <v>466</v>
      </c>
      <c r="C171" s="70" t="s">
        <v>37</v>
      </c>
      <c r="D171" s="69" t="s">
        <v>349</v>
      </c>
      <c r="E171" s="69"/>
    </row>
    <row r="172" spans="1:5" ht="28.5" x14ac:dyDescent="0.25">
      <c r="A172" s="67" t="s">
        <v>463</v>
      </c>
      <c r="B172" s="70" t="s">
        <v>467</v>
      </c>
      <c r="C172" s="70" t="s">
        <v>37</v>
      </c>
      <c r="D172" s="70" t="s">
        <v>38</v>
      </c>
      <c r="E172" s="69"/>
    </row>
    <row r="173" spans="1:5" ht="15" x14ac:dyDescent="0.25">
      <c r="A173" s="67" t="s">
        <v>463</v>
      </c>
      <c r="B173" s="101" t="s">
        <v>468</v>
      </c>
      <c r="C173" s="70" t="s">
        <v>3</v>
      </c>
      <c r="D173" s="70" t="s">
        <v>6</v>
      </c>
      <c r="E173" s="69"/>
    </row>
    <row r="174" spans="1:5" ht="28.5" x14ac:dyDescent="0.25">
      <c r="A174" s="67" t="s">
        <v>463</v>
      </c>
      <c r="B174" s="56" t="s">
        <v>469</v>
      </c>
      <c r="C174" s="70" t="s">
        <v>3</v>
      </c>
      <c r="D174" s="70" t="s">
        <v>335</v>
      </c>
      <c r="E174" s="69"/>
    </row>
    <row r="175" spans="1:5" ht="15" x14ac:dyDescent="0.25">
      <c r="A175" s="67" t="s">
        <v>463</v>
      </c>
      <c r="B175" s="56" t="s">
        <v>470</v>
      </c>
      <c r="C175" s="70" t="s">
        <v>37</v>
      </c>
      <c r="D175" s="70" t="s">
        <v>347</v>
      </c>
      <c r="E175" s="69"/>
    </row>
    <row r="176" spans="1:5" ht="28.5" x14ac:dyDescent="0.25">
      <c r="A176" s="67" t="s">
        <v>463</v>
      </c>
      <c r="B176" s="56" t="s">
        <v>471</v>
      </c>
      <c r="C176" s="70" t="s">
        <v>37</v>
      </c>
      <c r="D176" s="70" t="s">
        <v>38</v>
      </c>
      <c r="E176" s="69"/>
    </row>
    <row r="177" spans="1:5" ht="28.5" x14ac:dyDescent="0.25">
      <c r="A177" s="67" t="s">
        <v>463</v>
      </c>
      <c r="B177" s="56" t="s">
        <v>472</v>
      </c>
      <c r="C177" s="70" t="s">
        <v>271</v>
      </c>
      <c r="D177" s="70" t="s">
        <v>84</v>
      </c>
      <c r="E177" s="69"/>
    </row>
    <row r="178" spans="1:5" ht="29.25" x14ac:dyDescent="0.25">
      <c r="A178" s="67" t="s">
        <v>103</v>
      </c>
      <c r="B178" s="120" t="s">
        <v>473</v>
      </c>
      <c r="C178" s="70" t="s">
        <v>37</v>
      </c>
      <c r="D178" s="69" t="s">
        <v>347</v>
      </c>
      <c r="E178" s="69"/>
    </row>
    <row r="179" spans="1:5" ht="28.5" x14ac:dyDescent="0.25">
      <c r="A179" s="67" t="s">
        <v>103</v>
      </c>
      <c r="B179" s="85" t="s">
        <v>474</v>
      </c>
      <c r="C179" s="70" t="s">
        <v>3</v>
      </c>
      <c r="D179" s="70" t="s">
        <v>6</v>
      </c>
      <c r="E179" s="69"/>
    </row>
    <row r="180" spans="1:5" ht="28.5" x14ac:dyDescent="0.25">
      <c r="A180" s="67" t="s">
        <v>103</v>
      </c>
      <c r="B180" s="85" t="s">
        <v>475</v>
      </c>
      <c r="C180" s="88" t="s">
        <v>271</v>
      </c>
      <c r="D180" s="70" t="s">
        <v>82</v>
      </c>
      <c r="E180" s="69"/>
    </row>
    <row r="181" spans="1:5" ht="25.5" x14ac:dyDescent="0.25">
      <c r="A181" s="67" t="s">
        <v>103</v>
      </c>
      <c r="B181" s="85" t="s">
        <v>476</v>
      </c>
      <c r="C181" s="70" t="s">
        <v>3</v>
      </c>
      <c r="D181" s="69" t="s">
        <v>8</v>
      </c>
      <c r="E181" s="69"/>
    </row>
    <row r="182" spans="1:5" ht="28.5" x14ac:dyDescent="0.25">
      <c r="A182" s="67" t="s">
        <v>103</v>
      </c>
      <c r="B182" s="85" t="s">
        <v>477</v>
      </c>
      <c r="C182" s="70" t="s">
        <v>37</v>
      </c>
      <c r="D182" s="69" t="s">
        <v>347</v>
      </c>
      <c r="E182" s="69"/>
    </row>
    <row r="183" spans="1:5" ht="25.5" x14ac:dyDescent="0.25">
      <c r="A183" s="67" t="s">
        <v>103</v>
      </c>
      <c r="B183" s="85" t="s">
        <v>478</v>
      </c>
      <c r="C183" s="69" t="s">
        <v>300</v>
      </c>
      <c r="D183" s="69" t="s">
        <v>61</v>
      </c>
      <c r="E183" s="69"/>
    </row>
    <row r="184" spans="1:5" ht="28.5" x14ac:dyDescent="0.25">
      <c r="A184" s="67" t="s">
        <v>103</v>
      </c>
      <c r="B184" s="85" t="s">
        <v>479</v>
      </c>
      <c r="C184" s="70" t="s">
        <v>37</v>
      </c>
      <c r="D184" s="70" t="s">
        <v>38</v>
      </c>
      <c r="E184" s="69"/>
    </row>
    <row r="185" spans="1:5" ht="42.75" x14ac:dyDescent="0.25">
      <c r="A185" s="67" t="s">
        <v>103</v>
      </c>
      <c r="B185" s="120" t="s">
        <v>480</v>
      </c>
      <c r="C185" s="70" t="s">
        <v>278</v>
      </c>
      <c r="D185" s="70" t="s">
        <v>23</v>
      </c>
      <c r="E185" s="69"/>
    </row>
    <row r="186" spans="1:5" ht="28.5" x14ac:dyDescent="0.25">
      <c r="A186" s="67" t="s">
        <v>103</v>
      </c>
      <c r="B186" s="85" t="s">
        <v>481</v>
      </c>
      <c r="C186" s="69" t="s">
        <v>271</v>
      </c>
      <c r="D186" s="88" t="s">
        <v>80</v>
      </c>
      <c r="E186" s="69"/>
    </row>
    <row r="187" spans="1:5" ht="29.25" x14ac:dyDescent="0.25">
      <c r="A187" s="67" t="s">
        <v>103</v>
      </c>
      <c r="B187" s="119" t="s">
        <v>482</v>
      </c>
      <c r="C187" s="70" t="s">
        <v>37</v>
      </c>
      <c r="D187" s="69" t="s">
        <v>46</v>
      </c>
      <c r="E187" s="69"/>
    </row>
    <row r="188" spans="1:5" ht="28.5" x14ac:dyDescent="0.25">
      <c r="A188" s="67" t="s">
        <v>103</v>
      </c>
      <c r="B188" s="119" t="s">
        <v>483</v>
      </c>
      <c r="C188" s="70" t="s">
        <v>37</v>
      </c>
      <c r="D188" s="70" t="s">
        <v>38</v>
      </c>
      <c r="E188" s="69"/>
    </row>
    <row r="189" spans="1:5" ht="25.5" x14ac:dyDescent="0.25">
      <c r="A189" s="67" t="s">
        <v>103</v>
      </c>
      <c r="B189" s="119" t="s">
        <v>484</v>
      </c>
      <c r="C189" s="70" t="s">
        <v>37</v>
      </c>
      <c r="D189" s="69" t="s">
        <v>349</v>
      </c>
      <c r="E189" s="69"/>
    </row>
    <row r="190" spans="1:5" ht="43.5" x14ac:dyDescent="0.25">
      <c r="A190" s="67" t="s">
        <v>103</v>
      </c>
      <c r="B190" s="119" t="s">
        <v>485</v>
      </c>
      <c r="C190" s="70" t="s">
        <v>37</v>
      </c>
      <c r="D190" s="69" t="s">
        <v>40</v>
      </c>
      <c r="E190" s="69"/>
    </row>
    <row r="191" spans="1:5" ht="29.25" x14ac:dyDescent="0.25">
      <c r="A191" s="67" t="s">
        <v>103</v>
      </c>
      <c r="B191" s="119" t="s">
        <v>486</v>
      </c>
      <c r="C191" s="70" t="s">
        <v>37</v>
      </c>
      <c r="D191" s="69" t="s">
        <v>347</v>
      </c>
      <c r="E191" s="69"/>
    </row>
    <row r="192" spans="1:5" ht="29.25" x14ac:dyDescent="0.25">
      <c r="A192" s="67" t="s">
        <v>103</v>
      </c>
      <c r="B192" s="119" t="s">
        <v>487</v>
      </c>
      <c r="C192" s="70" t="s">
        <v>37</v>
      </c>
      <c r="D192" s="70" t="s">
        <v>40</v>
      </c>
      <c r="E192" s="69"/>
    </row>
    <row r="193" spans="1:6" ht="28.5" x14ac:dyDescent="0.25">
      <c r="A193" s="67" t="s">
        <v>103</v>
      </c>
      <c r="B193" s="118" t="s">
        <v>488</v>
      </c>
      <c r="C193" s="70" t="s">
        <v>300</v>
      </c>
      <c r="D193" s="88" t="s">
        <v>489</v>
      </c>
      <c r="E193" s="69"/>
    </row>
    <row r="194" spans="1:6" ht="42.75" x14ac:dyDescent="0.25">
      <c r="A194" s="67" t="s">
        <v>103</v>
      </c>
      <c r="B194" s="118" t="s">
        <v>490</v>
      </c>
      <c r="C194" s="70" t="s">
        <v>3</v>
      </c>
      <c r="D194" s="69" t="s">
        <v>4</v>
      </c>
      <c r="E194" s="69"/>
    </row>
    <row r="195" spans="1:6" ht="42.75" x14ac:dyDescent="0.25">
      <c r="A195" s="67" t="s">
        <v>103</v>
      </c>
      <c r="B195" s="118" t="s">
        <v>491</v>
      </c>
      <c r="C195" s="70" t="s">
        <v>278</v>
      </c>
      <c r="D195" s="69" t="s">
        <v>15</v>
      </c>
      <c r="E195" s="69"/>
    </row>
    <row r="196" spans="1:6" ht="28.5" x14ac:dyDescent="0.25">
      <c r="A196" s="67" t="s">
        <v>103</v>
      </c>
      <c r="B196" s="118" t="s">
        <v>492</v>
      </c>
      <c r="C196" s="69" t="s">
        <v>71</v>
      </c>
      <c r="D196" s="69" t="s">
        <v>72</v>
      </c>
      <c r="E196" s="69"/>
      <c r="F196" s="2"/>
    </row>
    <row r="197" spans="1:6" ht="29.25" x14ac:dyDescent="0.25">
      <c r="A197" s="67" t="s">
        <v>33</v>
      </c>
      <c r="B197" s="156" t="s">
        <v>493</v>
      </c>
      <c r="C197" s="70" t="s">
        <v>37</v>
      </c>
      <c r="D197" s="70" t="s">
        <v>42</v>
      </c>
      <c r="E197" s="69"/>
    </row>
    <row r="198" spans="1:6" ht="29.25" x14ac:dyDescent="0.25">
      <c r="A198" s="67" t="s">
        <v>33</v>
      </c>
      <c r="B198" s="64" t="s">
        <v>494</v>
      </c>
      <c r="C198" s="70" t="s">
        <v>37</v>
      </c>
      <c r="D198" s="88" t="s">
        <v>46</v>
      </c>
      <c r="E198" s="69"/>
    </row>
    <row r="199" spans="1:6" ht="43.5" x14ac:dyDescent="0.25">
      <c r="A199" s="67" t="s">
        <v>33</v>
      </c>
      <c r="B199" s="64" t="s">
        <v>495</v>
      </c>
      <c r="C199" s="69" t="s">
        <v>3</v>
      </c>
      <c r="D199" s="70" t="s">
        <v>12</v>
      </c>
      <c r="E199" s="69"/>
    </row>
    <row r="200" spans="1:6" ht="43.5" x14ac:dyDescent="0.25">
      <c r="A200" s="67" t="s">
        <v>33</v>
      </c>
      <c r="B200" s="75" t="s">
        <v>496</v>
      </c>
      <c r="C200" s="70" t="s">
        <v>3</v>
      </c>
      <c r="D200" s="88" t="s">
        <v>4</v>
      </c>
      <c r="E200" s="69"/>
    </row>
    <row r="201" spans="1:6" ht="29.25" x14ac:dyDescent="0.25">
      <c r="A201" s="67" t="s">
        <v>33</v>
      </c>
      <c r="B201" s="156" t="s">
        <v>497</v>
      </c>
      <c r="C201" s="70" t="s">
        <v>271</v>
      </c>
      <c r="D201" s="70" t="s">
        <v>329</v>
      </c>
      <c r="E201" s="69"/>
    </row>
    <row r="202" spans="1:6" ht="43.5" x14ac:dyDescent="0.25">
      <c r="A202" s="67" t="s">
        <v>33</v>
      </c>
      <c r="B202" s="75" t="s">
        <v>498</v>
      </c>
      <c r="C202" s="70" t="s">
        <v>278</v>
      </c>
      <c r="D202" s="88" t="s">
        <v>15</v>
      </c>
      <c r="E202" s="69"/>
    </row>
    <row r="203" spans="1:6" ht="42.75" x14ac:dyDescent="0.25">
      <c r="A203" s="67" t="s">
        <v>33</v>
      </c>
      <c r="B203" s="75" t="s">
        <v>499</v>
      </c>
      <c r="C203" s="70" t="s">
        <v>278</v>
      </c>
      <c r="D203" s="88" t="s">
        <v>17</v>
      </c>
      <c r="E203" s="69"/>
    </row>
    <row r="204" spans="1:6" ht="29.25" x14ac:dyDescent="0.25">
      <c r="A204" s="67" t="s">
        <v>33</v>
      </c>
      <c r="B204" s="156" t="s">
        <v>500</v>
      </c>
      <c r="C204" s="69" t="s">
        <v>271</v>
      </c>
      <c r="D204" s="70" t="s">
        <v>80</v>
      </c>
      <c r="E204" s="69"/>
    </row>
    <row r="205" spans="1:6" ht="25.5" x14ac:dyDescent="0.25">
      <c r="A205" s="67" t="s">
        <v>501</v>
      </c>
      <c r="B205" s="70" t="s">
        <v>502</v>
      </c>
      <c r="C205" s="70" t="s">
        <v>37</v>
      </c>
      <c r="D205" s="70" t="s">
        <v>40</v>
      </c>
      <c r="E205" s="69"/>
    </row>
    <row r="206" spans="1:6" ht="42.75" x14ac:dyDescent="0.25">
      <c r="A206" s="67" t="s">
        <v>501</v>
      </c>
      <c r="B206" s="61" t="s">
        <v>503</v>
      </c>
      <c r="C206" s="70" t="s">
        <v>278</v>
      </c>
      <c r="D206" s="70" t="s">
        <v>23</v>
      </c>
      <c r="E206" s="69"/>
    </row>
    <row r="207" spans="1:6" ht="42.75" x14ac:dyDescent="0.25">
      <c r="A207" s="67" t="s">
        <v>501</v>
      </c>
      <c r="B207" s="61" t="s">
        <v>504</v>
      </c>
      <c r="C207" s="70" t="s">
        <v>278</v>
      </c>
      <c r="D207" s="70" t="s">
        <v>295</v>
      </c>
      <c r="E207" s="69"/>
    </row>
    <row r="208" spans="1:6" ht="28.5" x14ac:dyDescent="0.25">
      <c r="A208" s="67" t="s">
        <v>501</v>
      </c>
      <c r="B208" s="61" t="s">
        <v>505</v>
      </c>
      <c r="C208" s="70" t="s">
        <v>344</v>
      </c>
      <c r="D208" s="69" t="s">
        <v>345</v>
      </c>
      <c r="E208" s="69"/>
    </row>
    <row r="209" spans="1:5" ht="28.5" x14ac:dyDescent="0.25">
      <c r="A209" s="67" t="s">
        <v>501</v>
      </c>
      <c r="B209" s="61" t="s">
        <v>506</v>
      </c>
      <c r="C209" s="70" t="s">
        <v>37</v>
      </c>
      <c r="D209" s="69" t="s">
        <v>347</v>
      </c>
      <c r="E209" s="69"/>
    </row>
    <row r="210" spans="1:5" ht="42.75" x14ac:dyDescent="0.25">
      <c r="A210" s="67" t="s">
        <v>501</v>
      </c>
      <c r="B210" s="70" t="s">
        <v>507</v>
      </c>
      <c r="C210" s="70" t="s">
        <v>278</v>
      </c>
      <c r="D210" s="70" t="s">
        <v>23</v>
      </c>
      <c r="E210" s="69"/>
    </row>
    <row r="211" spans="1:5" ht="42.75" x14ac:dyDescent="0.25">
      <c r="A211" s="67" t="s">
        <v>501</v>
      </c>
      <c r="B211" s="70" t="s">
        <v>508</v>
      </c>
      <c r="C211" s="70" t="s">
        <v>278</v>
      </c>
      <c r="D211" s="69" t="s">
        <v>17</v>
      </c>
      <c r="E211" s="69"/>
    </row>
    <row r="212" spans="1:5" ht="57" x14ac:dyDescent="0.25">
      <c r="A212" s="67" t="s">
        <v>501</v>
      </c>
      <c r="B212" s="70" t="s">
        <v>509</v>
      </c>
      <c r="C212" s="70" t="s">
        <v>278</v>
      </c>
      <c r="D212" s="69" t="s">
        <v>15</v>
      </c>
      <c r="E212" s="69"/>
    </row>
    <row r="213" spans="1:5" ht="42.75" x14ac:dyDescent="0.25">
      <c r="A213" s="67" t="s">
        <v>501</v>
      </c>
      <c r="B213" s="102" t="s">
        <v>510</v>
      </c>
      <c r="C213" s="70" t="s">
        <v>278</v>
      </c>
      <c r="D213" s="69" t="s">
        <v>436</v>
      </c>
      <c r="E213" s="69"/>
    </row>
    <row r="214" spans="1:5" ht="28.5" x14ac:dyDescent="0.25">
      <c r="A214" s="67" t="s">
        <v>501</v>
      </c>
      <c r="B214" s="70" t="s">
        <v>511</v>
      </c>
      <c r="C214" s="69" t="s">
        <v>300</v>
      </c>
      <c r="D214" s="70" t="s">
        <v>63</v>
      </c>
      <c r="E214" s="69"/>
    </row>
    <row r="215" spans="1:5" ht="28.5" x14ac:dyDescent="0.25">
      <c r="A215" s="67" t="s">
        <v>501</v>
      </c>
      <c r="B215" s="70" t="s">
        <v>512</v>
      </c>
      <c r="C215" s="70" t="s">
        <v>37</v>
      </c>
      <c r="D215" s="69" t="s">
        <v>52</v>
      </c>
      <c r="E215" s="69"/>
    </row>
    <row r="216" spans="1:5" ht="25.5" x14ac:dyDescent="0.25">
      <c r="A216" s="67" t="s">
        <v>501</v>
      </c>
      <c r="B216" s="70" t="s">
        <v>513</v>
      </c>
      <c r="C216" s="70" t="s">
        <v>37</v>
      </c>
      <c r="D216" s="69" t="s">
        <v>52</v>
      </c>
      <c r="E216" s="69"/>
    </row>
    <row r="217" spans="1:5" ht="42.75" x14ac:dyDescent="0.25">
      <c r="A217" s="67" t="s">
        <v>501</v>
      </c>
      <c r="B217" s="70" t="s">
        <v>514</v>
      </c>
      <c r="C217" s="69" t="s">
        <v>71</v>
      </c>
      <c r="D217" s="69" t="s">
        <v>72</v>
      </c>
      <c r="E217" s="69"/>
    </row>
    <row r="218" spans="1:5" ht="71.25" x14ac:dyDescent="0.25">
      <c r="A218" s="67" t="s">
        <v>67</v>
      </c>
      <c r="B218" s="70" t="s">
        <v>515</v>
      </c>
      <c r="C218" s="70" t="s">
        <v>3</v>
      </c>
      <c r="D218" s="69" t="s">
        <v>8</v>
      </c>
      <c r="E218" s="69"/>
    </row>
    <row r="219" spans="1:5" ht="28.5" x14ac:dyDescent="0.25">
      <c r="A219" s="67" t="s">
        <v>67</v>
      </c>
      <c r="B219" s="70" t="s">
        <v>516</v>
      </c>
      <c r="C219" s="70" t="s">
        <v>3</v>
      </c>
      <c r="D219" s="69" t="s">
        <v>4</v>
      </c>
      <c r="E219" s="69"/>
    </row>
    <row r="220" spans="1:5" ht="28.5" x14ac:dyDescent="0.25">
      <c r="A220" s="67" t="s">
        <v>67</v>
      </c>
      <c r="B220" s="70" t="s">
        <v>517</v>
      </c>
      <c r="C220" s="70" t="s">
        <v>3</v>
      </c>
      <c r="D220" s="70" t="s">
        <v>12</v>
      </c>
      <c r="E220" s="69"/>
    </row>
    <row r="221" spans="1:5" ht="42.75" x14ac:dyDescent="0.25">
      <c r="A221" s="67" t="s">
        <v>67</v>
      </c>
      <c r="B221" s="70" t="s">
        <v>518</v>
      </c>
      <c r="C221" s="70" t="s">
        <v>3</v>
      </c>
      <c r="D221" s="69" t="s">
        <v>8</v>
      </c>
      <c r="E221" s="69"/>
    </row>
    <row r="222" spans="1:5" ht="42.75" x14ac:dyDescent="0.25">
      <c r="A222" s="67" t="s">
        <v>67</v>
      </c>
      <c r="B222" s="70" t="s">
        <v>519</v>
      </c>
      <c r="C222" s="70" t="s">
        <v>278</v>
      </c>
      <c r="D222" s="69" t="s">
        <v>23</v>
      </c>
      <c r="E222" s="69"/>
    </row>
    <row r="223" spans="1:5" ht="42.75" x14ac:dyDescent="0.25">
      <c r="A223" s="67" t="s">
        <v>67</v>
      </c>
      <c r="B223" s="69" t="s">
        <v>520</v>
      </c>
      <c r="C223" s="70" t="s">
        <v>278</v>
      </c>
      <c r="D223" s="69" t="s">
        <v>15</v>
      </c>
      <c r="E223" s="69"/>
    </row>
    <row r="224" spans="1:5" ht="42.75" x14ac:dyDescent="0.25">
      <c r="A224" s="67" t="s">
        <v>67</v>
      </c>
      <c r="B224" s="70" t="s">
        <v>521</v>
      </c>
      <c r="C224" s="70" t="s">
        <v>278</v>
      </c>
      <c r="D224" s="69" t="s">
        <v>279</v>
      </c>
      <c r="E224" s="69"/>
    </row>
    <row r="225" spans="1:5" ht="42.75" x14ac:dyDescent="0.25">
      <c r="A225" s="67" t="s">
        <v>67</v>
      </c>
      <c r="B225" s="69" t="s">
        <v>522</v>
      </c>
      <c r="C225" s="70" t="s">
        <v>278</v>
      </c>
      <c r="D225" s="69" t="s">
        <v>279</v>
      </c>
      <c r="E225" s="69"/>
    </row>
    <row r="226" spans="1:5" ht="57" x14ac:dyDescent="0.25">
      <c r="A226" s="67" t="s">
        <v>67</v>
      </c>
      <c r="B226" s="70" t="s">
        <v>523</v>
      </c>
      <c r="C226" s="70" t="s">
        <v>37</v>
      </c>
      <c r="D226" s="88" t="s">
        <v>38</v>
      </c>
      <c r="E226" s="69"/>
    </row>
    <row r="227" spans="1:5" ht="28.5" x14ac:dyDescent="0.25">
      <c r="A227" s="67" t="s">
        <v>67</v>
      </c>
      <c r="B227" s="70" t="s">
        <v>524</v>
      </c>
      <c r="C227" s="70" t="s">
        <v>37</v>
      </c>
      <c r="D227" s="88" t="s">
        <v>38</v>
      </c>
      <c r="E227" s="69"/>
    </row>
    <row r="228" spans="1:5" ht="28.5" x14ac:dyDescent="0.25">
      <c r="A228" s="67" t="s">
        <v>67</v>
      </c>
      <c r="B228" s="70" t="s">
        <v>525</v>
      </c>
      <c r="C228" s="69" t="s">
        <v>300</v>
      </c>
      <c r="D228" s="69" t="s">
        <v>65</v>
      </c>
      <c r="E228" s="69"/>
    </row>
    <row r="229" spans="1:5" ht="25.5" x14ac:dyDescent="0.25">
      <c r="A229" s="67" t="s">
        <v>67</v>
      </c>
      <c r="B229" s="69" t="s">
        <v>526</v>
      </c>
      <c r="C229" s="70" t="s">
        <v>37</v>
      </c>
      <c r="D229" s="69" t="s">
        <v>52</v>
      </c>
      <c r="E229" s="69"/>
    </row>
    <row r="230" spans="1:5" ht="42.75" x14ac:dyDescent="0.25">
      <c r="A230" s="67" t="s">
        <v>67</v>
      </c>
      <c r="B230" s="70" t="s">
        <v>527</v>
      </c>
      <c r="C230" s="69" t="s">
        <v>71</v>
      </c>
      <c r="D230" s="69" t="s">
        <v>72</v>
      </c>
      <c r="E230" s="69"/>
    </row>
    <row r="231" spans="1:5" ht="28.5" x14ac:dyDescent="0.25">
      <c r="A231" s="67" t="s">
        <v>528</v>
      </c>
      <c r="B231" s="90" t="s">
        <v>529</v>
      </c>
      <c r="C231" s="70" t="s">
        <v>3</v>
      </c>
      <c r="D231" s="88" t="s">
        <v>4</v>
      </c>
      <c r="E231" s="69"/>
    </row>
    <row r="232" spans="1:5" ht="29.25" x14ac:dyDescent="0.25">
      <c r="A232" s="67" t="s">
        <v>528</v>
      </c>
      <c r="B232" s="84" t="s">
        <v>530</v>
      </c>
      <c r="C232" s="70" t="s">
        <v>3</v>
      </c>
      <c r="D232" s="88" t="s">
        <v>4</v>
      </c>
      <c r="E232" s="69"/>
    </row>
    <row r="233" spans="1:5" ht="42.75" x14ac:dyDescent="0.25">
      <c r="A233" s="67" t="s">
        <v>528</v>
      </c>
      <c r="B233" s="92" t="s">
        <v>531</v>
      </c>
      <c r="C233" s="70" t="s">
        <v>278</v>
      </c>
      <c r="D233" s="70" t="s">
        <v>424</v>
      </c>
      <c r="E233" s="69"/>
    </row>
    <row r="234" spans="1:5" ht="25.5" x14ac:dyDescent="0.25">
      <c r="A234" s="67" t="s">
        <v>528</v>
      </c>
      <c r="B234" s="90" t="s">
        <v>532</v>
      </c>
      <c r="C234" s="70" t="s">
        <v>3</v>
      </c>
      <c r="D234" s="88" t="s">
        <v>8</v>
      </c>
      <c r="E234" s="69"/>
    </row>
    <row r="235" spans="1:5" ht="42.75" x14ac:dyDescent="0.25">
      <c r="A235" s="67" t="s">
        <v>528</v>
      </c>
      <c r="B235" s="90" t="s">
        <v>533</v>
      </c>
      <c r="C235" s="70" t="s">
        <v>278</v>
      </c>
      <c r="D235" s="88" t="s">
        <v>15</v>
      </c>
      <c r="E235" s="69"/>
    </row>
    <row r="236" spans="1:5" ht="28.5" x14ac:dyDescent="0.25">
      <c r="A236" s="67" t="s">
        <v>528</v>
      </c>
      <c r="B236" s="90" t="s">
        <v>534</v>
      </c>
      <c r="C236" s="70" t="s">
        <v>37</v>
      </c>
      <c r="D236" s="88" t="s">
        <v>38</v>
      </c>
      <c r="E236" s="69"/>
    </row>
    <row r="237" spans="1:5" ht="25.5" x14ac:dyDescent="0.25">
      <c r="A237" s="67" t="s">
        <v>528</v>
      </c>
      <c r="B237" s="112" t="s">
        <v>535</v>
      </c>
      <c r="C237" s="70" t="s">
        <v>76</v>
      </c>
      <c r="D237" s="88" t="s">
        <v>283</v>
      </c>
      <c r="E237" s="69"/>
    </row>
    <row r="238" spans="1:5" ht="28.5" x14ac:dyDescent="0.25">
      <c r="A238" s="67" t="s">
        <v>528</v>
      </c>
      <c r="B238" s="56" t="s">
        <v>536</v>
      </c>
      <c r="C238" s="69" t="s">
        <v>271</v>
      </c>
      <c r="D238" s="69" t="s">
        <v>84</v>
      </c>
      <c r="E238" s="69"/>
    </row>
    <row r="239" spans="1:5" ht="71.25" x14ac:dyDescent="0.25">
      <c r="A239" s="67" t="s">
        <v>528</v>
      </c>
      <c r="B239" s="91" t="s">
        <v>537</v>
      </c>
      <c r="C239" s="70" t="s">
        <v>37</v>
      </c>
      <c r="D239" s="70" t="s">
        <v>40</v>
      </c>
      <c r="E239" s="69"/>
    </row>
    <row r="240" spans="1:5" ht="28.5" x14ac:dyDescent="0.25">
      <c r="A240" s="67" t="s">
        <v>528</v>
      </c>
      <c r="B240" s="91" t="s">
        <v>538</v>
      </c>
      <c r="C240" s="70" t="s">
        <v>37</v>
      </c>
      <c r="D240" s="69" t="s">
        <v>42</v>
      </c>
      <c r="E240" s="69"/>
    </row>
    <row r="241" spans="1:5" ht="25.5" x14ac:dyDescent="0.25">
      <c r="A241" s="67" t="s">
        <v>528</v>
      </c>
      <c r="B241" s="91" t="s">
        <v>539</v>
      </c>
      <c r="C241" s="70" t="s">
        <v>71</v>
      </c>
      <c r="D241" s="69" t="s">
        <v>72</v>
      </c>
      <c r="E241" s="69"/>
    </row>
    <row r="242" spans="1:5" ht="28.5" x14ac:dyDescent="0.25">
      <c r="A242" s="67" t="s">
        <v>528</v>
      </c>
      <c r="B242" s="91" t="s">
        <v>540</v>
      </c>
      <c r="C242" s="70" t="s">
        <v>37</v>
      </c>
      <c r="D242" s="70" t="s">
        <v>42</v>
      </c>
      <c r="E242" s="69"/>
    </row>
    <row r="243" spans="1:5" ht="31.5" x14ac:dyDescent="0.25">
      <c r="A243" s="13" t="s">
        <v>541</v>
      </c>
      <c r="B243" s="70" t="s">
        <v>542</v>
      </c>
      <c r="C243" s="70" t="s">
        <v>3</v>
      </c>
      <c r="D243" s="69" t="s">
        <v>4</v>
      </c>
      <c r="E243" s="69"/>
    </row>
    <row r="244" spans="1:5" ht="31.5" x14ac:dyDescent="0.25">
      <c r="A244" s="13" t="s">
        <v>541</v>
      </c>
      <c r="B244" s="70" t="s">
        <v>543</v>
      </c>
      <c r="C244" s="70" t="s">
        <v>3</v>
      </c>
      <c r="D244" s="69" t="s">
        <v>8</v>
      </c>
      <c r="E244" s="69"/>
    </row>
    <row r="245" spans="1:5" ht="31.5" x14ac:dyDescent="0.25">
      <c r="A245" s="13" t="s">
        <v>541</v>
      </c>
      <c r="B245" s="70" t="s">
        <v>544</v>
      </c>
      <c r="C245" s="70" t="s">
        <v>37</v>
      </c>
      <c r="D245" s="69" t="s">
        <v>349</v>
      </c>
      <c r="E245" s="69"/>
    </row>
    <row r="246" spans="1:5" ht="42.75" x14ac:dyDescent="0.25">
      <c r="A246" s="13" t="s">
        <v>541</v>
      </c>
      <c r="B246" s="64" t="s">
        <v>545</v>
      </c>
      <c r="C246" s="70" t="s">
        <v>278</v>
      </c>
      <c r="D246" s="69" t="s">
        <v>15</v>
      </c>
      <c r="E246" s="69"/>
    </row>
    <row r="247" spans="1:5" ht="31.5" x14ac:dyDescent="0.25">
      <c r="A247" s="13" t="s">
        <v>541</v>
      </c>
      <c r="B247" s="64" t="s">
        <v>546</v>
      </c>
      <c r="C247" s="70" t="s">
        <v>37</v>
      </c>
      <c r="D247" s="69" t="s">
        <v>352</v>
      </c>
      <c r="E247" s="69"/>
    </row>
    <row r="248" spans="1:5" ht="43.5" x14ac:dyDescent="0.25">
      <c r="A248" s="13" t="s">
        <v>541</v>
      </c>
      <c r="B248" s="156" t="s">
        <v>547</v>
      </c>
      <c r="C248" s="70" t="s">
        <v>271</v>
      </c>
      <c r="D248" s="70" t="s">
        <v>80</v>
      </c>
      <c r="E248" s="69"/>
    </row>
    <row r="249" spans="1:5" ht="31.5" x14ac:dyDescent="0.25">
      <c r="A249" s="13" t="s">
        <v>541</v>
      </c>
      <c r="B249" s="156" t="s">
        <v>548</v>
      </c>
      <c r="C249" s="70" t="s">
        <v>37</v>
      </c>
      <c r="D249" s="69" t="s">
        <v>42</v>
      </c>
      <c r="E249" s="69"/>
    </row>
    <row r="250" spans="1:5" ht="31.5" x14ac:dyDescent="0.25">
      <c r="A250" s="13" t="s">
        <v>541</v>
      </c>
      <c r="B250" s="156" t="s">
        <v>549</v>
      </c>
      <c r="C250" s="70" t="s">
        <v>37</v>
      </c>
      <c r="D250" s="69" t="s">
        <v>347</v>
      </c>
      <c r="E250" s="69"/>
    </row>
    <row r="251" spans="1:5" ht="25.5" x14ac:dyDescent="0.25">
      <c r="A251" s="67" t="s">
        <v>70</v>
      </c>
      <c r="B251" s="90" t="s">
        <v>550</v>
      </c>
      <c r="C251" s="69" t="s">
        <v>271</v>
      </c>
      <c r="D251" s="88" t="s">
        <v>82</v>
      </c>
      <c r="E251" s="69"/>
    </row>
    <row r="252" spans="1:5" ht="28.5" x14ac:dyDescent="0.25">
      <c r="A252" s="67" t="s">
        <v>70</v>
      </c>
      <c r="B252" s="90" t="s">
        <v>551</v>
      </c>
      <c r="C252" s="69" t="s">
        <v>300</v>
      </c>
      <c r="D252" s="69" t="s">
        <v>552</v>
      </c>
      <c r="E252" s="69"/>
    </row>
    <row r="253" spans="1:5" ht="28.5" x14ac:dyDescent="0.25">
      <c r="A253" s="67" t="s">
        <v>70</v>
      </c>
      <c r="B253" s="70" t="s">
        <v>553</v>
      </c>
      <c r="C253" s="70" t="s">
        <v>3</v>
      </c>
      <c r="D253" s="69" t="s">
        <v>4</v>
      </c>
      <c r="E253" s="69"/>
    </row>
    <row r="254" spans="1:5" ht="28.5" x14ac:dyDescent="0.25">
      <c r="A254" s="67" t="s">
        <v>70</v>
      </c>
      <c r="B254" s="90" t="s">
        <v>554</v>
      </c>
      <c r="C254" s="69" t="s">
        <v>271</v>
      </c>
      <c r="D254" s="70" t="s">
        <v>82</v>
      </c>
      <c r="E254" s="69"/>
    </row>
    <row r="255" spans="1:5" ht="42.75" x14ac:dyDescent="0.25">
      <c r="A255" s="67" t="s">
        <v>70</v>
      </c>
      <c r="B255" s="90" t="s">
        <v>555</v>
      </c>
      <c r="C255" s="70" t="s">
        <v>278</v>
      </c>
      <c r="D255" s="69" t="s">
        <v>15</v>
      </c>
      <c r="E255" s="69"/>
    </row>
    <row r="256" spans="1:5" ht="25.5" x14ac:dyDescent="0.25">
      <c r="A256" s="67" t="s">
        <v>70</v>
      </c>
      <c r="B256" s="69" t="s">
        <v>556</v>
      </c>
      <c r="C256" s="70" t="s">
        <v>344</v>
      </c>
      <c r="D256" s="69" t="s">
        <v>345</v>
      </c>
      <c r="E256" s="69"/>
    </row>
    <row r="257" spans="1:5" ht="28.5" x14ac:dyDescent="0.25">
      <c r="A257" s="67" t="s">
        <v>70</v>
      </c>
      <c r="B257" s="70" t="s">
        <v>557</v>
      </c>
      <c r="C257" s="70" t="s">
        <v>37</v>
      </c>
      <c r="D257" s="70" t="s">
        <v>52</v>
      </c>
      <c r="E257" s="69"/>
    </row>
    <row r="258" spans="1:5" ht="28.5" x14ac:dyDescent="0.25">
      <c r="A258" s="67" t="s">
        <v>70</v>
      </c>
      <c r="B258" s="70" t="s">
        <v>558</v>
      </c>
      <c r="C258" s="69" t="s">
        <v>300</v>
      </c>
      <c r="D258" s="69" t="s">
        <v>61</v>
      </c>
      <c r="E258" s="69"/>
    </row>
    <row r="259" spans="1:5" ht="28.5" x14ac:dyDescent="0.25">
      <c r="A259" s="67" t="s">
        <v>70</v>
      </c>
      <c r="B259" s="70" t="s">
        <v>559</v>
      </c>
      <c r="C259" s="69" t="s">
        <v>300</v>
      </c>
      <c r="D259" s="69" t="s">
        <v>61</v>
      </c>
      <c r="E259" s="69"/>
    </row>
    <row r="260" spans="1:5" ht="28.5" x14ac:dyDescent="0.25">
      <c r="A260" s="67" t="s">
        <v>70</v>
      </c>
      <c r="B260" s="70" t="s">
        <v>560</v>
      </c>
      <c r="C260" s="70" t="s">
        <v>37</v>
      </c>
      <c r="D260" s="69" t="s">
        <v>52</v>
      </c>
      <c r="E260" s="69"/>
    </row>
    <row r="261" spans="1:5" ht="25.5" x14ac:dyDescent="0.25">
      <c r="A261" s="67" t="s">
        <v>70</v>
      </c>
      <c r="B261" s="70" t="s">
        <v>561</v>
      </c>
      <c r="C261" s="70" t="s">
        <v>37</v>
      </c>
      <c r="D261" s="69" t="s">
        <v>352</v>
      </c>
      <c r="E261" s="69"/>
    </row>
    <row r="262" spans="1:5" ht="25.5" x14ac:dyDescent="0.25">
      <c r="A262" s="67" t="s">
        <v>70</v>
      </c>
      <c r="B262" s="70" t="s">
        <v>562</v>
      </c>
      <c r="C262" s="70" t="s">
        <v>3</v>
      </c>
      <c r="D262" s="70" t="s">
        <v>12</v>
      </c>
      <c r="E262" s="69"/>
    </row>
    <row r="263" spans="1:5" ht="25.5" x14ac:dyDescent="0.25">
      <c r="A263" s="67" t="s">
        <v>70</v>
      </c>
      <c r="B263" s="83" t="s">
        <v>563</v>
      </c>
      <c r="C263" s="69" t="s">
        <v>271</v>
      </c>
      <c r="D263" s="69" t="s">
        <v>82</v>
      </c>
      <c r="E263" s="69"/>
    </row>
    <row r="264" spans="1:5" ht="28.5" x14ac:dyDescent="0.25">
      <c r="A264" s="67" t="s">
        <v>70</v>
      </c>
      <c r="B264" s="70" t="s">
        <v>564</v>
      </c>
      <c r="C264" s="70" t="s">
        <v>37</v>
      </c>
      <c r="D264" s="69" t="s">
        <v>42</v>
      </c>
      <c r="E264" s="69"/>
    </row>
    <row r="265" spans="1:5" ht="28.5" x14ac:dyDescent="0.25">
      <c r="A265" s="67" t="s">
        <v>70</v>
      </c>
      <c r="B265" s="116" t="s">
        <v>565</v>
      </c>
      <c r="C265" s="70" t="s">
        <v>3</v>
      </c>
      <c r="D265" s="69" t="s">
        <v>12</v>
      </c>
      <c r="E265" s="69"/>
    </row>
    <row r="266" spans="1:5" ht="28.5" x14ac:dyDescent="0.25">
      <c r="A266" s="67" t="s">
        <v>70</v>
      </c>
      <c r="B266" s="160" t="s">
        <v>566</v>
      </c>
      <c r="C266" s="70" t="s">
        <v>3</v>
      </c>
      <c r="D266" s="69" t="s">
        <v>6</v>
      </c>
      <c r="E266" s="69"/>
    </row>
    <row r="267" spans="1:5" ht="42.75" x14ac:dyDescent="0.25">
      <c r="A267" s="67" t="s">
        <v>70</v>
      </c>
      <c r="B267" s="160" t="s">
        <v>567</v>
      </c>
      <c r="C267" s="70" t="s">
        <v>278</v>
      </c>
      <c r="D267" s="69" t="s">
        <v>15</v>
      </c>
      <c r="E267" s="69"/>
    </row>
    <row r="268" spans="1:5" ht="28.5" x14ac:dyDescent="0.25">
      <c r="A268" s="67" t="s">
        <v>70</v>
      </c>
      <c r="B268" s="160" t="s">
        <v>568</v>
      </c>
      <c r="C268" s="70" t="s">
        <v>344</v>
      </c>
      <c r="D268" s="69" t="s">
        <v>345</v>
      </c>
      <c r="E268" s="69"/>
    </row>
    <row r="269" spans="1:5" ht="28.5" x14ac:dyDescent="0.25">
      <c r="A269" s="67" t="s">
        <v>70</v>
      </c>
      <c r="B269" s="160" t="s">
        <v>569</v>
      </c>
      <c r="C269" s="69" t="s">
        <v>278</v>
      </c>
      <c r="D269" s="69" t="s">
        <v>17</v>
      </c>
      <c r="E269" s="69"/>
    </row>
    <row r="270" spans="1:5" ht="16.5" thickBot="1" x14ac:dyDescent="0.3"/>
    <row r="271" spans="1:5" ht="24" thickBot="1" x14ac:dyDescent="0.4">
      <c r="A271" s="309" t="s">
        <v>570</v>
      </c>
      <c r="B271" s="310"/>
      <c r="C271" s="310"/>
      <c r="D271" s="310"/>
      <c r="E271" s="311"/>
    </row>
    <row r="272" spans="1:5" ht="15.75" customHeight="1" thickBot="1" x14ac:dyDescent="0.3">
      <c r="A272" s="15" t="s">
        <v>264</v>
      </c>
      <c r="B272" s="93" t="s">
        <v>265</v>
      </c>
      <c r="C272" s="94" t="s">
        <v>266</v>
      </c>
      <c r="D272" s="94" t="s">
        <v>267</v>
      </c>
    </row>
    <row r="273" spans="1:4" ht="32.25" thickTop="1" x14ac:dyDescent="0.25">
      <c r="A273" s="13" t="s">
        <v>356</v>
      </c>
      <c r="B273" s="65" t="s">
        <v>571</v>
      </c>
      <c r="C273" s="71" t="s">
        <v>271</v>
      </c>
      <c r="D273" s="73" t="s">
        <v>80</v>
      </c>
    </row>
    <row r="274" spans="1:4" ht="47.25" x14ac:dyDescent="0.25">
      <c r="A274" s="13" t="s">
        <v>272</v>
      </c>
      <c r="B274" s="57" t="s">
        <v>572</v>
      </c>
      <c r="C274" s="73" t="s">
        <v>3</v>
      </c>
      <c r="D274" s="73" t="s">
        <v>6</v>
      </c>
    </row>
    <row r="275" spans="1:4" ht="47.25" x14ac:dyDescent="0.25">
      <c r="A275" s="13" t="s">
        <v>272</v>
      </c>
      <c r="B275" s="57" t="s">
        <v>573</v>
      </c>
      <c r="C275" s="71" t="s">
        <v>37</v>
      </c>
      <c r="D275" s="73" t="s">
        <v>347</v>
      </c>
    </row>
    <row r="276" spans="1:4" ht="47.25" x14ac:dyDescent="0.25">
      <c r="A276" s="13" t="s">
        <v>272</v>
      </c>
      <c r="B276" s="57" t="s">
        <v>574</v>
      </c>
      <c r="C276" s="71" t="s">
        <v>271</v>
      </c>
      <c r="D276" s="73" t="s">
        <v>80</v>
      </c>
    </row>
    <row r="277" spans="1:4" ht="47.25" x14ac:dyDescent="0.25">
      <c r="A277" s="13" t="s">
        <v>272</v>
      </c>
      <c r="B277" s="57" t="s">
        <v>575</v>
      </c>
      <c r="C277" s="71" t="s">
        <v>271</v>
      </c>
      <c r="D277" s="73" t="s">
        <v>80</v>
      </c>
    </row>
    <row r="278" spans="1:4" ht="47.25" x14ac:dyDescent="0.25">
      <c r="A278" s="13" t="s">
        <v>272</v>
      </c>
      <c r="B278" s="57" t="s">
        <v>576</v>
      </c>
      <c r="C278" s="71" t="s">
        <v>76</v>
      </c>
      <c r="D278" s="73" t="s">
        <v>77</v>
      </c>
    </row>
    <row r="279" spans="1:4" ht="47.25" x14ac:dyDescent="0.25">
      <c r="A279" s="13" t="s">
        <v>272</v>
      </c>
      <c r="B279" s="57" t="s">
        <v>577</v>
      </c>
      <c r="C279" s="71" t="s">
        <v>271</v>
      </c>
      <c r="D279" s="73" t="s">
        <v>82</v>
      </c>
    </row>
    <row r="280" spans="1:4" ht="47.25" x14ac:dyDescent="0.25">
      <c r="A280" s="13" t="s">
        <v>272</v>
      </c>
      <c r="B280" s="57" t="s">
        <v>578</v>
      </c>
      <c r="C280" s="71" t="s">
        <v>300</v>
      </c>
      <c r="D280" s="73" t="s">
        <v>61</v>
      </c>
    </row>
    <row r="281" spans="1:4" ht="47.25" x14ac:dyDescent="0.25">
      <c r="A281" s="13" t="s">
        <v>272</v>
      </c>
      <c r="B281" s="61" t="s">
        <v>579</v>
      </c>
      <c r="C281" s="71" t="s">
        <v>3</v>
      </c>
      <c r="D281" s="73" t="s">
        <v>12</v>
      </c>
    </row>
    <row r="282" spans="1:4" ht="47.25" x14ac:dyDescent="0.25">
      <c r="A282" s="13" t="s">
        <v>272</v>
      </c>
      <c r="B282" s="61" t="s">
        <v>580</v>
      </c>
      <c r="C282" s="75" t="s">
        <v>278</v>
      </c>
      <c r="D282" s="73" t="s">
        <v>15</v>
      </c>
    </row>
    <row r="283" spans="1:4" ht="47.25" x14ac:dyDescent="0.25">
      <c r="A283" s="13" t="s">
        <v>272</v>
      </c>
      <c r="B283" s="61" t="s">
        <v>581</v>
      </c>
      <c r="C283" s="71" t="s">
        <v>37</v>
      </c>
      <c r="D283" s="73" t="s">
        <v>582</v>
      </c>
    </row>
    <row r="284" spans="1:4" ht="47.25" x14ac:dyDescent="0.25">
      <c r="A284" s="13" t="s">
        <v>272</v>
      </c>
      <c r="B284" s="61" t="s">
        <v>583</v>
      </c>
      <c r="C284" s="71" t="s">
        <v>37</v>
      </c>
      <c r="D284" s="73" t="s">
        <v>584</v>
      </c>
    </row>
    <row r="285" spans="1:4" ht="47.25" x14ac:dyDescent="0.25">
      <c r="A285" s="13" t="s">
        <v>272</v>
      </c>
      <c r="B285" s="61" t="s">
        <v>585</v>
      </c>
      <c r="C285" s="71" t="s">
        <v>37</v>
      </c>
      <c r="D285" s="73" t="s">
        <v>347</v>
      </c>
    </row>
    <row r="286" spans="1:4" ht="47.25" x14ac:dyDescent="0.25">
      <c r="A286" s="13" t="s">
        <v>272</v>
      </c>
      <c r="B286" s="61" t="s">
        <v>586</v>
      </c>
      <c r="C286" s="71" t="s">
        <v>37</v>
      </c>
      <c r="D286" s="73" t="s">
        <v>587</v>
      </c>
    </row>
    <row r="287" spans="1:4" ht="47.25" x14ac:dyDescent="0.25">
      <c r="A287" s="13" t="s">
        <v>272</v>
      </c>
      <c r="B287" s="61" t="s">
        <v>588</v>
      </c>
      <c r="C287" s="71" t="s">
        <v>271</v>
      </c>
      <c r="D287" s="73" t="s">
        <v>303</v>
      </c>
    </row>
    <row r="288" spans="1:4" ht="47.25" x14ac:dyDescent="0.25">
      <c r="A288" s="13" t="s">
        <v>272</v>
      </c>
      <c r="B288" s="61" t="s">
        <v>589</v>
      </c>
      <c r="C288" s="71" t="s">
        <v>37</v>
      </c>
      <c r="D288" s="73" t="s">
        <v>46</v>
      </c>
    </row>
    <row r="289" spans="1:4" ht="47.25" x14ac:dyDescent="0.25">
      <c r="A289" s="13" t="s">
        <v>272</v>
      </c>
      <c r="B289" s="61" t="s">
        <v>590</v>
      </c>
      <c r="C289" s="71" t="s">
        <v>300</v>
      </c>
      <c r="D289" s="73" t="s">
        <v>63</v>
      </c>
    </row>
    <row r="290" spans="1:4" ht="47.25" x14ac:dyDescent="0.25">
      <c r="A290" s="13" t="s">
        <v>272</v>
      </c>
      <c r="B290" s="61" t="s">
        <v>591</v>
      </c>
      <c r="C290" s="71" t="s">
        <v>271</v>
      </c>
      <c r="D290" s="73" t="s">
        <v>88</v>
      </c>
    </row>
    <row r="291" spans="1:4" ht="47.25" x14ac:dyDescent="0.25">
      <c r="A291" s="13" t="s">
        <v>272</v>
      </c>
      <c r="B291" s="117" t="s">
        <v>592</v>
      </c>
      <c r="C291" s="71" t="s">
        <v>37</v>
      </c>
      <c r="D291" s="71" t="s">
        <v>54</v>
      </c>
    </row>
    <row r="292" spans="1:4" ht="63" x14ac:dyDescent="0.25">
      <c r="A292" s="13" t="s">
        <v>145</v>
      </c>
      <c r="B292" s="64" t="s">
        <v>593</v>
      </c>
      <c r="C292" s="71" t="s">
        <v>271</v>
      </c>
      <c r="D292" s="73" t="s">
        <v>80</v>
      </c>
    </row>
    <row r="293" spans="1:4" ht="63" x14ac:dyDescent="0.25">
      <c r="A293" s="13" t="s">
        <v>145</v>
      </c>
      <c r="B293" s="64" t="s">
        <v>594</v>
      </c>
      <c r="C293" s="71" t="s">
        <v>37</v>
      </c>
      <c r="D293" s="73" t="s">
        <v>595</v>
      </c>
    </row>
    <row r="294" spans="1:4" ht="63" x14ac:dyDescent="0.25">
      <c r="A294" s="13" t="s">
        <v>145</v>
      </c>
      <c r="B294" s="64" t="s">
        <v>596</v>
      </c>
      <c r="C294" s="71" t="s">
        <v>271</v>
      </c>
      <c r="D294" s="73" t="s">
        <v>82</v>
      </c>
    </row>
    <row r="295" spans="1:4" ht="63" x14ac:dyDescent="0.25">
      <c r="A295" s="13" t="s">
        <v>145</v>
      </c>
      <c r="B295" s="64" t="s">
        <v>597</v>
      </c>
      <c r="C295" s="70" t="s">
        <v>3</v>
      </c>
      <c r="D295" s="73" t="s">
        <v>6</v>
      </c>
    </row>
    <row r="296" spans="1:4" ht="63" x14ac:dyDescent="0.25">
      <c r="A296" s="13" t="s">
        <v>145</v>
      </c>
      <c r="B296" s="64" t="s">
        <v>598</v>
      </c>
      <c r="C296" s="71" t="s">
        <v>271</v>
      </c>
      <c r="D296" s="73" t="s">
        <v>329</v>
      </c>
    </row>
    <row r="297" spans="1:4" ht="63" x14ac:dyDescent="0.25">
      <c r="A297" s="13" t="s">
        <v>145</v>
      </c>
      <c r="B297" s="64" t="s">
        <v>599</v>
      </c>
      <c r="C297" s="71" t="s">
        <v>271</v>
      </c>
      <c r="D297" s="73" t="s">
        <v>600</v>
      </c>
    </row>
    <row r="298" spans="1:4" ht="63" x14ac:dyDescent="0.25">
      <c r="A298" s="13" t="s">
        <v>145</v>
      </c>
      <c r="B298" s="101" t="s">
        <v>601</v>
      </c>
      <c r="C298" s="71" t="s">
        <v>3</v>
      </c>
      <c r="D298" s="73" t="s">
        <v>6</v>
      </c>
    </row>
    <row r="299" spans="1:4" ht="63" x14ac:dyDescent="0.25">
      <c r="A299" s="13" t="s">
        <v>145</v>
      </c>
      <c r="B299" s="101" t="s">
        <v>602</v>
      </c>
      <c r="C299" s="71" t="s">
        <v>3</v>
      </c>
      <c r="D299" s="73" t="s">
        <v>335</v>
      </c>
    </row>
    <row r="300" spans="1:4" ht="63" x14ac:dyDescent="0.25">
      <c r="A300" s="13" t="s">
        <v>145</v>
      </c>
      <c r="B300" s="101" t="s">
        <v>603</v>
      </c>
      <c r="C300" s="71" t="s">
        <v>3</v>
      </c>
      <c r="D300" s="73" t="s">
        <v>335</v>
      </c>
    </row>
    <row r="301" spans="1:4" ht="63" x14ac:dyDescent="0.25">
      <c r="A301" s="13" t="s">
        <v>145</v>
      </c>
      <c r="B301" s="101" t="s">
        <v>604</v>
      </c>
      <c r="C301" s="75" t="s">
        <v>278</v>
      </c>
      <c r="D301" s="73" t="s">
        <v>605</v>
      </c>
    </row>
    <row r="302" spans="1:4" ht="63" x14ac:dyDescent="0.25">
      <c r="A302" s="13" t="s">
        <v>145</v>
      </c>
      <c r="B302" s="101" t="s">
        <v>606</v>
      </c>
      <c r="C302" s="71" t="s">
        <v>37</v>
      </c>
      <c r="D302" s="73" t="s">
        <v>347</v>
      </c>
    </row>
    <row r="303" spans="1:4" ht="63" x14ac:dyDescent="0.25">
      <c r="A303" s="13" t="s">
        <v>145</v>
      </c>
      <c r="B303" s="101" t="s">
        <v>607</v>
      </c>
      <c r="C303" s="71" t="s">
        <v>37</v>
      </c>
      <c r="D303" s="73" t="s">
        <v>608</v>
      </c>
    </row>
    <row r="304" spans="1:4" ht="63" x14ac:dyDescent="0.25">
      <c r="A304" s="13" t="s">
        <v>145</v>
      </c>
      <c r="B304" s="101" t="s">
        <v>609</v>
      </c>
      <c r="C304" s="71" t="s">
        <v>37</v>
      </c>
      <c r="D304" s="73" t="s">
        <v>101</v>
      </c>
    </row>
    <row r="305" spans="1:4" ht="63" x14ac:dyDescent="0.25">
      <c r="A305" s="13" t="s">
        <v>145</v>
      </c>
      <c r="B305" s="101" t="s">
        <v>610</v>
      </c>
      <c r="C305" s="71" t="s">
        <v>300</v>
      </c>
      <c r="D305" s="73" t="s">
        <v>63</v>
      </c>
    </row>
    <row r="306" spans="1:4" ht="63" x14ac:dyDescent="0.25">
      <c r="A306" s="13" t="s">
        <v>145</v>
      </c>
      <c r="B306" s="101" t="s">
        <v>611</v>
      </c>
      <c r="C306" s="71" t="s">
        <v>271</v>
      </c>
      <c r="D306" s="73" t="s">
        <v>600</v>
      </c>
    </row>
    <row r="307" spans="1:4" ht="63" x14ac:dyDescent="0.25">
      <c r="A307" s="13" t="s">
        <v>145</v>
      </c>
      <c r="B307" s="101" t="s">
        <v>612</v>
      </c>
      <c r="C307" s="71" t="s">
        <v>271</v>
      </c>
      <c r="D307" s="73" t="s">
        <v>329</v>
      </c>
    </row>
    <row r="308" spans="1:4" ht="63" x14ac:dyDescent="0.25">
      <c r="A308" s="13" t="s">
        <v>145</v>
      </c>
      <c r="B308" s="64" t="s">
        <v>613</v>
      </c>
      <c r="C308" s="71" t="s">
        <v>71</v>
      </c>
      <c r="D308" s="73" t="s">
        <v>288</v>
      </c>
    </row>
    <row r="309" spans="1:4" ht="31.5" x14ac:dyDescent="0.25">
      <c r="A309" s="13" t="s">
        <v>108</v>
      </c>
      <c r="B309" s="122" t="s">
        <v>614</v>
      </c>
      <c r="C309" s="70" t="s">
        <v>300</v>
      </c>
      <c r="D309" s="73" t="s">
        <v>615</v>
      </c>
    </row>
    <row r="310" spans="1:4" ht="31.5" x14ac:dyDescent="0.25">
      <c r="A310" s="13" t="s">
        <v>67</v>
      </c>
      <c r="B310" s="112" t="s">
        <v>616</v>
      </c>
      <c r="C310" s="70" t="s">
        <v>76</v>
      </c>
      <c r="D310" s="73" t="s">
        <v>77</v>
      </c>
    </row>
    <row r="311" spans="1:4" ht="42.75" x14ac:dyDescent="0.25">
      <c r="A311" s="13" t="s">
        <v>67</v>
      </c>
      <c r="B311" s="56" t="s">
        <v>617</v>
      </c>
      <c r="C311" s="70" t="s">
        <v>278</v>
      </c>
      <c r="D311" s="73" t="s">
        <v>17</v>
      </c>
    </row>
    <row r="312" spans="1:4" ht="31.5" x14ac:dyDescent="0.25">
      <c r="A312" s="13" t="s">
        <v>131</v>
      </c>
      <c r="B312" s="57" t="s">
        <v>618</v>
      </c>
      <c r="C312" s="71" t="s">
        <v>271</v>
      </c>
      <c r="D312" s="73" t="s">
        <v>303</v>
      </c>
    </row>
    <row r="313" spans="1:4" ht="31.5" x14ac:dyDescent="0.25">
      <c r="A313" s="13" t="s">
        <v>131</v>
      </c>
      <c r="B313" s="57" t="s">
        <v>619</v>
      </c>
      <c r="C313" s="71" t="s">
        <v>37</v>
      </c>
      <c r="D313" s="73" t="s">
        <v>584</v>
      </c>
    </row>
    <row r="314" spans="1:4" ht="31.5" x14ac:dyDescent="0.25">
      <c r="A314" s="13" t="s">
        <v>131</v>
      </c>
      <c r="B314" s="57" t="s">
        <v>620</v>
      </c>
      <c r="C314" s="71" t="s">
        <v>271</v>
      </c>
      <c r="D314" s="73" t="s">
        <v>80</v>
      </c>
    </row>
    <row r="315" spans="1:4" ht="31.5" x14ac:dyDescent="0.25">
      <c r="A315" s="13" t="s">
        <v>131</v>
      </c>
      <c r="B315" s="57" t="s">
        <v>621</v>
      </c>
      <c r="C315" s="70" t="s">
        <v>3</v>
      </c>
      <c r="D315" s="73" t="s">
        <v>6</v>
      </c>
    </row>
    <row r="316" spans="1:4" ht="31.5" x14ac:dyDescent="0.25">
      <c r="A316" s="13" t="s">
        <v>131</v>
      </c>
      <c r="B316" s="102" t="s">
        <v>622</v>
      </c>
      <c r="C316" s="71" t="s">
        <v>37</v>
      </c>
      <c r="D316" s="73" t="s">
        <v>46</v>
      </c>
    </row>
    <row r="317" spans="1:4" ht="31.5" x14ac:dyDescent="0.25">
      <c r="A317" s="13" t="s">
        <v>131</v>
      </c>
      <c r="B317" s="102" t="s">
        <v>623</v>
      </c>
      <c r="C317" s="71" t="s">
        <v>271</v>
      </c>
      <c r="D317" s="73" t="s">
        <v>303</v>
      </c>
    </row>
    <row r="318" spans="1:4" ht="31.5" x14ac:dyDescent="0.25">
      <c r="A318" s="13" t="s">
        <v>131</v>
      </c>
      <c r="B318" s="57" t="s">
        <v>624</v>
      </c>
      <c r="C318" s="71" t="s">
        <v>271</v>
      </c>
      <c r="D318" s="73" t="s">
        <v>80</v>
      </c>
    </row>
    <row r="319" spans="1:4" ht="31.5" x14ac:dyDescent="0.25">
      <c r="A319" s="13" t="s">
        <v>131</v>
      </c>
      <c r="B319" s="61" t="s">
        <v>625</v>
      </c>
      <c r="C319" s="71" t="s">
        <v>271</v>
      </c>
      <c r="D319" s="73" t="s">
        <v>82</v>
      </c>
    </row>
    <row r="320" spans="1:4" ht="31.5" x14ac:dyDescent="0.25">
      <c r="A320" s="13" t="s">
        <v>131</v>
      </c>
      <c r="B320" s="102" t="s">
        <v>626</v>
      </c>
      <c r="C320" s="71" t="s">
        <v>271</v>
      </c>
      <c r="D320" s="73" t="s">
        <v>82</v>
      </c>
    </row>
    <row r="321" spans="1:4" ht="31.5" x14ac:dyDescent="0.25">
      <c r="A321" s="13" t="s">
        <v>131</v>
      </c>
      <c r="B321" s="57" t="s">
        <v>627</v>
      </c>
      <c r="C321" s="70" t="s">
        <v>3</v>
      </c>
      <c r="D321" s="73" t="s">
        <v>12</v>
      </c>
    </row>
    <row r="322" spans="1:4" ht="31.5" x14ac:dyDescent="0.25">
      <c r="A322" s="13" t="s">
        <v>131</v>
      </c>
      <c r="B322" s="57" t="s">
        <v>628</v>
      </c>
      <c r="C322" s="71" t="s">
        <v>271</v>
      </c>
      <c r="D322" s="73" t="s">
        <v>88</v>
      </c>
    </row>
    <row r="323" spans="1:4" ht="42.75" x14ac:dyDescent="0.25">
      <c r="A323" s="13" t="s">
        <v>131</v>
      </c>
      <c r="B323" s="57" t="s">
        <v>629</v>
      </c>
      <c r="C323" s="71" t="s">
        <v>271</v>
      </c>
      <c r="D323" s="73" t="s">
        <v>600</v>
      </c>
    </row>
    <row r="324" spans="1:4" ht="31.5" x14ac:dyDescent="0.25">
      <c r="A324" s="13" t="s">
        <v>131</v>
      </c>
      <c r="B324" s="57" t="s">
        <v>630</v>
      </c>
      <c r="C324" s="71" t="s">
        <v>37</v>
      </c>
      <c r="D324" s="73" t="s">
        <v>595</v>
      </c>
    </row>
    <row r="325" spans="1:4" ht="31.5" x14ac:dyDescent="0.25">
      <c r="A325" s="13" t="s">
        <v>131</v>
      </c>
      <c r="B325" s="61" t="s">
        <v>631</v>
      </c>
      <c r="C325" s="71" t="s">
        <v>3</v>
      </c>
      <c r="D325" s="73" t="s">
        <v>335</v>
      </c>
    </row>
    <row r="326" spans="1:4" ht="43.5" x14ac:dyDescent="0.25">
      <c r="A326" s="13" t="s">
        <v>131</v>
      </c>
      <c r="B326" s="61" t="s">
        <v>632</v>
      </c>
      <c r="C326" s="75" t="s">
        <v>278</v>
      </c>
      <c r="D326" s="73" t="s">
        <v>633</v>
      </c>
    </row>
    <row r="327" spans="1:4" ht="31.5" x14ac:dyDescent="0.25">
      <c r="A327" s="13" t="s">
        <v>131</v>
      </c>
      <c r="B327" s="61" t="s">
        <v>634</v>
      </c>
      <c r="C327" s="71" t="s">
        <v>37</v>
      </c>
      <c r="D327" s="73" t="s">
        <v>608</v>
      </c>
    </row>
    <row r="328" spans="1:4" ht="31.5" x14ac:dyDescent="0.25">
      <c r="A328" s="13" t="s">
        <v>131</v>
      </c>
      <c r="B328" s="61" t="s">
        <v>635</v>
      </c>
      <c r="C328" s="71" t="s">
        <v>300</v>
      </c>
      <c r="D328" s="73" t="s">
        <v>63</v>
      </c>
    </row>
    <row r="329" spans="1:4" ht="31.5" x14ac:dyDescent="0.25">
      <c r="A329" s="13" t="s">
        <v>131</v>
      </c>
      <c r="B329" s="61" t="s">
        <v>636</v>
      </c>
      <c r="C329" s="70" t="s">
        <v>271</v>
      </c>
      <c r="D329" s="73" t="s">
        <v>303</v>
      </c>
    </row>
    <row r="330" spans="1:4" ht="31.5" x14ac:dyDescent="0.25">
      <c r="A330" s="13" t="s">
        <v>131</v>
      </c>
      <c r="B330" s="61" t="s">
        <v>637</v>
      </c>
      <c r="C330" s="71" t="s">
        <v>271</v>
      </c>
      <c r="D330" s="73" t="s">
        <v>80</v>
      </c>
    </row>
    <row r="331" spans="1:4" ht="31.5" x14ac:dyDescent="0.25">
      <c r="A331" s="13" t="s">
        <v>131</v>
      </c>
      <c r="B331" s="61" t="s">
        <v>638</v>
      </c>
      <c r="C331" s="71" t="s">
        <v>71</v>
      </c>
      <c r="D331" s="73" t="s">
        <v>288</v>
      </c>
    </row>
    <row r="332" spans="1:4" ht="31.5" x14ac:dyDescent="0.25">
      <c r="A332" s="13" t="s">
        <v>131</v>
      </c>
      <c r="B332" s="61" t="s">
        <v>639</v>
      </c>
      <c r="C332" s="71" t="s">
        <v>3</v>
      </c>
      <c r="D332" s="73" t="s">
        <v>6</v>
      </c>
    </row>
    <row r="333" spans="1:4" ht="43.5" x14ac:dyDescent="0.25">
      <c r="A333" s="13" t="s">
        <v>131</v>
      </c>
      <c r="B333" s="61" t="s">
        <v>640</v>
      </c>
      <c r="C333" s="75" t="s">
        <v>278</v>
      </c>
      <c r="D333" s="73" t="s">
        <v>15</v>
      </c>
    </row>
    <row r="334" spans="1:4" ht="31.5" x14ac:dyDescent="0.25">
      <c r="A334" s="13" t="s">
        <v>641</v>
      </c>
      <c r="B334" s="62" t="s">
        <v>642</v>
      </c>
      <c r="C334" s="70" t="s">
        <v>3</v>
      </c>
      <c r="D334" s="73" t="s">
        <v>6</v>
      </c>
    </row>
    <row r="335" spans="1:4" ht="31.5" x14ac:dyDescent="0.25">
      <c r="A335" s="13" t="s">
        <v>641</v>
      </c>
      <c r="B335" s="59" t="s">
        <v>643</v>
      </c>
      <c r="C335" s="71" t="s">
        <v>71</v>
      </c>
      <c r="D335" s="73" t="s">
        <v>72</v>
      </c>
    </row>
    <row r="336" spans="1:4" ht="31.5" x14ac:dyDescent="0.25">
      <c r="A336" s="13" t="s">
        <v>641</v>
      </c>
      <c r="B336" s="62" t="s">
        <v>644</v>
      </c>
      <c r="C336" s="71" t="s">
        <v>37</v>
      </c>
      <c r="D336" s="73" t="s">
        <v>595</v>
      </c>
    </row>
    <row r="337" spans="1:4" ht="31.5" x14ac:dyDescent="0.25">
      <c r="A337" s="13" t="s">
        <v>641</v>
      </c>
      <c r="B337" s="57" t="s">
        <v>645</v>
      </c>
      <c r="C337" s="71" t="s">
        <v>37</v>
      </c>
      <c r="D337" s="73" t="s">
        <v>595</v>
      </c>
    </row>
    <row r="338" spans="1:4" ht="42.75" x14ac:dyDescent="0.25">
      <c r="A338" s="13" t="s">
        <v>641</v>
      </c>
      <c r="B338" s="62" t="s">
        <v>646</v>
      </c>
      <c r="C338" s="70" t="s">
        <v>278</v>
      </c>
      <c r="D338" s="73" t="s">
        <v>17</v>
      </c>
    </row>
    <row r="339" spans="1:4" ht="31.5" x14ac:dyDescent="0.25">
      <c r="A339" s="13" t="s">
        <v>641</v>
      </c>
      <c r="B339" s="62" t="s">
        <v>647</v>
      </c>
      <c r="C339" s="71" t="s">
        <v>71</v>
      </c>
      <c r="D339" s="73" t="s">
        <v>72</v>
      </c>
    </row>
    <row r="340" spans="1:4" ht="43.5" x14ac:dyDescent="0.25">
      <c r="A340" s="13" t="s">
        <v>641</v>
      </c>
      <c r="B340" s="59" t="s">
        <v>648</v>
      </c>
      <c r="C340" s="71" t="s">
        <v>37</v>
      </c>
      <c r="D340" s="73" t="s">
        <v>595</v>
      </c>
    </row>
    <row r="341" spans="1:4" ht="31.5" x14ac:dyDescent="0.25">
      <c r="A341" s="13" t="s">
        <v>641</v>
      </c>
      <c r="B341" s="59" t="s">
        <v>649</v>
      </c>
      <c r="C341" s="71" t="s">
        <v>76</v>
      </c>
      <c r="D341" s="73" t="s">
        <v>77</v>
      </c>
    </row>
    <row r="342" spans="1:4" ht="43.5" x14ac:dyDescent="0.25">
      <c r="A342" s="13" t="s">
        <v>641</v>
      </c>
      <c r="B342" s="59" t="s">
        <v>650</v>
      </c>
      <c r="C342" s="71" t="s">
        <v>3</v>
      </c>
      <c r="D342" s="73" t="s">
        <v>335</v>
      </c>
    </row>
    <row r="343" spans="1:4" ht="43.5" x14ac:dyDescent="0.25">
      <c r="A343" s="13" t="s">
        <v>641</v>
      </c>
      <c r="B343" s="59" t="s">
        <v>651</v>
      </c>
      <c r="C343" s="75" t="s">
        <v>278</v>
      </c>
      <c r="D343" s="73" t="s">
        <v>652</v>
      </c>
    </row>
    <row r="344" spans="1:4" ht="31.5" x14ac:dyDescent="0.25">
      <c r="A344" s="13" t="s">
        <v>641</v>
      </c>
      <c r="B344" s="59" t="s">
        <v>653</v>
      </c>
      <c r="C344" s="71" t="s">
        <v>37</v>
      </c>
      <c r="D344" s="73" t="s">
        <v>608</v>
      </c>
    </row>
    <row r="345" spans="1:4" ht="43.5" x14ac:dyDescent="0.25">
      <c r="A345" s="13" t="s">
        <v>641</v>
      </c>
      <c r="B345" s="59" t="s">
        <v>654</v>
      </c>
      <c r="C345" s="71" t="s">
        <v>37</v>
      </c>
      <c r="D345" s="73" t="s">
        <v>347</v>
      </c>
    </row>
    <row r="346" spans="1:4" ht="31.5" x14ac:dyDescent="0.25">
      <c r="A346" s="13" t="s">
        <v>641</v>
      </c>
      <c r="B346" s="59" t="s">
        <v>655</v>
      </c>
      <c r="C346" s="71" t="s">
        <v>37</v>
      </c>
      <c r="D346" s="73" t="s">
        <v>46</v>
      </c>
    </row>
    <row r="347" spans="1:4" ht="31.5" x14ac:dyDescent="0.25">
      <c r="A347" s="13" t="s">
        <v>641</v>
      </c>
      <c r="B347" s="59" t="s">
        <v>656</v>
      </c>
      <c r="C347" s="71" t="s">
        <v>37</v>
      </c>
      <c r="D347" s="73" t="s">
        <v>101</v>
      </c>
    </row>
    <row r="348" spans="1:4" ht="31.5" x14ac:dyDescent="0.25">
      <c r="A348" s="13" t="s">
        <v>641</v>
      </c>
      <c r="B348" s="59" t="s">
        <v>657</v>
      </c>
      <c r="C348" s="71" t="s">
        <v>37</v>
      </c>
      <c r="D348" s="73" t="s">
        <v>54</v>
      </c>
    </row>
    <row r="349" spans="1:4" ht="31.5" x14ac:dyDescent="0.25">
      <c r="A349" s="13" t="s">
        <v>641</v>
      </c>
      <c r="B349" s="59" t="s">
        <v>658</v>
      </c>
      <c r="C349" s="71" t="s">
        <v>271</v>
      </c>
      <c r="D349" s="73" t="s">
        <v>82</v>
      </c>
    </row>
    <row r="350" spans="1:4" ht="31.5" x14ac:dyDescent="0.25">
      <c r="A350" s="13" t="s">
        <v>641</v>
      </c>
      <c r="B350" s="59" t="s">
        <v>659</v>
      </c>
      <c r="C350" s="71" t="s">
        <v>37</v>
      </c>
      <c r="D350" s="73" t="s">
        <v>587</v>
      </c>
    </row>
    <row r="351" spans="1:4" ht="43.5" x14ac:dyDescent="0.25">
      <c r="A351" s="13" t="s">
        <v>641</v>
      </c>
      <c r="B351" s="59" t="s">
        <v>660</v>
      </c>
      <c r="C351" s="70" t="s">
        <v>300</v>
      </c>
      <c r="D351" s="73" t="s">
        <v>63</v>
      </c>
    </row>
    <row r="352" spans="1:4" ht="31.5" x14ac:dyDescent="0.25">
      <c r="A352" s="13" t="s">
        <v>641</v>
      </c>
      <c r="B352" s="59" t="s">
        <v>661</v>
      </c>
      <c r="C352" s="71" t="s">
        <v>271</v>
      </c>
      <c r="D352" s="73" t="s">
        <v>80</v>
      </c>
    </row>
    <row r="353" spans="1:4" ht="31.5" x14ac:dyDescent="0.25">
      <c r="A353" s="13" t="s">
        <v>641</v>
      </c>
      <c r="B353" s="59" t="s">
        <v>662</v>
      </c>
      <c r="C353" s="71" t="s">
        <v>271</v>
      </c>
      <c r="D353" s="73" t="s">
        <v>303</v>
      </c>
    </row>
    <row r="354" spans="1:4" ht="31.5" x14ac:dyDescent="0.25">
      <c r="A354" s="13" t="s">
        <v>641</v>
      </c>
      <c r="B354" s="59" t="s">
        <v>663</v>
      </c>
      <c r="C354" s="71" t="s">
        <v>271</v>
      </c>
      <c r="D354" s="73" t="s">
        <v>664</v>
      </c>
    </row>
    <row r="355" spans="1:4" ht="57" x14ac:dyDescent="0.25">
      <c r="A355" s="13" t="s">
        <v>442</v>
      </c>
      <c r="B355" s="8" t="s">
        <v>665</v>
      </c>
      <c r="C355" s="71" t="s">
        <v>271</v>
      </c>
      <c r="D355" s="73" t="s">
        <v>303</v>
      </c>
    </row>
    <row r="356" spans="1:4" ht="31.5" x14ac:dyDescent="0.25">
      <c r="A356" s="13" t="s">
        <v>373</v>
      </c>
      <c r="B356" s="25" t="s">
        <v>666</v>
      </c>
      <c r="C356" s="71" t="s">
        <v>271</v>
      </c>
      <c r="D356" s="71" t="s">
        <v>82</v>
      </c>
    </row>
    <row r="357" spans="1:4" ht="31.5" x14ac:dyDescent="0.25">
      <c r="A357" s="13" t="s">
        <v>541</v>
      </c>
      <c r="B357" s="21" t="s">
        <v>667</v>
      </c>
      <c r="C357" s="71" t="s">
        <v>271</v>
      </c>
      <c r="D357" s="71" t="s">
        <v>82</v>
      </c>
    </row>
    <row r="358" spans="1:4" ht="31.5" x14ac:dyDescent="0.25">
      <c r="A358" s="13" t="s">
        <v>356</v>
      </c>
      <c r="B358" s="24" t="s">
        <v>668</v>
      </c>
      <c r="C358" s="71" t="s">
        <v>271</v>
      </c>
      <c r="D358" s="71" t="s">
        <v>82</v>
      </c>
    </row>
    <row r="359" spans="1:4" x14ac:dyDescent="0.25">
      <c r="A359" s="13" t="s">
        <v>463</v>
      </c>
      <c r="B359" s="7" t="s">
        <v>669</v>
      </c>
      <c r="C359" s="71" t="s">
        <v>271</v>
      </c>
      <c r="D359" s="71" t="s">
        <v>82</v>
      </c>
    </row>
    <row r="360" spans="1:4" ht="31.5" x14ac:dyDescent="0.25">
      <c r="A360" s="13" t="s">
        <v>407</v>
      </c>
      <c r="B360" s="133" t="s">
        <v>669</v>
      </c>
      <c r="C360" s="129" t="s">
        <v>271</v>
      </c>
      <c r="D360" s="129" t="s">
        <v>82</v>
      </c>
    </row>
    <row r="361" spans="1:4" ht="31.5" x14ac:dyDescent="0.25">
      <c r="A361" s="13" t="s">
        <v>528</v>
      </c>
      <c r="B361" s="9" t="s">
        <v>670</v>
      </c>
      <c r="C361" s="73" t="s">
        <v>271</v>
      </c>
      <c r="D361" s="71" t="s">
        <v>82</v>
      </c>
    </row>
    <row r="362" spans="1:4" x14ac:dyDescent="0.25">
      <c r="A362" s="13" t="s">
        <v>109</v>
      </c>
      <c r="B362" s="21" t="s">
        <v>671</v>
      </c>
      <c r="C362" s="71" t="s">
        <v>271</v>
      </c>
      <c r="D362" s="71" t="s">
        <v>303</v>
      </c>
    </row>
    <row r="363" spans="1:4" ht="31.5" x14ac:dyDescent="0.25">
      <c r="A363" s="13" t="s">
        <v>407</v>
      </c>
      <c r="B363" s="134" t="s">
        <v>672</v>
      </c>
      <c r="C363" s="136" t="s">
        <v>3</v>
      </c>
      <c r="D363" s="129" t="s">
        <v>12</v>
      </c>
    </row>
    <row r="364" spans="1:4" ht="31.5" x14ac:dyDescent="0.25">
      <c r="A364" s="13" t="s">
        <v>407</v>
      </c>
      <c r="B364" s="134" t="s">
        <v>673</v>
      </c>
      <c r="C364" s="129" t="s">
        <v>3</v>
      </c>
      <c r="D364" s="129" t="s">
        <v>6</v>
      </c>
    </row>
    <row r="365" spans="1:4" ht="31.5" x14ac:dyDescent="0.25">
      <c r="A365" s="13" t="s">
        <v>407</v>
      </c>
      <c r="B365" s="134" t="s">
        <v>674</v>
      </c>
      <c r="C365" s="71" t="s">
        <v>37</v>
      </c>
      <c r="D365" s="129" t="s">
        <v>46</v>
      </c>
    </row>
    <row r="366" spans="1:4" ht="31.5" x14ac:dyDescent="0.25">
      <c r="A366" s="13" t="s">
        <v>108</v>
      </c>
      <c r="B366" s="122" t="s">
        <v>675</v>
      </c>
      <c r="C366" s="71" t="s">
        <v>71</v>
      </c>
      <c r="D366" s="74" t="s">
        <v>72</v>
      </c>
    </row>
    <row r="367" spans="1:4" ht="31.5" x14ac:dyDescent="0.25">
      <c r="A367" s="13" t="s">
        <v>528</v>
      </c>
      <c r="B367" s="95" t="s">
        <v>676</v>
      </c>
      <c r="C367" s="73" t="s">
        <v>271</v>
      </c>
      <c r="D367" s="75" t="s">
        <v>80</v>
      </c>
    </row>
    <row r="368" spans="1:4" ht="31.5" x14ac:dyDescent="0.25">
      <c r="A368" s="13" t="s">
        <v>70</v>
      </c>
      <c r="B368" s="7" t="s">
        <v>677</v>
      </c>
      <c r="C368" s="71" t="s">
        <v>300</v>
      </c>
      <c r="D368" s="76" t="s">
        <v>552</v>
      </c>
    </row>
    <row r="369" spans="1:4" ht="31.5" x14ac:dyDescent="0.25">
      <c r="A369" s="13" t="s">
        <v>407</v>
      </c>
      <c r="B369" s="133" t="s">
        <v>678</v>
      </c>
      <c r="C369" s="129" t="s">
        <v>271</v>
      </c>
      <c r="D369" s="137" t="s">
        <v>88</v>
      </c>
    </row>
    <row r="370" spans="1:4" ht="31.5" x14ac:dyDescent="0.25">
      <c r="A370" s="13" t="s">
        <v>391</v>
      </c>
      <c r="B370" s="22" t="s">
        <v>679</v>
      </c>
      <c r="C370" s="73" t="s">
        <v>271</v>
      </c>
      <c r="D370" s="74" t="s">
        <v>82</v>
      </c>
    </row>
    <row r="371" spans="1:4" ht="31.5" x14ac:dyDescent="0.25">
      <c r="A371" s="13" t="s">
        <v>373</v>
      </c>
      <c r="B371" s="25" t="s">
        <v>680</v>
      </c>
      <c r="C371" s="71" t="s">
        <v>76</v>
      </c>
      <c r="D371" s="71" t="s">
        <v>77</v>
      </c>
    </row>
    <row r="372" spans="1:4" ht="31.5" x14ac:dyDescent="0.25">
      <c r="A372" s="13" t="s">
        <v>103</v>
      </c>
      <c r="B372" s="121" t="s">
        <v>681</v>
      </c>
      <c r="C372" s="71" t="s">
        <v>3</v>
      </c>
      <c r="D372" s="76" t="s">
        <v>12</v>
      </c>
    </row>
    <row r="373" spans="1:4" ht="31.5" x14ac:dyDescent="0.25">
      <c r="A373" s="13" t="s">
        <v>541</v>
      </c>
      <c r="B373" s="21" t="s">
        <v>682</v>
      </c>
      <c r="C373" s="71" t="s">
        <v>76</v>
      </c>
      <c r="D373" s="71" t="s">
        <v>77</v>
      </c>
    </row>
    <row r="374" spans="1:4" ht="31.5" x14ac:dyDescent="0.25">
      <c r="A374" s="13" t="s">
        <v>391</v>
      </c>
      <c r="B374" s="22" t="s">
        <v>683</v>
      </c>
      <c r="C374" s="71" t="s">
        <v>76</v>
      </c>
      <c r="D374" s="71" t="s">
        <v>77</v>
      </c>
    </row>
    <row r="375" spans="1:4" ht="31.5" x14ac:dyDescent="0.25">
      <c r="A375" s="13" t="s">
        <v>373</v>
      </c>
      <c r="B375" s="25" t="s">
        <v>684</v>
      </c>
      <c r="C375" s="70" t="s">
        <v>3</v>
      </c>
      <c r="D375" s="73" t="s">
        <v>6</v>
      </c>
    </row>
    <row r="376" spans="1:4" ht="31.5" x14ac:dyDescent="0.25">
      <c r="A376" s="13" t="s">
        <v>103</v>
      </c>
      <c r="B376" s="121" t="s">
        <v>685</v>
      </c>
      <c r="C376" s="70" t="s">
        <v>76</v>
      </c>
      <c r="D376" s="73" t="s">
        <v>77</v>
      </c>
    </row>
    <row r="377" spans="1:4" ht="42.75" x14ac:dyDescent="0.25">
      <c r="A377" s="13" t="s">
        <v>103</v>
      </c>
      <c r="B377" s="121" t="s">
        <v>686</v>
      </c>
      <c r="C377" s="70" t="s">
        <v>3</v>
      </c>
      <c r="D377" s="73" t="s">
        <v>335</v>
      </c>
    </row>
    <row r="378" spans="1:4" ht="31.5" x14ac:dyDescent="0.25">
      <c r="A378" s="13" t="s">
        <v>70</v>
      </c>
      <c r="B378" s="165" t="s">
        <v>687</v>
      </c>
      <c r="C378" s="75" t="s">
        <v>271</v>
      </c>
      <c r="D378" s="71" t="s">
        <v>600</v>
      </c>
    </row>
    <row r="379" spans="1:4" ht="31.5" x14ac:dyDescent="0.25">
      <c r="A379" s="13" t="s">
        <v>70</v>
      </c>
      <c r="B379" s="7" t="s">
        <v>688</v>
      </c>
      <c r="C379" s="71" t="s">
        <v>37</v>
      </c>
      <c r="D379" s="71" t="s">
        <v>584</v>
      </c>
    </row>
    <row r="380" spans="1:4" ht="31.5" x14ac:dyDescent="0.25">
      <c r="A380" s="13" t="s">
        <v>501</v>
      </c>
      <c r="B380" s="7" t="s">
        <v>689</v>
      </c>
      <c r="C380" s="70" t="s">
        <v>3</v>
      </c>
      <c r="D380" s="73" t="s">
        <v>6</v>
      </c>
    </row>
    <row r="381" spans="1:4" ht="43.5" x14ac:dyDescent="0.25">
      <c r="A381" s="13" t="s">
        <v>33</v>
      </c>
      <c r="B381" s="21" t="s">
        <v>690</v>
      </c>
      <c r="C381" s="70" t="s">
        <v>3</v>
      </c>
      <c r="D381" s="73" t="s">
        <v>6</v>
      </c>
    </row>
    <row r="382" spans="1:4" ht="31.5" x14ac:dyDescent="0.25">
      <c r="A382" s="13" t="s">
        <v>541</v>
      </c>
      <c r="B382" s="21" t="s">
        <v>691</v>
      </c>
      <c r="C382" s="70" t="s">
        <v>3</v>
      </c>
      <c r="D382" s="73" t="s">
        <v>6</v>
      </c>
    </row>
    <row r="383" spans="1:4" ht="31.5" x14ac:dyDescent="0.25">
      <c r="A383" s="13" t="s">
        <v>541</v>
      </c>
      <c r="B383" s="21" t="s">
        <v>692</v>
      </c>
      <c r="C383" s="70" t="s">
        <v>3</v>
      </c>
      <c r="D383" s="73" t="s">
        <v>6</v>
      </c>
    </row>
    <row r="384" spans="1:4" x14ac:dyDescent="0.25">
      <c r="A384" s="13" t="s">
        <v>437</v>
      </c>
      <c r="B384" s="7" t="s">
        <v>693</v>
      </c>
      <c r="C384" s="70" t="s">
        <v>3</v>
      </c>
      <c r="D384" s="73" t="s">
        <v>6</v>
      </c>
    </row>
    <row r="385" spans="1:4" ht="31.5" x14ac:dyDescent="0.25">
      <c r="A385" s="13" t="s">
        <v>67</v>
      </c>
      <c r="B385" s="10" t="s">
        <v>694</v>
      </c>
      <c r="C385" s="70" t="s">
        <v>3</v>
      </c>
      <c r="D385" s="73" t="s">
        <v>6</v>
      </c>
    </row>
    <row r="386" spans="1:4" ht="31.5" x14ac:dyDescent="0.25">
      <c r="A386" s="13" t="s">
        <v>356</v>
      </c>
      <c r="B386" s="122" t="s">
        <v>695</v>
      </c>
      <c r="C386" s="70" t="s">
        <v>3</v>
      </c>
      <c r="D386" s="73" t="s">
        <v>6</v>
      </c>
    </row>
    <row r="387" spans="1:4" ht="29.25" x14ac:dyDescent="0.25">
      <c r="A387" s="13" t="s">
        <v>109</v>
      </c>
      <c r="B387" s="62" t="s">
        <v>696</v>
      </c>
      <c r="C387" s="70" t="s">
        <v>3</v>
      </c>
      <c r="D387" s="73" t="s">
        <v>6</v>
      </c>
    </row>
    <row r="388" spans="1:4" ht="29.25" x14ac:dyDescent="0.25">
      <c r="A388" s="13" t="s">
        <v>109</v>
      </c>
      <c r="B388" s="63" t="s">
        <v>697</v>
      </c>
      <c r="C388" s="70" t="s">
        <v>300</v>
      </c>
      <c r="D388" s="73" t="s">
        <v>63</v>
      </c>
    </row>
    <row r="389" spans="1:4" ht="28.5" x14ac:dyDescent="0.25">
      <c r="A389" s="13" t="s">
        <v>463</v>
      </c>
      <c r="B389" s="60" t="s">
        <v>698</v>
      </c>
      <c r="C389" s="70" t="s">
        <v>3</v>
      </c>
      <c r="D389" s="73" t="s">
        <v>6</v>
      </c>
    </row>
    <row r="390" spans="1:4" ht="28.5" x14ac:dyDescent="0.25">
      <c r="A390" s="13" t="s">
        <v>463</v>
      </c>
      <c r="B390" s="56" t="s">
        <v>699</v>
      </c>
      <c r="C390" s="70" t="s">
        <v>3</v>
      </c>
      <c r="D390" s="73" t="s">
        <v>6</v>
      </c>
    </row>
    <row r="391" spans="1:4" x14ac:dyDescent="0.25">
      <c r="A391" s="13" t="s">
        <v>463</v>
      </c>
      <c r="B391" s="56" t="s">
        <v>700</v>
      </c>
      <c r="C391" s="70" t="s">
        <v>76</v>
      </c>
      <c r="D391" s="73" t="s">
        <v>77</v>
      </c>
    </row>
    <row r="392" spans="1:4" ht="28.5" x14ac:dyDescent="0.25">
      <c r="A392" s="13" t="s">
        <v>463</v>
      </c>
      <c r="B392" s="56" t="s">
        <v>701</v>
      </c>
      <c r="C392" s="70" t="s">
        <v>3</v>
      </c>
      <c r="D392" s="73" t="s">
        <v>12</v>
      </c>
    </row>
    <row r="393" spans="1:4" ht="42.75" x14ac:dyDescent="0.25">
      <c r="A393" s="13" t="s">
        <v>463</v>
      </c>
      <c r="B393" s="56" t="s">
        <v>702</v>
      </c>
      <c r="C393" s="70" t="s">
        <v>278</v>
      </c>
      <c r="D393" s="73" t="s">
        <v>15</v>
      </c>
    </row>
    <row r="394" spans="1:4" x14ac:dyDescent="0.25">
      <c r="A394" s="13" t="s">
        <v>463</v>
      </c>
      <c r="B394" s="145" t="s">
        <v>703</v>
      </c>
      <c r="C394" s="71" t="s">
        <v>37</v>
      </c>
      <c r="D394" s="73" t="s">
        <v>54</v>
      </c>
    </row>
    <row r="395" spans="1:4" x14ac:dyDescent="0.25">
      <c r="A395" s="13" t="s">
        <v>463</v>
      </c>
      <c r="B395" s="7" t="s">
        <v>704</v>
      </c>
      <c r="C395" s="71" t="s">
        <v>300</v>
      </c>
      <c r="D395" s="71" t="s">
        <v>552</v>
      </c>
    </row>
    <row r="396" spans="1:4" ht="31.5" x14ac:dyDescent="0.25">
      <c r="A396" s="13" t="s">
        <v>407</v>
      </c>
      <c r="B396" s="133" t="s">
        <v>705</v>
      </c>
      <c r="C396" s="136" t="s">
        <v>3</v>
      </c>
      <c r="D396" s="138" t="s">
        <v>6</v>
      </c>
    </row>
    <row r="397" spans="1:4" ht="31.5" x14ac:dyDescent="0.25">
      <c r="A397" s="13" t="s">
        <v>108</v>
      </c>
      <c r="B397" s="7" t="s">
        <v>706</v>
      </c>
      <c r="C397" s="70" t="s">
        <v>3</v>
      </c>
      <c r="D397" s="73" t="s">
        <v>6</v>
      </c>
    </row>
    <row r="398" spans="1:4" ht="42.75" x14ac:dyDescent="0.25">
      <c r="A398" s="13" t="s">
        <v>442</v>
      </c>
      <c r="B398" s="8" t="s">
        <v>707</v>
      </c>
      <c r="C398" s="70" t="s">
        <v>3</v>
      </c>
      <c r="D398" s="73" t="s">
        <v>6</v>
      </c>
    </row>
    <row r="399" spans="1:4" ht="31.5" x14ac:dyDescent="0.25">
      <c r="A399" s="13" t="s">
        <v>528</v>
      </c>
      <c r="B399" s="9" t="s">
        <v>708</v>
      </c>
      <c r="C399" s="70" t="s">
        <v>3</v>
      </c>
      <c r="D399" s="73" t="s">
        <v>6</v>
      </c>
    </row>
    <row r="400" spans="1:4" ht="31.5" x14ac:dyDescent="0.25">
      <c r="A400" s="13" t="s">
        <v>528</v>
      </c>
      <c r="B400" s="9" t="s">
        <v>709</v>
      </c>
      <c r="C400" s="71" t="s">
        <v>37</v>
      </c>
      <c r="D400" s="71" t="s">
        <v>595</v>
      </c>
    </row>
    <row r="401" spans="1:4" ht="31.5" x14ac:dyDescent="0.25">
      <c r="A401" s="13" t="s">
        <v>528</v>
      </c>
      <c r="B401" s="96" t="s">
        <v>710</v>
      </c>
      <c r="C401" s="70" t="s">
        <v>3</v>
      </c>
      <c r="D401" s="73" t="s">
        <v>6</v>
      </c>
    </row>
    <row r="402" spans="1:4" ht="31.5" x14ac:dyDescent="0.25">
      <c r="A402" s="13" t="s">
        <v>391</v>
      </c>
      <c r="B402" s="22" t="s">
        <v>711</v>
      </c>
      <c r="C402" s="70" t="s">
        <v>3</v>
      </c>
      <c r="D402" s="73" t="s">
        <v>6</v>
      </c>
    </row>
    <row r="403" spans="1:4" ht="42.75" x14ac:dyDescent="0.25">
      <c r="A403" s="13" t="s">
        <v>70</v>
      </c>
      <c r="B403" s="7" t="s">
        <v>712</v>
      </c>
      <c r="C403" s="70" t="s">
        <v>278</v>
      </c>
      <c r="D403" s="71" t="s">
        <v>633</v>
      </c>
    </row>
    <row r="404" spans="1:4" ht="31.5" x14ac:dyDescent="0.25">
      <c r="A404" s="13" t="s">
        <v>373</v>
      </c>
      <c r="B404" s="25" t="s">
        <v>713</v>
      </c>
      <c r="C404" s="70" t="s">
        <v>3</v>
      </c>
      <c r="D404" s="73" t="s">
        <v>6</v>
      </c>
    </row>
    <row r="405" spans="1:4" ht="31.5" x14ac:dyDescent="0.25">
      <c r="A405" s="13" t="s">
        <v>103</v>
      </c>
      <c r="B405" s="121" t="s">
        <v>714</v>
      </c>
      <c r="C405" s="70" t="s">
        <v>3</v>
      </c>
      <c r="D405" s="75" t="s">
        <v>335</v>
      </c>
    </row>
    <row r="406" spans="1:4" ht="31.5" x14ac:dyDescent="0.25">
      <c r="A406" s="13" t="s">
        <v>541</v>
      </c>
      <c r="B406" s="21" t="s">
        <v>715</v>
      </c>
      <c r="C406" s="70" t="s">
        <v>3</v>
      </c>
      <c r="D406" s="71" t="s">
        <v>6</v>
      </c>
    </row>
    <row r="407" spans="1:4" ht="43.5" x14ac:dyDescent="0.25">
      <c r="A407" s="13" t="s">
        <v>373</v>
      </c>
      <c r="B407" s="25" t="s">
        <v>716</v>
      </c>
      <c r="C407" s="70" t="s">
        <v>3</v>
      </c>
      <c r="D407" s="71" t="s">
        <v>8</v>
      </c>
    </row>
    <row r="408" spans="1:4" ht="31.5" x14ac:dyDescent="0.25">
      <c r="A408" s="13" t="s">
        <v>67</v>
      </c>
      <c r="B408" s="7" t="s">
        <v>717</v>
      </c>
      <c r="C408" s="70" t="s">
        <v>3</v>
      </c>
      <c r="D408" s="71" t="s">
        <v>6</v>
      </c>
    </row>
    <row r="409" spans="1:4" ht="31.5" x14ac:dyDescent="0.25">
      <c r="A409" s="13" t="s">
        <v>356</v>
      </c>
      <c r="B409" s="122" t="s">
        <v>718</v>
      </c>
      <c r="C409" s="70" t="s">
        <v>3</v>
      </c>
      <c r="D409" s="71" t="s">
        <v>6</v>
      </c>
    </row>
    <row r="410" spans="1:4" ht="42.75" x14ac:dyDescent="0.25">
      <c r="A410" s="13" t="s">
        <v>442</v>
      </c>
      <c r="B410" s="102" t="s">
        <v>719</v>
      </c>
      <c r="C410" s="71" t="s">
        <v>271</v>
      </c>
      <c r="D410" s="71" t="s">
        <v>82</v>
      </c>
    </row>
    <row r="411" spans="1:4" ht="31.5" x14ac:dyDescent="0.25">
      <c r="A411" s="13" t="s">
        <v>528</v>
      </c>
      <c r="B411" s="95" t="s">
        <v>720</v>
      </c>
      <c r="C411" s="70" t="s">
        <v>3</v>
      </c>
      <c r="D411" s="75" t="s">
        <v>335</v>
      </c>
    </row>
    <row r="412" spans="1:4" ht="31.5" x14ac:dyDescent="0.25">
      <c r="A412" s="13" t="s">
        <v>391</v>
      </c>
      <c r="B412" s="22" t="s">
        <v>721</v>
      </c>
      <c r="C412" s="70" t="s">
        <v>3</v>
      </c>
      <c r="D412" s="71" t="s">
        <v>6</v>
      </c>
    </row>
    <row r="413" spans="1:4" x14ac:dyDescent="0.25">
      <c r="A413" s="13" t="s">
        <v>437</v>
      </c>
      <c r="B413" s="7" t="s">
        <v>722</v>
      </c>
      <c r="C413" s="70" t="s">
        <v>3</v>
      </c>
      <c r="D413" s="71" t="s">
        <v>6</v>
      </c>
    </row>
    <row r="414" spans="1:4" ht="31.5" x14ac:dyDescent="0.25">
      <c r="A414" s="13" t="s">
        <v>67</v>
      </c>
      <c r="B414" s="113" t="s">
        <v>723</v>
      </c>
      <c r="C414" s="71" t="s">
        <v>37</v>
      </c>
      <c r="D414" s="71" t="s">
        <v>584</v>
      </c>
    </row>
    <row r="415" spans="1:4" ht="31.5" x14ac:dyDescent="0.25">
      <c r="A415" s="13" t="s">
        <v>67</v>
      </c>
      <c r="B415" s="113" t="s">
        <v>724</v>
      </c>
      <c r="C415" s="71" t="s">
        <v>37</v>
      </c>
      <c r="D415" s="71" t="s">
        <v>46</v>
      </c>
    </row>
    <row r="416" spans="1:4" ht="31.5" x14ac:dyDescent="0.25">
      <c r="A416" s="13" t="s">
        <v>67</v>
      </c>
      <c r="B416" s="113" t="s">
        <v>725</v>
      </c>
      <c r="C416" s="71" t="s">
        <v>37</v>
      </c>
      <c r="D416" s="71" t="s">
        <v>608</v>
      </c>
    </row>
    <row r="417" spans="1:4" x14ac:dyDescent="0.25">
      <c r="A417" s="13" t="s">
        <v>109</v>
      </c>
      <c r="B417" s="21" t="s">
        <v>726</v>
      </c>
      <c r="C417" s="70" t="s">
        <v>3</v>
      </c>
      <c r="D417" s="71" t="s">
        <v>12</v>
      </c>
    </row>
    <row r="418" spans="1:4" ht="31.5" x14ac:dyDescent="0.25">
      <c r="A418" s="13" t="s">
        <v>103</v>
      </c>
      <c r="B418" s="121" t="s">
        <v>727</v>
      </c>
      <c r="C418" s="70" t="s">
        <v>3</v>
      </c>
      <c r="D418" s="71" t="s">
        <v>6</v>
      </c>
    </row>
    <row r="419" spans="1:4" x14ac:dyDescent="0.25">
      <c r="A419" s="13" t="s">
        <v>109</v>
      </c>
      <c r="B419" s="21" t="s">
        <v>728</v>
      </c>
      <c r="C419" s="71" t="s">
        <v>76</v>
      </c>
      <c r="D419" s="71" t="s">
        <v>77</v>
      </c>
    </row>
    <row r="420" spans="1:4" ht="42.75" x14ac:dyDescent="0.25">
      <c r="A420" s="13" t="s">
        <v>103</v>
      </c>
      <c r="B420" s="8" t="s">
        <v>729</v>
      </c>
      <c r="C420" s="70" t="s">
        <v>278</v>
      </c>
      <c r="D420" s="73" t="s">
        <v>605</v>
      </c>
    </row>
    <row r="421" spans="1:4" ht="42.75" x14ac:dyDescent="0.25">
      <c r="A421" s="13" t="s">
        <v>70</v>
      </c>
      <c r="B421" s="7" t="s">
        <v>730</v>
      </c>
      <c r="C421" s="70" t="s">
        <v>278</v>
      </c>
      <c r="D421" s="71" t="s">
        <v>633</v>
      </c>
    </row>
    <row r="422" spans="1:4" ht="42.75" x14ac:dyDescent="0.25">
      <c r="A422" s="13" t="s">
        <v>70</v>
      </c>
      <c r="B422" s="7" t="s">
        <v>731</v>
      </c>
      <c r="C422" s="71" t="s">
        <v>300</v>
      </c>
      <c r="D422" s="71" t="s">
        <v>615</v>
      </c>
    </row>
    <row r="423" spans="1:4" ht="31.5" x14ac:dyDescent="0.25">
      <c r="A423" s="13" t="s">
        <v>70</v>
      </c>
      <c r="B423" s="26" t="s">
        <v>732</v>
      </c>
      <c r="C423" s="71" t="s">
        <v>271</v>
      </c>
      <c r="D423" s="71" t="s">
        <v>88</v>
      </c>
    </row>
    <row r="424" spans="1:4" ht="42.75" x14ac:dyDescent="0.25">
      <c r="A424" s="13" t="s">
        <v>501</v>
      </c>
      <c r="B424" s="7" t="s">
        <v>733</v>
      </c>
      <c r="C424" s="70" t="s">
        <v>278</v>
      </c>
      <c r="D424" s="71" t="s">
        <v>633</v>
      </c>
    </row>
    <row r="425" spans="1:4" ht="42.75" x14ac:dyDescent="0.25">
      <c r="A425" s="13" t="s">
        <v>501</v>
      </c>
      <c r="B425" s="7" t="s">
        <v>734</v>
      </c>
      <c r="C425" s="70" t="s">
        <v>278</v>
      </c>
      <c r="D425" s="71" t="s">
        <v>633</v>
      </c>
    </row>
    <row r="426" spans="1:4" ht="42.75" x14ac:dyDescent="0.25">
      <c r="A426" s="13" t="s">
        <v>501</v>
      </c>
      <c r="B426" s="7" t="s">
        <v>735</v>
      </c>
      <c r="C426" s="70" t="s">
        <v>278</v>
      </c>
      <c r="D426" s="71" t="s">
        <v>17</v>
      </c>
    </row>
    <row r="427" spans="1:4" ht="42.75" x14ac:dyDescent="0.25">
      <c r="A427" s="13" t="s">
        <v>33</v>
      </c>
      <c r="B427" s="21" t="s">
        <v>736</v>
      </c>
      <c r="C427" s="70" t="s">
        <v>278</v>
      </c>
      <c r="D427" s="71" t="s">
        <v>652</v>
      </c>
    </row>
    <row r="428" spans="1:4" ht="42.75" x14ac:dyDescent="0.25">
      <c r="A428" s="13" t="s">
        <v>33</v>
      </c>
      <c r="B428" s="21" t="s">
        <v>737</v>
      </c>
      <c r="C428" s="70" t="s">
        <v>278</v>
      </c>
      <c r="D428" s="71" t="s">
        <v>633</v>
      </c>
    </row>
    <row r="429" spans="1:4" ht="42.75" x14ac:dyDescent="0.25">
      <c r="A429" s="13" t="s">
        <v>437</v>
      </c>
      <c r="B429" s="7" t="s">
        <v>738</v>
      </c>
      <c r="C429" s="70" t="s">
        <v>278</v>
      </c>
      <c r="D429" s="71" t="s">
        <v>633</v>
      </c>
    </row>
    <row r="430" spans="1:4" ht="42.75" x14ac:dyDescent="0.25">
      <c r="A430" s="13" t="s">
        <v>67</v>
      </c>
      <c r="B430" s="7" t="s">
        <v>739</v>
      </c>
      <c r="C430" s="70" t="s">
        <v>278</v>
      </c>
      <c r="D430" s="71" t="s">
        <v>295</v>
      </c>
    </row>
    <row r="431" spans="1:4" ht="42.75" x14ac:dyDescent="0.25">
      <c r="A431" s="13" t="s">
        <v>356</v>
      </c>
      <c r="B431" s="11" t="s">
        <v>740</v>
      </c>
      <c r="C431" s="70" t="s">
        <v>278</v>
      </c>
      <c r="D431" s="73" t="s">
        <v>605</v>
      </c>
    </row>
    <row r="432" spans="1:4" ht="42.75" x14ac:dyDescent="0.25">
      <c r="A432" s="13" t="s">
        <v>109</v>
      </c>
      <c r="B432" s="21" t="s">
        <v>741</v>
      </c>
      <c r="C432" s="70" t="s">
        <v>278</v>
      </c>
      <c r="D432" s="71" t="s">
        <v>605</v>
      </c>
    </row>
    <row r="433" spans="1:4" ht="42.75" x14ac:dyDescent="0.25">
      <c r="A433" s="13" t="s">
        <v>442</v>
      </c>
      <c r="B433" s="18" t="s">
        <v>742</v>
      </c>
      <c r="C433" s="70" t="s">
        <v>278</v>
      </c>
      <c r="D433" s="71" t="s">
        <v>295</v>
      </c>
    </row>
    <row r="434" spans="1:4" ht="42.75" x14ac:dyDescent="0.25">
      <c r="A434" s="13" t="s">
        <v>528</v>
      </c>
      <c r="B434" s="9" t="s">
        <v>743</v>
      </c>
      <c r="C434" s="70" t="s">
        <v>278</v>
      </c>
      <c r="D434" s="71" t="s">
        <v>633</v>
      </c>
    </row>
    <row r="435" spans="1:4" ht="42.75" x14ac:dyDescent="0.25">
      <c r="A435" s="13" t="s">
        <v>103</v>
      </c>
      <c r="B435" s="8" t="s">
        <v>744</v>
      </c>
      <c r="C435" s="70" t="s">
        <v>278</v>
      </c>
      <c r="D435" s="77" t="s">
        <v>15</v>
      </c>
    </row>
    <row r="436" spans="1:4" ht="31.5" x14ac:dyDescent="0.25">
      <c r="A436" s="13" t="s">
        <v>70</v>
      </c>
      <c r="B436" s="163" t="s">
        <v>745</v>
      </c>
      <c r="C436" s="71" t="s">
        <v>271</v>
      </c>
      <c r="D436" s="71" t="s">
        <v>329</v>
      </c>
    </row>
    <row r="437" spans="1:4" ht="42.75" x14ac:dyDescent="0.25">
      <c r="A437" s="13" t="s">
        <v>407</v>
      </c>
      <c r="B437" s="135" t="s">
        <v>746</v>
      </c>
      <c r="C437" s="136" t="s">
        <v>278</v>
      </c>
      <c r="D437" s="139" t="s">
        <v>15</v>
      </c>
    </row>
    <row r="438" spans="1:4" ht="42.75" x14ac:dyDescent="0.25">
      <c r="A438" s="13" t="s">
        <v>108</v>
      </c>
      <c r="B438" s="28" t="s">
        <v>747</v>
      </c>
      <c r="C438" s="70" t="s">
        <v>278</v>
      </c>
      <c r="D438" s="69" t="s">
        <v>15</v>
      </c>
    </row>
    <row r="439" spans="1:4" ht="42.75" x14ac:dyDescent="0.25">
      <c r="A439" s="13" t="s">
        <v>528</v>
      </c>
      <c r="B439" s="97" t="s">
        <v>748</v>
      </c>
      <c r="C439" s="70" t="s">
        <v>278</v>
      </c>
      <c r="D439" s="71" t="s">
        <v>15</v>
      </c>
    </row>
    <row r="440" spans="1:4" ht="31.5" x14ac:dyDescent="0.25">
      <c r="A440" s="13" t="s">
        <v>373</v>
      </c>
      <c r="B440" s="58" t="s">
        <v>749</v>
      </c>
      <c r="C440" s="70" t="s">
        <v>3</v>
      </c>
      <c r="D440" s="71" t="s">
        <v>6</v>
      </c>
    </row>
    <row r="441" spans="1:4" ht="31.5" x14ac:dyDescent="0.25">
      <c r="A441" s="13" t="s">
        <v>373</v>
      </c>
      <c r="B441" s="58" t="s">
        <v>750</v>
      </c>
      <c r="C441" s="71" t="s">
        <v>37</v>
      </c>
      <c r="D441" s="71" t="s">
        <v>46</v>
      </c>
    </row>
    <row r="442" spans="1:4" ht="31.5" x14ac:dyDescent="0.25">
      <c r="A442" s="13" t="s">
        <v>373</v>
      </c>
      <c r="B442" s="58" t="s">
        <v>751</v>
      </c>
      <c r="C442" s="71" t="s">
        <v>37</v>
      </c>
      <c r="D442" s="71" t="s">
        <v>608</v>
      </c>
    </row>
    <row r="443" spans="1:4" ht="31.5" x14ac:dyDescent="0.25">
      <c r="A443" s="13" t="s">
        <v>373</v>
      </c>
      <c r="B443" s="58" t="s">
        <v>752</v>
      </c>
      <c r="C443" s="71" t="s">
        <v>37</v>
      </c>
      <c r="D443" s="73" t="s">
        <v>347</v>
      </c>
    </row>
    <row r="444" spans="1:4" ht="31.5" x14ac:dyDescent="0.25">
      <c r="A444" s="13" t="s">
        <v>373</v>
      </c>
      <c r="B444" s="58" t="s">
        <v>753</v>
      </c>
      <c r="C444" s="71" t="s">
        <v>37</v>
      </c>
      <c r="D444" s="71" t="s">
        <v>584</v>
      </c>
    </row>
    <row r="445" spans="1:4" ht="42.75" x14ac:dyDescent="0.25">
      <c r="A445" s="13" t="s">
        <v>373</v>
      </c>
      <c r="B445" s="29" t="s">
        <v>754</v>
      </c>
      <c r="C445" s="70" t="s">
        <v>278</v>
      </c>
      <c r="D445" s="71" t="s">
        <v>17</v>
      </c>
    </row>
    <row r="446" spans="1:4" ht="42.75" x14ac:dyDescent="0.25">
      <c r="A446" s="13" t="s">
        <v>501</v>
      </c>
      <c r="B446" s="28" t="s">
        <v>755</v>
      </c>
      <c r="C446" s="70" t="s">
        <v>278</v>
      </c>
      <c r="D446" s="71" t="s">
        <v>17</v>
      </c>
    </row>
    <row r="447" spans="1:4" ht="42.75" x14ac:dyDescent="0.25">
      <c r="A447" s="13" t="s">
        <v>67</v>
      </c>
      <c r="B447" s="78" t="s">
        <v>756</v>
      </c>
      <c r="C447" s="71" t="s">
        <v>37</v>
      </c>
      <c r="D447" s="71" t="s">
        <v>54</v>
      </c>
    </row>
    <row r="448" spans="1:4" ht="57" x14ac:dyDescent="0.25">
      <c r="A448" s="13" t="s">
        <v>442</v>
      </c>
      <c r="B448" s="27" t="s">
        <v>757</v>
      </c>
      <c r="C448" s="71" t="s">
        <v>37</v>
      </c>
      <c r="D448" s="71" t="s">
        <v>54</v>
      </c>
    </row>
    <row r="449" spans="1:4" ht="42.75" x14ac:dyDescent="0.25">
      <c r="A449" s="13" t="s">
        <v>442</v>
      </c>
      <c r="B449" s="27" t="s">
        <v>758</v>
      </c>
      <c r="C449" s="71" t="s">
        <v>37</v>
      </c>
      <c r="D449" s="71" t="s">
        <v>582</v>
      </c>
    </row>
    <row r="450" spans="1:4" ht="42.75" x14ac:dyDescent="0.25">
      <c r="A450" s="13" t="s">
        <v>528</v>
      </c>
      <c r="B450" s="95" t="s">
        <v>759</v>
      </c>
      <c r="C450" s="70" t="s">
        <v>278</v>
      </c>
      <c r="D450" s="71" t="s">
        <v>17</v>
      </c>
    </row>
    <row r="451" spans="1:4" ht="42.75" x14ac:dyDescent="0.25">
      <c r="A451" s="13" t="s">
        <v>391</v>
      </c>
      <c r="B451" s="22" t="s">
        <v>760</v>
      </c>
      <c r="C451" s="71" t="s">
        <v>37</v>
      </c>
      <c r="D451" s="71" t="s">
        <v>582</v>
      </c>
    </row>
    <row r="452" spans="1:4" ht="31.5" x14ac:dyDescent="0.25">
      <c r="A452" s="13" t="s">
        <v>103</v>
      </c>
      <c r="B452" s="121" t="s">
        <v>761</v>
      </c>
      <c r="C452" s="73" t="s">
        <v>3</v>
      </c>
      <c r="D452" s="71" t="s">
        <v>4</v>
      </c>
    </row>
    <row r="453" spans="1:4" ht="43.5" x14ac:dyDescent="0.25">
      <c r="A453" s="13" t="s">
        <v>103</v>
      </c>
      <c r="B453" s="121" t="s">
        <v>762</v>
      </c>
      <c r="C453" s="73" t="s">
        <v>278</v>
      </c>
      <c r="D453" s="71" t="s">
        <v>605</v>
      </c>
    </row>
    <row r="454" spans="1:4" ht="31.5" x14ac:dyDescent="0.25">
      <c r="A454" s="13" t="s">
        <v>103</v>
      </c>
      <c r="B454" s="121" t="s">
        <v>763</v>
      </c>
      <c r="C454" s="73" t="s">
        <v>34</v>
      </c>
      <c r="D454" s="71" t="s">
        <v>35</v>
      </c>
    </row>
    <row r="455" spans="1:4" ht="31.5" x14ac:dyDescent="0.25">
      <c r="A455" s="13" t="s">
        <v>103</v>
      </c>
      <c r="B455" s="121" t="s">
        <v>653</v>
      </c>
      <c r="C455" s="71" t="s">
        <v>37</v>
      </c>
      <c r="D455" s="71" t="s">
        <v>608</v>
      </c>
    </row>
    <row r="456" spans="1:4" ht="31.5" x14ac:dyDescent="0.25">
      <c r="A456" s="13" t="s">
        <v>103</v>
      </c>
      <c r="B456" s="121" t="s">
        <v>764</v>
      </c>
      <c r="C456" s="71" t="s">
        <v>37</v>
      </c>
      <c r="D456" s="73" t="s">
        <v>347</v>
      </c>
    </row>
    <row r="457" spans="1:4" ht="31.5" x14ac:dyDescent="0.25">
      <c r="A457" s="13" t="s">
        <v>103</v>
      </c>
      <c r="B457" s="121" t="s">
        <v>765</v>
      </c>
      <c r="C457" s="71" t="s">
        <v>37</v>
      </c>
      <c r="D457" s="71" t="s">
        <v>584</v>
      </c>
    </row>
    <row r="458" spans="1:4" ht="31.5" x14ac:dyDescent="0.25">
      <c r="A458" s="13" t="s">
        <v>103</v>
      </c>
      <c r="B458" s="121" t="s">
        <v>766</v>
      </c>
      <c r="C458" s="71" t="s">
        <v>37</v>
      </c>
      <c r="D458" s="73" t="s">
        <v>347</v>
      </c>
    </row>
    <row r="459" spans="1:4" ht="31.5" x14ac:dyDescent="0.25">
      <c r="A459" s="13" t="s">
        <v>103</v>
      </c>
      <c r="B459" s="121" t="s">
        <v>767</v>
      </c>
      <c r="C459" s="71" t="s">
        <v>37</v>
      </c>
      <c r="D459" s="71" t="s">
        <v>46</v>
      </c>
    </row>
    <row r="460" spans="1:4" ht="31.5" x14ac:dyDescent="0.25">
      <c r="A460" s="13" t="s">
        <v>103</v>
      </c>
      <c r="B460" s="121" t="s">
        <v>768</v>
      </c>
      <c r="C460" s="71" t="s">
        <v>37</v>
      </c>
      <c r="D460" s="71" t="s">
        <v>101</v>
      </c>
    </row>
    <row r="461" spans="1:4" ht="31.5" x14ac:dyDescent="0.25">
      <c r="A461" s="13" t="s">
        <v>103</v>
      </c>
      <c r="B461" s="121" t="s">
        <v>769</v>
      </c>
      <c r="C461" s="71" t="s">
        <v>37</v>
      </c>
      <c r="D461" s="71" t="s">
        <v>595</v>
      </c>
    </row>
    <row r="462" spans="1:4" ht="31.5" x14ac:dyDescent="0.25">
      <c r="A462" s="13" t="s">
        <v>103</v>
      </c>
      <c r="B462" s="121" t="s">
        <v>770</v>
      </c>
      <c r="C462" s="73" t="s">
        <v>300</v>
      </c>
      <c r="D462" s="71" t="s">
        <v>63</v>
      </c>
    </row>
    <row r="463" spans="1:4" ht="42.75" x14ac:dyDescent="0.25">
      <c r="A463" s="13" t="s">
        <v>103</v>
      </c>
      <c r="B463" s="121" t="s">
        <v>771</v>
      </c>
      <c r="C463" s="73" t="s">
        <v>300</v>
      </c>
      <c r="D463" s="71" t="s">
        <v>63</v>
      </c>
    </row>
    <row r="464" spans="1:4" ht="31.5" x14ac:dyDescent="0.25">
      <c r="A464" s="13" t="s">
        <v>103</v>
      </c>
      <c r="B464" s="121" t="s">
        <v>772</v>
      </c>
      <c r="C464" s="73" t="s">
        <v>76</v>
      </c>
      <c r="D464" s="71" t="s">
        <v>77</v>
      </c>
    </row>
    <row r="465" spans="1:4" ht="31.5" x14ac:dyDescent="0.25">
      <c r="A465" s="13" t="s">
        <v>103</v>
      </c>
      <c r="B465" s="121" t="s">
        <v>773</v>
      </c>
      <c r="C465" s="73" t="s">
        <v>271</v>
      </c>
      <c r="D465" s="75" t="s">
        <v>80</v>
      </c>
    </row>
    <row r="466" spans="1:4" ht="31.5" x14ac:dyDescent="0.25">
      <c r="A466" s="13" t="s">
        <v>103</v>
      </c>
      <c r="B466" s="121" t="s">
        <v>774</v>
      </c>
      <c r="C466" s="73" t="s">
        <v>271</v>
      </c>
      <c r="D466" s="71" t="s">
        <v>303</v>
      </c>
    </row>
    <row r="467" spans="1:4" ht="31.5" x14ac:dyDescent="0.25">
      <c r="A467" s="13" t="s">
        <v>103</v>
      </c>
      <c r="B467" s="121" t="s">
        <v>775</v>
      </c>
      <c r="C467" s="73" t="s">
        <v>271</v>
      </c>
      <c r="D467" s="71" t="s">
        <v>82</v>
      </c>
    </row>
    <row r="468" spans="1:4" ht="31.5" x14ac:dyDescent="0.25">
      <c r="A468" s="13" t="s">
        <v>103</v>
      </c>
      <c r="B468" s="121" t="s">
        <v>776</v>
      </c>
      <c r="C468" s="73" t="s">
        <v>271</v>
      </c>
      <c r="D468" s="71" t="s">
        <v>88</v>
      </c>
    </row>
    <row r="469" spans="1:4" ht="31.5" x14ac:dyDescent="0.25">
      <c r="A469" s="13" t="s">
        <v>103</v>
      </c>
      <c r="B469" s="121" t="s">
        <v>777</v>
      </c>
      <c r="C469" s="70" t="s">
        <v>271</v>
      </c>
      <c r="D469" s="71" t="s">
        <v>664</v>
      </c>
    </row>
    <row r="470" spans="1:4" ht="42.75" x14ac:dyDescent="0.25">
      <c r="A470" s="13" t="s">
        <v>33</v>
      </c>
      <c r="B470" s="21" t="s">
        <v>778</v>
      </c>
      <c r="C470" s="70" t="s">
        <v>278</v>
      </c>
      <c r="D470" s="71" t="s">
        <v>398</v>
      </c>
    </row>
    <row r="471" spans="1:4" ht="42.75" x14ac:dyDescent="0.25">
      <c r="A471" s="13" t="s">
        <v>501</v>
      </c>
      <c r="B471" s="7" t="s">
        <v>779</v>
      </c>
      <c r="C471" s="71" t="s">
        <v>300</v>
      </c>
      <c r="D471" s="71" t="s">
        <v>63</v>
      </c>
    </row>
    <row r="472" spans="1:4" ht="31.5" x14ac:dyDescent="0.25">
      <c r="A472" s="13" t="s">
        <v>528</v>
      </c>
      <c r="B472" s="9" t="s">
        <v>780</v>
      </c>
      <c r="C472" s="73" t="s">
        <v>300</v>
      </c>
      <c r="D472" s="71" t="s">
        <v>63</v>
      </c>
    </row>
    <row r="473" spans="1:4" ht="31.5" x14ac:dyDescent="0.25">
      <c r="A473" s="13" t="s">
        <v>70</v>
      </c>
      <c r="B473" s="161" t="s">
        <v>781</v>
      </c>
      <c r="C473" s="73" t="s">
        <v>271</v>
      </c>
      <c r="D473" s="71" t="s">
        <v>303</v>
      </c>
    </row>
    <row r="474" spans="1:4" ht="31.5" x14ac:dyDescent="0.25">
      <c r="A474" s="13" t="s">
        <v>442</v>
      </c>
      <c r="B474" s="8" t="s">
        <v>782</v>
      </c>
      <c r="C474" s="71" t="s">
        <v>300</v>
      </c>
      <c r="D474" s="71" t="s">
        <v>61</v>
      </c>
    </row>
    <row r="475" spans="1:4" ht="31.5" x14ac:dyDescent="0.25">
      <c r="A475" s="13" t="s">
        <v>501</v>
      </c>
      <c r="B475" s="61" t="s">
        <v>783</v>
      </c>
      <c r="C475" s="71" t="s">
        <v>3</v>
      </c>
      <c r="D475" s="71" t="s">
        <v>12</v>
      </c>
    </row>
    <row r="476" spans="1:4" ht="31.5" x14ac:dyDescent="0.25">
      <c r="A476" s="13" t="s">
        <v>501</v>
      </c>
      <c r="B476" s="61" t="s">
        <v>784</v>
      </c>
      <c r="C476" s="71" t="s">
        <v>3</v>
      </c>
      <c r="D476" s="71" t="s">
        <v>12</v>
      </c>
    </row>
    <row r="477" spans="1:4" ht="31.5" x14ac:dyDescent="0.25">
      <c r="A477" s="13" t="s">
        <v>501</v>
      </c>
      <c r="B477" s="61" t="s">
        <v>785</v>
      </c>
      <c r="C477" s="71" t="s">
        <v>37</v>
      </c>
      <c r="D477" s="73" t="s">
        <v>347</v>
      </c>
    </row>
    <row r="478" spans="1:4" ht="31.5" x14ac:dyDescent="0.25">
      <c r="A478" s="13" t="s">
        <v>501</v>
      </c>
      <c r="B478" s="61" t="s">
        <v>786</v>
      </c>
      <c r="C478" s="71" t="s">
        <v>37</v>
      </c>
      <c r="D478" s="71" t="s">
        <v>42</v>
      </c>
    </row>
    <row r="479" spans="1:4" ht="31.5" x14ac:dyDescent="0.25">
      <c r="A479" s="13" t="s">
        <v>501</v>
      </c>
      <c r="B479" s="61" t="s">
        <v>787</v>
      </c>
      <c r="C479" s="71" t="s">
        <v>300</v>
      </c>
      <c r="D479" s="71" t="s">
        <v>63</v>
      </c>
    </row>
    <row r="480" spans="1:4" ht="42.75" x14ac:dyDescent="0.25">
      <c r="A480" s="13" t="s">
        <v>501</v>
      </c>
      <c r="B480" s="7" t="s">
        <v>788</v>
      </c>
      <c r="C480" s="70" t="s">
        <v>278</v>
      </c>
      <c r="D480" s="71" t="s">
        <v>15</v>
      </c>
    </row>
    <row r="481" spans="1:4" ht="31.5" x14ac:dyDescent="0.25">
      <c r="A481" s="13" t="s">
        <v>70</v>
      </c>
      <c r="B481" s="161" t="s">
        <v>789</v>
      </c>
      <c r="C481" s="73" t="s">
        <v>300</v>
      </c>
      <c r="D481" s="71" t="s">
        <v>63</v>
      </c>
    </row>
    <row r="482" spans="1:4" ht="31.5" x14ac:dyDescent="0.25">
      <c r="A482" s="13" t="s">
        <v>541</v>
      </c>
      <c r="B482" s="64" t="s">
        <v>790</v>
      </c>
      <c r="C482" s="75" t="s">
        <v>3</v>
      </c>
      <c r="D482" s="75" t="s">
        <v>335</v>
      </c>
    </row>
    <row r="483" spans="1:4" ht="31.5" x14ac:dyDescent="0.25">
      <c r="A483" s="13" t="s">
        <v>407</v>
      </c>
      <c r="B483" s="134" t="s">
        <v>791</v>
      </c>
      <c r="C483" s="140" t="s">
        <v>76</v>
      </c>
      <c r="D483" s="129" t="s">
        <v>77</v>
      </c>
    </row>
    <row r="484" spans="1:4" ht="31.5" x14ac:dyDescent="0.25">
      <c r="A484" s="13" t="s">
        <v>70</v>
      </c>
      <c r="B484" s="34" t="s">
        <v>792</v>
      </c>
      <c r="C484" s="71" t="s">
        <v>37</v>
      </c>
      <c r="D484" s="73" t="s">
        <v>347</v>
      </c>
    </row>
    <row r="485" spans="1:4" ht="31.5" x14ac:dyDescent="0.25">
      <c r="A485" s="13" t="s">
        <v>70</v>
      </c>
      <c r="B485" s="161" t="s">
        <v>793</v>
      </c>
      <c r="C485" s="73" t="s">
        <v>76</v>
      </c>
      <c r="D485" s="71" t="s">
        <v>77</v>
      </c>
    </row>
    <row r="486" spans="1:4" ht="42.75" x14ac:dyDescent="0.25">
      <c r="A486" s="13" t="s">
        <v>407</v>
      </c>
      <c r="B486" s="134" t="s">
        <v>794</v>
      </c>
      <c r="C486" s="129" t="s">
        <v>3</v>
      </c>
      <c r="D486" s="140" t="s">
        <v>335</v>
      </c>
    </row>
    <row r="487" spans="1:4" ht="31.5" x14ac:dyDescent="0.25">
      <c r="A487" s="13" t="s">
        <v>108</v>
      </c>
      <c r="B487" s="122" t="s">
        <v>795</v>
      </c>
      <c r="C487" s="71" t="s">
        <v>3</v>
      </c>
      <c r="D487" s="73" t="s">
        <v>6</v>
      </c>
    </row>
    <row r="488" spans="1:4" ht="42.75" x14ac:dyDescent="0.25">
      <c r="A488" s="13" t="s">
        <v>70</v>
      </c>
      <c r="B488" s="164" t="s">
        <v>796</v>
      </c>
      <c r="C488" s="70" t="s">
        <v>278</v>
      </c>
      <c r="D488" s="73" t="s">
        <v>17</v>
      </c>
    </row>
    <row r="489" spans="1:4" ht="42.75" x14ac:dyDescent="0.25">
      <c r="A489" s="13" t="s">
        <v>108</v>
      </c>
      <c r="B489" s="122" t="s">
        <v>797</v>
      </c>
      <c r="C489" s="75" t="s">
        <v>3</v>
      </c>
      <c r="D489" s="148" t="s">
        <v>335</v>
      </c>
    </row>
    <row r="490" spans="1:4" ht="31.5" x14ac:dyDescent="0.25">
      <c r="A490" s="13" t="s">
        <v>108</v>
      </c>
      <c r="B490" s="122" t="s">
        <v>798</v>
      </c>
      <c r="C490" s="71" t="s">
        <v>3</v>
      </c>
      <c r="D490" s="74" t="s">
        <v>8</v>
      </c>
    </row>
    <row r="491" spans="1:4" ht="31.5" x14ac:dyDescent="0.25">
      <c r="A491" s="13" t="s">
        <v>501</v>
      </c>
      <c r="B491" s="7" t="s">
        <v>799</v>
      </c>
      <c r="C491" s="71" t="s">
        <v>37</v>
      </c>
      <c r="D491" s="71" t="s">
        <v>46</v>
      </c>
    </row>
    <row r="492" spans="1:4" ht="43.5" x14ac:dyDescent="0.25">
      <c r="A492" s="13" t="s">
        <v>541</v>
      </c>
      <c r="B492" s="64" t="s">
        <v>800</v>
      </c>
      <c r="C492" s="75" t="s">
        <v>278</v>
      </c>
      <c r="D492" s="75" t="s">
        <v>17</v>
      </c>
    </row>
    <row r="493" spans="1:4" ht="31.5" x14ac:dyDescent="0.25">
      <c r="A493" s="13" t="s">
        <v>541</v>
      </c>
      <c r="B493" s="21" t="s">
        <v>801</v>
      </c>
      <c r="C493" s="71" t="s">
        <v>37</v>
      </c>
      <c r="D493" s="73" t="s">
        <v>587</v>
      </c>
    </row>
    <row r="494" spans="1:4" ht="31.5" x14ac:dyDescent="0.25">
      <c r="A494" s="13" t="s">
        <v>356</v>
      </c>
      <c r="B494" s="24" t="s">
        <v>802</v>
      </c>
      <c r="C494" s="71" t="s">
        <v>37</v>
      </c>
      <c r="D494" s="73" t="s">
        <v>587</v>
      </c>
    </row>
    <row r="495" spans="1:4" ht="31.5" x14ac:dyDescent="0.25">
      <c r="A495" s="13" t="s">
        <v>407</v>
      </c>
      <c r="B495" s="133" t="s">
        <v>803</v>
      </c>
      <c r="C495" s="71" t="s">
        <v>37</v>
      </c>
      <c r="D495" s="129" t="s">
        <v>595</v>
      </c>
    </row>
    <row r="496" spans="1:4" ht="31.5" x14ac:dyDescent="0.25">
      <c r="A496" s="13" t="s">
        <v>528</v>
      </c>
      <c r="B496" s="109" t="s">
        <v>804</v>
      </c>
      <c r="C496" s="71" t="s">
        <v>37</v>
      </c>
      <c r="D496" s="71" t="s">
        <v>608</v>
      </c>
    </row>
    <row r="497" spans="1:4" ht="31.5" x14ac:dyDescent="0.25">
      <c r="A497" s="13" t="s">
        <v>528</v>
      </c>
      <c r="B497" s="110" t="s">
        <v>805</v>
      </c>
      <c r="C497" s="71" t="s">
        <v>37</v>
      </c>
      <c r="D497" s="73" t="s">
        <v>347</v>
      </c>
    </row>
    <row r="498" spans="1:4" ht="31.5" x14ac:dyDescent="0.25">
      <c r="A498" s="13" t="s">
        <v>528</v>
      </c>
      <c r="B498" s="111" t="s">
        <v>806</v>
      </c>
      <c r="C498" s="71" t="s">
        <v>37</v>
      </c>
      <c r="D498" s="71" t="s">
        <v>46</v>
      </c>
    </row>
    <row r="499" spans="1:4" ht="31.5" x14ac:dyDescent="0.25">
      <c r="A499" s="13" t="s">
        <v>528</v>
      </c>
      <c r="B499" s="98" t="s">
        <v>807</v>
      </c>
      <c r="C499" s="71" t="s">
        <v>37</v>
      </c>
      <c r="D499" s="73" t="s">
        <v>587</v>
      </c>
    </row>
    <row r="500" spans="1:4" ht="31.5" x14ac:dyDescent="0.25">
      <c r="A500" s="13" t="s">
        <v>70</v>
      </c>
      <c r="B500" s="161" t="s">
        <v>808</v>
      </c>
      <c r="C500" s="73" t="s">
        <v>3</v>
      </c>
      <c r="D500" s="75" t="s">
        <v>335</v>
      </c>
    </row>
    <row r="501" spans="1:4" ht="31.5" x14ac:dyDescent="0.25">
      <c r="A501" s="13" t="s">
        <v>33</v>
      </c>
      <c r="B501" s="21" t="s">
        <v>809</v>
      </c>
      <c r="C501" s="71" t="s">
        <v>37</v>
      </c>
      <c r="D501" s="71" t="s">
        <v>584</v>
      </c>
    </row>
    <row r="502" spans="1:4" ht="32.25" customHeight="1" x14ac:dyDescent="0.25">
      <c r="A502" s="13" t="s">
        <v>108</v>
      </c>
      <c r="B502" s="7" t="s">
        <v>810</v>
      </c>
      <c r="C502" s="71" t="s">
        <v>271</v>
      </c>
      <c r="D502" s="75" t="s">
        <v>80</v>
      </c>
    </row>
    <row r="503" spans="1:4" ht="31.5" x14ac:dyDescent="0.25">
      <c r="A503" s="13" t="s">
        <v>541</v>
      </c>
      <c r="B503" s="21" t="s">
        <v>811</v>
      </c>
      <c r="C503" s="71" t="s">
        <v>37</v>
      </c>
      <c r="D503" s="71" t="s">
        <v>812</v>
      </c>
    </row>
    <row r="504" spans="1:4" ht="31.5" x14ac:dyDescent="0.25">
      <c r="A504" s="13" t="s">
        <v>501</v>
      </c>
      <c r="B504" s="7" t="s">
        <v>813</v>
      </c>
      <c r="C504" s="71" t="s">
        <v>271</v>
      </c>
      <c r="D504" s="71" t="s">
        <v>82</v>
      </c>
    </row>
    <row r="505" spans="1:4" ht="31.5" x14ac:dyDescent="0.25">
      <c r="A505" s="13" t="s">
        <v>356</v>
      </c>
      <c r="B505" s="151" t="s">
        <v>814</v>
      </c>
      <c r="C505" s="71" t="s">
        <v>271</v>
      </c>
      <c r="D505" s="74" t="s">
        <v>88</v>
      </c>
    </row>
    <row r="506" spans="1:4" ht="31.5" x14ac:dyDescent="0.25">
      <c r="A506" s="13" t="s">
        <v>356</v>
      </c>
      <c r="B506" s="11" t="s">
        <v>815</v>
      </c>
      <c r="C506" s="71" t="s">
        <v>271</v>
      </c>
      <c r="D506" s="79" t="s">
        <v>80</v>
      </c>
    </row>
    <row r="507" spans="1:4" ht="31.5" x14ac:dyDescent="0.25">
      <c r="A507" s="13" t="s">
        <v>108</v>
      </c>
      <c r="B507" s="61" t="s">
        <v>653</v>
      </c>
      <c r="C507" s="71" t="s">
        <v>37</v>
      </c>
      <c r="D507" s="79" t="s">
        <v>608</v>
      </c>
    </row>
    <row r="508" spans="1:4" ht="31.5" x14ac:dyDescent="0.25">
      <c r="A508" s="13" t="s">
        <v>108</v>
      </c>
      <c r="B508" s="122" t="s">
        <v>816</v>
      </c>
      <c r="C508" s="71" t="s">
        <v>37</v>
      </c>
      <c r="D508" s="79" t="s">
        <v>584</v>
      </c>
    </row>
    <row r="509" spans="1:4" ht="31.5" x14ac:dyDescent="0.25">
      <c r="A509" s="13" t="s">
        <v>108</v>
      </c>
      <c r="B509" s="122" t="s">
        <v>817</v>
      </c>
      <c r="C509" s="71" t="s">
        <v>37</v>
      </c>
      <c r="D509" s="79" t="s">
        <v>101</v>
      </c>
    </row>
    <row r="510" spans="1:4" ht="31.5" x14ac:dyDescent="0.25">
      <c r="A510" s="13" t="s">
        <v>108</v>
      </c>
      <c r="B510" s="122" t="s">
        <v>655</v>
      </c>
      <c r="C510" s="71" t="s">
        <v>37</v>
      </c>
      <c r="D510" s="79" t="s">
        <v>46</v>
      </c>
    </row>
    <row r="511" spans="1:4" ht="57" x14ac:dyDescent="0.25">
      <c r="A511" s="13" t="s">
        <v>442</v>
      </c>
      <c r="B511" s="102" t="s">
        <v>818</v>
      </c>
      <c r="C511" s="71" t="s">
        <v>37</v>
      </c>
      <c r="D511" s="79" t="s">
        <v>54</v>
      </c>
    </row>
    <row r="512" spans="1:4" ht="29.25" x14ac:dyDescent="0.25">
      <c r="A512" s="13" t="s">
        <v>437</v>
      </c>
      <c r="B512" s="176" t="s">
        <v>819</v>
      </c>
      <c r="C512" s="71" t="s">
        <v>37</v>
      </c>
      <c r="D512" s="73" t="s">
        <v>347</v>
      </c>
    </row>
    <row r="513" spans="1:4" ht="29.25" x14ac:dyDescent="0.25">
      <c r="A513" s="13" t="s">
        <v>437</v>
      </c>
      <c r="B513" s="177" t="s">
        <v>820</v>
      </c>
      <c r="C513" s="71" t="s">
        <v>3</v>
      </c>
      <c r="D513" s="79" t="s">
        <v>6</v>
      </c>
    </row>
    <row r="514" spans="1:4" ht="29.25" x14ac:dyDescent="0.25">
      <c r="A514" s="13" t="s">
        <v>437</v>
      </c>
      <c r="B514" s="178" t="s">
        <v>821</v>
      </c>
      <c r="C514" s="71" t="s">
        <v>37</v>
      </c>
      <c r="D514" s="79" t="s">
        <v>608</v>
      </c>
    </row>
    <row r="515" spans="1:4" ht="28.5" x14ac:dyDescent="0.25">
      <c r="A515" s="13" t="s">
        <v>437</v>
      </c>
      <c r="B515" s="179" t="s">
        <v>822</v>
      </c>
      <c r="C515" s="71" t="s">
        <v>271</v>
      </c>
      <c r="D515" s="79" t="s">
        <v>303</v>
      </c>
    </row>
    <row r="516" spans="1:4" ht="28.5" x14ac:dyDescent="0.25">
      <c r="A516" s="13" t="s">
        <v>437</v>
      </c>
      <c r="B516" s="179" t="s">
        <v>823</v>
      </c>
      <c r="C516" s="71" t="s">
        <v>37</v>
      </c>
      <c r="D516" s="79" t="s">
        <v>42</v>
      </c>
    </row>
    <row r="517" spans="1:4" ht="29.25" x14ac:dyDescent="0.25">
      <c r="A517" s="13" t="s">
        <v>437</v>
      </c>
      <c r="B517" s="7" t="s">
        <v>824</v>
      </c>
      <c r="C517" s="70" t="s">
        <v>3</v>
      </c>
      <c r="D517" s="75" t="s">
        <v>335</v>
      </c>
    </row>
    <row r="518" spans="1:4" ht="31.5" x14ac:dyDescent="0.25">
      <c r="A518" s="13" t="s">
        <v>33</v>
      </c>
      <c r="B518" s="21" t="s">
        <v>825</v>
      </c>
      <c r="C518" s="70" t="s">
        <v>3</v>
      </c>
      <c r="D518" s="73" t="s">
        <v>6</v>
      </c>
    </row>
    <row r="519" spans="1:4" ht="42.75" x14ac:dyDescent="0.25">
      <c r="A519" s="13" t="s">
        <v>356</v>
      </c>
      <c r="B519" s="122" t="s">
        <v>826</v>
      </c>
      <c r="C519" s="70" t="s">
        <v>3</v>
      </c>
      <c r="D519" s="73" t="s">
        <v>335</v>
      </c>
    </row>
    <row r="520" spans="1:4" ht="42.75" x14ac:dyDescent="0.25">
      <c r="A520" s="13" t="s">
        <v>356</v>
      </c>
      <c r="B520" s="122" t="s">
        <v>827</v>
      </c>
      <c r="C520" s="70" t="s">
        <v>3</v>
      </c>
      <c r="D520" s="73" t="s">
        <v>12</v>
      </c>
    </row>
    <row r="521" spans="1:4" ht="31.5" x14ac:dyDescent="0.25">
      <c r="A521" s="13" t="s">
        <v>356</v>
      </c>
      <c r="B521" s="122" t="s">
        <v>828</v>
      </c>
      <c r="C521" s="70" t="s">
        <v>3</v>
      </c>
      <c r="D521" s="73" t="s">
        <v>8</v>
      </c>
    </row>
    <row r="522" spans="1:4" ht="42.75" x14ac:dyDescent="0.25">
      <c r="A522" s="13" t="s">
        <v>356</v>
      </c>
      <c r="B522" s="122" t="s">
        <v>829</v>
      </c>
      <c r="C522" s="70" t="s">
        <v>278</v>
      </c>
      <c r="D522" s="73" t="s">
        <v>652</v>
      </c>
    </row>
    <row r="523" spans="1:4" ht="31.5" x14ac:dyDescent="0.25">
      <c r="A523" s="13" t="s">
        <v>356</v>
      </c>
      <c r="B523" s="122" t="s">
        <v>830</v>
      </c>
      <c r="C523" s="71" t="s">
        <v>37</v>
      </c>
      <c r="D523" s="73" t="s">
        <v>608</v>
      </c>
    </row>
    <row r="524" spans="1:4" ht="31.5" x14ac:dyDescent="0.25">
      <c r="A524" s="13" t="s">
        <v>356</v>
      </c>
      <c r="B524" s="122" t="s">
        <v>831</v>
      </c>
      <c r="C524" s="71" t="s">
        <v>37</v>
      </c>
      <c r="D524" s="73" t="s">
        <v>347</v>
      </c>
    </row>
    <row r="525" spans="1:4" ht="31.5" x14ac:dyDescent="0.25">
      <c r="A525" s="13" t="s">
        <v>356</v>
      </c>
      <c r="B525" s="122" t="s">
        <v>832</v>
      </c>
      <c r="C525" s="71" t="s">
        <v>37</v>
      </c>
      <c r="D525" s="73" t="s">
        <v>584</v>
      </c>
    </row>
    <row r="526" spans="1:4" ht="31.5" x14ac:dyDescent="0.25">
      <c r="A526" s="13" t="s">
        <v>356</v>
      </c>
      <c r="B526" s="122" t="s">
        <v>833</v>
      </c>
      <c r="C526" s="71" t="s">
        <v>37</v>
      </c>
      <c r="D526" s="71" t="s">
        <v>812</v>
      </c>
    </row>
    <row r="527" spans="1:4" ht="31.5" x14ac:dyDescent="0.25">
      <c r="A527" s="13" t="s">
        <v>356</v>
      </c>
      <c r="B527" s="122" t="s">
        <v>834</v>
      </c>
      <c r="C527" s="71" t="s">
        <v>37</v>
      </c>
      <c r="D527" s="73" t="s">
        <v>42</v>
      </c>
    </row>
    <row r="528" spans="1:4" ht="31.5" x14ac:dyDescent="0.25">
      <c r="A528" s="13" t="s">
        <v>356</v>
      </c>
      <c r="B528" s="122" t="s">
        <v>835</v>
      </c>
      <c r="C528" s="71" t="s">
        <v>37</v>
      </c>
      <c r="D528" s="73" t="s">
        <v>46</v>
      </c>
    </row>
    <row r="529" spans="1:4" ht="31.5" x14ac:dyDescent="0.25">
      <c r="A529" s="13" t="s">
        <v>356</v>
      </c>
      <c r="B529" s="122" t="s">
        <v>836</v>
      </c>
      <c r="C529" s="71" t="s">
        <v>37</v>
      </c>
      <c r="D529" s="73" t="s">
        <v>101</v>
      </c>
    </row>
    <row r="530" spans="1:4" ht="31.5" x14ac:dyDescent="0.25">
      <c r="A530" s="13" t="s">
        <v>356</v>
      </c>
      <c r="B530" s="122" t="s">
        <v>837</v>
      </c>
      <c r="C530" s="71" t="s">
        <v>37</v>
      </c>
      <c r="D530" s="73" t="s">
        <v>595</v>
      </c>
    </row>
    <row r="531" spans="1:4" ht="31.5" x14ac:dyDescent="0.25">
      <c r="A531" s="13" t="s">
        <v>356</v>
      </c>
      <c r="B531" s="122" t="s">
        <v>838</v>
      </c>
      <c r="C531" s="71" t="s">
        <v>37</v>
      </c>
      <c r="D531" s="73" t="s">
        <v>587</v>
      </c>
    </row>
    <row r="532" spans="1:4" ht="31.5" x14ac:dyDescent="0.25">
      <c r="A532" s="13" t="s">
        <v>356</v>
      </c>
      <c r="B532" s="122" t="s">
        <v>839</v>
      </c>
      <c r="C532" s="70" t="s">
        <v>300</v>
      </c>
      <c r="D532" s="73" t="s">
        <v>63</v>
      </c>
    </row>
    <row r="533" spans="1:4" ht="42.75" x14ac:dyDescent="0.25">
      <c r="A533" s="13" t="s">
        <v>356</v>
      </c>
      <c r="B533" s="122" t="s">
        <v>840</v>
      </c>
      <c r="C533" s="70" t="s">
        <v>300</v>
      </c>
      <c r="D533" s="73" t="s">
        <v>63</v>
      </c>
    </row>
    <row r="534" spans="1:4" ht="31.5" x14ac:dyDescent="0.25">
      <c r="A534" s="13" t="s">
        <v>356</v>
      </c>
      <c r="B534" s="122" t="s">
        <v>841</v>
      </c>
      <c r="C534" s="70" t="s">
        <v>271</v>
      </c>
      <c r="D534" s="73" t="s">
        <v>552</v>
      </c>
    </row>
    <row r="535" spans="1:4" ht="31.5" x14ac:dyDescent="0.25">
      <c r="A535" s="13" t="s">
        <v>356</v>
      </c>
      <c r="B535" s="122" t="s">
        <v>842</v>
      </c>
      <c r="C535" s="70" t="s">
        <v>71</v>
      </c>
      <c r="D535" s="73" t="s">
        <v>72</v>
      </c>
    </row>
    <row r="536" spans="1:4" ht="31.5" x14ac:dyDescent="0.25">
      <c r="A536" s="13" t="s">
        <v>356</v>
      </c>
      <c r="B536" s="122" t="s">
        <v>843</v>
      </c>
      <c r="C536" s="70" t="s">
        <v>271</v>
      </c>
      <c r="D536" s="73" t="s">
        <v>80</v>
      </c>
    </row>
    <row r="537" spans="1:4" ht="31.5" x14ac:dyDescent="0.25">
      <c r="A537" s="13" t="s">
        <v>356</v>
      </c>
      <c r="B537" s="122" t="s">
        <v>844</v>
      </c>
      <c r="C537" s="70" t="s">
        <v>271</v>
      </c>
      <c r="D537" s="73" t="s">
        <v>303</v>
      </c>
    </row>
    <row r="538" spans="1:4" ht="31.5" x14ac:dyDescent="0.25">
      <c r="A538" s="13" t="s">
        <v>356</v>
      </c>
      <c r="B538" s="122" t="s">
        <v>845</v>
      </c>
      <c r="C538" s="70" t="s">
        <v>271</v>
      </c>
      <c r="D538" s="73" t="s">
        <v>82</v>
      </c>
    </row>
    <row r="539" spans="1:4" ht="31.5" x14ac:dyDescent="0.25">
      <c r="A539" s="13" t="s">
        <v>356</v>
      </c>
      <c r="B539" s="122" t="s">
        <v>846</v>
      </c>
      <c r="C539" s="70" t="s">
        <v>271</v>
      </c>
      <c r="D539" s="73" t="s">
        <v>664</v>
      </c>
    </row>
    <row r="540" spans="1:4" ht="31.5" x14ac:dyDescent="0.25">
      <c r="A540" s="13" t="s">
        <v>356</v>
      </c>
      <c r="B540" s="122" t="s">
        <v>847</v>
      </c>
      <c r="C540" s="70" t="s">
        <v>76</v>
      </c>
      <c r="D540" s="71" t="s">
        <v>77</v>
      </c>
    </row>
    <row r="541" spans="1:4" ht="31.5" x14ac:dyDescent="0.25">
      <c r="A541" s="13" t="s">
        <v>108</v>
      </c>
      <c r="B541" s="122" t="s">
        <v>848</v>
      </c>
      <c r="C541" s="71" t="s">
        <v>37</v>
      </c>
      <c r="D541" s="71" t="s">
        <v>46</v>
      </c>
    </row>
    <row r="542" spans="1:4" ht="42.75" x14ac:dyDescent="0.25">
      <c r="A542" s="13" t="s">
        <v>70</v>
      </c>
      <c r="B542" s="70" t="s">
        <v>849</v>
      </c>
      <c r="C542" s="70" t="s">
        <v>3</v>
      </c>
      <c r="D542" s="71" t="s">
        <v>8</v>
      </c>
    </row>
    <row r="543" spans="1:4" ht="57" x14ac:dyDescent="0.25">
      <c r="A543" s="13" t="s">
        <v>501</v>
      </c>
      <c r="B543" s="7" t="s">
        <v>850</v>
      </c>
      <c r="C543" s="70" t="s">
        <v>278</v>
      </c>
      <c r="D543" s="71" t="s">
        <v>652</v>
      </c>
    </row>
    <row r="544" spans="1:4" ht="31.5" x14ac:dyDescent="0.25">
      <c r="A544" s="13" t="s">
        <v>67</v>
      </c>
      <c r="B544" s="10" t="s">
        <v>851</v>
      </c>
      <c r="C544" s="71" t="s">
        <v>37</v>
      </c>
      <c r="D544" s="71" t="s">
        <v>595</v>
      </c>
    </row>
    <row r="545" spans="1:4" ht="31.5" x14ac:dyDescent="0.25">
      <c r="A545" s="13" t="s">
        <v>67</v>
      </c>
      <c r="B545" s="10" t="s">
        <v>852</v>
      </c>
      <c r="C545" s="70" t="s">
        <v>3</v>
      </c>
      <c r="D545" s="71" t="s">
        <v>6</v>
      </c>
    </row>
    <row r="546" spans="1:4" ht="42.75" x14ac:dyDescent="0.25">
      <c r="A546" s="13" t="s">
        <v>67</v>
      </c>
      <c r="B546" s="10" t="s">
        <v>853</v>
      </c>
      <c r="C546" s="70" t="s">
        <v>278</v>
      </c>
      <c r="D546" s="71" t="s">
        <v>17</v>
      </c>
    </row>
    <row r="547" spans="1:4" ht="31.5" x14ac:dyDescent="0.25">
      <c r="A547" s="13" t="s">
        <v>67</v>
      </c>
      <c r="B547" s="10" t="s">
        <v>854</v>
      </c>
      <c r="C547" s="71" t="s">
        <v>37</v>
      </c>
      <c r="D547" s="71" t="s">
        <v>54</v>
      </c>
    </row>
    <row r="548" spans="1:4" x14ac:dyDescent="0.25">
      <c r="A548" s="13" t="s">
        <v>109</v>
      </c>
      <c r="B548" s="21" t="s">
        <v>855</v>
      </c>
      <c r="C548" s="71" t="s">
        <v>37</v>
      </c>
      <c r="D548" s="73" t="s">
        <v>347</v>
      </c>
    </row>
    <row r="549" spans="1:4" ht="31.5" x14ac:dyDescent="0.25">
      <c r="A549" s="13" t="s">
        <v>70</v>
      </c>
      <c r="B549" s="7" t="s">
        <v>856</v>
      </c>
      <c r="C549" s="70" t="s">
        <v>3</v>
      </c>
      <c r="D549" s="71" t="s">
        <v>6</v>
      </c>
    </row>
    <row r="550" spans="1:4" ht="31.5" x14ac:dyDescent="0.25">
      <c r="A550" s="13" t="s">
        <v>70</v>
      </c>
      <c r="B550" s="7" t="s">
        <v>857</v>
      </c>
      <c r="C550" s="75" t="s">
        <v>271</v>
      </c>
      <c r="D550" s="71" t="s">
        <v>600</v>
      </c>
    </row>
    <row r="551" spans="1:4" ht="31.5" x14ac:dyDescent="0.25">
      <c r="A551" s="13" t="s">
        <v>541</v>
      </c>
      <c r="B551" s="64" t="s">
        <v>858</v>
      </c>
      <c r="C551" s="71" t="s">
        <v>37</v>
      </c>
      <c r="D551" s="73" t="s">
        <v>347</v>
      </c>
    </row>
    <row r="552" spans="1:4" ht="31.5" x14ac:dyDescent="0.25">
      <c r="A552" s="13" t="s">
        <v>541</v>
      </c>
      <c r="B552" s="64" t="s">
        <v>859</v>
      </c>
      <c r="C552" s="71" t="s">
        <v>37</v>
      </c>
      <c r="D552" s="71" t="s">
        <v>584</v>
      </c>
    </row>
    <row r="553" spans="1:4" ht="31.5" x14ac:dyDescent="0.25">
      <c r="A553" s="13" t="s">
        <v>541</v>
      </c>
      <c r="B553" s="64" t="s">
        <v>860</v>
      </c>
      <c r="C553" s="71" t="s">
        <v>37</v>
      </c>
      <c r="D553" s="73" t="s">
        <v>347</v>
      </c>
    </row>
    <row r="554" spans="1:4" ht="31.5" x14ac:dyDescent="0.25">
      <c r="A554" s="13" t="s">
        <v>541</v>
      </c>
      <c r="B554" s="64" t="s">
        <v>861</v>
      </c>
      <c r="C554" s="71" t="s">
        <v>37</v>
      </c>
      <c r="D554" s="71" t="s">
        <v>46</v>
      </c>
    </row>
    <row r="555" spans="1:4" ht="31.5" x14ac:dyDescent="0.25">
      <c r="A555" s="13" t="s">
        <v>541</v>
      </c>
      <c r="B555" s="64" t="s">
        <v>862</v>
      </c>
      <c r="C555" s="75" t="s">
        <v>300</v>
      </c>
      <c r="D555" s="71" t="s">
        <v>63</v>
      </c>
    </row>
    <row r="556" spans="1:4" ht="31.5" x14ac:dyDescent="0.25">
      <c r="A556" s="13" t="s">
        <v>541</v>
      </c>
      <c r="B556" s="64" t="s">
        <v>863</v>
      </c>
      <c r="C556" s="75" t="s">
        <v>271</v>
      </c>
      <c r="D556" s="71" t="s">
        <v>303</v>
      </c>
    </row>
    <row r="557" spans="1:4" ht="31.5" x14ac:dyDescent="0.25">
      <c r="A557" s="13" t="s">
        <v>541</v>
      </c>
      <c r="B557" s="64" t="s">
        <v>864</v>
      </c>
      <c r="C557" s="75" t="s">
        <v>271</v>
      </c>
      <c r="D557" s="71" t="s">
        <v>88</v>
      </c>
    </row>
    <row r="558" spans="1:4" ht="31.5" x14ac:dyDescent="0.25">
      <c r="A558" s="13" t="s">
        <v>541</v>
      </c>
      <c r="B558" s="21" t="s">
        <v>865</v>
      </c>
      <c r="C558" s="71" t="s">
        <v>37</v>
      </c>
      <c r="D558" s="71" t="s">
        <v>608</v>
      </c>
    </row>
    <row r="559" spans="1:4" x14ac:dyDescent="0.25">
      <c r="A559" s="13" t="s">
        <v>109</v>
      </c>
      <c r="B559" s="21" t="s">
        <v>866</v>
      </c>
      <c r="C559" s="71" t="s">
        <v>37</v>
      </c>
      <c r="D559" s="71" t="s">
        <v>608</v>
      </c>
    </row>
    <row r="560" spans="1:4" ht="31.5" x14ac:dyDescent="0.25">
      <c r="A560" s="13" t="s">
        <v>108</v>
      </c>
      <c r="B560" s="7" t="s">
        <v>867</v>
      </c>
      <c r="C560" s="71" t="s">
        <v>271</v>
      </c>
      <c r="D560" s="71" t="s">
        <v>82</v>
      </c>
    </row>
    <row r="561" spans="1:4" ht="31.5" x14ac:dyDescent="0.25">
      <c r="A561" s="13" t="s">
        <v>108</v>
      </c>
      <c r="B561" s="122" t="s">
        <v>868</v>
      </c>
      <c r="C561" s="71" t="s">
        <v>271</v>
      </c>
      <c r="D561" s="71" t="s">
        <v>82</v>
      </c>
    </row>
    <row r="562" spans="1:4" ht="31.5" x14ac:dyDescent="0.25">
      <c r="A562" s="13" t="s">
        <v>108</v>
      </c>
      <c r="B562" s="122" t="s">
        <v>869</v>
      </c>
      <c r="C562" s="71" t="s">
        <v>271</v>
      </c>
      <c r="D562" s="75" t="s">
        <v>80</v>
      </c>
    </row>
    <row r="563" spans="1:4" ht="31.5" x14ac:dyDescent="0.25">
      <c r="A563" s="13" t="s">
        <v>108</v>
      </c>
      <c r="B563" s="122" t="s">
        <v>770</v>
      </c>
      <c r="C563" s="71" t="s">
        <v>300</v>
      </c>
      <c r="D563" s="71" t="s">
        <v>63</v>
      </c>
    </row>
    <row r="564" spans="1:4" ht="42.75" x14ac:dyDescent="0.25">
      <c r="A564" s="13" t="s">
        <v>108</v>
      </c>
      <c r="B564" s="147" t="s">
        <v>771</v>
      </c>
      <c r="C564" s="71" t="s">
        <v>300</v>
      </c>
      <c r="D564" s="71" t="s">
        <v>63</v>
      </c>
    </row>
    <row r="565" spans="1:4" ht="31.5" x14ac:dyDescent="0.25">
      <c r="A565" s="13" t="s">
        <v>108</v>
      </c>
      <c r="B565" s="122" t="s">
        <v>870</v>
      </c>
      <c r="C565" s="71" t="s">
        <v>271</v>
      </c>
      <c r="D565" s="71" t="s">
        <v>303</v>
      </c>
    </row>
    <row r="566" spans="1:4" ht="31.5" x14ac:dyDescent="0.25">
      <c r="A566" s="13" t="s">
        <v>108</v>
      </c>
      <c r="B566" s="122" t="s">
        <v>663</v>
      </c>
      <c r="C566" s="71" t="s">
        <v>271</v>
      </c>
      <c r="D566" s="71" t="s">
        <v>664</v>
      </c>
    </row>
    <row r="567" spans="1:4" ht="31.5" x14ac:dyDescent="0.25">
      <c r="A567" s="13" t="s">
        <v>108</v>
      </c>
      <c r="B567" s="122" t="s">
        <v>871</v>
      </c>
      <c r="C567" s="71" t="s">
        <v>271</v>
      </c>
      <c r="D567" s="71" t="s">
        <v>88</v>
      </c>
    </row>
    <row r="568" spans="1:4" ht="31.5" x14ac:dyDescent="0.25">
      <c r="A568" s="13" t="s">
        <v>108</v>
      </c>
      <c r="B568" s="7" t="s">
        <v>872</v>
      </c>
      <c r="C568" s="71" t="s">
        <v>271</v>
      </c>
      <c r="D568" s="71" t="s">
        <v>329</v>
      </c>
    </row>
    <row r="569" spans="1:4" ht="31.5" x14ac:dyDescent="0.25">
      <c r="A569" s="13" t="s">
        <v>442</v>
      </c>
      <c r="B569" s="102" t="s">
        <v>873</v>
      </c>
      <c r="C569" s="71" t="s">
        <v>3</v>
      </c>
      <c r="D569" s="71" t="s">
        <v>6</v>
      </c>
    </row>
    <row r="570" spans="1:4" ht="31.5" x14ac:dyDescent="0.25">
      <c r="A570" s="13" t="s">
        <v>442</v>
      </c>
      <c r="B570" s="102" t="s">
        <v>874</v>
      </c>
      <c r="C570" s="71" t="s">
        <v>76</v>
      </c>
      <c r="D570" s="71" t="s">
        <v>77</v>
      </c>
    </row>
    <row r="571" spans="1:4" ht="31.5" x14ac:dyDescent="0.25">
      <c r="A571" s="13" t="s">
        <v>442</v>
      </c>
      <c r="B571" s="102" t="s">
        <v>875</v>
      </c>
      <c r="C571" s="71" t="s">
        <v>3</v>
      </c>
      <c r="D571" s="75" t="s">
        <v>335</v>
      </c>
    </row>
    <row r="572" spans="1:4" ht="31.5" x14ac:dyDescent="0.25">
      <c r="A572" s="13" t="s">
        <v>442</v>
      </c>
      <c r="B572" s="102" t="s">
        <v>876</v>
      </c>
      <c r="C572" s="71" t="s">
        <v>37</v>
      </c>
      <c r="D572" s="73" t="s">
        <v>587</v>
      </c>
    </row>
    <row r="573" spans="1:4" ht="43.5" x14ac:dyDescent="0.25">
      <c r="A573" s="13" t="s">
        <v>442</v>
      </c>
      <c r="B573" s="102" t="s">
        <v>877</v>
      </c>
      <c r="C573" s="75" t="s">
        <v>278</v>
      </c>
      <c r="D573" s="71" t="s">
        <v>17</v>
      </c>
    </row>
    <row r="574" spans="1:4" ht="43.5" x14ac:dyDescent="0.25">
      <c r="A574" s="13" t="s">
        <v>442</v>
      </c>
      <c r="B574" s="102" t="s">
        <v>878</v>
      </c>
      <c r="C574" s="75" t="s">
        <v>278</v>
      </c>
      <c r="D574" s="71" t="s">
        <v>652</v>
      </c>
    </row>
    <row r="575" spans="1:4" ht="31.5" x14ac:dyDescent="0.25">
      <c r="A575" s="13" t="s">
        <v>442</v>
      </c>
      <c r="B575" s="102" t="s">
        <v>879</v>
      </c>
      <c r="C575" s="71" t="s">
        <v>37</v>
      </c>
      <c r="D575" s="73" t="s">
        <v>347</v>
      </c>
    </row>
    <row r="576" spans="1:4" ht="31.5" x14ac:dyDescent="0.25">
      <c r="A576" s="13" t="s">
        <v>442</v>
      </c>
      <c r="B576" s="102" t="s">
        <v>880</v>
      </c>
      <c r="C576" s="71" t="s">
        <v>300</v>
      </c>
      <c r="D576" s="71" t="s">
        <v>63</v>
      </c>
    </row>
    <row r="577" spans="1:4" ht="31.5" x14ac:dyDescent="0.25">
      <c r="A577" s="13" t="s">
        <v>442</v>
      </c>
      <c r="B577" s="83" t="s">
        <v>881</v>
      </c>
      <c r="C577" s="71" t="s">
        <v>271</v>
      </c>
      <c r="D577" s="71" t="s">
        <v>664</v>
      </c>
    </row>
    <row r="578" spans="1:4" ht="31.5" x14ac:dyDescent="0.25">
      <c r="A578" s="13" t="s">
        <v>442</v>
      </c>
      <c r="B578" s="8" t="s">
        <v>882</v>
      </c>
      <c r="C578" s="71" t="s">
        <v>37</v>
      </c>
      <c r="D578" s="71" t="s">
        <v>608</v>
      </c>
    </row>
    <row r="579" spans="1:4" ht="31.5" x14ac:dyDescent="0.25">
      <c r="A579" s="13" t="s">
        <v>391</v>
      </c>
      <c r="B579" s="22" t="s">
        <v>883</v>
      </c>
      <c r="C579" s="71" t="s">
        <v>37</v>
      </c>
      <c r="D579" s="71" t="s">
        <v>608</v>
      </c>
    </row>
    <row r="580" spans="1:4" ht="31.5" x14ac:dyDescent="0.25">
      <c r="A580" s="13" t="s">
        <v>391</v>
      </c>
      <c r="B580" s="22" t="s">
        <v>884</v>
      </c>
      <c r="C580" s="71" t="s">
        <v>37</v>
      </c>
      <c r="D580" s="71" t="s">
        <v>42</v>
      </c>
    </row>
    <row r="581" spans="1:4" ht="42.75" x14ac:dyDescent="0.25">
      <c r="A581" s="13" t="s">
        <v>70</v>
      </c>
      <c r="B581" s="90" t="s">
        <v>885</v>
      </c>
      <c r="C581" s="70" t="s">
        <v>278</v>
      </c>
      <c r="D581" s="69" t="s">
        <v>15</v>
      </c>
    </row>
    <row r="582" spans="1:4" ht="31.5" x14ac:dyDescent="0.25">
      <c r="A582" s="13" t="s">
        <v>70</v>
      </c>
      <c r="B582" s="90" t="s">
        <v>886</v>
      </c>
      <c r="C582" s="75" t="s">
        <v>271</v>
      </c>
      <c r="D582" s="71" t="s">
        <v>600</v>
      </c>
    </row>
    <row r="583" spans="1:4" ht="31.5" x14ac:dyDescent="0.25">
      <c r="A583" s="13" t="s">
        <v>70</v>
      </c>
      <c r="B583" s="162" t="s">
        <v>887</v>
      </c>
      <c r="C583" s="71" t="s">
        <v>71</v>
      </c>
      <c r="D583" s="71" t="s">
        <v>72</v>
      </c>
    </row>
    <row r="584" spans="1:4" ht="31.5" x14ac:dyDescent="0.25">
      <c r="A584" s="13" t="s">
        <v>70</v>
      </c>
      <c r="B584" s="70" t="s">
        <v>888</v>
      </c>
      <c r="C584" s="71" t="s">
        <v>271</v>
      </c>
      <c r="D584" s="71" t="s">
        <v>88</v>
      </c>
    </row>
    <row r="585" spans="1:4" ht="31.5" x14ac:dyDescent="0.25">
      <c r="A585" s="13" t="s">
        <v>70</v>
      </c>
      <c r="B585" s="70" t="s">
        <v>889</v>
      </c>
      <c r="C585" s="70" t="s">
        <v>3</v>
      </c>
      <c r="D585" s="73" t="s">
        <v>6</v>
      </c>
    </row>
    <row r="586" spans="1:4" ht="31.5" x14ac:dyDescent="0.25">
      <c r="A586" s="13" t="s">
        <v>70</v>
      </c>
      <c r="B586" s="161" t="s">
        <v>890</v>
      </c>
      <c r="C586" s="71" t="s">
        <v>271</v>
      </c>
      <c r="D586" s="75" t="s">
        <v>80</v>
      </c>
    </row>
    <row r="587" spans="1:4" ht="31.5" x14ac:dyDescent="0.25">
      <c r="A587" s="13" t="s">
        <v>33</v>
      </c>
      <c r="B587" s="64" t="s">
        <v>891</v>
      </c>
      <c r="C587" s="71" t="s">
        <v>3</v>
      </c>
      <c r="D587" s="75" t="s">
        <v>6</v>
      </c>
    </row>
    <row r="588" spans="1:4" ht="31.5" x14ac:dyDescent="0.25">
      <c r="A588" s="13" t="s">
        <v>33</v>
      </c>
      <c r="B588" s="64" t="s">
        <v>616</v>
      </c>
      <c r="C588" s="71" t="s">
        <v>3</v>
      </c>
      <c r="D588" s="75" t="s">
        <v>335</v>
      </c>
    </row>
    <row r="589" spans="1:4" ht="43.5" x14ac:dyDescent="0.25">
      <c r="A589" s="13" t="s">
        <v>33</v>
      </c>
      <c r="B589" s="64" t="s">
        <v>892</v>
      </c>
      <c r="C589" s="75" t="s">
        <v>278</v>
      </c>
      <c r="D589" s="75" t="s">
        <v>652</v>
      </c>
    </row>
    <row r="590" spans="1:4" ht="31.5" x14ac:dyDescent="0.25">
      <c r="A590" s="13" t="s">
        <v>33</v>
      </c>
      <c r="B590" s="64" t="s">
        <v>893</v>
      </c>
      <c r="C590" s="71" t="s">
        <v>37</v>
      </c>
      <c r="D590" s="75" t="s">
        <v>584</v>
      </c>
    </row>
    <row r="591" spans="1:4" ht="31.5" x14ac:dyDescent="0.25">
      <c r="A591" s="13" t="s">
        <v>33</v>
      </c>
      <c r="B591" s="64" t="s">
        <v>894</v>
      </c>
      <c r="C591" s="71" t="s">
        <v>37</v>
      </c>
      <c r="D591" s="75" t="s">
        <v>608</v>
      </c>
    </row>
    <row r="592" spans="1:4" ht="31.5" x14ac:dyDescent="0.25">
      <c r="A592" s="13" t="s">
        <v>33</v>
      </c>
      <c r="B592" s="64" t="s">
        <v>895</v>
      </c>
      <c r="C592" s="71" t="s">
        <v>37</v>
      </c>
      <c r="D592" s="75" t="s">
        <v>101</v>
      </c>
    </row>
    <row r="593" spans="1:4" ht="31.5" x14ac:dyDescent="0.25">
      <c r="A593" s="13" t="s">
        <v>33</v>
      </c>
      <c r="B593" s="64" t="s">
        <v>896</v>
      </c>
      <c r="C593" s="71" t="s">
        <v>300</v>
      </c>
      <c r="D593" s="75" t="s">
        <v>63</v>
      </c>
    </row>
    <row r="594" spans="1:4" ht="31.5" x14ac:dyDescent="0.25">
      <c r="A594" s="13" t="s">
        <v>33</v>
      </c>
      <c r="B594" s="64" t="s">
        <v>897</v>
      </c>
      <c r="C594" s="71" t="s">
        <v>271</v>
      </c>
      <c r="D594" s="75" t="s">
        <v>329</v>
      </c>
    </row>
    <row r="595" spans="1:4" ht="31.5" x14ac:dyDescent="0.25">
      <c r="A595" s="13" t="s">
        <v>33</v>
      </c>
      <c r="B595" s="64" t="s">
        <v>898</v>
      </c>
      <c r="C595" s="71" t="s">
        <v>271</v>
      </c>
      <c r="D595" s="75" t="s">
        <v>88</v>
      </c>
    </row>
    <row r="596" spans="1:4" ht="31.5" x14ac:dyDescent="0.25">
      <c r="A596" s="13" t="s">
        <v>33</v>
      </c>
      <c r="B596" s="64" t="s">
        <v>899</v>
      </c>
      <c r="C596" s="71" t="s">
        <v>271</v>
      </c>
      <c r="D596" s="75" t="s">
        <v>600</v>
      </c>
    </row>
    <row r="597" spans="1:4" ht="31.5" x14ac:dyDescent="0.25">
      <c r="A597" s="13" t="s">
        <v>33</v>
      </c>
      <c r="B597" s="21" t="s">
        <v>900</v>
      </c>
      <c r="C597" s="71" t="s">
        <v>71</v>
      </c>
      <c r="D597" s="71" t="s">
        <v>72</v>
      </c>
    </row>
    <row r="598" spans="1:4" x14ac:dyDescent="0.25">
      <c r="A598" s="13" t="s">
        <v>109</v>
      </c>
      <c r="B598" s="34" t="s">
        <v>901</v>
      </c>
      <c r="C598" s="71" t="s">
        <v>71</v>
      </c>
      <c r="D598" s="71" t="s">
        <v>72</v>
      </c>
    </row>
    <row r="599" spans="1:4" ht="31.5" x14ac:dyDescent="0.25">
      <c r="A599" s="13" t="s">
        <v>391</v>
      </c>
      <c r="B599" s="101" t="s">
        <v>902</v>
      </c>
      <c r="C599" s="71" t="s">
        <v>3</v>
      </c>
      <c r="D599" s="71" t="s">
        <v>6</v>
      </c>
    </row>
    <row r="600" spans="1:4" ht="31.5" x14ac:dyDescent="0.25">
      <c r="A600" s="13" t="s">
        <v>391</v>
      </c>
      <c r="B600" s="183" t="s">
        <v>903</v>
      </c>
      <c r="C600" s="71" t="s">
        <v>3</v>
      </c>
      <c r="D600" s="71" t="s">
        <v>6</v>
      </c>
    </row>
    <row r="601" spans="1:4" ht="31.5" x14ac:dyDescent="0.25">
      <c r="A601" s="13" t="s">
        <v>391</v>
      </c>
      <c r="B601" s="184" t="s">
        <v>904</v>
      </c>
      <c r="C601" s="71" t="s">
        <v>76</v>
      </c>
      <c r="D601" s="71" t="s">
        <v>77</v>
      </c>
    </row>
    <row r="602" spans="1:4" ht="31.5" x14ac:dyDescent="0.25">
      <c r="A602" s="13" t="s">
        <v>391</v>
      </c>
      <c r="B602" s="83" t="s">
        <v>905</v>
      </c>
      <c r="C602" s="71" t="s">
        <v>3</v>
      </c>
      <c r="D602" s="75" t="s">
        <v>335</v>
      </c>
    </row>
    <row r="603" spans="1:4" ht="31.5" x14ac:dyDescent="0.25">
      <c r="A603" s="13" t="s">
        <v>391</v>
      </c>
      <c r="B603" s="83" t="s">
        <v>906</v>
      </c>
      <c r="C603" s="71" t="s">
        <v>3</v>
      </c>
      <c r="D603" s="71" t="s">
        <v>6</v>
      </c>
    </row>
    <row r="604" spans="1:4" ht="31.5" x14ac:dyDescent="0.25">
      <c r="A604" s="13" t="s">
        <v>391</v>
      </c>
      <c r="B604" s="83" t="s">
        <v>907</v>
      </c>
      <c r="C604" s="71" t="s">
        <v>37</v>
      </c>
      <c r="D604" s="71" t="s">
        <v>608</v>
      </c>
    </row>
    <row r="605" spans="1:4" ht="31.5" x14ac:dyDescent="0.25">
      <c r="A605" s="13" t="s">
        <v>391</v>
      </c>
      <c r="B605" s="83" t="s">
        <v>908</v>
      </c>
      <c r="C605" s="71" t="s">
        <v>34</v>
      </c>
      <c r="D605" s="71" t="s">
        <v>35</v>
      </c>
    </row>
    <row r="606" spans="1:4" ht="31.5" x14ac:dyDescent="0.25">
      <c r="A606" s="13" t="s">
        <v>391</v>
      </c>
      <c r="B606" s="83" t="s">
        <v>909</v>
      </c>
      <c r="C606" s="71" t="s">
        <v>37</v>
      </c>
      <c r="D606" s="71" t="s">
        <v>54</v>
      </c>
    </row>
    <row r="607" spans="1:4" ht="31.5" x14ac:dyDescent="0.25">
      <c r="A607" s="13" t="s">
        <v>391</v>
      </c>
      <c r="B607" s="83" t="s">
        <v>910</v>
      </c>
      <c r="C607" s="71" t="s">
        <v>271</v>
      </c>
      <c r="D607" s="71" t="s">
        <v>303</v>
      </c>
    </row>
    <row r="608" spans="1:4" ht="31.5" x14ac:dyDescent="0.25">
      <c r="A608" s="13" t="s">
        <v>391</v>
      </c>
      <c r="B608" s="86" t="s">
        <v>911</v>
      </c>
      <c r="C608" s="71" t="s">
        <v>300</v>
      </c>
      <c r="D608" s="71" t="s">
        <v>63</v>
      </c>
    </row>
    <row r="609" spans="1:4" ht="31.5" x14ac:dyDescent="0.25">
      <c r="A609" s="13" t="s">
        <v>391</v>
      </c>
      <c r="B609" s="34" t="s">
        <v>912</v>
      </c>
      <c r="C609" s="71" t="s">
        <v>37</v>
      </c>
      <c r="D609" s="71" t="s">
        <v>582</v>
      </c>
    </row>
    <row r="610" spans="1:4" ht="31.5" x14ac:dyDescent="0.25">
      <c r="A610" s="13" t="s">
        <v>407</v>
      </c>
      <c r="B610" s="122" t="s">
        <v>913</v>
      </c>
      <c r="C610" s="75" t="s">
        <v>3</v>
      </c>
      <c r="D610" s="75" t="s">
        <v>335</v>
      </c>
    </row>
    <row r="611" spans="1:4" ht="31.5" x14ac:dyDescent="0.25">
      <c r="A611" s="13" t="s">
        <v>407</v>
      </c>
      <c r="B611" s="122" t="s">
        <v>914</v>
      </c>
      <c r="C611" s="75" t="s">
        <v>3</v>
      </c>
      <c r="D611" s="71" t="s">
        <v>12</v>
      </c>
    </row>
    <row r="612" spans="1:4" ht="31.5" x14ac:dyDescent="0.25">
      <c r="A612" s="13" t="s">
        <v>407</v>
      </c>
      <c r="B612" s="122" t="s">
        <v>915</v>
      </c>
      <c r="C612" s="75" t="s">
        <v>3</v>
      </c>
      <c r="D612" s="71" t="s">
        <v>12</v>
      </c>
    </row>
    <row r="613" spans="1:4" ht="31.5" x14ac:dyDescent="0.25">
      <c r="A613" s="13" t="s">
        <v>407</v>
      </c>
      <c r="B613" s="122" t="s">
        <v>916</v>
      </c>
      <c r="C613" s="75" t="s">
        <v>3</v>
      </c>
      <c r="D613" s="71" t="s">
        <v>4</v>
      </c>
    </row>
    <row r="614" spans="1:4" ht="43.5" x14ac:dyDescent="0.25">
      <c r="A614" s="13" t="s">
        <v>407</v>
      </c>
      <c r="B614" s="122" t="s">
        <v>917</v>
      </c>
      <c r="C614" s="75" t="s">
        <v>278</v>
      </c>
      <c r="D614" s="71" t="s">
        <v>605</v>
      </c>
    </row>
    <row r="615" spans="1:4" ht="31.5" x14ac:dyDescent="0.25">
      <c r="A615" s="13" t="s">
        <v>407</v>
      </c>
      <c r="B615" s="122" t="s">
        <v>918</v>
      </c>
      <c r="C615" s="71" t="s">
        <v>37</v>
      </c>
      <c r="D615" s="71" t="s">
        <v>608</v>
      </c>
    </row>
    <row r="616" spans="1:4" ht="31.5" x14ac:dyDescent="0.25">
      <c r="A616" s="13" t="s">
        <v>407</v>
      </c>
      <c r="B616" s="122" t="s">
        <v>919</v>
      </c>
      <c r="C616" s="71" t="s">
        <v>37</v>
      </c>
      <c r="D616" s="73" t="s">
        <v>347</v>
      </c>
    </row>
    <row r="617" spans="1:4" ht="31.5" x14ac:dyDescent="0.25">
      <c r="A617" s="13" t="s">
        <v>407</v>
      </c>
      <c r="B617" s="122" t="s">
        <v>920</v>
      </c>
      <c r="C617" s="71" t="s">
        <v>37</v>
      </c>
      <c r="D617" s="71" t="s">
        <v>42</v>
      </c>
    </row>
    <row r="618" spans="1:4" ht="31.5" x14ac:dyDescent="0.25">
      <c r="A618" s="13" t="s">
        <v>407</v>
      </c>
      <c r="B618" s="122" t="s">
        <v>921</v>
      </c>
      <c r="C618" s="71" t="s">
        <v>37</v>
      </c>
      <c r="D618" s="71" t="s">
        <v>46</v>
      </c>
    </row>
    <row r="619" spans="1:4" ht="31.5" x14ac:dyDescent="0.25">
      <c r="A619" s="13" t="s">
        <v>407</v>
      </c>
      <c r="B619" s="122" t="s">
        <v>922</v>
      </c>
      <c r="C619" s="71" t="s">
        <v>37</v>
      </c>
      <c r="D619" s="71" t="s">
        <v>101</v>
      </c>
    </row>
    <row r="620" spans="1:4" ht="31.5" x14ac:dyDescent="0.25">
      <c r="A620" s="13" t="s">
        <v>407</v>
      </c>
      <c r="B620" s="122" t="s">
        <v>923</v>
      </c>
      <c r="C620" s="71" t="s">
        <v>37</v>
      </c>
      <c r="D620" s="71" t="s">
        <v>46</v>
      </c>
    </row>
    <row r="621" spans="1:4" ht="31.5" x14ac:dyDescent="0.25">
      <c r="A621" s="13" t="s">
        <v>407</v>
      </c>
      <c r="B621" s="122" t="s">
        <v>924</v>
      </c>
      <c r="C621" s="71" t="s">
        <v>37</v>
      </c>
      <c r="D621" s="71" t="s">
        <v>595</v>
      </c>
    </row>
    <row r="622" spans="1:4" ht="31.5" x14ac:dyDescent="0.25">
      <c r="A622" s="13" t="s">
        <v>407</v>
      </c>
      <c r="B622" s="122" t="s">
        <v>925</v>
      </c>
      <c r="C622" s="75" t="s">
        <v>271</v>
      </c>
      <c r="D622" s="71" t="s">
        <v>303</v>
      </c>
    </row>
    <row r="623" spans="1:4" ht="31.5" x14ac:dyDescent="0.25">
      <c r="A623" s="13" t="s">
        <v>407</v>
      </c>
      <c r="B623" s="122" t="s">
        <v>926</v>
      </c>
      <c r="C623" s="75" t="s">
        <v>271</v>
      </c>
      <c r="D623" s="71" t="s">
        <v>329</v>
      </c>
    </row>
    <row r="624" spans="1:4" ht="31.5" x14ac:dyDescent="0.25">
      <c r="A624" s="13" t="s">
        <v>407</v>
      </c>
      <c r="B624" s="122" t="s">
        <v>927</v>
      </c>
      <c r="C624" s="75" t="s">
        <v>271</v>
      </c>
      <c r="D624" s="71" t="s">
        <v>664</v>
      </c>
    </row>
    <row r="625" spans="1:5" ht="31.5" x14ac:dyDescent="0.25">
      <c r="A625" s="13" t="s">
        <v>407</v>
      </c>
      <c r="B625" s="8" t="s">
        <v>928</v>
      </c>
      <c r="C625" s="71" t="s">
        <v>271</v>
      </c>
      <c r="D625" s="71" t="s">
        <v>88</v>
      </c>
    </row>
    <row r="626" spans="1:5" ht="16.5" thickBot="1" x14ac:dyDescent="0.3"/>
    <row r="627" spans="1:5" ht="24" thickBot="1" x14ac:dyDescent="0.4">
      <c r="A627" s="309" t="s">
        <v>929</v>
      </c>
      <c r="B627" s="310"/>
      <c r="C627" s="310"/>
      <c r="D627" s="310"/>
      <c r="E627" s="311"/>
    </row>
    <row r="628" spans="1:5" ht="17.25" thickBot="1" x14ac:dyDescent="0.3">
      <c r="A628" s="5" t="s">
        <v>264</v>
      </c>
      <c r="B628" s="99" t="s">
        <v>930</v>
      </c>
      <c r="C628" s="82" t="s">
        <v>266</v>
      </c>
      <c r="D628" s="82" t="s">
        <v>267</v>
      </c>
      <c r="E628" s="82" t="s">
        <v>268</v>
      </c>
    </row>
    <row r="629" spans="1:5" ht="32.25" thickTop="1" x14ac:dyDescent="0.25">
      <c r="A629" s="13" t="s">
        <v>373</v>
      </c>
      <c r="B629" s="30" t="s">
        <v>931</v>
      </c>
      <c r="C629" s="71" t="s">
        <v>128</v>
      </c>
      <c r="D629" s="71" t="s">
        <v>129</v>
      </c>
      <c r="E629" s="71"/>
    </row>
    <row r="630" spans="1:5" ht="47.25" x14ac:dyDescent="0.25">
      <c r="A630" s="13" t="s">
        <v>932</v>
      </c>
      <c r="B630" s="57" t="s">
        <v>933</v>
      </c>
      <c r="C630" s="71" t="s">
        <v>934</v>
      </c>
      <c r="D630" s="71" t="s">
        <v>46</v>
      </c>
      <c r="E630" s="71"/>
    </row>
    <row r="631" spans="1:5" ht="47.25" x14ac:dyDescent="0.25">
      <c r="A631" s="13" t="s">
        <v>932</v>
      </c>
      <c r="B631" s="56" t="s">
        <v>935</v>
      </c>
      <c r="C631" s="71" t="s">
        <v>936</v>
      </c>
      <c r="D631" s="71" t="s">
        <v>937</v>
      </c>
      <c r="E631" s="71"/>
    </row>
    <row r="632" spans="1:5" ht="47.25" x14ac:dyDescent="0.25">
      <c r="A632" s="13" t="s">
        <v>932</v>
      </c>
      <c r="B632" s="57" t="s">
        <v>938</v>
      </c>
      <c r="C632" s="71" t="s">
        <v>939</v>
      </c>
      <c r="D632" s="71" t="s">
        <v>124</v>
      </c>
      <c r="E632" s="71"/>
    </row>
    <row r="633" spans="1:5" ht="47.25" x14ac:dyDescent="0.25">
      <c r="A633" s="13" t="s">
        <v>932</v>
      </c>
      <c r="B633" s="57" t="s">
        <v>940</v>
      </c>
      <c r="C633" s="71" t="s">
        <v>934</v>
      </c>
      <c r="D633" s="71" t="s">
        <v>137</v>
      </c>
      <c r="E633" s="71"/>
    </row>
    <row r="634" spans="1:5" ht="63" x14ac:dyDescent="0.25">
      <c r="A634" s="13" t="s">
        <v>145</v>
      </c>
      <c r="B634" s="64" t="s">
        <v>941</v>
      </c>
      <c r="C634" s="71" t="s">
        <v>934</v>
      </c>
      <c r="D634" s="71" t="s">
        <v>46</v>
      </c>
      <c r="E634" s="71"/>
    </row>
    <row r="635" spans="1:5" ht="63" x14ac:dyDescent="0.25">
      <c r="A635" s="13" t="s">
        <v>145</v>
      </c>
      <c r="B635" s="64" t="s">
        <v>942</v>
      </c>
      <c r="C635" s="71" t="s">
        <v>146</v>
      </c>
      <c r="D635" s="71" t="s">
        <v>943</v>
      </c>
      <c r="E635" s="71"/>
    </row>
    <row r="636" spans="1:5" ht="63" x14ac:dyDescent="0.25">
      <c r="A636" s="13" t="s">
        <v>145</v>
      </c>
      <c r="B636" s="64" t="s">
        <v>944</v>
      </c>
      <c r="C636" s="71" t="s">
        <v>146</v>
      </c>
      <c r="D636" s="71" t="s">
        <v>148</v>
      </c>
      <c r="E636" s="71"/>
    </row>
    <row r="637" spans="1:5" ht="63" x14ac:dyDescent="0.25">
      <c r="A637" s="13" t="s">
        <v>145</v>
      </c>
      <c r="B637" s="64" t="s">
        <v>945</v>
      </c>
      <c r="C637" s="71" t="s">
        <v>95</v>
      </c>
      <c r="D637" s="71" t="s">
        <v>946</v>
      </c>
      <c r="E637" s="71"/>
    </row>
    <row r="638" spans="1:5" ht="63" x14ac:dyDescent="0.25">
      <c r="A638" s="13" t="s">
        <v>145</v>
      </c>
      <c r="B638" s="64" t="s">
        <v>947</v>
      </c>
      <c r="C638" s="71" t="s">
        <v>934</v>
      </c>
      <c r="D638" s="71" t="s">
        <v>948</v>
      </c>
      <c r="E638" s="71"/>
    </row>
    <row r="639" spans="1:5" ht="63" x14ac:dyDescent="0.25">
      <c r="A639" s="13" t="s">
        <v>145</v>
      </c>
      <c r="B639" s="64" t="s">
        <v>949</v>
      </c>
      <c r="C639" s="71" t="s">
        <v>146</v>
      </c>
      <c r="D639" s="71" t="s">
        <v>148</v>
      </c>
      <c r="E639" s="71"/>
    </row>
    <row r="640" spans="1:5" ht="31.5" x14ac:dyDescent="0.25">
      <c r="A640" s="13" t="s">
        <v>442</v>
      </c>
      <c r="B640" s="102" t="s">
        <v>950</v>
      </c>
      <c r="C640" s="71" t="s">
        <v>934</v>
      </c>
      <c r="D640" s="71" t="s">
        <v>46</v>
      </c>
      <c r="E640" s="71"/>
    </row>
    <row r="641" spans="1:5" ht="31.5" x14ac:dyDescent="0.25">
      <c r="A641" s="13" t="s">
        <v>108</v>
      </c>
      <c r="B641" s="122" t="s">
        <v>951</v>
      </c>
      <c r="C641" s="71" t="s">
        <v>936</v>
      </c>
      <c r="D641" s="71" t="s">
        <v>937</v>
      </c>
      <c r="E641" s="71"/>
    </row>
    <row r="642" spans="1:5" ht="31.5" x14ac:dyDescent="0.25">
      <c r="A642" s="13" t="s">
        <v>67</v>
      </c>
      <c r="B642" s="58" t="s">
        <v>952</v>
      </c>
      <c r="C642" s="71" t="s">
        <v>95</v>
      </c>
      <c r="D642" s="71" t="s">
        <v>946</v>
      </c>
      <c r="E642" s="71"/>
    </row>
    <row r="643" spans="1:5" ht="31.5" x14ac:dyDescent="0.25">
      <c r="A643" s="13" t="s">
        <v>407</v>
      </c>
      <c r="B643" s="121" t="s">
        <v>953</v>
      </c>
      <c r="C643" s="71" t="s">
        <v>934</v>
      </c>
      <c r="D643" s="75" t="s">
        <v>954</v>
      </c>
      <c r="E643" s="71"/>
    </row>
    <row r="644" spans="1:5" ht="31.5" x14ac:dyDescent="0.25">
      <c r="A644" s="13" t="s">
        <v>955</v>
      </c>
      <c r="B644" s="102" t="s">
        <v>956</v>
      </c>
      <c r="C644" s="71" t="s">
        <v>934</v>
      </c>
      <c r="D644" s="71" t="s">
        <v>137</v>
      </c>
      <c r="E644" s="71"/>
    </row>
    <row r="645" spans="1:5" ht="31.5" x14ac:dyDescent="0.25">
      <c r="A645" s="13" t="s">
        <v>955</v>
      </c>
      <c r="B645" s="102" t="s">
        <v>957</v>
      </c>
      <c r="C645" s="71" t="s">
        <v>936</v>
      </c>
      <c r="D645" s="71" t="s">
        <v>72</v>
      </c>
      <c r="E645" s="71"/>
    </row>
    <row r="646" spans="1:5" ht="31.5" x14ac:dyDescent="0.25">
      <c r="A646" s="13" t="s">
        <v>955</v>
      </c>
      <c r="B646" s="102" t="s">
        <v>958</v>
      </c>
      <c r="C646" s="71" t="s">
        <v>112</v>
      </c>
      <c r="D646" s="71" t="s">
        <v>115</v>
      </c>
      <c r="E646" s="71"/>
    </row>
    <row r="647" spans="1:5" ht="31.5" x14ac:dyDescent="0.25">
      <c r="A647" s="13" t="s">
        <v>955</v>
      </c>
      <c r="B647" s="130" t="s">
        <v>959</v>
      </c>
      <c r="C647" s="131" t="s">
        <v>934</v>
      </c>
      <c r="D647" s="182" t="s">
        <v>954</v>
      </c>
      <c r="E647" s="71"/>
    </row>
    <row r="648" spans="1:5" ht="31.5" x14ac:dyDescent="0.25">
      <c r="A648" s="13" t="s">
        <v>955</v>
      </c>
      <c r="B648" s="102" t="s">
        <v>960</v>
      </c>
      <c r="C648" s="71" t="s">
        <v>95</v>
      </c>
      <c r="D648" s="71" t="s">
        <v>946</v>
      </c>
      <c r="E648" s="71"/>
    </row>
    <row r="649" spans="1:5" ht="31.5" x14ac:dyDescent="0.25">
      <c r="A649" s="13" t="s">
        <v>955</v>
      </c>
      <c r="B649" s="102" t="s">
        <v>961</v>
      </c>
      <c r="C649" s="71" t="s">
        <v>112</v>
      </c>
      <c r="D649" s="71" t="s">
        <v>115</v>
      </c>
      <c r="E649" s="71"/>
    </row>
    <row r="650" spans="1:5" ht="31.5" x14ac:dyDescent="0.25">
      <c r="A650" s="13" t="s">
        <v>955</v>
      </c>
      <c r="B650" s="102" t="s">
        <v>962</v>
      </c>
      <c r="C650" s="71" t="s">
        <v>112</v>
      </c>
      <c r="D650" s="71" t="s">
        <v>963</v>
      </c>
      <c r="E650" s="71"/>
    </row>
    <row r="651" spans="1:5" ht="31.5" x14ac:dyDescent="0.25">
      <c r="A651" s="13" t="s">
        <v>955</v>
      </c>
      <c r="B651" s="102" t="s">
        <v>964</v>
      </c>
      <c r="C651" s="71" t="s">
        <v>939</v>
      </c>
      <c r="D651" s="75" t="s">
        <v>965</v>
      </c>
      <c r="E651" s="71"/>
    </row>
    <row r="652" spans="1:5" ht="31.5" x14ac:dyDescent="0.25">
      <c r="A652" s="13" t="s">
        <v>269</v>
      </c>
      <c r="B652" s="143" t="s">
        <v>966</v>
      </c>
      <c r="C652" s="71" t="s">
        <v>112</v>
      </c>
      <c r="D652" s="71" t="s">
        <v>967</v>
      </c>
      <c r="E652" s="71"/>
    </row>
    <row r="653" spans="1:5" ht="31.5" x14ac:dyDescent="0.25">
      <c r="A653" s="13" t="s">
        <v>269</v>
      </c>
      <c r="B653" s="59" t="s">
        <v>968</v>
      </c>
      <c r="C653" s="71" t="s">
        <v>112</v>
      </c>
      <c r="D653" s="71" t="s">
        <v>967</v>
      </c>
      <c r="E653" s="71"/>
    </row>
    <row r="654" spans="1:5" ht="31.5" x14ac:dyDescent="0.25">
      <c r="A654" s="13" t="s">
        <v>269</v>
      </c>
      <c r="B654" s="59" t="s">
        <v>969</v>
      </c>
      <c r="C654" s="71" t="s">
        <v>112</v>
      </c>
      <c r="D654" s="71" t="s">
        <v>967</v>
      </c>
      <c r="E654" s="71"/>
    </row>
    <row r="655" spans="1:5" ht="31.5" x14ac:dyDescent="0.25">
      <c r="A655" s="13" t="s">
        <v>269</v>
      </c>
      <c r="B655" s="59" t="s">
        <v>970</v>
      </c>
      <c r="C655" s="71" t="s">
        <v>112</v>
      </c>
      <c r="D655" s="71" t="s">
        <v>115</v>
      </c>
      <c r="E655" s="71"/>
    </row>
    <row r="656" spans="1:5" ht="42.75" x14ac:dyDescent="0.25">
      <c r="A656" s="13" t="s">
        <v>269</v>
      </c>
      <c r="B656" s="143" t="s">
        <v>971</v>
      </c>
      <c r="C656" s="71" t="s">
        <v>95</v>
      </c>
      <c r="D656" s="71" t="s">
        <v>90</v>
      </c>
      <c r="E656" s="71"/>
    </row>
    <row r="657" spans="1:5" ht="31.5" x14ac:dyDescent="0.25">
      <c r="A657" s="13" t="s">
        <v>269</v>
      </c>
      <c r="B657" s="143" t="s">
        <v>972</v>
      </c>
      <c r="C657" s="71" t="s">
        <v>936</v>
      </c>
      <c r="D657" s="71" t="s">
        <v>72</v>
      </c>
      <c r="E657" s="71"/>
    </row>
    <row r="658" spans="1:5" ht="31.5" x14ac:dyDescent="0.25">
      <c r="A658" s="13" t="s">
        <v>269</v>
      </c>
      <c r="B658" s="143" t="s">
        <v>973</v>
      </c>
      <c r="C658" s="71" t="s">
        <v>112</v>
      </c>
      <c r="D658" s="71" t="s">
        <v>963</v>
      </c>
      <c r="E658" s="71"/>
    </row>
    <row r="659" spans="1:5" ht="31.5" x14ac:dyDescent="0.25">
      <c r="A659" s="13" t="s">
        <v>269</v>
      </c>
      <c r="B659" s="143" t="s">
        <v>974</v>
      </c>
      <c r="C659" s="71" t="s">
        <v>95</v>
      </c>
      <c r="D659" s="71" t="s">
        <v>946</v>
      </c>
      <c r="E659" s="71"/>
    </row>
    <row r="660" spans="1:5" ht="31.5" x14ac:dyDescent="0.25">
      <c r="A660" s="13" t="s">
        <v>269</v>
      </c>
      <c r="B660" s="143" t="s">
        <v>975</v>
      </c>
      <c r="C660" s="71" t="s">
        <v>128</v>
      </c>
      <c r="D660" s="71" t="s">
        <v>129</v>
      </c>
      <c r="E660" s="71"/>
    </row>
    <row r="661" spans="1:5" ht="31.5" x14ac:dyDescent="0.25">
      <c r="A661" s="13" t="s">
        <v>269</v>
      </c>
      <c r="B661" s="143" t="s">
        <v>976</v>
      </c>
      <c r="C661" s="71" t="s">
        <v>95</v>
      </c>
      <c r="D661" s="71" t="s">
        <v>977</v>
      </c>
      <c r="E661" s="71"/>
    </row>
    <row r="662" spans="1:5" ht="31.5" x14ac:dyDescent="0.25">
      <c r="A662" s="13" t="s">
        <v>269</v>
      </c>
      <c r="B662" s="143" t="s">
        <v>978</v>
      </c>
      <c r="C662" s="71" t="s">
        <v>934</v>
      </c>
      <c r="D662" s="75" t="s">
        <v>954</v>
      </c>
      <c r="E662" s="71"/>
    </row>
    <row r="663" spans="1:5" ht="31.5" x14ac:dyDescent="0.25">
      <c r="A663" s="13" t="s">
        <v>269</v>
      </c>
      <c r="B663" s="143" t="s">
        <v>979</v>
      </c>
      <c r="C663" s="71" t="s">
        <v>146</v>
      </c>
      <c r="D663" s="71" t="s">
        <v>150</v>
      </c>
      <c r="E663" s="71"/>
    </row>
    <row r="664" spans="1:5" ht="31.5" x14ac:dyDescent="0.25">
      <c r="A664" s="13" t="s">
        <v>269</v>
      </c>
      <c r="B664" s="143" t="s">
        <v>980</v>
      </c>
      <c r="C664" s="71" t="s">
        <v>146</v>
      </c>
      <c r="D664" s="71" t="s">
        <v>943</v>
      </c>
      <c r="E664" s="71"/>
    </row>
    <row r="665" spans="1:5" ht="31.5" x14ac:dyDescent="0.25">
      <c r="A665" s="13" t="s">
        <v>269</v>
      </c>
      <c r="B665" s="143" t="s">
        <v>981</v>
      </c>
      <c r="C665" s="71" t="s">
        <v>146</v>
      </c>
      <c r="D665" s="71" t="s">
        <v>148</v>
      </c>
      <c r="E665" s="71"/>
    </row>
    <row r="666" spans="1:5" ht="31.5" x14ac:dyDescent="0.25">
      <c r="A666" s="13" t="s">
        <v>269</v>
      </c>
      <c r="B666" s="143" t="s">
        <v>982</v>
      </c>
      <c r="C666" s="71" t="s">
        <v>934</v>
      </c>
      <c r="D666" s="71" t="s">
        <v>137</v>
      </c>
      <c r="E666" s="71"/>
    </row>
    <row r="667" spans="1:5" ht="31.5" x14ac:dyDescent="0.25">
      <c r="A667" s="13" t="s">
        <v>269</v>
      </c>
      <c r="B667" s="143" t="s">
        <v>983</v>
      </c>
      <c r="C667" s="71" t="s">
        <v>112</v>
      </c>
      <c r="D667" s="75" t="s">
        <v>984</v>
      </c>
      <c r="E667" s="71"/>
    </row>
    <row r="668" spans="1:5" ht="31.5" x14ac:dyDescent="0.25">
      <c r="A668" s="13" t="s">
        <v>269</v>
      </c>
      <c r="B668" s="143" t="s">
        <v>985</v>
      </c>
      <c r="C668" s="71" t="s">
        <v>112</v>
      </c>
      <c r="D668" s="71" t="s">
        <v>967</v>
      </c>
      <c r="E668" s="71"/>
    </row>
    <row r="669" spans="1:5" ht="31.5" x14ac:dyDescent="0.25">
      <c r="A669" s="13" t="s">
        <v>269</v>
      </c>
      <c r="B669" s="143" t="s">
        <v>986</v>
      </c>
      <c r="C669" s="71" t="s">
        <v>112</v>
      </c>
      <c r="D669" s="71" t="s">
        <v>967</v>
      </c>
      <c r="E669" s="71"/>
    </row>
    <row r="670" spans="1:5" ht="31.5" x14ac:dyDescent="0.25">
      <c r="A670" s="13" t="s">
        <v>269</v>
      </c>
      <c r="B670" s="143" t="s">
        <v>987</v>
      </c>
      <c r="C670" s="71" t="s">
        <v>112</v>
      </c>
      <c r="D670" s="71" t="s">
        <v>967</v>
      </c>
      <c r="E670" s="71"/>
    </row>
    <row r="671" spans="1:5" ht="31.5" x14ac:dyDescent="0.25">
      <c r="A671" s="13" t="s">
        <v>67</v>
      </c>
      <c r="B671" s="33" t="s">
        <v>988</v>
      </c>
      <c r="C671" s="71" t="s">
        <v>128</v>
      </c>
      <c r="D671" s="71" t="s">
        <v>132</v>
      </c>
      <c r="E671" s="71"/>
    </row>
    <row r="672" spans="1:5" x14ac:dyDescent="0.25">
      <c r="A672" s="13" t="s">
        <v>109</v>
      </c>
      <c r="B672" s="30" t="s">
        <v>989</v>
      </c>
      <c r="C672" s="71" t="s">
        <v>128</v>
      </c>
      <c r="D672" s="71" t="s">
        <v>129</v>
      </c>
      <c r="E672" s="71"/>
    </row>
    <row r="673" spans="1:5" x14ac:dyDescent="0.25">
      <c r="A673" s="13" t="s">
        <v>109</v>
      </c>
      <c r="B673" s="30" t="s">
        <v>990</v>
      </c>
      <c r="C673" s="71" t="s">
        <v>128</v>
      </c>
      <c r="D673" s="73" t="s">
        <v>129</v>
      </c>
      <c r="E673" s="71"/>
    </row>
    <row r="674" spans="1:5" ht="31.5" x14ac:dyDescent="0.25">
      <c r="A674" s="13" t="s">
        <v>103</v>
      </c>
      <c r="B674" s="30" t="s">
        <v>991</v>
      </c>
      <c r="C674" s="71" t="s">
        <v>936</v>
      </c>
      <c r="D674" s="73" t="s">
        <v>937</v>
      </c>
      <c r="E674" s="71"/>
    </row>
    <row r="675" spans="1:5" ht="31.5" x14ac:dyDescent="0.25">
      <c r="A675" s="13" t="s">
        <v>70</v>
      </c>
      <c r="B675" s="30" t="s">
        <v>992</v>
      </c>
      <c r="C675" s="71" t="s">
        <v>936</v>
      </c>
      <c r="D675" s="71" t="s">
        <v>72</v>
      </c>
      <c r="E675" s="71"/>
    </row>
    <row r="676" spans="1:5" ht="31.5" x14ac:dyDescent="0.25">
      <c r="A676" s="13" t="s">
        <v>501</v>
      </c>
      <c r="B676" s="30" t="s">
        <v>993</v>
      </c>
      <c r="C676" s="71" t="s">
        <v>936</v>
      </c>
      <c r="D676" s="71" t="s">
        <v>72</v>
      </c>
      <c r="E676" s="71"/>
    </row>
    <row r="677" spans="1:5" ht="42.75" x14ac:dyDescent="0.25">
      <c r="A677" s="13" t="s">
        <v>437</v>
      </c>
      <c r="B677" s="175" t="s">
        <v>994</v>
      </c>
      <c r="C677" s="71" t="s">
        <v>936</v>
      </c>
      <c r="D677" s="71" t="s">
        <v>937</v>
      </c>
      <c r="E677" s="71"/>
    </row>
    <row r="678" spans="1:5" ht="57" x14ac:dyDescent="0.25">
      <c r="A678" s="13" t="s">
        <v>437</v>
      </c>
      <c r="B678" s="175" t="s">
        <v>995</v>
      </c>
      <c r="C678" s="71" t="s">
        <v>936</v>
      </c>
      <c r="D678" s="71" t="s">
        <v>110</v>
      </c>
      <c r="E678" s="71"/>
    </row>
    <row r="679" spans="1:5" ht="42.75" x14ac:dyDescent="0.25">
      <c r="A679" s="13" t="s">
        <v>67</v>
      </c>
      <c r="B679" s="114" t="s">
        <v>996</v>
      </c>
      <c r="C679" s="71" t="s">
        <v>936</v>
      </c>
      <c r="D679" s="71" t="s">
        <v>72</v>
      </c>
      <c r="E679" s="71"/>
    </row>
    <row r="680" spans="1:5" ht="42.75" x14ac:dyDescent="0.25">
      <c r="A680" s="13" t="s">
        <v>154</v>
      </c>
      <c r="B680" s="122" t="s">
        <v>997</v>
      </c>
      <c r="C680" s="71" t="s">
        <v>936</v>
      </c>
      <c r="D680" s="71" t="s">
        <v>937</v>
      </c>
      <c r="E680" s="71"/>
    </row>
    <row r="681" spans="1:5" ht="31.5" x14ac:dyDescent="0.25">
      <c r="A681" s="13" t="s">
        <v>154</v>
      </c>
      <c r="B681" s="122" t="s">
        <v>998</v>
      </c>
      <c r="C681" s="71" t="s">
        <v>112</v>
      </c>
      <c r="D681" s="71" t="s">
        <v>963</v>
      </c>
      <c r="E681" s="71"/>
    </row>
    <row r="682" spans="1:5" ht="31.5" x14ac:dyDescent="0.25">
      <c r="A682" s="13" t="s">
        <v>154</v>
      </c>
      <c r="B682" s="31" t="s">
        <v>999</v>
      </c>
      <c r="C682" s="71" t="s">
        <v>936</v>
      </c>
      <c r="D682" s="71" t="s">
        <v>72</v>
      </c>
      <c r="E682" s="71"/>
    </row>
    <row r="683" spans="1:5" ht="31.5" x14ac:dyDescent="0.25">
      <c r="A683" s="13" t="s">
        <v>108</v>
      </c>
      <c r="B683" s="30" t="s">
        <v>1000</v>
      </c>
      <c r="C683" s="71" t="s">
        <v>936</v>
      </c>
      <c r="D683" s="71" t="s">
        <v>72</v>
      </c>
      <c r="E683" s="71"/>
    </row>
    <row r="684" spans="1:5" ht="31.5" x14ac:dyDescent="0.25">
      <c r="A684" s="13" t="s">
        <v>373</v>
      </c>
      <c r="B684" s="30" t="s">
        <v>1001</v>
      </c>
      <c r="C684" s="71" t="s">
        <v>934</v>
      </c>
      <c r="D684" s="71" t="s">
        <v>46</v>
      </c>
      <c r="E684" s="71"/>
    </row>
    <row r="685" spans="1:5" ht="31.5" x14ac:dyDescent="0.25">
      <c r="A685" s="13" t="s">
        <v>103</v>
      </c>
      <c r="B685" s="30" t="s">
        <v>1002</v>
      </c>
      <c r="C685" s="71" t="s">
        <v>934</v>
      </c>
      <c r="D685" s="71" t="s">
        <v>46</v>
      </c>
      <c r="E685" s="71"/>
    </row>
    <row r="686" spans="1:5" ht="31.5" x14ac:dyDescent="0.25">
      <c r="A686" s="13" t="s">
        <v>103</v>
      </c>
      <c r="B686" s="30" t="s">
        <v>1003</v>
      </c>
      <c r="C686" s="71" t="s">
        <v>934</v>
      </c>
      <c r="D686" s="71" t="s">
        <v>46</v>
      </c>
      <c r="E686" s="71"/>
    </row>
    <row r="687" spans="1:5" ht="31.5" x14ac:dyDescent="0.25">
      <c r="A687" s="13" t="s">
        <v>70</v>
      </c>
      <c r="B687" s="32" t="s">
        <v>1004</v>
      </c>
      <c r="C687" s="71" t="s">
        <v>112</v>
      </c>
      <c r="D687" s="71" t="s">
        <v>115</v>
      </c>
      <c r="E687" s="71"/>
    </row>
    <row r="688" spans="1:5" ht="31.5" x14ac:dyDescent="0.25">
      <c r="A688" s="13" t="s">
        <v>33</v>
      </c>
      <c r="B688" s="30" t="s">
        <v>1005</v>
      </c>
      <c r="C688" s="71" t="s">
        <v>934</v>
      </c>
      <c r="D688" s="75" t="s">
        <v>954</v>
      </c>
      <c r="E688" s="71"/>
    </row>
    <row r="689" spans="1:5" ht="31.5" x14ac:dyDescent="0.25">
      <c r="A689" s="13" t="s">
        <v>541</v>
      </c>
      <c r="B689" s="64" t="s">
        <v>1006</v>
      </c>
      <c r="C689" s="71" t="s">
        <v>128</v>
      </c>
      <c r="D689" s="71" t="s">
        <v>129</v>
      </c>
      <c r="E689" s="71"/>
    </row>
    <row r="690" spans="1:5" ht="31.5" x14ac:dyDescent="0.25">
      <c r="A690" s="13" t="s">
        <v>541</v>
      </c>
      <c r="B690" s="30" t="s">
        <v>1007</v>
      </c>
      <c r="C690" s="71" t="s">
        <v>934</v>
      </c>
      <c r="D690" s="71" t="s">
        <v>137</v>
      </c>
      <c r="E690" s="71"/>
    </row>
    <row r="691" spans="1:5" ht="31.5" x14ac:dyDescent="0.25">
      <c r="A691" s="13" t="s">
        <v>541</v>
      </c>
      <c r="B691" s="30" t="s">
        <v>1008</v>
      </c>
      <c r="C691" s="71" t="s">
        <v>934</v>
      </c>
      <c r="D691" s="71" t="s">
        <v>1009</v>
      </c>
      <c r="E691" s="71"/>
    </row>
    <row r="692" spans="1:5" ht="31.5" x14ac:dyDescent="0.25">
      <c r="A692" s="13" t="s">
        <v>67</v>
      </c>
      <c r="B692" s="33" t="s">
        <v>1010</v>
      </c>
      <c r="C692" s="71" t="s">
        <v>934</v>
      </c>
      <c r="D692" s="71" t="s">
        <v>46</v>
      </c>
      <c r="E692" s="71"/>
    </row>
    <row r="693" spans="1:5" ht="31.5" x14ac:dyDescent="0.25">
      <c r="A693" s="13" t="s">
        <v>67</v>
      </c>
      <c r="B693" s="30" t="s">
        <v>1011</v>
      </c>
      <c r="C693" s="71" t="s">
        <v>934</v>
      </c>
      <c r="D693" s="71" t="s">
        <v>137</v>
      </c>
      <c r="E693" s="71"/>
    </row>
    <row r="694" spans="1:5" ht="31.5" x14ac:dyDescent="0.25">
      <c r="A694" s="13" t="s">
        <v>154</v>
      </c>
      <c r="B694" s="31" t="s">
        <v>1012</v>
      </c>
      <c r="C694" s="71" t="s">
        <v>934</v>
      </c>
      <c r="D694" s="75" t="s">
        <v>46</v>
      </c>
      <c r="E694" s="71"/>
    </row>
    <row r="695" spans="1:5" ht="31.5" x14ac:dyDescent="0.25">
      <c r="A695" s="13" t="s">
        <v>154</v>
      </c>
      <c r="B695" s="31" t="s">
        <v>1013</v>
      </c>
      <c r="C695" s="71" t="s">
        <v>934</v>
      </c>
      <c r="D695" s="71" t="s">
        <v>46</v>
      </c>
      <c r="E695" s="71"/>
    </row>
    <row r="696" spans="1:5" ht="31.5" x14ac:dyDescent="0.25">
      <c r="A696" s="13" t="s">
        <v>154</v>
      </c>
      <c r="B696" s="30" t="s">
        <v>1014</v>
      </c>
      <c r="C696" s="71" t="s">
        <v>934</v>
      </c>
      <c r="D696" s="71" t="s">
        <v>46</v>
      </c>
      <c r="E696" s="71"/>
    </row>
    <row r="697" spans="1:5" ht="43.5" x14ac:dyDescent="0.25">
      <c r="A697" s="13" t="s">
        <v>463</v>
      </c>
      <c r="B697" s="58" t="s">
        <v>1015</v>
      </c>
      <c r="C697" s="72" t="s">
        <v>936</v>
      </c>
      <c r="D697" s="72" t="s">
        <v>937</v>
      </c>
      <c r="E697" s="71"/>
    </row>
    <row r="698" spans="1:5" ht="29.25" x14ac:dyDescent="0.25">
      <c r="A698" s="13" t="s">
        <v>463</v>
      </c>
      <c r="B698" s="58" t="s">
        <v>1016</v>
      </c>
      <c r="C698" s="71" t="s">
        <v>112</v>
      </c>
      <c r="D698" s="71" t="s">
        <v>115</v>
      </c>
      <c r="E698" s="71"/>
    </row>
    <row r="699" spans="1:5" ht="29.25" x14ac:dyDescent="0.25">
      <c r="A699" s="13" t="s">
        <v>463</v>
      </c>
      <c r="B699" s="58" t="s">
        <v>1017</v>
      </c>
      <c r="C699" s="71" t="s">
        <v>112</v>
      </c>
      <c r="D699" s="71" t="s">
        <v>963</v>
      </c>
      <c r="E699" s="71"/>
    </row>
    <row r="700" spans="1:5" ht="29.25" x14ac:dyDescent="0.25">
      <c r="A700" s="13" t="s">
        <v>463</v>
      </c>
      <c r="B700" s="58" t="s">
        <v>1018</v>
      </c>
      <c r="C700" s="71" t="s">
        <v>95</v>
      </c>
      <c r="D700" s="71" t="s">
        <v>946</v>
      </c>
      <c r="E700" s="71"/>
    </row>
    <row r="701" spans="1:5" ht="29.25" x14ac:dyDescent="0.25">
      <c r="A701" s="13" t="s">
        <v>463</v>
      </c>
      <c r="B701" s="58" t="s">
        <v>1019</v>
      </c>
      <c r="C701" s="71" t="s">
        <v>934</v>
      </c>
      <c r="D701" s="71" t="s">
        <v>137</v>
      </c>
      <c r="E701" s="71"/>
    </row>
    <row r="702" spans="1:5" ht="28.5" x14ac:dyDescent="0.25">
      <c r="A702" s="13" t="s">
        <v>463</v>
      </c>
      <c r="B702" s="30" t="s">
        <v>1020</v>
      </c>
      <c r="C702" s="71" t="s">
        <v>934</v>
      </c>
      <c r="D702" s="71" t="s">
        <v>954</v>
      </c>
      <c r="E702" s="71"/>
    </row>
    <row r="703" spans="1:5" ht="42.75" x14ac:dyDescent="0.25">
      <c r="A703" s="13" t="s">
        <v>407</v>
      </c>
      <c r="B703" s="121" t="s">
        <v>1021</v>
      </c>
      <c r="C703" s="71" t="s">
        <v>934</v>
      </c>
      <c r="D703" s="75" t="s">
        <v>954</v>
      </c>
      <c r="E703" s="71"/>
    </row>
    <row r="704" spans="1:5" ht="31.5" x14ac:dyDescent="0.25">
      <c r="A704" s="13" t="s">
        <v>407</v>
      </c>
      <c r="B704" s="121" t="s">
        <v>1022</v>
      </c>
      <c r="C704" s="71" t="s">
        <v>112</v>
      </c>
      <c r="D704" s="71" t="s">
        <v>115</v>
      </c>
      <c r="E704" s="71"/>
    </row>
    <row r="705" spans="1:5" ht="31.5" x14ac:dyDescent="0.25">
      <c r="A705" s="13" t="s">
        <v>407</v>
      </c>
      <c r="B705" s="30" t="s">
        <v>1023</v>
      </c>
      <c r="C705" s="71" t="s">
        <v>934</v>
      </c>
      <c r="D705" s="71" t="s">
        <v>137</v>
      </c>
      <c r="E705" s="71"/>
    </row>
    <row r="706" spans="1:5" ht="31.5" x14ac:dyDescent="0.25">
      <c r="A706" s="13" t="s">
        <v>108</v>
      </c>
      <c r="B706" s="30" t="s">
        <v>1024</v>
      </c>
      <c r="C706" s="71" t="s">
        <v>934</v>
      </c>
      <c r="D706" s="71" t="s">
        <v>46</v>
      </c>
      <c r="E706" s="71"/>
    </row>
    <row r="707" spans="1:5" ht="42.75" x14ac:dyDescent="0.25">
      <c r="A707" s="13" t="s">
        <v>442</v>
      </c>
      <c r="B707" s="30" t="s">
        <v>1025</v>
      </c>
      <c r="C707" s="71" t="s">
        <v>934</v>
      </c>
      <c r="D707" s="71" t="s">
        <v>137</v>
      </c>
      <c r="E707" s="71"/>
    </row>
    <row r="708" spans="1:5" ht="31.5" x14ac:dyDescent="0.25">
      <c r="A708" s="13" t="s">
        <v>528</v>
      </c>
      <c r="B708" s="9" t="s">
        <v>1026</v>
      </c>
      <c r="C708" s="71" t="s">
        <v>939</v>
      </c>
      <c r="D708" s="71" t="s">
        <v>124</v>
      </c>
      <c r="E708" s="71"/>
    </row>
    <row r="709" spans="1:5" ht="31.5" x14ac:dyDescent="0.25">
      <c r="A709" s="13" t="s">
        <v>70</v>
      </c>
      <c r="B709" s="33" t="s">
        <v>1027</v>
      </c>
      <c r="C709" s="71" t="s">
        <v>146</v>
      </c>
      <c r="D709" s="71" t="s">
        <v>943</v>
      </c>
      <c r="E709" s="71"/>
    </row>
    <row r="710" spans="1:5" ht="42.75" x14ac:dyDescent="0.25">
      <c r="A710" s="13" t="s">
        <v>70</v>
      </c>
      <c r="B710" s="30" t="s">
        <v>1028</v>
      </c>
      <c r="C710" s="71" t="s">
        <v>146</v>
      </c>
      <c r="D710" s="71" t="s">
        <v>943</v>
      </c>
      <c r="E710" s="71"/>
    </row>
    <row r="711" spans="1:5" ht="31.5" x14ac:dyDescent="0.25">
      <c r="A711" s="13" t="s">
        <v>108</v>
      </c>
      <c r="B711" s="30" t="s">
        <v>1029</v>
      </c>
      <c r="C711" s="71" t="s">
        <v>146</v>
      </c>
      <c r="D711" s="71" t="s">
        <v>943</v>
      </c>
      <c r="E711" s="71"/>
    </row>
    <row r="712" spans="1:5" ht="31.5" x14ac:dyDescent="0.25">
      <c r="A712" s="13" t="s">
        <v>103</v>
      </c>
      <c r="B712" s="30" t="s">
        <v>1030</v>
      </c>
      <c r="C712" s="71" t="s">
        <v>936</v>
      </c>
      <c r="D712" s="71" t="s">
        <v>937</v>
      </c>
      <c r="E712" s="71"/>
    </row>
    <row r="713" spans="1:5" ht="31.5" x14ac:dyDescent="0.25">
      <c r="A713" s="13" t="s">
        <v>501</v>
      </c>
      <c r="B713" s="30" t="s">
        <v>1031</v>
      </c>
      <c r="C713" s="71" t="s">
        <v>112</v>
      </c>
      <c r="D713" s="71" t="s">
        <v>984</v>
      </c>
      <c r="E713" s="71"/>
    </row>
    <row r="714" spans="1:5" ht="31.5" x14ac:dyDescent="0.25">
      <c r="A714" s="13" t="s">
        <v>33</v>
      </c>
      <c r="B714" s="30" t="s">
        <v>1032</v>
      </c>
      <c r="C714" s="71" t="s">
        <v>95</v>
      </c>
      <c r="D714" s="71" t="s">
        <v>90</v>
      </c>
      <c r="E714" s="71"/>
    </row>
    <row r="715" spans="1:5" ht="31.5" x14ac:dyDescent="0.25">
      <c r="A715" s="13" t="s">
        <v>33</v>
      </c>
      <c r="B715" s="30" t="s">
        <v>1033</v>
      </c>
      <c r="C715" s="71" t="s">
        <v>934</v>
      </c>
      <c r="D715" s="71" t="s">
        <v>1009</v>
      </c>
      <c r="E715" s="71"/>
    </row>
    <row r="716" spans="1:5" ht="31.5" x14ac:dyDescent="0.25">
      <c r="A716" s="13" t="s">
        <v>541</v>
      </c>
      <c r="B716" s="30" t="s">
        <v>1034</v>
      </c>
      <c r="C716" s="71" t="s">
        <v>95</v>
      </c>
      <c r="D716" s="71" t="s">
        <v>946</v>
      </c>
      <c r="E716" s="71"/>
    </row>
    <row r="717" spans="1:5" ht="31.5" x14ac:dyDescent="0.25">
      <c r="A717" s="13" t="s">
        <v>541</v>
      </c>
      <c r="B717" s="30" t="s">
        <v>1035</v>
      </c>
      <c r="C717" s="71" t="s">
        <v>95</v>
      </c>
      <c r="D717" s="71" t="s">
        <v>946</v>
      </c>
      <c r="E717" s="71"/>
    </row>
    <row r="718" spans="1:5" ht="28.5" x14ac:dyDescent="0.25">
      <c r="A718" s="13" t="s">
        <v>437</v>
      </c>
      <c r="B718" s="174" t="s">
        <v>1036</v>
      </c>
      <c r="C718" s="71" t="s">
        <v>936</v>
      </c>
      <c r="D718" s="71" t="s">
        <v>110</v>
      </c>
      <c r="E718" s="71"/>
    </row>
    <row r="719" spans="1:5" ht="28.5" x14ac:dyDescent="0.25">
      <c r="A719" s="13" t="s">
        <v>437</v>
      </c>
      <c r="B719" s="180" t="s">
        <v>1037</v>
      </c>
      <c r="C719" s="71" t="s">
        <v>95</v>
      </c>
      <c r="D719" s="71" t="s">
        <v>946</v>
      </c>
      <c r="E719" s="71"/>
    </row>
    <row r="720" spans="1:5" ht="31.5" x14ac:dyDescent="0.25">
      <c r="A720" s="13" t="s">
        <v>154</v>
      </c>
      <c r="B720" s="32" t="s">
        <v>1038</v>
      </c>
      <c r="C720" s="71" t="s">
        <v>934</v>
      </c>
      <c r="D720" s="71" t="s">
        <v>1009</v>
      </c>
      <c r="E720" s="71"/>
    </row>
    <row r="721" spans="1:5" ht="31.5" x14ac:dyDescent="0.25">
      <c r="A721" s="13" t="s">
        <v>108</v>
      </c>
      <c r="B721" s="122" t="s">
        <v>1039</v>
      </c>
      <c r="C721" s="71" t="s">
        <v>112</v>
      </c>
      <c r="D721" s="71" t="s">
        <v>963</v>
      </c>
      <c r="E721" s="71"/>
    </row>
    <row r="722" spans="1:5" ht="31.5" x14ac:dyDescent="0.25">
      <c r="A722" s="13" t="s">
        <v>108</v>
      </c>
      <c r="B722" s="122" t="s">
        <v>1040</v>
      </c>
      <c r="C722" s="71" t="s">
        <v>128</v>
      </c>
      <c r="D722" s="71" t="s">
        <v>129</v>
      </c>
      <c r="E722" s="71"/>
    </row>
    <row r="723" spans="1:5" ht="31.5" x14ac:dyDescent="0.25">
      <c r="A723" s="13" t="s">
        <v>108</v>
      </c>
      <c r="B723" s="122" t="s">
        <v>1041</v>
      </c>
      <c r="C723" s="71" t="s">
        <v>934</v>
      </c>
      <c r="D723" s="71" t="s">
        <v>137</v>
      </c>
      <c r="E723" s="71"/>
    </row>
    <row r="724" spans="1:5" ht="31.5" x14ac:dyDescent="0.25">
      <c r="A724" s="13" t="s">
        <v>108</v>
      </c>
      <c r="B724" s="122" t="s">
        <v>1042</v>
      </c>
      <c r="C724" s="71" t="s">
        <v>934</v>
      </c>
      <c r="D724" s="75" t="s">
        <v>954</v>
      </c>
      <c r="E724" s="71"/>
    </row>
    <row r="725" spans="1:5" ht="31.5" x14ac:dyDescent="0.25">
      <c r="A725" s="13" t="s">
        <v>108</v>
      </c>
      <c r="B725" s="149" t="s">
        <v>1043</v>
      </c>
      <c r="C725" s="71" t="s">
        <v>95</v>
      </c>
      <c r="D725" s="71" t="s">
        <v>946</v>
      </c>
      <c r="E725" s="71"/>
    </row>
    <row r="726" spans="1:5" ht="31.5" x14ac:dyDescent="0.25">
      <c r="A726" s="13" t="s">
        <v>108</v>
      </c>
      <c r="B726" s="58" t="s">
        <v>1044</v>
      </c>
      <c r="C726" s="71" t="s">
        <v>936</v>
      </c>
      <c r="D726" s="71" t="s">
        <v>72</v>
      </c>
      <c r="E726" s="71"/>
    </row>
    <row r="727" spans="1:5" ht="31.5" x14ac:dyDescent="0.25">
      <c r="A727" s="13" t="s">
        <v>108</v>
      </c>
      <c r="B727" s="58" t="s">
        <v>1045</v>
      </c>
      <c r="C727" s="71" t="s">
        <v>934</v>
      </c>
      <c r="D727" s="75" t="s">
        <v>954</v>
      </c>
      <c r="E727" s="71"/>
    </row>
    <row r="728" spans="1:5" ht="31.5" x14ac:dyDescent="0.25">
      <c r="A728" s="13" t="s">
        <v>108</v>
      </c>
      <c r="B728" s="30" t="s">
        <v>1046</v>
      </c>
      <c r="C728" s="71" t="s">
        <v>95</v>
      </c>
      <c r="D728" s="71" t="s">
        <v>946</v>
      </c>
      <c r="E728" s="71"/>
    </row>
    <row r="729" spans="1:5" ht="43.5" x14ac:dyDescent="0.25">
      <c r="A729" s="13" t="s">
        <v>373</v>
      </c>
      <c r="B729" s="58" t="s">
        <v>1047</v>
      </c>
      <c r="C729" s="71" t="s">
        <v>936</v>
      </c>
      <c r="D729" s="71" t="s">
        <v>72</v>
      </c>
      <c r="E729" s="71"/>
    </row>
    <row r="730" spans="1:5" ht="31.5" x14ac:dyDescent="0.25">
      <c r="A730" s="13" t="s">
        <v>373</v>
      </c>
      <c r="B730" s="30" t="s">
        <v>1048</v>
      </c>
      <c r="C730" s="71" t="s">
        <v>112</v>
      </c>
      <c r="D730" s="73" t="s">
        <v>115</v>
      </c>
      <c r="E730" s="71"/>
    </row>
    <row r="731" spans="1:5" ht="31.5" x14ac:dyDescent="0.25">
      <c r="A731" s="13" t="s">
        <v>67</v>
      </c>
      <c r="B731" s="33" t="s">
        <v>1049</v>
      </c>
      <c r="C731" s="71" t="s">
        <v>112</v>
      </c>
      <c r="D731" s="71" t="s">
        <v>115</v>
      </c>
      <c r="E731" s="71"/>
    </row>
    <row r="732" spans="1:5" ht="31.5" x14ac:dyDescent="0.25">
      <c r="A732" s="13" t="s">
        <v>103</v>
      </c>
      <c r="B732" s="122" t="s">
        <v>1050</v>
      </c>
      <c r="C732" s="71" t="s">
        <v>934</v>
      </c>
      <c r="D732" s="71" t="s">
        <v>46</v>
      </c>
      <c r="E732" s="71"/>
    </row>
    <row r="733" spans="1:5" ht="31.5" x14ac:dyDescent="0.25">
      <c r="A733" s="13" t="s">
        <v>103</v>
      </c>
      <c r="B733" s="122" t="s">
        <v>1051</v>
      </c>
      <c r="C733" s="71" t="s">
        <v>95</v>
      </c>
      <c r="D733" s="71" t="s">
        <v>90</v>
      </c>
      <c r="E733" s="71"/>
    </row>
    <row r="734" spans="1:5" ht="42.75" x14ac:dyDescent="0.25">
      <c r="A734" s="13" t="s">
        <v>103</v>
      </c>
      <c r="B734" s="122" t="s">
        <v>1052</v>
      </c>
      <c r="C734" s="71" t="s">
        <v>936</v>
      </c>
      <c r="D734" s="71" t="s">
        <v>72</v>
      </c>
      <c r="E734" s="71"/>
    </row>
    <row r="735" spans="1:5" ht="31.5" x14ac:dyDescent="0.25">
      <c r="A735" s="13" t="s">
        <v>103</v>
      </c>
      <c r="B735" s="122" t="s">
        <v>1053</v>
      </c>
      <c r="C735" s="71" t="s">
        <v>934</v>
      </c>
      <c r="D735" s="71" t="s">
        <v>137</v>
      </c>
      <c r="E735" s="71"/>
    </row>
    <row r="736" spans="1:5" ht="31.5" x14ac:dyDescent="0.25">
      <c r="A736" s="13" t="s">
        <v>103</v>
      </c>
      <c r="B736" s="122" t="s">
        <v>1054</v>
      </c>
      <c r="C736" s="71" t="s">
        <v>112</v>
      </c>
      <c r="D736" s="71" t="s">
        <v>963</v>
      </c>
      <c r="E736" s="71"/>
    </row>
    <row r="737" spans="1:5" ht="31.5" x14ac:dyDescent="0.25">
      <c r="A737" s="13" t="s">
        <v>103</v>
      </c>
      <c r="B737" s="122" t="s">
        <v>1055</v>
      </c>
      <c r="C737" s="71" t="s">
        <v>128</v>
      </c>
      <c r="D737" s="71" t="s">
        <v>129</v>
      </c>
      <c r="E737" s="71"/>
    </row>
    <row r="738" spans="1:5" ht="31.5" x14ac:dyDescent="0.25">
      <c r="A738" s="13" t="s">
        <v>103</v>
      </c>
      <c r="B738" s="122" t="s">
        <v>1056</v>
      </c>
      <c r="C738" s="71" t="s">
        <v>934</v>
      </c>
      <c r="D738" s="71" t="s">
        <v>137</v>
      </c>
      <c r="E738" s="71"/>
    </row>
    <row r="739" spans="1:5" ht="31.5" x14ac:dyDescent="0.25">
      <c r="A739" s="13" t="s">
        <v>103</v>
      </c>
      <c r="B739" s="122" t="s">
        <v>1057</v>
      </c>
      <c r="C739" s="71" t="s">
        <v>112</v>
      </c>
      <c r="D739" s="71" t="s">
        <v>967</v>
      </c>
      <c r="E739" s="71"/>
    </row>
    <row r="740" spans="1:5" ht="31.5" x14ac:dyDescent="0.25">
      <c r="A740" s="13" t="s">
        <v>103</v>
      </c>
      <c r="B740" s="122" t="s">
        <v>1058</v>
      </c>
      <c r="C740" s="71" t="s">
        <v>95</v>
      </c>
      <c r="D740" s="71" t="s">
        <v>101</v>
      </c>
      <c r="E740" s="71"/>
    </row>
    <row r="741" spans="1:5" ht="31.5" x14ac:dyDescent="0.25">
      <c r="A741" s="13" t="s">
        <v>103</v>
      </c>
      <c r="B741" s="122" t="s">
        <v>1059</v>
      </c>
      <c r="C741" s="71" t="s">
        <v>934</v>
      </c>
      <c r="D741" s="71" t="s">
        <v>46</v>
      </c>
      <c r="E741" s="71"/>
    </row>
    <row r="742" spans="1:5" ht="31.5" x14ac:dyDescent="0.25">
      <c r="A742" s="13" t="s">
        <v>103</v>
      </c>
      <c r="B742" s="122" t="s">
        <v>1060</v>
      </c>
      <c r="C742" s="71" t="s">
        <v>112</v>
      </c>
      <c r="D742" s="71" t="s">
        <v>115</v>
      </c>
      <c r="E742" s="71"/>
    </row>
    <row r="743" spans="1:5" ht="31.5" x14ac:dyDescent="0.25">
      <c r="A743" s="13" t="s">
        <v>103</v>
      </c>
      <c r="B743" s="122" t="s">
        <v>1061</v>
      </c>
      <c r="C743" s="71" t="s">
        <v>934</v>
      </c>
      <c r="D743" s="71" t="s">
        <v>954</v>
      </c>
      <c r="E743" s="71"/>
    </row>
    <row r="744" spans="1:5" ht="31.5" x14ac:dyDescent="0.25">
      <c r="A744" s="13" t="s">
        <v>103</v>
      </c>
      <c r="B744" s="61" t="s">
        <v>1062</v>
      </c>
      <c r="C744" s="71" t="s">
        <v>934</v>
      </c>
      <c r="D744" s="71" t="s">
        <v>954</v>
      </c>
      <c r="E744" s="71"/>
    </row>
    <row r="745" spans="1:5" ht="31.5" x14ac:dyDescent="0.25">
      <c r="A745" s="13" t="s">
        <v>103</v>
      </c>
      <c r="B745" s="30" t="s">
        <v>1063</v>
      </c>
      <c r="C745" s="71" t="s">
        <v>112</v>
      </c>
      <c r="D745" s="71" t="s">
        <v>967</v>
      </c>
      <c r="E745" s="71"/>
    </row>
    <row r="746" spans="1:5" ht="31.5" x14ac:dyDescent="0.25">
      <c r="A746" s="13" t="s">
        <v>70</v>
      </c>
      <c r="B746" s="30" t="s">
        <v>1064</v>
      </c>
      <c r="C746" s="71" t="s">
        <v>112</v>
      </c>
      <c r="D746" s="71" t="s">
        <v>115</v>
      </c>
      <c r="E746" s="71"/>
    </row>
    <row r="747" spans="1:5" ht="42.75" x14ac:dyDescent="0.25">
      <c r="A747" s="13" t="s">
        <v>501</v>
      </c>
      <c r="B747" s="30" t="s">
        <v>1065</v>
      </c>
      <c r="C747" s="71" t="s">
        <v>112</v>
      </c>
      <c r="D747" s="71" t="s">
        <v>963</v>
      </c>
      <c r="E747" s="71"/>
    </row>
    <row r="748" spans="1:5" ht="31.5" x14ac:dyDescent="0.25">
      <c r="A748" s="13" t="s">
        <v>407</v>
      </c>
      <c r="B748" s="30" t="s">
        <v>1066</v>
      </c>
      <c r="C748" s="71" t="s">
        <v>146</v>
      </c>
      <c r="D748" s="71" t="s">
        <v>150</v>
      </c>
      <c r="E748" s="71"/>
    </row>
    <row r="749" spans="1:5" ht="31.5" x14ac:dyDescent="0.25">
      <c r="A749" s="13" t="s">
        <v>442</v>
      </c>
      <c r="B749" s="30" t="s">
        <v>1067</v>
      </c>
      <c r="C749" s="71" t="s">
        <v>112</v>
      </c>
      <c r="D749" s="71" t="s">
        <v>967</v>
      </c>
      <c r="E749" s="71"/>
    </row>
    <row r="750" spans="1:5" ht="31.5" x14ac:dyDescent="0.25">
      <c r="A750" s="13" t="s">
        <v>501</v>
      </c>
      <c r="B750" s="30" t="s">
        <v>1068</v>
      </c>
      <c r="C750" s="71" t="s">
        <v>939</v>
      </c>
      <c r="D750" s="75" t="s">
        <v>965</v>
      </c>
      <c r="E750" s="71"/>
    </row>
    <row r="751" spans="1:5" ht="42.75" x14ac:dyDescent="0.25">
      <c r="A751" s="13" t="s">
        <v>501</v>
      </c>
      <c r="B751" s="61" t="s">
        <v>1069</v>
      </c>
      <c r="C751" s="71" t="s">
        <v>95</v>
      </c>
      <c r="D751" s="71" t="s">
        <v>946</v>
      </c>
      <c r="E751" s="71"/>
    </row>
    <row r="752" spans="1:5" ht="31.5" x14ac:dyDescent="0.25">
      <c r="A752" s="13" t="s">
        <v>501</v>
      </c>
      <c r="B752" s="61" t="s">
        <v>1070</v>
      </c>
      <c r="C752" s="71" t="s">
        <v>128</v>
      </c>
      <c r="D752" s="71" t="s">
        <v>129</v>
      </c>
      <c r="E752" s="71"/>
    </row>
    <row r="753" spans="1:5" ht="31.5" x14ac:dyDescent="0.25">
      <c r="A753" s="13" t="s">
        <v>501</v>
      </c>
      <c r="B753" s="61" t="s">
        <v>1071</v>
      </c>
      <c r="C753" s="71" t="s">
        <v>95</v>
      </c>
      <c r="D753" s="71" t="s">
        <v>977</v>
      </c>
      <c r="E753" s="71"/>
    </row>
    <row r="754" spans="1:5" ht="42.75" x14ac:dyDescent="0.25">
      <c r="A754" s="13" t="s">
        <v>501</v>
      </c>
      <c r="B754" s="30" t="s">
        <v>1072</v>
      </c>
      <c r="C754" s="71" t="s">
        <v>939</v>
      </c>
      <c r="D754" s="71" t="s">
        <v>124</v>
      </c>
      <c r="E754" s="71"/>
    </row>
    <row r="755" spans="1:5" ht="31.5" x14ac:dyDescent="0.25">
      <c r="A755" s="13" t="s">
        <v>541</v>
      </c>
      <c r="B755" s="171" t="s">
        <v>1073</v>
      </c>
      <c r="C755" s="71" t="s">
        <v>934</v>
      </c>
      <c r="D755" s="75" t="s">
        <v>954</v>
      </c>
      <c r="E755" s="71"/>
    </row>
    <row r="756" spans="1:5" ht="31.5" x14ac:dyDescent="0.25">
      <c r="A756" s="13" t="s">
        <v>541</v>
      </c>
      <c r="B756" s="64" t="s">
        <v>1074</v>
      </c>
      <c r="C756" s="71" t="s">
        <v>934</v>
      </c>
      <c r="D756" s="71" t="s">
        <v>46</v>
      </c>
      <c r="E756" s="71"/>
    </row>
    <row r="757" spans="1:5" ht="31.5" x14ac:dyDescent="0.25">
      <c r="A757" s="13" t="s">
        <v>541</v>
      </c>
      <c r="B757" s="64" t="s">
        <v>1075</v>
      </c>
      <c r="C757" s="71" t="s">
        <v>95</v>
      </c>
      <c r="D757" s="71" t="s">
        <v>946</v>
      </c>
      <c r="E757" s="71"/>
    </row>
    <row r="758" spans="1:5" ht="31.5" x14ac:dyDescent="0.25">
      <c r="A758" s="13" t="s">
        <v>541</v>
      </c>
      <c r="B758" s="30" t="s">
        <v>1076</v>
      </c>
      <c r="C758" s="71" t="s">
        <v>939</v>
      </c>
      <c r="D758" s="75" t="s">
        <v>965</v>
      </c>
      <c r="E758" s="71"/>
    </row>
    <row r="759" spans="1:5" ht="31.5" x14ac:dyDescent="0.25">
      <c r="A759" s="13" t="s">
        <v>67</v>
      </c>
      <c r="B759" s="56" t="s">
        <v>1077</v>
      </c>
      <c r="C759" s="71" t="s">
        <v>934</v>
      </c>
      <c r="D759" s="71" t="s">
        <v>137</v>
      </c>
      <c r="E759" s="71"/>
    </row>
    <row r="760" spans="1:5" ht="31.5" x14ac:dyDescent="0.25">
      <c r="A760" s="13" t="s">
        <v>67</v>
      </c>
      <c r="B760" s="58" t="s">
        <v>1078</v>
      </c>
      <c r="C760" s="71" t="s">
        <v>95</v>
      </c>
      <c r="D760" s="71" t="s">
        <v>946</v>
      </c>
      <c r="E760" s="71"/>
    </row>
    <row r="761" spans="1:5" ht="31.5" x14ac:dyDescent="0.25">
      <c r="A761" s="13" t="s">
        <v>154</v>
      </c>
      <c r="B761" s="122" t="s">
        <v>1079</v>
      </c>
      <c r="C761" s="71" t="s">
        <v>128</v>
      </c>
      <c r="D761" s="71" t="s">
        <v>129</v>
      </c>
      <c r="E761" s="71"/>
    </row>
    <row r="762" spans="1:5" ht="31.5" x14ac:dyDescent="0.25">
      <c r="A762" s="13" t="s">
        <v>154</v>
      </c>
      <c r="B762" s="122" t="s">
        <v>1042</v>
      </c>
      <c r="C762" s="71" t="s">
        <v>934</v>
      </c>
      <c r="D762" s="75" t="s">
        <v>954</v>
      </c>
      <c r="E762" s="71"/>
    </row>
    <row r="763" spans="1:5" ht="31.5" x14ac:dyDescent="0.25">
      <c r="A763" s="13" t="s">
        <v>154</v>
      </c>
      <c r="B763" s="122" t="s">
        <v>1080</v>
      </c>
      <c r="C763" s="71" t="s">
        <v>146</v>
      </c>
      <c r="D763" s="71" t="s">
        <v>152</v>
      </c>
      <c r="E763" s="71"/>
    </row>
    <row r="764" spans="1:5" ht="31.5" x14ac:dyDescent="0.25">
      <c r="A764" s="13" t="s">
        <v>154</v>
      </c>
      <c r="B764" s="122" t="s">
        <v>1081</v>
      </c>
      <c r="C764" s="71" t="s">
        <v>146</v>
      </c>
      <c r="D764" s="71" t="s">
        <v>148</v>
      </c>
      <c r="E764" s="71"/>
    </row>
    <row r="765" spans="1:5" ht="31.5" x14ac:dyDescent="0.25">
      <c r="A765" s="13" t="s">
        <v>154</v>
      </c>
      <c r="B765" s="58" t="s">
        <v>1082</v>
      </c>
      <c r="C765" s="71" t="s">
        <v>934</v>
      </c>
      <c r="D765" s="75" t="s">
        <v>954</v>
      </c>
      <c r="E765" s="71"/>
    </row>
    <row r="766" spans="1:5" x14ac:dyDescent="0.25">
      <c r="A766" s="13" t="s">
        <v>109</v>
      </c>
      <c r="B766" s="63" t="s">
        <v>1083</v>
      </c>
      <c r="C766" s="71" t="s">
        <v>112</v>
      </c>
      <c r="D766" s="71" t="s">
        <v>963</v>
      </c>
      <c r="E766" s="71"/>
    </row>
    <row r="767" spans="1:5" ht="29.25" x14ac:dyDescent="0.25">
      <c r="A767" s="13" t="s">
        <v>109</v>
      </c>
      <c r="B767" s="30" t="s">
        <v>1084</v>
      </c>
      <c r="C767" s="71" t="s">
        <v>939</v>
      </c>
      <c r="D767" s="75" t="s">
        <v>965</v>
      </c>
      <c r="E767" s="71"/>
    </row>
    <row r="768" spans="1:5" ht="29.25" x14ac:dyDescent="0.25">
      <c r="A768" s="13" t="s">
        <v>109</v>
      </c>
      <c r="B768" s="30" t="s">
        <v>1085</v>
      </c>
      <c r="C768" s="71" t="s">
        <v>939</v>
      </c>
      <c r="D768" s="75" t="s">
        <v>965</v>
      </c>
      <c r="E768" s="71"/>
    </row>
    <row r="769" spans="1:5" ht="31.5" x14ac:dyDescent="0.25">
      <c r="A769" s="13" t="s">
        <v>442</v>
      </c>
      <c r="B769" s="102" t="s">
        <v>1086</v>
      </c>
      <c r="C769" s="71" t="s">
        <v>112</v>
      </c>
      <c r="D769" s="75" t="s">
        <v>967</v>
      </c>
      <c r="E769" s="71"/>
    </row>
    <row r="770" spans="1:5" ht="31.5" x14ac:dyDescent="0.25">
      <c r="A770" s="13" t="s">
        <v>442</v>
      </c>
      <c r="B770" s="102" t="s">
        <v>1039</v>
      </c>
      <c r="C770" s="71" t="s">
        <v>112</v>
      </c>
      <c r="D770" s="71" t="s">
        <v>963</v>
      </c>
      <c r="E770" s="71"/>
    </row>
    <row r="771" spans="1:5" ht="31.5" x14ac:dyDescent="0.25">
      <c r="A771" s="13" t="s">
        <v>442</v>
      </c>
      <c r="B771" s="102" t="s">
        <v>1087</v>
      </c>
      <c r="C771" s="71" t="s">
        <v>128</v>
      </c>
      <c r="D771" s="75" t="s">
        <v>129</v>
      </c>
      <c r="E771" s="71"/>
    </row>
    <row r="772" spans="1:5" ht="31.5" x14ac:dyDescent="0.25">
      <c r="A772" s="13" t="s">
        <v>442</v>
      </c>
      <c r="B772" s="116" t="s">
        <v>1088</v>
      </c>
      <c r="C772" s="71" t="s">
        <v>939</v>
      </c>
      <c r="D772" s="75" t="s">
        <v>965</v>
      </c>
      <c r="E772" s="71"/>
    </row>
    <row r="773" spans="1:5" ht="31.5" x14ac:dyDescent="0.25">
      <c r="A773" s="13" t="s">
        <v>442</v>
      </c>
      <c r="B773" s="116" t="s">
        <v>1089</v>
      </c>
      <c r="C773" s="71" t="s">
        <v>939</v>
      </c>
      <c r="D773" s="75" t="s">
        <v>124</v>
      </c>
      <c r="E773" s="71"/>
    </row>
    <row r="774" spans="1:5" ht="31.5" x14ac:dyDescent="0.25">
      <c r="A774" s="13" t="s">
        <v>442</v>
      </c>
      <c r="B774" s="167" t="s">
        <v>1090</v>
      </c>
      <c r="C774" s="71" t="s">
        <v>112</v>
      </c>
      <c r="D774" s="75" t="s">
        <v>115</v>
      </c>
      <c r="E774" s="71"/>
    </row>
    <row r="775" spans="1:5" ht="31.5" x14ac:dyDescent="0.25">
      <c r="A775" s="13" t="s">
        <v>442</v>
      </c>
      <c r="B775" s="30" t="s">
        <v>1091</v>
      </c>
      <c r="C775" s="71" t="s">
        <v>939</v>
      </c>
      <c r="D775" s="75" t="s">
        <v>965</v>
      </c>
      <c r="E775" s="71"/>
    </row>
    <row r="776" spans="1:5" ht="31.5" x14ac:dyDescent="0.25">
      <c r="A776" s="13" t="s">
        <v>528</v>
      </c>
      <c r="B776" s="9" t="s">
        <v>1092</v>
      </c>
      <c r="C776" s="71" t="s">
        <v>939</v>
      </c>
      <c r="D776" s="75" t="s">
        <v>965</v>
      </c>
      <c r="E776" s="71"/>
    </row>
    <row r="777" spans="1:5" ht="31.5" x14ac:dyDescent="0.25">
      <c r="A777" s="13" t="s">
        <v>528</v>
      </c>
      <c r="B777" s="9" t="s">
        <v>1093</v>
      </c>
      <c r="C777" s="71" t="s">
        <v>112</v>
      </c>
      <c r="D777" s="71" t="s">
        <v>967</v>
      </c>
      <c r="E777" s="71"/>
    </row>
    <row r="778" spans="1:5" ht="31.5" x14ac:dyDescent="0.25">
      <c r="A778" s="13" t="s">
        <v>528</v>
      </c>
      <c r="B778" s="98" t="s">
        <v>1094</v>
      </c>
      <c r="C778" s="71" t="s">
        <v>128</v>
      </c>
      <c r="D778" s="75" t="s">
        <v>129</v>
      </c>
      <c r="E778" s="71"/>
    </row>
    <row r="779" spans="1:5" ht="31.5" x14ac:dyDescent="0.25">
      <c r="A779" s="13" t="s">
        <v>528</v>
      </c>
      <c r="B779" s="56" t="s">
        <v>1095</v>
      </c>
      <c r="C779" s="71" t="s">
        <v>95</v>
      </c>
      <c r="D779" s="75" t="s">
        <v>946</v>
      </c>
      <c r="E779" s="71"/>
    </row>
    <row r="780" spans="1:5" ht="31.5" x14ac:dyDescent="0.25">
      <c r="A780" s="13" t="s">
        <v>528</v>
      </c>
      <c r="B780" s="56" t="s">
        <v>1096</v>
      </c>
      <c r="C780" s="71" t="s">
        <v>95</v>
      </c>
      <c r="D780" s="75" t="s">
        <v>90</v>
      </c>
      <c r="E780" s="71"/>
    </row>
    <row r="781" spans="1:5" ht="42.75" x14ac:dyDescent="0.25">
      <c r="A781" s="13" t="s">
        <v>528</v>
      </c>
      <c r="B781" s="56" t="s">
        <v>1097</v>
      </c>
      <c r="C781" s="71" t="s">
        <v>936</v>
      </c>
      <c r="D781" s="75" t="s">
        <v>110</v>
      </c>
      <c r="E781" s="71"/>
    </row>
    <row r="782" spans="1:5" ht="31.5" x14ac:dyDescent="0.25">
      <c r="A782" s="13" t="s">
        <v>528</v>
      </c>
      <c r="B782" s="56" t="s">
        <v>1098</v>
      </c>
      <c r="C782" s="71" t="s">
        <v>95</v>
      </c>
      <c r="D782" s="75" t="s">
        <v>946</v>
      </c>
      <c r="E782" s="71"/>
    </row>
    <row r="783" spans="1:5" ht="31.5" x14ac:dyDescent="0.25">
      <c r="A783" s="13" t="s">
        <v>528</v>
      </c>
      <c r="B783" s="56" t="s">
        <v>1099</v>
      </c>
      <c r="C783" s="71" t="s">
        <v>934</v>
      </c>
      <c r="D783" s="75" t="s">
        <v>954</v>
      </c>
      <c r="E783" s="71"/>
    </row>
    <row r="784" spans="1:5" ht="31.5" x14ac:dyDescent="0.25">
      <c r="A784" s="13" t="s">
        <v>528</v>
      </c>
      <c r="B784" s="9" t="s">
        <v>1100</v>
      </c>
      <c r="C784" s="71" t="s">
        <v>112</v>
      </c>
      <c r="D784" s="71" t="s">
        <v>115</v>
      </c>
      <c r="E784" s="71"/>
    </row>
    <row r="785" spans="1:5" ht="31.5" x14ac:dyDescent="0.25">
      <c r="A785" s="13" t="s">
        <v>391</v>
      </c>
      <c r="B785" s="22" t="s">
        <v>1101</v>
      </c>
      <c r="C785" s="71" t="s">
        <v>112</v>
      </c>
      <c r="D785" s="71" t="s">
        <v>967</v>
      </c>
      <c r="E785" s="71"/>
    </row>
    <row r="786" spans="1:5" ht="31.5" x14ac:dyDescent="0.25">
      <c r="A786" s="13" t="s">
        <v>391</v>
      </c>
      <c r="B786" s="22" t="s">
        <v>1102</v>
      </c>
      <c r="C786" s="71" t="s">
        <v>934</v>
      </c>
      <c r="D786" s="71" t="s">
        <v>46</v>
      </c>
      <c r="E786" s="71"/>
    </row>
    <row r="787" spans="1:5" ht="31.5" x14ac:dyDescent="0.25">
      <c r="A787" s="13" t="s">
        <v>391</v>
      </c>
      <c r="B787" s="22" t="s">
        <v>1103</v>
      </c>
      <c r="C787" s="71" t="s">
        <v>128</v>
      </c>
      <c r="D787" s="71" t="s">
        <v>129</v>
      </c>
      <c r="E787" s="71"/>
    </row>
    <row r="788" spans="1:5" ht="31.5" x14ac:dyDescent="0.25">
      <c r="A788" s="13" t="s">
        <v>391</v>
      </c>
      <c r="B788" s="22" t="s">
        <v>1104</v>
      </c>
      <c r="C788" s="71" t="s">
        <v>112</v>
      </c>
      <c r="D788" s="71" t="s">
        <v>967</v>
      </c>
      <c r="E788" s="71"/>
    </row>
    <row r="789" spans="1:5" ht="16.5" thickBot="1" x14ac:dyDescent="0.3"/>
    <row r="790" spans="1:5" ht="24" thickBot="1" x14ac:dyDescent="0.4">
      <c r="A790" s="309" t="s">
        <v>1105</v>
      </c>
      <c r="B790" s="310"/>
      <c r="C790" s="310"/>
      <c r="D790" s="310"/>
      <c r="E790" s="311"/>
    </row>
    <row r="791" spans="1:5" ht="17.25" thickBot="1" x14ac:dyDescent="0.3">
      <c r="A791" s="16" t="s">
        <v>264</v>
      </c>
      <c r="B791" s="93" t="s">
        <v>265</v>
      </c>
      <c r="C791" s="94" t="s">
        <v>266</v>
      </c>
      <c r="D791" s="94" t="s">
        <v>267</v>
      </c>
    </row>
    <row r="792" spans="1:5" ht="16.5" thickTop="1" x14ac:dyDescent="0.25">
      <c r="A792" s="13" t="s">
        <v>109</v>
      </c>
      <c r="B792" s="21" t="s">
        <v>1106</v>
      </c>
      <c r="C792" s="71" t="s">
        <v>95</v>
      </c>
      <c r="D792" s="71" t="s">
        <v>977</v>
      </c>
    </row>
    <row r="793" spans="1:5" ht="63" x14ac:dyDescent="0.25">
      <c r="A793" s="13" t="s">
        <v>1107</v>
      </c>
      <c r="B793" s="64" t="s">
        <v>1108</v>
      </c>
      <c r="C793" s="71" t="s">
        <v>1109</v>
      </c>
      <c r="D793" s="71" t="s">
        <v>124</v>
      </c>
    </row>
    <row r="794" spans="1:5" ht="47.25" x14ac:dyDescent="0.25">
      <c r="A794" s="13" t="s">
        <v>932</v>
      </c>
      <c r="B794" s="57" t="s">
        <v>1110</v>
      </c>
      <c r="C794" s="71" t="s">
        <v>1109</v>
      </c>
      <c r="D794" s="71" t="s">
        <v>124</v>
      </c>
    </row>
    <row r="795" spans="1:5" ht="47.25" x14ac:dyDescent="0.25">
      <c r="A795" s="13" t="s">
        <v>932</v>
      </c>
      <c r="B795" s="57" t="s">
        <v>1111</v>
      </c>
      <c r="C795" s="71" t="s">
        <v>146</v>
      </c>
      <c r="D795" s="71" t="s">
        <v>6</v>
      </c>
    </row>
    <row r="796" spans="1:5" ht="47.25" x14ac:dyDescent="0.25">
      <c r="A796" s="13" t="s">
        <v>932</v>
      </c>
      <c r="B796" s="56" t="s">
        <v>1112</v>
      </c>
      <c r="C796" s="71" t="s">
        <v>146</v>
      </c>
      <c r="D796" s="71" t="s">
        <v>1113</v>
      </c>
    </row>
    <row r="797" spans="1:5" ht="47.25" x14ac:dyDescent="0.25">
      <c r="A797" s="13" t="s">
        <v>932</v>
      </c>
      <c r="B797" s="57" t="s">
        <v>1114</v>
      </c>
      <c r="C797" s="71" t="s">
        <v>134</v>
      </c>
      <c r="D797" s="71" t="s">
        <v>1115</v>
      </c>
    </row>
    <row r="798" spans="1:5" ht="63" x14ac:dyDescent="0.25">
      <c r="A798" s="13" t="s">
        <v>1107</v>
      </c>
      <c r="B798" s="64" t="s">
        <v>1116</v>
      </c>
      <c r="C798" s="71" t="s">
        <v>134</v>
      </c>
      <c r="D798" s="71" t="s">
        <v>46</v>
      </c>
    </row>
    <row r="799" spans="1:5" ht="63" x14ac:dyDescent="0.25">
      <c r="A799" s="13" t="s">
        <v>1107</v>
      </c>
      <c r="B799" s="64" t="s">
        <v>1117</v>
      </c>
      <c r="C799" s="71" t="s">
        <v>1118</v>
      </c>
      <c r="D799" s="71" t="s">
        <v>1119</v>
      </c>
    </row>
    <row r="800" spans="1:5" ht="63" x14ac:dyDescent="0.25">
      <c r="A800" s="13" t="s">
        <v>1107</v>
      </c>
      <c r="B800" s="64" t="s">
        <v>1120</v>
      </c>
      <c r="C800" s="71" t="s">
        <v>1118</v>
      </c>
      <c r="D800" s="71" t="s">
        <v>1119</v>
      </c>
    </row>
    <row r="801" spans="1:5" ht="63" x14ac:dyDescent="0.25">
      <c r="A801" s="13" t="s">
        <v>1107</v>
      </c>
      <c r="B801" s="64" t="s">
        <v>1121</v>
      </c>
      <c r="C801" s="71" t="s">
        <v>146</v>
      </c>
      <c r="D801" s="71" t="s">
        <v>1113</v>
      </c>
    </row>
    <row r="802" spans="1:5" ht="31.5" x14ac:dyDescent="0.25">
      <c r="A802" s="13" t="s">
        <v>442</v>
      </c>
      <c r="B802" s="102" t="s">
        <v>1122</v>
      </c>
      <c r="C802" s="71" t="s">
        <v>134</v>
      </c>
      <c r="D802" s="71" t="s">
        <v>1115</v>
      </c>
    </row>
    <row r="803" spans="1:5" ht="31.5" x14ac:dyDescent="0.25">
      <c r="A803" s="13" t="s">
        <v>442</v>
      </c>
      <c r="B803" s="102" t="s">
        <v>1123</v>
      </c>
      <c r="C803" s="71" t="s">
        <v>146</v>
      </c>
      <c r="D803" s="71" t="s">
        <v>6</v>
      </c>
    </row>
    <row r="804" spans="1:5" ht="31.5" x14ac:dyDescent="0.25">
      <c r="A804" s="13" t="s">
        <v>108</v>
      </c>
      <c r="B804" s="121" t="s">
        <v>1124</v>
      </c>
      <c r="C804" s="71" t="s">
        <v>134</v>
      </c>
      <c r="D804" s="71" t="s">
        <v>1115</v>
      </c>
    </row>
    <row r="805" spans="1:5" ht="28.5" x14ac:dyDescent="0.25">
      <c r="A805" s="13" t="s">
        <v>437</v>
      </c>
      <c r="B805" s="167" t="s">
        <v>1125</v>
      </c>
      <c r="C805" s="71" t="s">
        <v>1118</v>
      </c>
      <c r="D805" s="71" t="s">
        <v>1119</v>
      </c>
      <c r="E805" s="80"/>
    </row>
    <row r="806" spans="1:5" ht="31.5" x14ac:dyDescent="0.25">
      <c r="A806" s="13" t="s">
        <v>131</v>
      </c>
      <c r="B806" s="57" t="s">
        <v>1126</v>
      </c>
      <c r="C806" s="71" t="s">
        <v>146</v>
      </c>
      <c r="D806" s="71" t="s">
        <v>152</v>
      </c>
      <c r="E806" s="80"/>
    </row>
    <row r="807" spans="1:5" ht="31.5" x14ac:dyDescent="0.25">
      <c r="A807" s="13" t="s">
        <v>131</v>
      </c>
      <c r="B807" s="57" t="s">
        <v>1127</v>
      </c>
      <c r="C807" s="71" t="s">
        <v>146</v>
      </c>
      <c r="D807" s="71" t="s">
        <v>6</v>
      </c>
      <c r="E807" s="80"/>
    </row>
    <row r="808" spans="1:5" ht="31.5" x14ac:dyDescent="0.25">
      <c r="A808" s="13" t="s">
        <v>131</v>
      </c>
      <c r="B808" s="57" t="s">
        <v>1128</v>
      </c>
      <c r="C808" s="71" t="s">
        <v>146</v>
      </c>
      <c r="D808" s="71" t="s">
        <v>152</v>
      </c>
      <c r="E808" s="80"/>
    </row>
    <row r="809" spans="1:5" ht="31.5" x14ac:dyDescent="0.25">
      <c r="A809" s="13" t="s">
        <v>131</v>
      </c>
      <c r="B809" s="57" t="s">
        <v>1129</v>
      </c>
      <c r="C809" s="71" t="s">
        <v>134</v>
      </c>
      <c r="D809" s="71" t="s">
        <v>1115</v>
      </c>
      <c r="E809" s="80"/>
    </row>
    <row r="810" spans="1:5" ht="31.5" x14ac:dyDescent="0.25">
      <c r="A810" s="13" t="s">
        <v>131</v>
      </c>
      <c r="B810" s="57" t="s">
        <v>1130</v>
      </c>
      <c r="C810" s="71" t="s">
        <v>128</v>
      </c>
      <c r="D810" s="71" t="s">
        <v>1131</v>
      </c>
      <c r="E810" s="80"/>
    </row>
    <row r="811" spans="1:5" ht="31.5" x14ac:dyDescent="0.25">
      <c r="A811" s="13" t="s">
        <v>131</v>
      </c>
      <c r="B811" s="57" t="s">
        <v>1132</v>
      </c>
      <c r="C811" s="71" t="s">
        <v>146</v>
      </c>
      <c r="D811" s="71" t="s">
        <v>6</v>
      </c>
      <c r="E811" s="80"/>
    </row>
    <row r="812" spans="1:5" ht="31.5" x14ac:dyDescent="0.25">
      <c r="A812" s="13" t="s">
        <v>131</v>
      </c>
      <c r="B812" s="57" t="s">
        <v>1133</v>
      </c>
      <c r="C812" s="71" t="s">
        <v>1118</v>
      </c>
      <c r="D812" s="71" t="s">
        <v>1119</v>
      </c>
      <c r="E812" s="80"/>
    </row>
    <row r="813" spans="1:5" ht="31.5" x14ac:dyDescent="0.25">
      <c r="A813" s="13" t="s">
        <v>131</v>
      </c>
      <c r="B813" s="64" t="s">
        <v>1134</v>
      </c>
      <c r="C813" s="71" t="s">
        <v>146</v>
      </c>
      <c r="D813" s="71" t="s">
        <v>148</v>
      </c>
      <c r="E813" s="80"/>
    </row>
    <row r="814" spans="1:5" ht="31.5" x14ac:dyDescent="0.25">
      <c r="A814" s="13" t="s">
        <v>131</v>
      </c>
      <c r="B814" s="64" t="s">
        <v>1135</v>
      </c>
      <c r="C814" s="71" t="s">
        <v>1109</v>
      </c>
      <c r="D814" s="71" t="s">
        <v>124</v>
      </c>
      <c r="E814" s="80"/>
    </row>
    <row r="815" spans="1:5" ht="31.5" x14ac:dyDescent="0.25">
      <c r="A815" s="13" t="s">
        <v>131</v>
      </c>
      <c r="B815" s="132" t="s">
        <v>1136</v>
      </c>
      <c r="C815" s="71" t="s">
        <v>134</v>
      </c>
      <c r="D815" s="71" t="s">
        <v>46</v>
      </c>
      <c r="E815" s="80"/>
    </row>
    <row r="816" spans="1:5" ht="31.5" x14ac:dyDescent="0.25">
      <c r="A816" s="13" t="s">
        <v>131</v>
      </c>
      <c r="B816" s="132" t="s">
        <v>1137</v>
      </c>
      <c r="C816" s="71" t="s">
        <v>146</v>
      </c>
      <c r="D816" s="71" t="s">
        <v>1113</v>
      </c>
      <c r="E816" s="80"/>
    </row>
    <row r="817" spans="1:4" ht="31.5" x14ac:dyDescent="0.25">
      <c r="A817" s="13" t="s">
        <v>269</v>
      </c>
      <c r="B817" s="59" t="s">
        <v>1138</v>
      </c>
      <c r="C817" s="76" t="s">
        <v>95</v>
      </c>
      <c r="D817" s="76" t="s">
        <v>329</v>
      </c>
    </row>
    <row r="818" spans="1:4" ht="31.5" x14ac:dyDescent="0.25">
      <c r="A818" s="13" t="s">
        <v>269</v>
      </c>
      <c r="B818" s="116" t="s">
        <v>1139</v>
      </c>
      <c r="C818" s="71" t="s">
        <v>134</v>
      </c>
      <c r="D818" s="71" t="s">
        <v>1115</v>
      </c>
    </row>
    <row r="819" spans="1:4" ht="31.5" x14ac:dyDescent="0.25">
      <c r="A819" s="13" t="s">
        <v>70</v>
      </c>
      <c r="B819" s="9" t="s">
        <v>1140</v>
      </c>
      <c r="C819" s="71" t="s">
        <v>146</v>
      </c>
      <c r="D819" s="71" t="s">
        <v>1113</v>
      </c>
    </row>
    <row r="820" spans="1:4" ht="31.5" x14ac:dyDescent="0.25">
      <c r="A820" s="13" t="s">
        <v>108</v>
      </c>
      <c r="B820" s="7" t="s">
        <v>1141</v>
      </c>
      <c r="C820" s="71" t="s">
        <v>936</v>
      </c>
      <c r="D820" s="71" t="s">
        <v>937</v>
      </c>
    </row>
    <row r="821" spans="1:4" x14ac:dyDescent="0.25">
      <c r="A821" s="13" t="s">
        <v>109</v>
      </c>
      <c r="B821" s="34" t="s">
        <v>1142</v>
      </c>
      <c r="C821" s="71" t="s">
        <v>936</v>
      </c>
      <c r="D821" s="71" t="s">
        <v>72</v>
      </c>
    </row>
    <row r="822" spans="1:4" ht="31.5" x14ac:dyDescent="0.25">
      <c r="A822" s="13" t="s">
        <v>108</v>
      </c>
      <c r="B822" s="7" t="s">
        <v>1143</v>
      </c>
      <c r="C822" s="71" t="s">
        <v>134</v>
      </c>
      <c r="D822" s="71" t="s">
        <v>1115</v>
      </c>
    </row>
    <row r="823" spans="1:4" x14ac:dyDescent="0.25">
      <c r="A823" s="13" t="s">
        <v>109</v>
      </c>
      <c r="B823" s="21" t="s">
        <v>1144</v>
      </c>
      <c r="C823" s="71" t="s">
        <v>134</v>
      </c>
      <c r="D823" s="71" t="s">
        <v>46</v>
      </c>
    </row>
    <row r="824" spans="1:4" ht="31.5" x14ac:dyDescent="0.25">
      <c r="A824" s="13" t="s">
        <v>154</v>
      </c>
      <c r="B824" s="34" t="s">
        <v>1145</v>
      </c>
      <c r="C824" s="71" t="s">
        <v>146</v>
      </c>
      <c r="D824" s="71" t="s">
        <v>148</v>
      </c>
    </row>
    <row r="825" spans="1:4" ht="31.5" x14ac:dyDescent="0.25">
      <c r="A825" s="13" t="s">
        <v>108</v>
      </c>
      <c r="B825" s="7" t="s">
        <v>1146</v>
      </c>
      <c r="C825" s="71" t="s">
        <v>134</v>
      </c>
      <c r="D825" s="71" t="s">
        <v>1115</v>
      </c>
    </row>
    <row r="826" spans="1:4" x14ac:dyDescent="0.25">
      <c r="A826" s="13" t="s">
        <v>109</v>
      </c>
      <c r="B826" s="21" t="s">
        <v>1147</v>
      </c>
      <c r="C826" s="71" t="s">
        <v>134</v>
      </c>
      <c r="D826" s="71" t="s">
        <v>46</v>
      </c>
    </row>
    <row r="827" spans="1:4" ht="31.5" x14ac:dyDescent="0.25">
      <c r="A827" s="13" t="s">
        <v>373</v>
      </c>
      <c r="B827" s="21" t="s">
        <v>1148</v>
      </c>
      <c r="C827" s="71" t="s">
        <v>134</v>
      </c>
      <c r="D827" s="71" t="s">
        <v>46</v>
      </c>
    </row>
    <row r="828" spans="1:4" ht="31.5" x14ac:dyDescent="0.25">
      <c r="A828" s="13" t="s">
        <v>501</v>
      </c>
      <c r="B828" s="7" t="s">
        <v>1149</v>
      </c>
      <c r="C828" s="71" t="s">
        <v>146</v>
      </c>
      <c r="D828" s="75" t="s">
        <v>148</v>
      </c>
    </row>
    <row r="829" spans="1:4" ht="31.5" x14ac:dyDescent="0.25">
      <c r="A829" s="13" t="s">
        <v>541</v>
      </c>
      <c r="B829" s="21" t="s">
        <v>1150</v>
      </c>
      <c r="C829" s="71" t="s">
        <v>134</v>
      </c>
      <c r="D829" s="71" t="s">
        <v>46</v>
      </c>
    </row>
    <row r="830" spans="1:4" ht="31.5" x14ac:dyDescent="0.25">
      <c r="A830" s="13" t="s">
        <v>154</v>
      </c>
      <c r="B830" s="146" t="s">
        <v>1151</v>
      </c>
      <c r="C830" s="71" t="s">
        <v>134</v>
      </c>
      <c r="D830" s="71" t="s">
        <v>1009</v>
      </c>
    </row>
    <row r="831" spans="1:4" ht="31.5" x14ac:dyDescent="0.25">
      <c r="A831" s="13" t="s">
        <v>103</v>
      </c>
      <c r="B831" s="8" t="s">
        <v>1152</v>
      </c>
      <c r="C831" s="71" t="s">
        <v>146</v>
      </c>
      <c r="D831" s="71" t="s">
        <v>6</v>
      </c>
    </row>
    <row r="832" spans="1:4" ht="31.5" x14ac:dyDescent="0.25">
      <c r="A832" s="13" t="s">
        <v>501</v>
      </c>
      <c r="B832" s="7" t="s">
        <v>1153</v>
      </c>
      <c r="C832" s="71" t="s">
        <v>146</v>
      </c>
      <c r="D832" s="71" t="s">
        <v>1113</v>
      </c>
    </row>
    <row r="833" spans="1:4" ht="31.5" x14ac:dyDescent="0.25">
      <c r="A833" s="13" t="s">
        <v>541</v>
      </c>
      <c r="B833" s="21" t="s">
        <v>1154</v>
      </c>
      <c r="C833" s="71" t="s">
        <v>146</v>
      </c>
      <c r="D833" s="71" t="s">
        <v>1113</v>
      </c>
    </row>
    <row r="834" spans="1:4" ht="31.5" x14ac:dyDescent="0.25">
      <c r="A834" s="13" t="s">
        <v>541</v>
      </c>
      <c r="B834" s="21" t="s">
        <v>1155</v>
      </c>
      <c r="C834" s="71" t="s">
        <v>146</v>
      </c>
      <c r="D834" s="71" t="s">
        <v>6</v>
      </c>
    </row>
    <row r="835" spans="1:4" ht="31.5" x14ac:dyDescent="0.25">
      <c r="A835" s="13" t="s">
        <v>407</v>
      </c>
      <c r="B835" s="8" t="s">
        <v>1156</v>
      </c>
      <c r="C835" s="71" t="s">
        <v>146</v>
      </c>
      <c r="D835" s="71" t="s">
        <v>152</v>
      </c>
    </row>
    <row r="836" spans="1:4" ht="42.75" x14ac:dyDescent="0.25">
      <c r="A836" s="13" t="s">
        <v>407</v>
      </c>
      <c r="B836" s="8" t="s">
        <v>1157</v>
      </c>
      <c r="C836" s="71" t="s">
        <v>146</v>
      </c>
      <c r="D836" s="71" t="s">
        <v>6</v>
      </c>
    </row>
    <row r="837" spans="1:4" ht="31.5" x14ac:dyDescent="0.25">
      <c r="A837" s="13" t="s">
        <v>373</v>
      </c>
      <c r="B837" s="7" t="s">
        <v>1158</v>
      </c>
      <c r="C837" s="71" t="s">
        <v>146</v>
      </c>
      <c r="D837" s="71" t="s">
        <v>6</v>
      </c>
    </row>
    <row r="838" spans="1:4" ht="31.5" x14ac:dyDescent="0.25">
      <c r="A838" s="13" t="s">
        <v>103</v>
      </c>
      <c r="B838" s="8" t="s">
        <v>1159</v>
      </c>
      <c r="C838" s="71" t="s">
        <v>1118</v>
      </c>
      <c r="D838" s="71" t="s">
        <v>984</v>
      </c>
    </row>
    <row r="839" spans="1:4" ht="31.5" x14ac:dyDescent="0.25">
      <c r="A839" s="13" t="s">
        <v>103</v>
      </c>
      <c r="B839" s="21" t="s">
        <v>1160</v>
      </c>
      <c r="C839" s="71" t="s">
        <v>1118</v>
      </c>
      <c r="D839" s="71" t="s">
        <v>1119</v>
      </c>
    </row>
    <row r="840" spans="1:4" ht="42.75" x14ac:dyDescent="0.25">
      <c r="A840" s="13" t="s">
        <v>70</v>
      </c>
      <c r="B840" s="7" t="s">
        <v>1161</v>
      </c>
      <c r="C840" s="71" t="s">
        <v>146</v>
      </c>
      <c r="D840" s="71" t="s">
        <v>6</v>
      </c>
    </row>
    <row r="841" spans="1:4" ht="31.5" x14ac:dyDescent="0.25">
      <c r="A841" s="13" t="s">
        <v>70</v>
      </c>
      <c r="B841" s="35" t="s">
        <v>1162</v>
      </c>
      <c r="C841" s="71" t="s">
        <v>146</v>
      </c>
      <c r="D841" s="71" t="s">
        <v>6</v>
      </c>
    </row>
    <row r="842" spans="1:4" ht="42.75" x14ac:dyDescent="0.25">
      <c r="A842" s="13" t="s">
        <v>501</v>
      </c>
      <c r="B842" s="7" t="s">
        <v>1163</v>
      </c>
      <c r="C842" s="71" t="s">
        <v>1118</v>
      </c>
      <c r="D842" s="71" t="s">
        <v>984</v>
      </c>
    </row>
    <row r="843" spans="1:4" ht="31.5" x14ac:dyDescent="0.25">
      <c r="A843" s="13" t="s">
        <v>67</v>
      </c>
      <c r="B843" s="7" t="s">
        <v>1164</v>
      </c>
      <c r="C843" s="71" t="s">
        <v>146</v>
      </c>
      <c r="D843" s="71" t="s">
        <v>1113</v>
      </c>
    </row>
    <row r="844" spans="1:4" ht="31.5" x14ac:dyDescent="0.25">
      <c r="A844" s="13" t="s">
        <v>154</v>
      </c>
      <c r="B844" s="152" t="s">
        <v>1165</v>
      </c>
      <c r="C844" s="71" t="s">
        <v>146</v>
      </c>
      <c r="D844" s="71" t="s">
        <v>1113</v>
      </c>
    </row>
    <row r="845" spans="1:4" ht="31.5" x14ac:dyDescent="0.25">
      <c r="A845" s="13" t="s">
        <v>154</v>
      </c>
      <c r="B845" s="146" t="s">
        <v>1166</v>
      </c>
      <c r="C845" s="71" t="s">
        <v>95</v>
      </c>
      <c r="D845" s="71" t="s">
        <v>101</v>
      </c>
    </row>
    <row r="846" spans="1:4" ht="42.75" x14ac:dyDescent="0.25">
      <c r="A846" s="13" t="s">
        <v>442</v>
      </c>
      <c r="B846" s="8" t="s">
        <v>1167</v>
      </c>
      <c r="C846" s="71" t="s">
        <v>1109</v>
      </c>
      <c r="D846" s="71" t="s">
        <v>124</v>
      </c>
    </row>
    <row r="847" spans="1:4" ht="31.5" x14ac:dyDescent="0.25">
      <c r="A847" s="13" t="s">
        <v>70</v>
      </c>
      <c r="B847" s="35" t="s">
        <v>1168</v>
      </c>
      <c r="C847" s="71" t="s">
        <v>146</v>
      </c>
      <c r="D847" s="71" t="s">
        <v>6</v>
      </c>
    </row>
    <row r="848" spans="1:4" ht="32.25" thickBot="1" x14ac:dyDescent="0.3">
      <c r="A848" s="13" t="s">
        <v>67</v>
      </c>
      <c r="B848" s="7" t="s">
        <v>1169</v>
      </c>
      <c r="C848" s="71" t="s">
        <v>146</v>
      </c>
      <c r="D848" s="71" t="s">
        <v>1113</v>
      </c>
    </row>
    <row r="849" spans="1:4" ht="32.25" thickTop="1" x14ac:dyDescent="0.25">
      <c r="A849" s="13" t="s">
        <v>407</v>
      </c>
      <c r="B849" s="36" t="s">
        <v>1170</v>
      </c>
      <c r="C849" s="71" t="s">
        <v>146</v>
      </c>
      <c r="D849" s="71" t="s">
        <v>148</v>
      </c>
    </row>
    <row r="850" spans="1:4" ht="31.5" x14ac:dyDescent="0.25">
      <c r="A850" s="13" t="s">
        <v>407</v>
      </c>
      <c r="B850" s="8" t="s">
        <v>1171</v>
      </c>
      <c r="C850" s="71" t="s">
        <v>1118</v>
      </c>
      <c r="D850" s="71" t="s">
        <v>1119</v>
      </c>
    </row>
    <row r="851" spans="1:4" ht="31.5" x14ac:dyDescent="0.25">
      <c r="A851" s="13" t="s">
        <v>70</v>
      </c>
      <c r="B851" s="37" t="s">
        <v>1172</v>
      </c>
      <c r="C851" s="71" t="s">
        <v>146</v>
      </c>
      <c r="D851" s="71" t="s">
        <v>6</v>
      </c>
    </row>
    <row r="852" spans="1:4" ht="31.5" x14ac:dyDescent="0.25">
      <c r="A852" s="13" t="s">
        <v>70</v>
      </c>
      <c r="B852" s="38" t="s">
        <v>1173</v>
      </c>
      <c r="C852" s="71" t="s">
        <v>146</v>
      </c>
      <c r="D852" s="71" t="s">
        <v>148</v>
      </c>
    </row>
    <row r="853" spans="1:4" ht="31.5" x14ac:dyDescent="0.25">
      <c r="A853" s="13" t="s">
        <v>407</v>
      </c>
      <c r="B853" s="143" t="s">
        <v>1174</v>
      </c>
      <c r="C853" s="71" t="s">
        <v>146</v>
      </c>
      <c r="D853" s="71" t="s">
        <v>148</v>
      </c>
    </row>
    <row r="854" spans="1:4" ht="31.5" x14ac:dyDescent="0.25">
      <c r="A854" s="13" t="s">
        <v>154</v>
      </c>
      <c r="B854" s="146" t="s">
        <v>1175</v>
      </c>
      <c r="C854" s="71" t="s">
        <v>134</v>
      </c>
      <c r="D854" s="71" t="s">
        <v>1115</v>
      </c>
    </row>
    <row r="855" spans="1:4" ht="31.5" x14ac:dyDescent="0.25">
      <c r="A855" s="13" t="s">
        <v>154</v>
      </c>
      <c r="B855" s="34" t="s">
        <v>1176</v>
      </c>
      <c r="C855" s="71" t="s">
        <v>134</v>
      </c>
      <c r="D855" s="71" t="s">
        <v>1115</v>
      </c>
    </row>
    <row r="856" spans="1:4" ht="31.5" x14ac:dyDescent="0.25">
      <c r="A856" s="13" t="s">
        <v>33</v>
      </c>
      <c r="B856" s="21" t="s">
        <v>1177</v>
      </c>
      <c r="C856" s="71" t="s">
        <v>134</v>
      </c>
      <c r="D856" s="71" t="s">
        <v>1009</v>
      </c>
    </row>
    <row r="857" spans="1:4" ht="31.5" x14ac:dyDescent="0.25">
      <c r="A857" s="13" t="s">
        <v>541</v>
      </c>
      <c r="B857" s="21" t="s">
        <v>1178</v>
      </c>
      <c r="C857" s="71" t="s">
        <v>134</v>
      </c>
      <c r="D857" s="71" t="s">
        <v>1009</v>
      </c>
    </row>
    <row r="858" spans="1:4" ht="31.5" x14ac:dyDescent="0.25">
      <c r="A858" s="13" t="s">
        <v>373</v>
      </c>
      <c r="B858" s="64" t="s">
        <v>1179</v>
      </c>
      <c r="C858" s="71" t="s">
        <v>146</v>
      </c>
      <c r="D858" s="71" t="s">
        <v>148</v>
      </c>
    </row>
    <row r="859" spans="1:4" ht="28.5" x14ac:dyDescent="0.25">
      <c r="A859" s="13" t="s">
        <v>437</v>
      </c>
      <c r="B859" s="167" t="s">
        <v>1180</v>
      </c>
      <c r="C859" s="71" t="s">
        <v>95</v>
      </c>
      <c r="D859" s="71" t="s">
        <v>329</v>
      </c>
    </row>
    <row r="860" spans="1:4" x14ac:dyDescent="0.25">
      <c r="A860" s="13" t="s">
        <v>463</v>
      </c>
      <c r="B860" s="101" t="s">
        <v>1181</v>
      </c>
      <c r="C860" s="71" t="s">
        <v>95</v>
      </c>
      <c r="D860" s="71" t="s">
        <v>977</v>
      </c>
    </row>
    <row r="861" spans="1:4" ht="42.75" x14ac:dyDescent="0.25">
      <c r="A861" s="13" t="s">
        <v>463</v>
      </c>
      <c r="B861" s="101" t="s">
        <v>1182</v>
      </c>
      <c r="C861" s="71" t="s">
        <v>134</v>
      </c>
      <c r="D861" s="71" t="s">
        <v>1009</v>
      </c>
    </row>
    <row r="862" spans="1:4" x14ac:dyDescent="0.25">
      <c r="A862" s="13" t="s">
        <v>463</v>
      </c>
      <c r="B862" s="56" t="s">
        <v>1183</v>
      </c>
      <c r="C862" s="71" t="s">
        <v>95</v>
      </c>
      <c r="D862" s="71" t="s">
        <v>101</v>
      </c>
    </row>
    <row r="863" spans="1:4" x14ac:dyDescent="0.25">
      <c r="A863" s="13" t="s">
        <v>463</v>
      </c>
      <c r="B863" s="56" t="s">
        <v>1184</v>
      </c>
      <c r="C863" s="71" t="s">
        <v>146</v>
      </c>
      <c r="D863" s="71" t="s">
        <v>1113</v>
      </c>
    </row>
    <row r="864" spans="1:4" ht="29.25" x14ac:dyDescent="0.25">
      <c r="A864" s="13" t="s">
        <v>463</v>
      </c>
      <c r="B864" s="58" t="s">
        <v>1185</v>
      </c>
      <c r="C864" s="71" t="s">
        <v>1109</v>
      </c>
      <c r="D864" s="71" t="s">
        <v>1186</v>
      </c>
    </row>
    <row r="865" spans="1:4" ht="29.25" x14ac:dyDescent="0.25">
      <c r="A865" s="13" t="s">
        <v>463</v>
      </c>
      <c r="B865" s="58" t="s">
        <v>1187</v>
      </c>
      <c r="C865" s="71" t="s">
        <v>95</v>
      </c>
      <c r="D865" s="71" t="s">
        <v>977</v>
      </c>
    </row>
    <row r="866" spans="1:4" ht="29.25" x14ac:dyDescent="0.25">
      <c r="A866" s="13" t="s">
        <v>463</v>
      </c>
      <c r="B866" s="58" t="s">
        <v>1188</v>
      </c>
      <c r="C866" s="71" t="s">
        <v>146</v>
      </c>
      <c r="D866" s="71" t="s">
        <v>148</v>
      </c>
    </row>
    <row r="867" spans="1:4" x14ac:dyDescent="0.25">
      <c r="A867" s="13" t="s">
        <v>463</v>
      </c>
      <c r="B867" s="21" t="s">
        <v>1189</v>
      </c>
      <c r="C867" s="71" t="s">
        <v>95</v>
      </c>
      <c r="D867" s="71" t="s">
        <v>329</v>
      </c>
    </row>
    <row r="868" spans="1:4" ht="31.5" x14ac:dyDescent="0.25">
      <c r="A868" s="13" t="s">
        <v>108</v>
      </c>
      <c r="B868" s="7" t="s">
        <v>1190</v>
      </c>
      <c r="C868" s="71" t="s">
        <v>95</v>
      </c>
      <c r="D868" s="71" t="s">
        <v>329</v>
      </c>
    </row>
    <row r="869" spans="1:4" ht="57" x14ac:dyDescent="0.25">
      <c r="A869" s="13" t="s">
        <v>442</v>
      </c>
      <c r="B869" s="8" t="s">
        <v>1191</v>
      </c>
      <c r="C869" s="71" t="s">
        <v>1109</v>
      </c>
      <c r="D869" s="71" t="s">
        <v>124</v>
      </c>
    </row>
    <row r="870" spans="1:4" ht="31.5" x14ac:dyDescent="0.25">
      <c r="A870" s="13" t="s">
        <v>541</v>
      </c>
      <c r="B870" s="21" t="s">
        <v>1192</v>
      </c>
      <c r="C870" s="71" t="s">
        <v>134</v>
      </c>
      <c r="D870" s="71" t="s">
        <v>1009</v>
      </c>
    </row>
    <row r="871" spans="1:4" ht="31.5" x14ac:dyDescent="0.25">
      <c r="A871" s="13" t="s">
        <v>70</v>
      </c>
      <c r="B871" s="39" t="s">
        <v>1193</v>
      </c>
      <c r="C871" s="71" t="s">
        <v>1118</v>
      </c>
      <c r="D871" s="71" t="s">
        <v>1119</v>
      </c>
    </row>
    <row r="872" spans="1:4" ht="31.5" x14ac:dyDescent="0.25">
      <c r="A872" s="13" t="s">
        <v>67</v>
      </c>
      <c r="B872" s="115" t="s">
        <v>1194</v>
      </c>
      <c r="C872" s="71" t="s">
        <v>1118</v>
      </c>
      <c r="D872" s="71" t="s">
        <v>1119</v>
      </c>
    </row>
    <row r="873" spans="1:4" ht="31.5" x14ac:dyDescent="0.25">
      <c r="A873" s="13" t="s">
        <v>154</v>
      </c>
      <c r="B873" s="146" t="s">
        <v>1195</v>
      </c>
      <c r="C873" s="71" t="s">
        <v>146</v>
      </c>
      <c r="D873" s="71" t="s">
        <v>6</v>
      </c>
    </row>
    <row r="874" spans="1:4" ht="31.5" x14ac:dyDescent="0.25">
      <c r="A874" s="13" t="s">
        <v>407</v>
      </c>
      <c r="B874" s="40" t="s">
        <v>1196</v>
      </c>
      <c r="C874" s="71" t="s">
        <v>1118</v>
      </c>
      <c r="D874" s="71" t="s">
        <v>1119</v>
      </c>
    </row>
    <row r="875" spans="1:4" ht="31.5" x14ac:dyDescent="0.25">
      <c r="A875" s="13" t="s">
        <v>407</v>
      </c>
      <c r="B875" s="8" t="s">
        <v>1197</v>
      </c>
      <c r="C875" s="71" t="s">
        <v>1118</v>
      </c>
      <c r="D875" s="71" t="s">
        <v>1119</v>
      </c>
    </row>
    <row r="876" spans="1:4" ht="31.5" x14ac:dyDescent="0.25">
      <c r="A876" s="13" t="s">
        <v>67</v>
      </c>
      <c r="B876" s="7" t="s">
        <v>1198</v>
      </c>
      <c r="C876" s="71" t="s">
        <v>146</v>
      </c>
      <c r="D876" s="71" t="s">
        <v>148</v>
      </c>
    </row>
    <row r="877" spans="1:4" ht="31.5" x14ac:dyDescent="0.25">
      <c r="A877" s="14" t="s">
        <v>103</v>
      </c>
      <c r="B877" s="18" t="s">
        <v>1199</v>
      </c>
      <c r="C877" s="74" t="s">
        <v>1109</v>
      </c>
      <c r="D877" s="74" t="s">
        <v>124</v>
      </c>
    </row>
    <row r="878" spans="1:4" ht="31.5" x14ac:dyDescent="0.25">
      <c r="A878" s="13" t="s">
        <v>501</v>
      </c>
      <c r="B878" s="70" t="s">
        <v>1200</v>
      </c>
      <c r="C878" s="71" t="s">
        <v>1109</v>
      </c>
      <c r="D878" s="71" t="s">
        <v>124</v>
      </c>
    </row>
    <row r="879" spans="1:4" ht="31.5" x14ac:dyDescent="0.25">
      <c r="A879" s="125" t="s">
        <v>154</v>
      </c>
      <c r="B879" s="153" t="s">
        <v>1201</v>
      </c>
      <c r="C879" s="76" t="s">
        <v>146</v>
      </c>
      <c r="D879" s="76" t="s">
        <v>1113</v>
      </c>
    </row>
    <row r="880" spans="1:4" ht="31.5" x14ac:dyDescent="0.25">
      <c r="A880" s="13" t="s">
        <v>103</v>
      </c>
      <c r="B880" s="8" t="s">
        <v>1202</v>
      </c>
      <c r="C880" s="71" t="s">
        <v>1109</v>
      </c>
      <c r="D880" s="71" t="s">
        <v>1186</v>
      </c>
    </row>
    <row r="881" spans="1:4" ht="31.5" x14ac:dyDescent="0.25">
      <c r="A881" s="13" t="s">
        <v>67</v>
      </c>
      <c r="B881" s="58" t="s">
        <v>1203</v>
      </c>
      <c r="C881" s="71" t="s">
        <v>146</v>
      </c>
      <c r="D881" s="71" t="s">
        <v>1113</v>
      </c>
    </row>
    <row r="882" spans="1:4" ht="31.5" x14ac:dyDescent="0.25">
      <c r="A882" s="13" t="s">
        <v>67</v>
      </c>
      <c r="B882" s="56" t="s">
        <v>1204</v>
      </c>
      <c r="C882" s="71" t="s">
        <v>146</v>
      </c>
      <c r="D882" s="71" t="s">
        <v>148</v>
      </c>
    </row>
    <row r="883" spans="1:4" ht="43.5" x14ac:dyDescent="0.25">
      <c r="A883" s="13" t="s">
        <v>67</v>
      </c>
      <c r="B883" s="58" t="s">
        <v>1205</v>
      </c>
      <c r="C883" s="71" t="s">
        <v>146</v>
      </c>
      <c r="D883" s="71" t="s">
        <v>148</v>
      </c>
    </row>
    <row r="884" spans="1:4" ht="31.5" x14ac:dyDescent="0.25">
      <c r="A884" s="13" t="s">
        <v>67</v>
      </c>
      <c r="B884" s="7" t="s">
        <v>1206</v>
      </c>
      <c r="C884" s="71" t="s">
        <v>1109</v>
      </c>
      <c r="D884" s="71" t="s">
        <v>1186</v>
      </c>
    </row>
    <row r="885" spans="1:4" ht="31.5" x14ac:dyDescent="0.25">
      <c r="A885" s="13" t="s">
        <v>528</v>
      </c>
      <c r="B885" s="100" t="s">
        <v>1207</v>
      </c>
      <c r="C885" s="71" t="s">
        <v>146</v>
      </c>
      <c r="D885" s="71" t="s">
        <v>152</v>
      </c>
    </row>
    <row r="886" spans="1:4" ht="31.5" x14ac:dyDescent="0.25">
      <c r="A886" s="13" t="s">
        <v>528</v>
      </c>
      <c r="B886" s="100" t="s">
        <v>1208</v>
      </c>
      <c r="C886" s="71" t="s">
        <v>1118</v>
      </c>
      <c r="D886" s="75" t="s">
        <v>1119</v>
      </c>
    </row>
    <row r="887" spans="1:4" ht="31.5" x14ac:dyDescent="0.25">
      <c r="A887" s="13" t="s">
        <v>528</v>
      </c>
      <c r="B887" s="9" t="s">
        <v>1209</v>
      </c>
      <c r="C887" s="71" t="s">
        <v>1118</v>
      </c>
      <c r="D887" s="71" t="s">
        <v>1119</v>
      </c>
    </row>
    <row r="888" spans="1:4" ht="31.5" x14ac:dyDescent="0.25">
      <c r="A888" s="13" t="s">
        <v>528</v>
      </c>
      <c r="B888" s="9" t="s">
        <v>1210</v>
      </c>
      <c r="C888" s="71" t="s">
        <v>146</v>
      </c>
      <c r="D888" s="71" t="s">
        <v>6</v>
      </c>
    </row>
    <row r="889" spans="1:4" ht="31.5" x14ac:dyDescent="0.25">
      <c r="A889" s="13" t="s">
        <v>528</v>
      </c>
      <c r="B889" s="56" t="s">
        <v>1211</v>
      </c>
      <c r="C889" s="71" t="s">
        <v>146</v>
      </c>
      <c r="D889" s="71" t="s">
        <v>1113</v>
      </c>
    </row>
    <row r="890" spans="1:4" ht="31.5" x14ac:dyDescent="0.25">
      <c r="A890" s="13" t="s">
        <v>528</v>
      </c>
      <c r="B890" s="56" t="s">
        <v>1212</v>
      </c>
      <c r="C890" s="71" t="s">
        <v>146</v>
      </c>
      <c r="D890" s="71" t="s">
        <v>148</v>
      </c>
    </row>
    <row r="891" spans="1:4" ht="31.5" x14ac:dyDescent="0.25">
      <c r="A891" s="13" t="s">
        <v>528</v>
      </c>
      <c r="B891" s="56" t="s">
        <v>1213</v>
      </c>
      <c r="C891" s="71" t="s">
        <v>1109</v>
      </c>
      <c r="D891" s="71" t="s">
        <v>1186</v>
      </c>
    </row>
    <row r="892" spans="1:4" ht="31.5" x14ac:dyDescent="0.25">
      <c r="A892" s="13" t="s">
        <v>528</v>
      </c>
      <c r="B892" s="56" t="s">
        <v>1214</v>
      </c>
      <c r="C892" s="71" t="s">
        <v>146</v>
      </c>
      <c r="D892" s="71" t="s">
        <v>148</v>
      </c>
    </row>
    <row r="893" spans="1:4" ht="31.5" x14ac:dyDescent="0.25">
      <c r="A893" s="13" t="s">
        <v>528</v>
      </c>
      <c r="B893" s="56" t="s">
        <v>1215</v>
      </c>
      <c r="C893" s="71" t="s">
        <v>146</v>
      </c>
      <c r="D893" s="71" t="s">
        <v>148</v>
      </c>
    </row>
    <row r="894" spans="1:4" ht="31.5" x14ac:dyDescent="0.25">
      <c r="A894" s="13" t="s">
        <v>528</v>
      </c>
      <c r="B894" s="9" t="s">
        <v>1216</v>
      </c>
      <c r="C894" s="71" t="s">
        <v>134</v>
      </c>
      <c r="D894" s="71" t="s">
        <v>46</v>
      </c>
    </row>
    <row r="895" spans="1:4" ht="31.5" x14ac:dyDescent="0.25">
      <c r="A895" s="13" t="s">
        <v>391</v>
      </c>
      <c r="B895" s="22" t="s">
        <v>1217</v>
      </c>
      <c r="C895" s="71" t="s">
        <v>1118</v>
      </c>
      <c r="D895" s="71" t="s">
        <v>1119</v>
      </c>
    </row>
    <row r="896" spans="1:4" ht="31.5" x14ac:dyDescent="0.25">
      <c r="A896" s="13" t="s">
        <v>391</v>
      </c>
      <c r="B896" s="22" t="s">
        <v>1218</v>
      </c>
      <c r="C896" s="71" t="s">
        <v>1109</v>
      </c>
      <c r="D896" s="71" t="s">
        <v>124</v>
      </c>
    </row>
    <row r="897" spans="1:4" ht="31.5" x14ac:dyDescent="0.25">
      <c r="A897" s="13" t="s">
        <v>391</v>
      </c>
      <c r="B897" s="22" t="s">
        <v>1219</v>
      </c>
      <c r="C897" s="71" t="s">
        <v>1109</v>
      </c>
      <c r="D897" s="71" t="s">
        <v>124</v>
      </c>
    </row>
    <row r="898" spans="1:4" ht="31.5" x14ac:dyDescent="0.25">
      <c r="A898" s="13" t="s">
        <v>391</v>
      </c>
      <c r="B898" s="22" t="s">
        <v>1220</v>
      </c>
      <c r="C898" s="71" t="s">
        <v>1109</v>
      </c>
      <c r="D898" s="71" t="s">
        <v>124</v>
      </c>
    </row>
    <row r="899" spans="1:4" ht="57" x14ac:dyDescent="0.25">
      <c r="A899" s="13" t="s">
        <v>391</v>
      </c>
      <c r="B899" s="23" t="s">
        <v>1221</v>
      </c>
      <c r="C899" s="74" t="s">
        <v>1118</v>
      </c>
      <c r="D899" s="74" t="s">
        <v>1119</v>
      </c>
    </row>
    <row r="900" spans="1:4" ht="57" x14ac:dyDescent="0.25">
      <c r="A900" s="13" t="s">
        <v>391</v>
      </c>
      <c r="B900" s="88" t="s">
        <v>1222</v>
      </c>
      <c r="C900" s="71" t="s">
        <v>1118</v>
      </c>
      <c r="D900" s="71" t="s">
        <v>1119</v>
      </c>
    </row>
    <row r="901" spans="1:4" ht="31.5" x14ac:dyDescent="0.25">
      <c r="A901" s="125" t="s">
        <v>103</v>
      </c>
      <c r="B901" s="185" t="s">
        <v>1166</v>
      </c>
      <c r="C901" s="76" t="s">
        <v>134</v>
      </c>
      <c r="D901" s="76" t="s">
        <v>46</v>
      </c>
    </row>
    <row r="902" spans="1:4" ht="31.5" x14ac:dyDescent="0.25">
      <c r="A902" s="13" t="s">
        <v>103</v>
      </c>
      <c r="B902" s="123" t="s">
        <v>1223</v>
      </c>
      <c r="C902" s="71" t="s">
        <v>134</v>
      </c>
      <c r="D902" s="71" t="s">
        <v>1115</v>
      </c>
    </row>
    <row r="903" spans="1:4" ht="31.5" x14ac:dyDescent="0.25">
      <c r="A903" s="13" t="s">
        <v>103</v>
      </c>
      <c r="B903" s="123" t="s">
        <v>1224</v>
      </c>
      <c r="C903" s="71" t="s">
        <v>1109</v>
      </c>
      <c r="D903" s="75" t="s">
        <v>965</v>
      </c>
    </row>
    <row r="904" spans="1:4" ht="31.5" x14ac:dyDescent="0.25">
      <c r="A904" s="13" t="s">
        <v>103</v>
      </c>
      <c r="B904" s="123" t="s">
        <v>1225</v>
      </c>
      <c r="C904" s="71" t="s">
        <v>1109</v>
      </c>
      <c r="D904" s="71" t="s">
        <v>1186</v>
      </c>
    </row>
    <row r="905" spans="1:4" ht="31.5" x14ac:dyDescent="0.25">
      <c r="A905" s="13" t="s">
        <v>103</v>
      </c>
      <c r="B905" s="123" t="s">
        <v>1226</v>
      </c>
      <c r="C905" s="71" t="s">
        <v>95</v>
      </c>
      <c r="D905" s="71" t="s">
        <v>977</v>
      </c>
    </row>
    <row r="906" spans="1:4" ht="31.5" x14ac:dyDescent="0.25">
      <c r="A906" s="13" t="s">
        <v>103</v>
      </c>
      <c r="B906" s="123" t="s">
        <v>1227</v>
      </c>
      <c r="C906" s="71" t="s">
        <v>134</v>
      </c>
      <c r="D906" s="71" t="s">
        <v>1115</v>
      </c>
    </row>
    <row r="907" spans="1:4" ht="31.5" x14ac:dyDescent="0.25">
      <c r="A907" s="13" t="s">
        <v>103</v>
      </c>
      <c r="B907" s="123" t="s">
        <v>1228</v>
      </c>
      <c r="C907" s="71" t="s">
        <v>146</v>
      </c>
      <c r="D907" s="71" t="s">
        <v>148</v>
      </c>
    </row>
    <row r="908" spans="1:4" ht="31.5" x14ac:dyDescent="0.25">
      <c r="A908" s="13" t="s">
        <v>103</v>
      </c>
      <c r="B908" s="123" t="s">
        <v>1229</v>
      </c>
      <c r="C908" s="71" t="s">
        <v>134</v>
      </c>
      <c r="D908" s="75" t="s">
        <v>1230</v>
      </c>
    </row>
    <row r="909" spans="1:4" ht="31.5" x14ac:dyDescent="0.25">
      <c r="A909" s="13" t="s">
        <v>103</v>
      </c>
      <c r="B909" s="123" t="s">
        <v>1231</v>
      </c>
      <c r="C909" s="71" t="s">
        <v>134</v>
      </c>
      <c r="D909" s="71" t="s">
        <v>1115</v>
      </c>
    </row>
    <row r="910" spans="1:4" ht="31.5" x14ac:dyDescent="0.25">
      <c r="A910" s="13" t="s">
        <v>103</v>
      </c>
      <c r="B910" s="123" t="s">
        <v>1232</v>
      </c>
      <c r="C910" s="71" t="s">
        <v>146</v>
      </c>
      <c r="D910" s="71" t="s">
        <v>148</v>
      </c>
    </row>
    <row r="911" spans="1:4" ht="31.5" x14ac:dyDescent="0.25">
      <c r="A911" s="13" t="s">
        <v>103</v>
      </c>
      <c r="B911" s="123" t="s">
        <v>1233</v>
      </c>
      <c r="C911" s="71" t="s">
        <v>1109</v>
      </c>
      <c r="D911" s="71" t="s">
        <v>1186</v>
      </c>
    </row>
    <row r="912" spans="1:4" ht="57" x14ac:dyDescent="0.25">
      <c r="A912" s="13" t="s">
        <v>103</v>
      </c>
      <c r="B912" s="123" t="s">
        <v>1234</v>
      </c>
      <c r="C912" s="71" t="s">
        <v>146</v>
      </c>
      <c r="D912" s="71" t="s">
        <v>148</v>
      </c>
    </row>
    <row r="913" spans="1:4" ht="31.5" x14ac:dyDescent="0.25">
      <c r="A913" s="14" t="s">
        <v>103</v>
      </c>
      <c r="B913" s="124" t="s">
        <v>1235</v>
      </c>
      <c r="C913" s="74" t="s">
        <v>146</v>
      </c>
      <c r="D913" s="74" t="s">
        <v>6</v>
      </c>
    </row>
    <row r="914" spans="1:4" ht="31.5" x14ac:dyDescent="0.25">
      <c r="A914" s="13" t="s">
        <v>501</v>
      </c>
      <c r="B914" s="118" t="s">
        <v>1236</v>
      </c>
      <c r="C914" s="71" t="s">
        <v>1109</v>
      </c>
      <c r="D914" s="71" t="s">
        <v>1186</v>
      </c>
    </row>
    <row r="915" spans="1:4" ht="29.25" x14ac:dyDescent="0.25">
      <c r="A915" s="13" t="s">
        <v>109</v>
      </c>
      <c r="B915" s="119" t="s">
        <v>1237</v>
      </c>
      <c r="C915" s="71" t="s">
        <v>1109</v>
      </c>
      <c r="D915" s="71" t="s">
        <v>1186</v>
      </c>
    </row>
    <row r="916" spans="1:4" ht="29.25" x14ac:dyDescent="0.25">
      <c r="A916" s="13" t="s">
        <v>109</v>
      </c>
      <c r="B916" s="119" t="s">
        <v>1238</v>
      </c>
      <c r="C916" s="127" t="s">
        <v>134</v>
      </c>
      <c r="D916" s="127" t="s">
        <v>948</v>
      </c>
    </row>
    <row r="917" spans="1:4" ht="31.5" x14ac:dyDescent="0.25">
      <c r="A917" s="14" t="s">
        <v>131</v>
      </c>
      <c r="B917" s="141" t="s">
        <v>1239</v>
      </c>
      <c r="C917" s="142" t="s">
        <v>134</v>
      </c>
      <c r="D917" s="142" t="s">
        <v>948</v>
      </c>
    </row>
    <row r="918" spans="1:4" ht="31.5" x14ac:dyDescent="0.25">
      <c r="A918" s="13" t="s">
        <v>407</v>
      </c>
      <c r="B918" s="144" t="s">
        <v>1240</v>
      </c>
      <c r="C918" s="71" t="s">
        <v>146</v>
      </c>
      <c r="D918" s="71" t="s">
        <v>1113</v>
      </c>
    </row>
    <row r="919" spans="1:4" ht="31.5" x14ac:dyDescent="0.25">
      <c r="A919" s="13" t="s">
        <v>407</v>
      </c>
      <c r="B919" s="144" t="s">
        <v>1225</v>
      </c>
      <c r="C919" s="71" t="s">
        <v>1109</v>
      </c>
      <c r="D919" s="71" t="s">
        <v>1186</v>
      </c>
    </row>
    <row r="920" spans="1:4" ht="31.5" x14ac:dyDescent="0.25">
      <c r="A920" s="13" t="s">
        <v>407</v>
      </c>
      <c r="B920" s="144" t="s">
        <v>1241</v>
      </c>
      <c r="C920" s="71" t="s">
        <v>134</v>
      </c>
      <c r="D920" s="71" t="s">
        <v>1115</v>
      </c>
    </row>
    <row r="921" spans="1:4" ht="31.5" x14ac:dyDescent="0.25">
      <c r="A921" s="13" t="s">
        <v>407</v>
      </c>
      <c r="B921" s="144" t="s">
        <v>1242</v>
      </c>
      <c r="C921" s="71" t="s">
        <v>134</v>
      </c>
      <c r="D921" s="71" t="s">
        <v>948</v>
      </c>
    </row>
    <row r="922" spans="1:4" ht="31.5" x14ac:dyDescent="0.25">
      <c r="A922" s="13" t="s">
        <v>407</v>
      </c>
      <c r="B922" s="144" t="s">
        <v>1243</v>
      </c>
      <c r="C922" s="71" t="s">
        <v>134</v>
      </c>
      <c r="D922" s="71" t="s">
        <v>46</v>
      </c>
    </row>
    <row r="923" spans="1:4" ht="31.5" x14ac:dyDescent="0.25">
      <c r="A923" s="13" t="s">
        <v>407</v>
      </c>
      <c r="B923" s="144" t="s">
        <v>1244</v>
      </c>
      <c r="C923" s="71" t="s">
        <v>1109</v>
      </c>
      <c r="D923" s="71" t="s">
        <v>124</v>
      </c>
    </row>
    <row r="924" spans="1:4" ht="31.5" x14ac:dyDescent="0.25">
      <c r="A924" s="13" t="s">
        <v>407</v>
      </c>
      <c r="B924" s="144" t="s">
        <v>1245</v>
      </c>
      <c r="C924" s="71" t="s">
        <v>95</v>
      </c>
      <c r="D924" s="71" t="s">
        <v>329</v>
      </c>
    </row>
    <row r="925" spans="1:4" ht="31.5" x14ac:dyDescent="0.25">
      <c r="A925" s="13" t="s">
        <v>108</v>
      </c>
      <c r="B925" s="121" t="s">
        <v>1246</v>
      </c>
      <c r="C925" s="71" t="s">
        <v>95</v>
      </c>
      <c r="D925" s="71" t="s">
        <v>329</v>
      </c>
    </row>
    <row r="926" spans="1:4" ht="31.5" x14ac:dyDescent="0.25">
      <c r="A926" s="13" t="s">
        <v>108</v>
      </c>
      <c r="B926" s="121" t="s">
        <v>1247</v>
      </c>
      <c r="C926" s="71" t="s">
        <v>95</v>
      </c>
      <c r="D926" s="71" t="s">
        <v>977</v>
      </c>
    </row>
    <row r="927" spans="1:4" ht="31.5" x14ac:dyDescent="0.25">
      <c r="A927" s="13" t="s">
        <v>108</v>
      </c>
      <c r="B927" s="121" t="s">
        <v>1248</v>
      </c>
      <c r="C927" s="71" t="s">
        <v>146</v>
      </c>
      <c r="D927" s="71" t="s">
        <v>1113</v>
      </c>
    </row>
    <row r="928" spans="1:4" ht="31.5" x14ac:dyDescent="0.25">
      <c r="A928" s="13" t="s">
        <v>108</v>
      </c>
      <c r="B928" s="150" t="s">
        <v>1249</v>
      </c>
      <c r="C928" s="71" t="s">
        <v>95</v>
      </c>
      <c r="D928" s="71" t="s">
        <v>148</v>
      </c>
    </row>
    <row r="929" spans="1:4" ht="31.5" x14ac:dyDescent="0.25">
      <c r="A929" s="13" t="s">
        <v>108</v>
      </c>
      <c r="B929" s="121" t="s">
        <v>1250</v>
      </c>
      <c r="C929" s="71" t="s">
        <v>1109</v>
      </c>
      <c r="D929" s="71" t="s">
        <v>1186</v>
      </c>
    </row>
    <row r="930" spans="1:4" ht="57" x14ac:dyDescent="0.25">
      <c r="A930" s="13" t="s">
        <v>108</v>
      </c>
      <c r="B930" s="150" t="s">
        <v>1251</v>
      </c>
      <c r="C930" s="71" t="s">
        <v>146</v>
      </c>
      <c r="D930" s="71" t="s">
        <v>148</v>
      </c>
    </row>
    <row r="931" spans="1:4" ht="31.5" x14ac:dyDescent="0.25">
      <c r="A931" s="13" t="s">
        <v>108</v>
      </c>
      <c r="B931" s="121" t="s">
        <v>1252</v>
      </c>
      <c r="C931" s="71" t="s">
        <v>146</v>
      </c>
      <c r="D931" s="71" t="s">
        <v>148</v>
      </c>
    </row>
    <row r="932" spans="1:4" ht="31.5" x14ac:dyDescent="0.25">
      <c r="A932" s="13" t="s">
        <v>373</v>
      </c>
      <c r="B932" s="132" t="s">
        <v>1253</v>
      </c>
      <c r="C932" s="71" t="s">
        <v>1109</v>
      </c>
      <c r="D932" s="71" t="s">
        <v>1186</v>
      </c>
    </row>
    <row r="933" spans="1:4" ht="31.5" x14ac:dyDescent="0.25">
      <c r="A933" s="13" t="s">
        <v>373</v>
      </c>
      <c r="B933" s="132" t="s">
        <v>1254</v>
      </c>
      <c r="C933" s="71" t="s">
        <v>146</v>
      </c>
      <c r="D933" s="71" t="s">
        <v>148</v>
      </c>
    </row>
    <row r="934" spans="1:4" ht="31.5" x14ac:dyDescent="0.25">
      <c r="A934" s="125" t="s">
        <v>154</v>
      </c>
      <c r="B934" s="154" t="s">
        <v>1255</v>
      </c>
      <c r="C934" s="71" t="s">
        <v>936</v>
      </c>
      <c r="D934" s="71" t="s">
        <v>937</v>
      </c>
    </row>
    <row r="935" spans="1:4" ht="31.5" x14ac:dyDescent="0.25">
      <c r="A935" s="125" t="s">
        <v>154</v>
      </c>
      <c r="B935" s="154" t="s">
        <v>1256</v>
      </c>
      <c r="C935" s="71" t="s">
        <v>1109</v>
      </c>
      <c r="D935" s="75" t="s">
        <v>965</v>
      </c>
    </row>
    <row r="936" spans="1:4" ht="42.75" x14ac:dyDescent="0.25">
      <c r="A936" s="125" t="s">
        <v>154</v>
      </c>
      <c r="B936" s="154" t="s">
        <v>1257</v>
      </c>
      <c r="C936" s="71" t="s">
        <v>1109</v>
      </c>
      <c r="D936" s="71" t="s">
        <v>1186</v>
      </c>
    </row>
    <row r="937" spans="1:4" ht="31.5" x14ac:dyDescent="0.25">
      <c r="A937" s="125" t="s">
        <v>154</v>
      </c>
      <c r="B937" s="154" t="s">
        <v>1258</v>
      </c>
      <c r="C937" s="71" t="s">
        <v>95</v>
      </c>
      <c r="D937" s="71" t="s">
        <v>977</v>
      </c>
    </row>
    <row r="938" spans="1:4" ht="31.5" x14ac:dyDescent="0.25">
      <c r="A938" s="125" t="s">
        <v>154</v>
      </c>
      <c r="B938" s="154" t="s">
        <v>1259</v>
      </c>
      <c r="C938" s="71" t="s">
        <v>134</v>
      </c>
      <c r="D938" s="71" t="s">
        <v>1115</v>
      </c>
    </row>
    <row r="939" spans="1:4" ht="31.5" x14ac:dyDescent="0.25">
      <c r="A939" s="125" t="s">
        <v>154</v>
      </c>
      <c r="B939" s="154" t="s">
        <v>1260</v>
      </c>
      <c r="C939" s="71" t="s">
        <v>146</v>
      </c>
      <c r="D939" s="71" t="s">
        <v>148</v>
      </c>
    </row>
    <row r="940" spans="1:4" ht="31.5" x14ac:dyDescent="0.25">
      <c r="A940" s="125" t="s">
        <v>154</v>
      </c>
      <c r="B940" s="154" t="s">
        <v>1261</v>
      </c>
      <c r="C940" s="71" t="s">
        <v>134</v>
      </c>
      <c r="D940" s="71" t="s">
        <v>46</v>
      </c>
    </row>
    <row r="941" spans="1:4" ht="31.5" x14ac:dyDescent="0.25">
      <c r="A941" s="125" t="s">
        <v>154</v>
      </c>
      <c r="B941" s="154" t="s">
        <v>1262</v>
      </c>
      <c r="C941" s="71" t="s">
        <v>134</v>
      </c>
      <c r="D941" s="71" t="s">
        <v>46</v>
      </c>
    </row>
    <row r="942" spans="1:4" ht="31.5" x14ac:dyDescent="0.25">
      <c r="A942" s="125" t="s">
        <v>154</v>
      </c>
      <c r="B942" s="154" t="s">
        <v>1263</v>
      </c>
      <c r="C942" s="71" t="s">
        <v>146</v>
      </c>
      <c r="D942" s="71" t="s">
        <v>1113</v>
      </c>
    </row>
    <row r="943" spans="1:4" ht="31.5" x14ac:dyDescent="0.25">
      <c r="A943" s="125" t="s">
        <v>154</v>
      </c>
      <c r="B943" s="154" t="s">
        <v>1264</v>
      </c>
      <c r="C943" s="71" t="s">
        <v>146</v>
      </c>
      <c r="D943" s="71" t="s">
        <v>6</v>
      </c>
    </row>
    <row r="944" spans="1:4" ht="57" x14ac:dyDescent="0.25">
      <c r="A944" s="125" t="s">
        <v>154</v>
      </c>
      <c r="B944" s="154" t="s">
        <v>1265</v>
      </c>
      <c r="C944" s="71" t="s">
        <v>146</v>
      </c>
      <c r="D944" s="71" t="s">
        <v>148</v>
      </c>
    </row>
    <row r="945" spans="1:4" ht="31.5" x14ac:dyDescent="0.25">
      <c r="A945" s="125" t="s">
        <v>154</v>
      </c>
      <c r="B945" s="154" t="s">
        <v>1266</v>
      </c>
      <c r="C945" s="71" t="s">
        <v>146</v>
      </c>
      <c r="D945" s="71" t="s">
        <v>6</v>
      </c>
    </row>
    <row r="946" spans="1:4" ht="31.5" x14ac:dyDescent="0.25">
      <c r="A946" s="13" t="s">
        <v>269</v>
      </c>
      <c r="B946" s="157" t="s">
        <v>1267</v>
      </c>
      <c r="C946" s="71" t="s">
        <v>146</v>
      </c>
      <c r="D946" s="71" t="s">
        <v>1113</v>
      </c>
    </row>
    <row r="947" spans="1:4" ht="31.5" x14ac:dyDescent="0.25">
      <c r="A947" s="13" t="s">
        <v>269</v>
      </c>
      <c r="B947" s="157" t="s">
        <v>1268</v>
      </c>
      <c r="C947" s="71" t="s">
        <v>1109</v>
      </c>
      <c r="D947" s="75" t="s">
        <v>965</v>
      </c>
    </row>
    <row r="948" spans="1:4" ht="31.5" x14ac:dyDescent="0.25">
      <c r="A948" s="13" t="s">
        <v>269</v>
      </c>
      <c r="B948" s="158" t="s">
        <v>1269</v>
      </c>
      <c r="C948" s="71" t="s">
        <v>1109</v>
      </c>
      <c r="D948" s="75" t="s">
        <v>1186</v>
      </c>
    </row>
    <row r="949" spans="1:4" ht="31.5" x14ac:dyDescent="0.25">
      <c r="A949" s="13" t="s">
        <v>269</v>
      </c>
      <c r="B949" s="158" t="s">
        <v>1270</v>
      </c>
      <c r="C949" s="71" t="s">
        <v>134</v>
      </c>
      <c r="D949" s="71" t="s">
        <v>1115</v>
      </c>
    </row>
    <row r="950" spans="1:4" ht="31.5" x14ac:dyDescent="0.25">
      <c r="A950" s="13" t="s">
        <v>269</v>
      </c>
      <c r="B950" s="158" t="s">
        <v>1271</v>
      </c>
      <c r="C950" s="71" t="s">
        <v>134</v>
      </c>
      <c r="D950" s="71" t="s">
        <v>948</v>
      </c>
    </row>
    <row r="951" spans="1:4" ht="31.5" x14ac:dyDescent="0.25">
      <c r="A951" s="13" t="s">
        <v>269</v>
      </c>
      <c r="B951" s="158" t="s">
        <v>1272</v>
      </c>
      <c r="C951" s="71" t="s">
        <v>134</v>
      </c>
      <c r="D951" s="71" t="s">
        <v>46</v>
      </c>
    </row>
    <row r="952" spans="1:4" ht="31.5" x14ac:dyDescent="0.25">
      <c r="A952" s="13" t="s">
        <v>269</v>
      </c>
      <c r="B952" s="158" t="s">
        <v>1273</v>
      </c>
      <c r="C952" s="71" t="s">
        <v>146</v>
      </c>
      <c r="D952" s="71" t="s">
        <v>6</v>
      </c>
    </row>
    <row r="953" spans="1:4" ht="31.5" x14ac:dyDescent="0.25">
      <c r="A953" s="13" t="s">
        <v>269</v>
      </c>
      <c r="B953" s="158" t="s">
        <v>1274</v>
      </c>
      <c r="C953" s="71" t="s">
        <v>146</v>
      </c>
      <c r="D953" s="71" t="s">
        <v>148</v>
      </c>
    </row>
    <row r="954" spans="1:4" ht="31.5" x14ac:dyDescent="0.25">
      <c r="A954" s="13" t="s">
        <v>269</v>
      </c>
      <c r="B954" s="159" t="s">
        <v>1275</v>
      </c>
      <c r="C954" s="71" t="s">
        <v>134</v>
      </c>
      <c r="D954" s="71" t="s">
        <v>46</v>
      </c>
    </row>
    <row r="955" spans="1:4" ht="31.5" x14ac:dyDescent="0.25">
      <c r="A955" s="13" t="s">
        <v>269</v>
      </c>
      <c r="B955" s="159" t="s">
        <v>1276</v>
      </c>
      <c r="C955" s="71" t="s">
        <v>1118</v>
      </c>
      <c r="D955" s="71" t="s">
        <v>1277</v>
      </c>
    </row>
    <row r="956" spans="1:4" ht="31.5" x14ac:dyDescent="0.25">
      <c r="A956" s="13" t="s">
        <v>269</v>
      </c>
      <c r="B956" s="159" t="s">
        <v>1278</v>
      </c>
      <c r="C956" s="71" t="s">
        <v>1118</v>
      </c>
      <c r="D956" s="71" t="s">
        <v>1119</v>
      </c>
    </row>
    <row r="957" spans="1:4" ht="31.5" x14ac:dyDescent="0.25">
      <c r="A957" s="13" t="s">
        <v>70</v>
      </c>
      <c r="B957" s="158" t="s">
        <v>1279</v>
      </c>
      <c r="C957" s="71" t="s">
        <v>1109</v>
      </c>
      <c r="D957" s="71" t="s">
        <v>1186</v>
      </c>
    </row>
    <row r="958" spans="1:4" ht="31.5" x14ac:dyDescent="0.25">
      <c r="A958" s="13" t="s">
        <v>442</v>
      </c>
      <c r="B958" s="168" t="s">
        <v>1280</v>
      </c>
      <c r="C958" s="71" t="s">
        <v>146</v>
      </c>
      <c r="D958" s="71" t="s">
        <v>1113</v>
      </c>
    </row>
    <row r="959" spans="1:4" ht="31.5" x14ac:dyDescent="0.25">
      <c r="A959" s="13" t="s">
        <v>442</v>
      </c>
      <c r="B959" s="168" t="s">
        <v>1281</v>
      </c>
      <c r="C959" s="71" t="s">
        <v>1109</v>
      </c>
      <c r="D959" s="71" t="s">
        <v>1186</v>
      </c>
    </row>
    <row r="960" spans="1:4" ht="31.5" x14ac:dyDescent="0.25">
      <c r="A960" s="13" t="s">
        <v>442</v>
      </c>
      <c r="B960" s="168" t="s">
        <v>1282</v>
      </c>
      <c r="C960" s="71" t="s">
        <v>134</v>
      </c>
      <c r="D960" s="71" t="s">
        <v>1115</v>
      </c>
    </row>
    <row r="961" spans="1:4" ht="31.5" x14ac:dyDescent="0.25">
      <c r="A961" s="13" t="s">
        <v>442</v>
      </c>
      <c r="B961" s="168" t="s">
        <v>1283</v>
      </c>
      <c r="C961" s="71" t="s">
        <v>146</v>
      </c>
      <c r="D961" s="71" t="s">
        <v>148</v>
      </c>
    </row>
    <row r="962" spans="1:4" ht="31.5" x14ac:dyDescent="0.25">
      <c r="A962" s="13" t="s">
        <v>442</v>
      </c>
      <c r="B962" s="168" t="s">
        <v>1284</v>
      </c>
      <c r="C962" s="71" t="s">
        <v>146</v>
      </c>
      <c r="D962" s="71" t="s">
        <v>1113</v>
      </c>
    </row>
    <row r="963" spans="1:4" ht="31.5" x14ac:dyDescent="0.25">
      <c r="A963" s="13" t="s">
        <v>442</v>
      </c>
      <c r="B963" s="168" t="s">
        <v>1250</v>
      </c>
      <c r="C963" s="71" t="s">
        <v>1109</v>
      </c>
      <c r="D963" s="71" t="s">
        <v>1186</v>
      </c>
    </row>
    <row r="964" spans="1:4" ht="31.5" x14ac:dyDescent="0.25">
      <c r="A964" s="13" t="s">
        <v>442</v>
      </c>
      <c r="B964" s="168" t="s">
        <v>1285</v>
      </c>
      <c r="C964" s="71" t="s">
        <v>134</v>
      </c>
      <c r="D964" s="71" t="s">
        <v>46</v>
      </c>
    </row>
    <row r="965" spans="1:4" ht="57" x14ac:dyDescent="0.25">
      <c r="A965" s="13" t="s">
        <v>442</v>
      </c>
      <c r="B965" s="169" t="s">
        <v>1286</v>
      </c>
      <c r="C965" s="71" t="s">
        <v>146</v>
      </c>
      <c r="D965" s="71" t="s">
        <v>148</v>
      </c>
    </row>
    <row r="966" spans="1:4" ht="31.5" x14ac:dyDescent="0.25">
      <c r="A966" s="13" t="s">
        <v>442</v>
      </c>
      <c r="B966" s="170" t="s">
        <v>1287</v>
      </c>
      <c r="C966" s="71" t="s">
        <v>95</v>
      </c>
      <c r="D966" s="71" t="s">
        <v>101</v>
      </c>
    </row>
    <row r="967" spans="1:4" ht="31.5" x14ac:dyDescent="0.25">
      <c r="A967" s="13" t="s">
        <v>541</v>
      </c>
      <c r="B967" s="172" t="s">
        <v>1288</v>
      </c>
      <c r="C967" s="71" t="s">
        <v>1109</v>
      </c>
      <c r="D967" s="75" t="s">
        <v>965</v>
      </c>
    </row>
    <row r="968" spans="1:4" ht="31.5" x14ac:dyDescent="0.25">
      <c r="A968" s="13" t="s">
        <v>541</v>
      </c>
      <c r="B968" s="172" t="s">
        <v>1289</v>
      </c>
      <c r="C968" s="71" t="s">
        <v>146</v>
      </c>
      <c r="D968" s="71" t="s">
        <v>6</v>
      </c>
    </row>
    <row r="969" spans="1:4" ht="31.5" x14ac:dyDescent="0.25">
      <c r="A969" s="13" t="s">
        <v>541</v>
      </c>
      <c r="B969" s="173" t="s">
        <v>1290</v>
      </c>
      <c r="C969" s="71" t="s">
        <v>1118</v>
      </c>
      <c r="D969" s="71" t="s">
        <v>1119</v>
      </c>
    </row>
    <row r="970" spans="1:4" ht="31.5" x14ac:dyDescent="0.25">
      <c r="A970" s="13" t="s">
        <v>541</v>
      </c>
      <c r="B970" s="173" t="s">
        <v>1291</v>
      </c>
      <c r="C970" s="71" t="s">
        <v>146</v>
      </c>
      <c r="D970" s="71" t="s">
        <v>6</v>
      </c>
    </row>
    <row r="971" spans="1:4" ht="28.5" x14ac:dyDescent="0.25">
      <c r="A971" s="13" t="s">
        <v>437</v>
      </c>
      <c r="B971" s="181" t="s">
        <v>1292</v>
      </c>
      <c r="C971" s="71" t="s">
        <v>146</v>
      </c>
      <c r="D971" s="71" t="s">
        <v>1113</v>
      </c>
    </row>
    <row r="972" spans="1:4" x14ac:dyDescent="0.25">
      <c r="A972" s="13" t="s">
        <v>437</v>
      </c>
      <c r="B972" s="157" t="s">
        <v>1293</v>
      </c>
      <c r="C972" s="71" t="s">
        <v>1109</v>
      </c>
      <c r="D972" s="71" t="s">
        <v>1186</v>
      </c>
    </row>
  </sheetData>
  <autoFilter ref="A791:E972"/>
  <mergeCells count="4">
    <mergeCell ref="A1:E1"/>
    <mergeCell ref="A271:E271"/>
    <mergeCell ref="A627:E627"/>
    <mergeCell ref="A790:E79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3"/>
  <sheetViews>
    <sheetView topLeftCell="A36" zoomScale="113" zoomScaleNormal="130" workbookViewId="0">
      <selection activeCell="A43" sqref="A43"/>
    </sheetView>
  </sheetViews>
  <sheetFormatPr baseColWidth="10" defaultColWidth="11.42578125" defaultRowHeight="15" x14ac:dyDescent="0.25"/>
  <cols>
    <col min="1" max="1" width="43.28515625" style="41" customWidth="1"/>
    <col min="2" max="2" width="28.28515625" style="41" bestFit="1" customWidth="1"/>
    <col min="3" max="3" width="8.5703125" style="41" customWidth="1"/>
    <col min="4" max="4" width="27.28515625" style="41" customWidth="1"/>
    <col min="5" max="6" width="11.42578125" style="41"/>
    <col min="7" max="7" width="13" style="41" customWidth="1"/>
    <col min="8" max="27" width="11.42578125" style="41"/>
  </cols>
  <sheetData>
    <row r="2" spans="1:7" ht="15.75" thickBot="1" x14ac:dyDescent="0.3">
      <c r="F2" s="42"/>
    </row>
    <row r="3" spans="1:7" ht="15.75" thickBot="1" x14ac:dyDescent="0.3">
      <c r="A3" s="41" t="s">
        <v>1294</v>
      </c>
      <c r="B3" s="41" t="s">
        <v>1295</v>
      </c>
      <c r="E3" s="47" t="s">
        <v>1296</v>
      </c>
      <c r="F3" s="48" t="s">
        <v>1297</v>
      </c>
      <c r="G3" s="49" t="s">
        <v>1298</v>
      </c>
    </row>
    <row r="4" spans="1:7" x14ac:dyDescent="0.25">
      <c r="A4" s="43" t="s">
        <v>37</v>
      </c>
      <c r="B4" s="44">
        <v>79</v>
      </c>
      <c r="D4" s="105" t="s">
        <v>1299</v>
      </c>
      <c r="E4" s="104">
        <f>+GETPIVOTDATA("SUBCLASIFICACION",$A$3,"CLASIFICACION","METODOS")</f>
        <v>79</v>
      </c>
      <c r="F4" s="46">
        <f>+E4/$E$12</f>
        <v>0.29699248120300753</v>
      </c>
      <c r="G4" s="51">
        <f>+F4</f>
        <v>0.29699248120300753</v>
      </c>
    </row>
    <row r="5" spans="1:7" x14ac:dyDescent="0.25">
      <c r="A5" s="45" t="s">
        <v>38</v>
      </c>
      <c r="B5" s="44">
        <v>22</v>
      </c>
      <c r="D5" s="106" t="s">
        <v>1300</v>
      </c>
      <c r="E5" s="104">
        <f>+GETPIVOTDATA("SUBCLASIFICACION",$A$3,"CLASIFICACION","TALENTO HUMANO ")</f>
        <v>62</v>
      </c>
      <c r="F5" s="46">
        <f t="shared" ref="F5:F11" si="0">+E5/$E$12</f>
        <v>0.23308270676691728</v>
      </c>
      <c r="G5" s="51">
        <f>+G4+F5</f>
        <v>0.53007518796992481</v>
      </c>
    </row>
    <row r="6" spans="1:7" ht="30" x14ac:dyDescent="0.25">
      <c r="A6" s="45" t="s">
        <v>42</v>
      </c>
      <c r="B6" s="44">
        <v>11</v>
      </c>
      <c r="D6" s="108" t="s">
        <v>1301</v>
      </c>
      <c r="E6" s="104">
        <f>+GETPIVOTDATA("SUBCLASIFICACION",$A$3,"CLASIFICACION","EQUIPO, TECNOLOGÍA E INFRAESTRUCTURA")</f>
        <v>56</v>
      </c>
      <c r="F6" s="46">
        <f t="shared" si="0"/>
        <v>0.21052631578947367</v>
      </c>
      <c r="G6" s="51">
        <f t="shared" ref="G6:G11" si="1">+G5+F6</f>
        <v>0.74060150375939848</v>
      </c>
    </row>
    <row r="7" spans="1:7" x14ac:dyDescent="0.25">
      <c r="A7" s="45" t="s">
        <v>40</v>
      </c>
      <c r="B7" s="44">
        <v>9</v>
      </c>
      <c r="D7" s="106" t="s">
        <v>1302</v>
      </c>
      <c r="E7" s="104">
        <f>+GETPIVOTDATA("SUBCLASIFICACION",$A$3,"CLASIFICACION","MANAGEMENT")</f>
        <v>30</v>
      </c>
      <c r="F7" s="46">
        <f t="shared" si="0"/>
        <v>0.11278195488721804</v>
      </c>
      <c r="G7" s="51">
        <f t="shared" si="1"/>
        <v>0.85338345864661647</v>
      </c>
    </row>
    <row r="8" spans="1:7" x14ac:dyDescent="0.25">
      <c r="A8" s="45" t="s">
        <v>349</v>
      </c>
      <c r="B8" s="44">
        <v>9</v>
      </c>
      <c r="D8" s="106" t="s">
        <v>1303</v>
      </c>
      <c r="E8" s="104">
        <f>+GETPIVOTDATA("SUBCLASIFICACION",$A$3,"CLASIFICACION","MONEDA")</f>
        <v>18</v>
      </c>
      <c r="F8" s="46">
        <f t="shared" si="0"/>
        <v>6.7669172932330823E-2</v>
      </c>
      <c r="G8" s="51">
        <f t="shared" si="1"/>
        <v>0.92105263157894735</v>
      </c>
    </row>
    <row r="9" spans="1:7" x14ac:dyDescent="0.25">
      <c r="A9" s="45" t="s">
        <v>347</v>
      </c>
      <c r="B9" s="44">
        <v>8</v>
      </c>
      <c r="D9" s="106" t="s">
        <v>1304</v>
      </c>
      <c r="E9" s="104">
        <f>+GETPIVOTDATA("SUBCLASIFICACION",$A$3,"CLASIFICACION","MEDICION ")</f>
        <v>13</v>
      </c>
      <c r="F9" s="46">
        <f t="shared" si="0"/>
        <v>4.8872180451127817E-2</v>
      </c>
      <c r="G9" s="51">
        <f t="shared" si="1"/>
        <v>0.96992481203007519</v>
      </c>
    </row>
    <row r="10" spans="1:7" x14ac:dyDescent="0.25">
      <c r="A10" s="45" t="s">
        <v>46</v>
      </c>
      <c r="B10" s="44">
        <v>8</v>
      </c>
      <c r="D10" s="106" t="s">
        <v>1305</v>
      </c>
      <c r="E10" s="104" t="e">
        <f>+GETPIVOTDATA("SUBCLASIFICACION",$A$3,"CLASIFICACION","MATERIALES")</f>
        <v>#REF!</v>
      </c>
      <c r="F10" s="46" t="e">
        <f t="shared" si="0"/>
        <v>#REF!</v>
      </c>
      <c r="G10" s="51" t="e">
        <f t="shared" si="1"/>
        <v>#REF!</v>
      </c>
    </row>
    <row r="11" spans="1:7" ht="15.75" thickBot="1" x14ac:dyDescent="0.3">
      <c r="A11" s="45" t="s">
        <v>52</v>
      </c>
      <c r="B11" s="44">
        <v>6</v>
      </c>
      <c r="D11" s="107" t="s">
        <v>1306</v>
      </c>
      <c r="E11" s="104">
        <f>+GETPIVOTDATA("SUBCLASIFICACION",$A$3,"CLASIFICACION","MEDIO AMBIENTE")</f>
        <v>3</v>
      </c>
      <c r="F11" s="46">
        <f t="shared" si="0"/>
        <v>1.1278195488721804E-2</v>
      </c>
      <c r="G11" s="51" t="e">
        <f t="shared" si="1"/>
        <v>#REF!</v>
      </c>
    </row>
    <row r="12" spans="1:7" ht="15.75" thickBot="1" x14ac:dyDescent="0.3">
      <c r="A12" s="45" t="s">
        <v>352</v>
      </c>
      <c r="B12" s="44">
        <v>4</v>
      </c>
      <c r="E12" s="52">
        <f>+GETPIVOTDATA("SUBCLASIFICACION",$A$3)</f>
        <v>266</v>
      </c>
      <c r="F12" s="53"/>
      <c r="G12" s="54"/>
    </row>
    <row r="13" spans="1:7" x14ac:dyDescent="0.25">
      <c r="A13" s="45" t="s">
        <v>320</v>
      </c>
      <c r="B13" s="44">
        <v>2</v>
      </c>
    </row>
    <row r="14" spans="1:7" x14ac:dyDescent="0.25">
      <c r="A14" s="43" t="s">
        <v>3</v>
      </c>
      <c r="B14" s="44">
        <v>62</v>
      </c>
    </row>
    <row r="15" spans="1:7" x14ac:dyDescent="0.25">
      <c r="A15" s="45" t="s">
        <v>4</v>
      </c>
      <c r="B15" s="44">
        <v>23</v>
      </c>
    </row>
    <row r="16" spans="1:7" x14ac:dyDescent="0.25">
      <c r="A16" s="45" t="s">
        <v>8</v>
      </c>
      <c r="B16" s="44">
        <v>13</v>
      </c>
    </row>
    <row r="17" spans="1:3" x14ac:dyDescent="0.25">
      <c r="A17" s="45" t="s">
        <v>12</v>
      </c>
      <c r="B17" s="44">
        <v>11</v>
      </c>
    </row>
    <row r="18" spans="1:3" x14ac:dyDescent="0.25">
      <c r="A18" s="45" t="s">
        <v>6</v>
      </c>
      <c r="B18" s="44">
        <v>10</v>
      </c>
    </row>
    <row r="19" spans="1:3" x14ac:dyDescent="0.25">
      <c r="A19" s="45" t="s">
        <v>335</v>
      </c>
      <c r="B19" s="44">
        <v>5</v>
      </c>
    </row>
    <row r="20" spans="1:3" x14ac:dyDescent="0.25">
      <c r="A20" s="43" t="s">
        <v>278</v>
      </c>
      <c r="B20" s="44">
        <v>56</v>
      </c>
    </row>
    <row r="21" spans="1:3" x14ac:dyDescent="0.25">
      <c r="A21" s="45" t="s">
        <v>15</v>
      </c>
      <c r="B21" s="44">
        <v>14</v>
      </c>
      <c r="C21" s="41">
        <f>+GETPIVOTDATA("SUBCLASIFICACION",$A$3,"CLASIFICACION","EQUIPO, TECNOLOGÍA E INFRAESTRUCTURA","SUBCLASIFICACION","INSTALACIONES")/GETPIVOTDATA("SUBCLASIFICACION",$A$3,"CLASIFICACION","EQUIPO, TECNOLOGÍA E INFRAESTRUCTURA")</f>
        <v>0.25</v>
      </c>
    </row>
    <row r="22" spans="1:3" x14ac:dyDescent="0.25">
      <c r="A22" s="45" t="s">
        <v>17</v>
      </c>
      <c r="B22" s="44">
        <v>11</v>
      </c>
      <c r="C22" s="41">
        <f>+GETPIVOTDATA("SUBCLASIFICACION",$A$3,"CLASIFICACION","EQUIPO, TECNOLOGÍA E INFRAESTRUCTURA","SUBCLASIFICACION","SOFTWARE")/GETPIVOTDATA("SUBCLASIFICACION",$A$3,"CLASIFICACION","EQUIPO, TECNOLOGÍA E INFRAESTRUCTURA")</f>
        <v>0.19642857142857142</v>
      </c>
    </row>
    <row r="23" spans="1:3" x14ac:dyDescent="0.25">
      <c r="A23" s="45" t="s">
        <v>279</v>
      </c>
      <c r="B23" s="44">
        <v>8</v>
      </c>
      <c r="C23" s="41">
        <f>+GETPIVOTDATA("SUBCLASIFICACION",$A$3,"CLASIFICACION","EQUIPO, TECNOLOGÍA E INFRAESTRUCTURA","SUBCLASIFICACION","UBICACIÓN Y ACCESO")/GETPIVOTDATA("SUBCLASIFICACION",$A$3,"CLASIFICACION","EQUIPO, TECNOLOGÍA E INFRAESTRUCTURA")</f>
        <v>8.9285714285714288E-2</v>
      </c>
    </row>
    <row r="24" spans="1:3" x14ac:dyDescent="0.25">
      <c r="A24" s="45" t="s">
        <v>23</v>
      </c>
      <c r="B24" s="44">
        <v>7</v>
      </c>
      <c r="C24" s="41">
        <f>+GETPIVOTDATA("SUBCLASIFICACION",$A$3,"CLASIFICACION","EQUIPO, TECNOLOGÍA E INFRAESTRUCTURA","SUBCLASIFICACION","OBSOLESCENCIA")/GETPIVOTDATA("SUBCLASIFICACION",$A$3,"CLASIFICACION","EQUIPO, TECNOLOGÍA E INFRAESTRUCTURA")</f>
        <v>0.14285714285714285</v>
      </c>
    </row>
    <row r="25" spans="1:3" x14ac:dyDescent="0.25">
      <c r="A25" s="45" t="s">
        <v>398</v>
      </c>
      <c r="B25" s="44">
        <v>5</v>
      </c>
      <c r="C25" s="41">
        <f>+GETPIVOTDATA("SUBCLASIFICACION",$A$3,"CLASIFICACION","EQUIPO, TECNOLOGÍA E INFRAESTRUCTURA","SUBCLASIFICACION","REDES")/GETPIVOTDATA("SUBCLASIFICACION",$A$3,"CLASIFICACION","EQUIPO, TECNOLOGÍA E INFRAESTRUCTURA")</f>
        <v>8.9285714285714288E-2</v>
      </c>
    </row>
    <row r="26" spans="1:3" x14ac:dyDescent="0.25">
      <c r="A26" s="45" t="s">
        <v>295</v>
      </c>
      <c r="B26" s="44">
        <v>5</v>
      </c>
    </row>
    <row r="27" spans="1:3" x14ac:dyDescent="0.25">
      <c r="A27" s="45" t="s">
        <v>436</v>
      </c>
      <c r="B27" s="44">
        <v>2</v>
      </c>
    </row>
    <row r="28" spans="1:3" x14ac:dyDescent="0.25">
      <c r="A28" s="45" t="s">
        <v>424</v>
      </c>
      <c r="B28" s="44">
        <v>2</v>
      </c>
    </row>
    <row r="29" spans="1:3" x14ac:dyDescent="0.25">
      <c r="A29" s="45" t="s">
        <v>384</v>
      </c>
      <c r="B29" s="44">
        <v>1</v>
      </c>
    </row>
    <row r="30" spans="1:3" x14ac:dyDescent="0.25">
      <c r="A30" s="45" t="s">
        <v>332</v>
      </c>
      <c r="B30" s="44">
        <v>1</v>
      </c>
    </row>
    <row r="31" spans="1:3" x14ac:dyDescent="0.25">
      <c r="A31" s="43" t="s">
        <v>271</v>
      </c>
      <c r="B31" s="44">
        <v>30</v>
      </c>
      <c r="C31" s="41">
        <f>+GETPIVOTDATA("SUBCLASIFICACION",$A$3,"CLASIFICACION","MANAGEMENT","SUBCLASIFICACION","LIDERAZGO")/GETPIVOTDATA("SUBCLASIFICACION",$A$3,"CLASIFICACION","MANAGEMENT")</f>
        <v>0.3</v>
      </c>
    </row>
    <row r="32" spans="1:3" x14ac:dyDescent="0.25">
      <c r="A32" s="45" t="s">
        <v>80</v>
      </c>
      <c r="B32" s="44">
        <v>10</v>
      </c>
      <c r="C32" s="41">
        <f>+GETPIVOTDATA("SUBCLASIFICACION",$A$3,"CLASIFICACION","MANAGEMENT","SUBCLASIFICACION","DIRECCIONAMIENTO ESTRATEGICO")/GETPIVOTDATA("SUBCLASIFICACION",$A$3,"CLASIFICACION","MANAGEMENT")</f>
        <v>0.33333333333333331</v>
      </c>
    </row>
    <row r="33" spans="1:2" x14ac:dyDescent="0.25">
      <c r="A33" s="45" t="s">
        <v>82</v>
      </c>
      <c r="B33" s="44">
        <v>9</v>
      </c>
    </row>
    <row r="34" spans="1:2" x14ac:dyDescent="0.25">
      <c r="A34" s="45" t="s">
        <v>84</v>
      </c>
      <c r="B34" s="44">
        <v>5</v>
      </c>
    </row>
    <row r="35" spans="1:2" x14ac:dyDescent="0.25">
      <c r="A35" s="45" t="s">
        <v>303</v>
      </c>
      <c r="B35" s="44">
        <v>4</v>
      </c>
    </row>
    <row r="36" spans="1:2" x14ac:dyDescent="0.25">
      <c r="A36" s="45" t="s">
        <v>329</v>
      </c>
      <c r="B36" s="44">
        <v>2</v>
      </c>
    </row>
    <row r="37" spans="1:2" x14ac:dyDescent="0.25">
      <c r="A37" s="43" t="s">
        <v>71</v>
      </c>
      <c r="B37" s="44">
        <v>18</v>
      </c>
    </row>
    <row r="38" spans="1:2" x14ac:dyDescent="0.25">
      <c r="A38" s="45" t="s">
        <v>72</v>
      </c>
      <c r="B38" s="44">
        <v>15</v>
      </c>
    </row>
    <row r="39" spans="1:2" x14ac:dyDescent="0.25">
      <c r="A39" s="45" t="s">
        <v>288</v>
      </c>
      <c r="B39" s="44">
        <v>3</v>
      </c>
    </row>
    <row r="40" spans="1:2" x14ac:dyDescent="0.25">
      <c r="A40" s="43" t="s">
        <v>300</v>
      </c>
      <c r="B40" s="44">
        <v>13</v>
      </c>
    </row>
    <row r="41" spans="1:2" x14ac:dyDescent="0.25">
      <c r="A41" s="45" t="s">
        <v>61</v>
      </c>
      <c r="B41" s="44">
        <v>7</v>
      </c>
    </row>
    <row r="42" spans="1:2" x14ac:dyDescent="0.25">
      <c r="A42" s="45" t="s">
        <v>63</v>
      </c>
      <c r="B42" s="44">
        <v>3</v>
      </c>
    </row>
    <row r="43" spans="1:2" x14ac:dyDescent="0.25">
      <c r="A43" s="45" t="s">
        <v>65</v>
      </c>
      <c r="B43" s="44">
        <v>1</v>
      </c>
    </row>
    <row r="44" spans="1:2" x14ac:dyDescent="0.25">
      <c r="A44" s="186" t="s">
        <v>67</v>
      </c>
      <c r="B44" s="44">
        <v>1</v>
      </c>
    </row>
    <row r="45" spans="1:2" x14ac:dyDescent="0.25">
      <c r="A45" s="45" t="s">
        <v>489</v>
      </c>
      <c r="B45" s="44">
        <v>1</v>
      </c>
    </row>
    <row r="46" spans="1:2" x14ac:dyDescent="0.25">
      <c r="A46" s="45" t="s">
        <v>552</v>
      </c>
      <c r="B46" s="44">
        <v>1</v>
      </c>
    </row>
    <row r="47" spans="1:2" x14ac:dyDescent="0.25">
      <c r="A47" s="43" t="s">
        <v>344</v>
      </c>
      <c r="B47" s="44">
        <v>5</v>
      </c>
    </row>
    <row r="48" spans="1:2" x14ac:dyDescent="0.25">
      <c r="A48" s="45" t="s">
        <v>345</v>
      </c>
      <c r="B48" s="44">
        <v>5</v>
      </c>
    </row>
    <row r="49" spans="1:2" x14ac:dyDescent="0.25">
      <c r="A49" s="43" t="s">
        <v>76</v>
      </c>
      <c r="B49" s="44">
        <v>3</v>
      </c>
    </row>
    <row r="50" spans="1:2" x14ac:dyDescent="0.25">
      <c r="A50" s="45" t="s">
        <v>283</v>
      </c>
      <c r="B50" s="44">
        <v>3</v>
      </c>
    </row>
    <row r="51" spans="1:2" x14ac:dyDescent="0.25">
      <c r="A51" s="43" t="s">
        <v>1307</v>
      </c>
      <c r="B51" s="44">
        <v>266</v>
      </c>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0"/>
  <sheetViews>
    <sheetView topLeftCell="A25" zoomScaleNormal="100" workbookViewId="0">
      <selection activeCell="B34" sqref="B34"/>
    </sheetView>
  </sheetViews>
  <sheetFormatPr baseColWidth="10" defaultColWidth="11.42578125" defaultRowHeight="15" x14ac:dyDescent="0.25"/>
  <cols>
    <col min="1" max="1" width="58" style="41" customWidth="1"/>
    <col min="2" max="2" width="27.85546875" style="41" customWidth="1"/>
    <col min="3" max="3" width="8.5703125" style="41" customWidth="1"/>
    <col min="4" max="4" width="26" style="41" customWidth="1"/>
    <col min="5" max="6" width="11.42578125" style="41"/>
    <col min="7" max="7" width="12.42578125" style="41" customWidth="1"/>
    <col min="8" max="27" width="11.42578125" style="41"/>
  </cols>
  <sheetData>
    <row r="2" spans="1:7" ht="15.75" thickBot="1" x14ac:dyDescent="0.3"/>
    <row r="3" spans="1:7" ht="15.75" thickBot="1" x14ac:dyDescent="0.3">
      <c r="A3" s="41" t="s">
        <v>1294</v>
      </c>
      <c r="B3" s="41" t="s">
        <v>1295</v>
      </c>
      <c r="E3" s="47" t="s">
        <v>1296</v>
      </c>
      <c r="F3" s="48" t="s">
        <v>1297</v>
      </c>
      <c r="G3" s="49" t="s">
        <v>1298</v>
      </c>
    </row>
    <row r="4" spans="1:7" x14ac:dyDescent="0.25">
      <c r="A4" s="43" t="s">
        <v>37</v>
      </c>
      <c r="B4" s="44">
        <v>104</v>
      </c>
      <c r="D4" s="105" t="s">
        <v>1308</v>
      </c>
      <c r="E4" s="50">
        <f>+GETPIVOTDATA("SUBCLASIFICACION",$A$3,"CLASIFICACION","MANAGEMENT")</f>
        <v>79</v>
      </c>
      <c r="F4" s="46">
        <f>+E4/$E$11</f>
        <v>0.22379603399433429</v>
      </c>
      <c r="G4" s="51">
        <f>+F4</f>
        <v>0.22379603399433429</v>
      </c>
    </row>
    <row r="5" spans="1:7" x14ac:dyDescent="0.25">
      <c r="A5" s="45" t="s">
        <v>595</v>
      </c>
      <c r="B5" s="44">
        <v>11</v>
      </c>
      <c r="C5" s="41">
        <f>+GETPIVOTDATA("SUBCLASIFICACION",$A$3,"CLASIFICACION","MANAGEMENT","SUBCLASIFICACION","DIRECCIONAMIENTO ESTRATEGICO")/GETPIVOTDATA("SUBCLASIFICACION",$A$3,"CLASIFICACION","MANAGEMENT")</f>
        <v>0.189873417721519</v>
      </c>
      <c r="D5" s="106" t="s">
        <v>1300</v>
      </c>
      <c r="E5" s="50">
        <f>+GETPIVOTDATA("SUBCLASIFICACION",$A$3,"CLASIFICACION","TALENTO HUMANO ")</f>
        <v>77</v>
      </c>
      <c r="F5" s="46">
        <f t="shared" ref="F5:F10" si="0">+E5/$E$11</f>
        <v>0.21813031161473087</v>
      </c>
      <c r="G5" s="51">
        <f t="shared" ref="G5:G10" si="1">+G4+F5</f>
        <v>0.44192634560906519</v>
      </c>
    </row>
    <row r="6" spans="1:7" x14ac:dyDescent="0.25">
      <c r="A6" s="45" t="s">
        <v>608</v>
      </c>
      <c r="B6" s="44">
        <v>17</v>
      </c>
      <c r="C6" s="41">
        <f>+GETPIVOTDATA("SUBCLASIFICACION",$A$3,"CLASIFICACION","MANAGEMENT","SUBCLASIFICACION","LIDERAZGO")/GETPIVOTDATA("SUBCLASIFICACION",$A$3,"CLASIFICACION","MANAGEMENT")</f>
        <v>0.22784810126582278</v>
      </c>
      <c r="D6" s="108" t="s">
        <v>1309</v>
      </c>
      <c r="E6" s="50">
        <f>+GETPIVOTDATA("SUBCLASIFICACION",$A$3,"CLASIFICACION","METODOS")</f>
        <v>104</v>
      </c>
      <c r="F6" s="46">
        <f t="shared" si="0"/>
        <v>0.29461756373937675</v>
      </c>
      <c r="G6" s="51">
        <f t="shared" si="1"/>
        <v>0.73654390934844194</v>
      </c>
    </row>
    <row r="7" spans="1:7" ht="30" x14ac:dyDescent="0.25">
      <c r="A7" s="45" t="s">
        <v>584</v>
      </c>
      <c r="B7" s="44">
        <v>11</v>
      </c>
      <c r="C7" s="41">
        <f>+GETPIVOTDATA("SUBCLASIFICACION",$A$3,"CLASIFICACION","MANAGEMENT","SUBCLASIFICACION","PLANIFICACION ")/GETPIVOTDATA("SUBCLASIFICACION",$A$3,"CLASIFICACION","MANAGEMENT")</f>
        <v>0.189873417721519</v>
      </c>
      <c r="D7" s="108" t="s">
        <v>1310</v>
      </c>
      <c r="E7" s="50">
        <f>+GETPIVOTDATA("SUBCLASIFICACION",$A$3,"CLASIFICACION","EQUIPO, TECNOLOGÍA E INFRAESTRUCTURA")</f>
        <v>42</v>
      </c>
      <c r="F7" s="46">
        <f t="shared" si="0"/>
        <v>0.11898016997167139</v>
      </c>
      <c r="G7" s="51">
        <f t="shared" si="1"/>
        <v>0.85552407932011332</v>
      </c>
    </row>
    <row r="8" spans="1:7" x14ac:dyDescent="0.25">
      <c r="A8" s="45" t="s">
        <v>54</v>
      </c>
      <c r="B8" s="44">
        <v>8</v>
      </c>
      <c r="C8" s="41">
        <f>+GETPIVOTDATA("SUBCLASIFICACION",$A$3,"CLASIFICACION","MANAGEMENT","SUBCLASIFICACION","COMPETITIVIDAD")/GETPIVOTDATA("SUBCLASIFICACION",$A$3,"CLASIFICACION","MANAGEMENT")</f>
        <v>0.13924050632911392</v>
      </c>
      <c r="D8" s="106" t="s">
        <v>1311</v>
      </c>
      <c r="E8" s="50">
        <f>+GETPIVOTDATA("SUBCLASIFICACION",$A$3,"CLASIFICACION","MEDICION ")</f>
        <v>25</v>
      </c>
      <c r="F8" s="46">
        <f t="shared" si="0"/>
        <v>7.0821529745042494E-2</v>
      </c>
      <c r="G8" s="51">
        <f t="shared" si="1"/>
        <v>0.92634560906515584</v>
      </c>
    </row>
    <row r="9" spans="1:7" x14ac:dyDescent="0.25">
      <c r="A9" s="45" t="s">
        <v>46</v>
      </c>
      <c r="B9" s="44">
        <v>15</v>
      </c>
      <c r="D9" s="106" t="s">
        <v>1312</v>
      </c>
      <c r="E9" s="50">
        <f>+GETPIVOTDATA("SUBCLASIFICACION",$A$3,"CLASIFICACION","MONEDA")</f>
        <v>9</v>
      </c>
      <c r="F9" s="46">
        <f t="shared" si="0"/>
        <v>2.5495750708215296E-2</v>
      </c>
      <c r="G9" s="51">
        <f t="shared" si="1"/>
        <v>0.95184135977337114</v>
      </c>
    </row>
    <row r="10" spans="1:7" ht="15.75" thickBot="1" x14ac:dyDescent="0.3">
      <c r="A10" s="45" t="s">
        <v>582</v>
      </c>
      <c r="B10" s="44">
        <v>4</v>
      </c>
      <c r="D10" s="107" t="s">
        <v>1313</v>
      </c>
      <c r="E10" s="50">
        <f>+GETPIVOTDATA("SUBCLASIFICACION",$A$3,"CLASIFICACION","MEDIO AMBIENTE")</f>
        <v>15</v>
      </c>
      <c r="F10" s="46">
        <f t="shared" si="0"/>
        <v>4.2492917847025496E-2</v>
      </c>
      <c r="G10" s="51">
        <f t="shared" si="1"/>
        <v>0.99433427762039661</v>
      </c>
    </row>
    <row r="11" spans="1:7" ht="15.75" thickBot="1" x14ac:dyDescent="0.3">
      <c r="A11" s="45" t="s">
        <v>42</v>
      </c>
      <c r="B11" s="44">
        <v>5</v>
      </c>
      <c r="E11" s="52">
        <f>+GETPIVOTDATA("SUBCLASIFICACION",$A$3)</f>
        <v>353</v>
      </c>
      <c r="F11" s="53"/>
      <c r="G11" s="54"/>
    </row>
    <row r="12" spans="1:7" x14ac:dyDescent="0.25">
      <c r="A12" s="45" t="s">
        <v>347</v>
      </c>
      <c r="B12" s="44">
        <v>17</v>
      </c>
      <c r="C12" s="41">
        <f>+GETPIVOTDATA("SUBCLASIFICACION",$A$3,"CLASIFICACION","TALENTO HUMANO ","SUBCLASIFICACION","COMPETENCIA")/GETPIVOTDATA("SUBCLASIFICACION",$A$3,"CLASIFICACION","TALENTO HUMANO ")</f>
        <v>0.55844155844155841</v>
      </c>
    </row>
    <row r="13" spans="1:7" x14ac:dyDescent="0.25">
      <c r="A13" s="45" t="s">
        <v>812</v>
      </c>
      <c r="B13" s="44">
        <v>2</v>
      </c>
      <c r="C13" s="41">
        <f>+GETPIVOTDATA("SUBCLASIFICACION",$A$3,"CLASIFICACION","TALENTO HUMANO ","SUBCLASIFICACION","TOMA DE CONCIENCIA ")/GETPIVOTDATA("SUBCLASIFICACION",$A$3,"CLASIFICACION","TALENTO HUMANO ")</f>
        <v>0.14285714285714285</v>
      </c>
    </row>
    <row r="14" spans="1:7" x14ac:dyDescent="0.25">
      <c r="A14" s="45" t="s">
        <v>587</v>
      </c>
      <c r="B14" s="44">
        <v>7</v>
      </c>
    </row>
    <row r="15" spans="1:7" x14ac:dyDescent="0.25">
      <c r="A15" s="45" t="s">
        <v>101</v>
      </c>
      <c r="B15" s="44">
        <v>7</v>
      </c>
    </row>
    <row r="16" spans="1:7" x14ac:dyDescent="0.25">
      <c r="A16" s="43" t="s">
        <v>271</v>
      </c>
      <c r="B16" s="44">
        <v>79</v>
      </c>
    </row>
    <row r="17" spans="1:3" x14ac:dyDescent="0.25">
      <c r="A17" s="45" t="s">
        <v>80</v>
      </c>
      <c r="B17" s="44">
        <v>15</v>
      </c>
    </row>
    <row r="18" spans="1:3" x14ac:dyDescent="0.25">
      <c r="A18" s="45" t="s">
        <v>82</v>
      </c>
      <c r="B18" s="44">
        <v>18</v>
      </c>
      <c r="C18" s="41">
        <f>+GETPIVOTDATA("SUBCLASIFICACION",$A$3,"CLASIFICACION","METODOS","SUBCLASIFICACION","PROCEDIMIENTOS ")/GETPIVOTDATA("SUBCLASIFICACION",$A$3,"CLASIFICACION","METODOS")</f>
        <v>0.10576923076923077</v>
      </c>
    </row>
    <row r="19" spans="1:3" x14ac:dyDescent="0.25">
      <c r="A19" s="45" t="s">
        <v>600</v>
      </c>
      <c r="B19" s="44">
        <v>7</v>
      </c>
      <c r="C19" s="41" t="e">
        <f>+GETPIVOTDATA("SUBCLASIFICACION",$A$3,"CLASIFICACION","METODOS","SUBCLASIFICACION","ARTICULACION DE PROCESOS")/GETPIVOTDATA("SUBCLASIFICACION",$A$3,"CLASIFICACION","METODOS")</f>
        <v>#REF!</v>
      </c>
    </row>
    <row r="20" spans="1:3" x14ac:dyDescent="0.25">
      <c r="A20" s="45" t="s">
        <v>303</v>
      </c>
      <c r="B20" s="44">
        <v>15</v>
      </c>
      <c r="C20" s="41">
        <f>+GETPIVOTDATA("SUBCLASIFICACION",$A$3,"CLASIFICACION","METODOS","SUBCLASIFICACION","COMUNICACIÓN")/GETPIVOTDATA("SUBCLASIFICACION",$A$3,"CLASIFICACION","METODOS")</f>
        <v>0.16346153846153846</v>
      </c>
    </row>
    <row r="21" spans="1:3" x14ac:dyDescent="0.25">
      <c r="A21" s="45" t="s">
        <v>552</v>
      </c>
      <c r="B21" s="44">
        <v>1</v>
      </c>
      <c r="C21" s="41">
        <f>+GETPIVOTDATA("SUBCLASIFICACION",$A$3,"CLASIFICACION","METODOS","SUBCLASIFICACION","DOCUMENTACION ")/GETPIVOTDATA("SUBCLASIFICACION",$A$3,"CLASIFICACION","METODOS")</f>
        <v>0.10576923076923077</v>
      </c>
    </row>
    <row r="22" spans="1:3" x14ac:dyDescent="0.25">
      <c r="A22" s="45" t="s">
        <v>88</v>
      </c>
      <c r="B22" s="44">
        <v>11</v>
      </c>
      <c r="C22" s="41">
        <f>+GETPIVOTDATA("SUBCLASIFICACION",$A$3,"CLASIFICACION","METODOS","SUBCLASIFICACION","IMPLEMENTACION ")/GETPIVOTDATA("SUBCLASIFICACION",$A$3,"CLASIFICACION","METODOS")</f>
        <v>7.6923076923076927E-2</v>
      </c>
    </row>
    <row r="23" spans="1:3" x14ac:dyDescent="0.25">
      <c r="A23" s="45" t="s">
        <v>329</v>
      </c>
      <c r="B23" s="44">
        <v>6</v>
      </c>
      <c r="C23" s="41">
        <f>+GETPIVOTDATA("SUBCLASIFICACION",$A$3,"CLASIFICACION","METODOS","SUBCLASIFICACION","NORMATIVIDAD")/GETPIVOTDATA("SUBCLASIFICACION",$A$3,"CLASIFICACION","METODOS")</f>
        <v>0.14423076923076922</v>
      </c>
    </row>
    <row r="24" spans="1:3" x14ac:dyDescent="0.25">
      <c r="A24" s="45" t="s">
        <v>664</v>
      </c>
      <c r="B24" s="44">
        <v>6</v>
      </c>
    </row>
    <row r="25" spans="1:3" x14ac:dyDescent="0.25">
      <c r="A25" s="43" t="s">
        <v>3</v>
      </c>
      <c r="B25" s="44">
        <v>77</v>
      </c>
    </row>
    <row r="26" spans="1:3" x14ac:dyDescent="0.25">
      <c r="A26" s="45" t="s">
        <v>6</v>
      </c>
      <c r="B26" s="44">
        <v>43</v>
      </c>
    </row>
    <row r="27" spans="1:3" x14ac:dyDescent="0.25">
      <c r="A27" s="45" t="s">
        <v>12</v>
      </c>
      <c r="B27" s="44">
        <v>11</v>
      </c>
    </row>
    <row r="28" spans="1:3" x14ac:dyDescent="0.25">
      <c r="A28" s="45" t="s">
        <v>8</v>
      </c>
      <c r="B28" s="44">
        <v>4</v>
      </c>
    </row>
    <row r="29" spans="1:3" x14ac:dyDescent="0.25">
      <c r="A29" s="45" t="s">
        <v>335</v>
      </c>
      <c r="B29" s="44">
        <v>17</v>
      </c>
    </row>
    <row r="30" spans="1:3" x14ac:dyDescent="0.25">
      <c r="A30" s="45" t="s">
        <v>4</v>
      </c>
      <c r="B30" s="44">
        <v>2</v>
      </c>
    </row>
    <row r="31" spans="1:3" x14ac:dyDescent="0.25">
      <c r="A31" s="43" t="s">
        <v>278</v>
      </c>
      <c r="B31" s="44">
        <v>42</v>
      </c>
    </row>
    <row r="32" spans="1:3" x14ac:dyDescent="0.25">
      <c r="A32" s="45" t="s">
        <v>15</v>
      </c>
      <c r="B32" s="44">
        <v>9</v>
      </c>
    </row>
    <row r="33" spans="1:2" x14ac:dyDescent="0.25">
      <c r="A33" s="187" t="s">
        <v>17</v>
      </c>
      <c r="B33" s="44">
        <v>10</v>
      </c>
    </row>
    <row r="34" spans="1:2" x14ac:dyDescent="0.25">
      <c r="A34" s="45" t="s">
        <v>633</v>
      </c>
      <c r="B34" s="44">
        <v>8</v>
      </c>
    </row>
    <row r="35" spans="1:2" x14ac:dyDescent="0.25">
      <c r="A35" s="186" t="s">
        <v>131</v>
      </c>
      <c r="B35" s="44">
        <v>1</v>
      </c>
    </row>
    <row r="36" spans="1:2" x14ac:dyDescent="0.25">
      <c r="A36" s="186" t="s">
        <v>528</v>
      </c>
      <c r="B36" s="44">
        <v>1</v>
      </c>
    </row>
    <row r="37" spans="1:2" x14ac:dyDescent="0.25">
      <c r="A37" s="186" t="s">
        <v>70</v>
      </c>
      <c r="B37" s="44">
        <v>2</v>
      </c>
    </row>
    <row r="38" spans="1:2" x14ac:dyDescent="0.25">
      <c r="A38" s="186" t="s">
        <v>501</v>
      </c>
      <c r="B38" s="44">
        <v>2</v>
      </c>
    </row>
    <row r="39" spans="1:2" x14ac:dyDescent="0.25">
      <c r="A39" s="186" t="s">
        <v>33</v>
      </c>
      <c r="B39" s="44">
        <v>1</v>
      </c>
    </row>
    <row r="40" spans="1:2" x14ac:dyDescent="0.25">
      <c r="A40" s="186" t="s">
        <v>437</v>
      </c>
      <c r="B40" s="44">
        <v>1</v>
      </c>
    </row>
    <row r="41" spans="1:2" x14ac:dyDescent="0.25">
      <c r="A41" s="45" t="s">
        <v>295</v>
      </c>
      <c r="B41" s="44">
        <v>2</v>
      </c>
    </row>
    <row r="42" spans="1:2" x14ac:dyDescent="0.25">
      <c r="A42" s="45" t="s">
        <v>398</v>
      </c>
      <c r="B42" s="44">
        <v>1</v>
      </c>
    </row>
    <row r="43" spans="1:2" x14ac:dyDescent="0.25">
      <c r="A43" s="45" t="s">
        <v>652</v>
      </c>
      <c r="B43" s="44">
        <v>6</v>
      </c>
    </row>
    <row r="44" spans="1:2" x14ac:dyDescent="0.25">
      <c r="A44" s="45" t="s">
        <v>605</v>
      </c>
      <c r="B44" s="44">
        <v>6</v>
      </c>
    </row>
    <row r="45" spans="1:2" x14ac:dyDescent="0.25">
      <c r="A45" s="43" t="s">
        <v>300</v>
      </c>
      <c r="B45" s="44">
        <v>25</v>
      </c>
    </row>
    <row r="46" spans="1:2" x14ac:dyDescent="0.25">
      <c r="A46" s="45" t="s">
        <v>63</v>
      </c>
      <c r="B46" s="44">
        <v>19</v>
      </c>
    </row>
    <row r="47" spans="1:2" x14ac:dyDescent="0.25">
      <c r="A47" s="45" t="s">
        <v>61</v>
      </c>
      <c r="B47" s="44">
        <v>2</v>
      </c>
    </row>
    <row r="48" spans="1:2" x14ac:dyDescent="0.25">
      <c r="A48" s="45" t="s">
        <v>615</v>
      </c>
      <c r="B48" s="44">
        <v>2</v>
      </c>
    </row>
    <row r="49" spans="1:2" x14ac:dyDescent="0.25">
      <c r="A49" s="186" t="s">
        <v>108</v>
      </c>
      <c r="B49" s="44">
        <v>1</v>
      </c>
    </row>
    <row r="50" spans="1:2" x14ac:dyDescent="0.25">
      <c r="A50" s="186" t="s">
        <v>70</v>
      </c>
      <c r="B50" s="44">
        <v>1</v>
      </c>
    </row>
    <row r="51" spans="1:2" x14ac:dyDescent="0.25">
      <c r="A51" s="45" t="s">
        <v>552</v>
      </c>
      <c r="B51" s="44">
        <v>2</v>
      </c>
    </row>
    <row r="52" spans="1:2" x14ac:dyDescent="0.25">
      <c r="A52" s="43" t="s">
        <v>76</v>
      </c>
      <c r="B52" s="44">
        <v>15</v>
      </c>
    </row>
    <row r="53" spans="1:2" x14ac:dyDescent="0.25">
      <c r="A53" s="45" t="s">
        <v>77</v>
      </c>
      <c r="B53" s="44">
        <v>15</v>
      </c>
    </row>
    <row r="54" spans="1:2" x14ac:dyDescent="0.25">
      <c r="A54" s="43" t="s">
        <v>71</v>
      </c>
      <c r="B54" s="44">
        <v>9</v>
      </c>
    </row>
    <row r="55" spans="1:2" x14ac:dyDescent="0.25">
      <c r="A55" s="45" t="s">
        <v>72</v>
      </c>
      <c r="B55" s="44">
        <v>7</v>
      </c>
    </row>
    <row r="56" spans="1:2" x14ac:dyDescent="0.25">
      <c r="A56" s="45" t="s">
        <v>288</v>
      </c>
      <c r="B56" s="44">
        <v>2</v>
      </c>
    </row>
    <row r="57" spans="1:2" x14ac:dyDescent="0.25">
      <c r="A57" s="43" t="s">
        <v>34</v>
      </c>
      <c r="B57" s="44">
        <v>2</v>
      </c>
    </row>
    <row r="58" spans="1:2" x14ac:dyDescent="0.25">
      <c r="A58" s="45" t="s">
        <v>35</v>
      </c>
      <c r="B58" s="44">
        <v>2</v>
      </c>
    </row>
    <row r="59" spans="1:2" x14ac:dyDescent="0.25">
      <c r="A59" s="43" t="s">
        <v>1307</v>
      </c>
      <c r="B59" s="44">
        <v>353</v>
      </c>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sheetData>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22"/>
  <sheetViews>
    <sheetView topLeftCell="A32" zoomScale="117" zoomScaleNormal="100" workbookViewId="0">
      <selection activeCell="A14" sqref="A14"/>
    </sheetView>
  </sheetViews>
  <sheetFormatPr baseColWidth="10" defaultColWidth="11.42578125" defaultRowHeight="15" x14ac:dyDescent="0.25"/>
  <cols>
    <col min="1" max="1" width="50" style="41" customWidth="1"/>
    <col min="2" max="2" width="27.85546875" style="41" bestFit="1" customWidth="1"/>
    <col min="3" max="3" width="7.7109375" style="41" customWidth="1"/>
    <col min="4" max="4" width="16" style="41" customWidth="1"/>
    <col min="5" max="6" width="11.42578125" style="41"/>
    <col min="7" max="7" width="13.28515625" style="41" customWidth="1"/>
    <col min="8" max="27" width="11.42578125" style="41"/>
  </cols>
  <sheetData>
    <row r="2" spans="1:7" ht="15.75" thickBot="1" x14ac:dyDescent="0.3"/>
    <row r="3" spans="1:7" ht="15.75" thickBot="1" x14ac:dyDescent="0.3">
      <c r="A3" s="41" t="s">
        <v>1294</v>
      </c>
      <c r="B3" s="41" t="s">
        <v>1295</v>
      </c>
      <c r="E3" s="47" t="s">
        <v>1296</v>
      </c>
      <c r="F3" s="48" t="s">
        <v>1297</v>
      </c>
      <c r="G3" s="49" t="s">
        <v>1298</v>
      </c>
    </row>
    <row r="4" spans="1:7" x14ac:dyDescent="0.25">
      <c r="A4" s="43" t="s">
        <v>934</v>
      </c>
      <c r="B4" s="44">
        <v>45</v>
      </c>
      <c r="D4" s="105" t="s">
        <v>1314</v>
      </c>
      <c r="E4" s="104">
        <f>+GETPIVOTDATA("SUBCLASIFICACION",$A$3,"CLASIFICACION","LEGAL ")</f>
        <v>45</v>
      </c>
      <c r="F4" s="46">
        <f>+E4/$E$11</f>
        <v>0.28125</v>
      </c>
      <c r="G4" s="51">
        <f>+F4</f>
        <v>0.28125</v>
      </c>
    </row>
    <row r="5" spans="1:7" x14ac:dyDescent="0.25">
      <c r="A5" s="45" t="s">
        <v>46</v>
      </c>
      <c r="B5" s="44">
        <v>15</v>
      </c>
      <c r="C5" s="41">
        <f>+GETPIVOTDATA("SUBCLASIFICACION",$A$3,"CLASIFICACION","LEGAL ","SUBCLASIFICACION","NORMATIVIDAD")/GETPIVOTDATA("SUBCLASIFICACION",$A$3,"CLASIFICACION","LEGAL ")</f>
        <v>0.33333333333333331</v>
      </c>
      <c r="D5" s="106" t="s">
        <v>1315</v>
      </c>
      <c r="E5" s="104">
        <f>+GETPIVOTDATA("SUBCLASIFICACION",$A$3,"CLASIFICACION","SOCIAL")</f>
        <v>36</v>
      </c>
      <c r="F5" s="46">
        <f t="shared" ref="F5:F10" si="0">+E5/$E$11</f>
        <v>0.22500000000000001</v>
      </c>
      <c r="G5" s="51">
        <f t="shared" ref="G5:G10" si="1">+G4+F5</f>
        <v>0.50624999999999998</v>
      </c>
    </row>
    <row r="6" spans="1:7" x14ac:dyDescent="0.25">
      <c r="A6" s="45" t="s">
        <v>137</v>
      </c>
      <c r="B6" s="44">
        <v>12</v>
      </c>
      <c r="C6" s="41">
        <f>+GETPIVOTDATA("SUBCLASIFICACION",$A$3,"CLASIFICACION","LEGAL ","SUBCLASIFICACION","LINEAMIENTOS ")/GETPIVOTDATA("SUBCLASIFICACION",$A$3,"CLASIFICACION","LEGAL ")</f>
        <v>0.26666666666666666</v>
      </c>
      <c r="D6" s="106" t="s">
        <v>1316</v>
      </c>
      <c r="E6" s="104">
        <f>+GETPIVOTDATA("SUBCLASIFICACION",$A$3,"CLASIFICACION","ECONOMICO ")</f>
        <v>20</v>
      </c>
      <c r="F6" s="46">
        <f t="shared" si="0"/>
        <v>0.125</v>
      </c>
      <c r="G6" s="51">
        <f t="shared" si="1"/>
        <v>0.63124999999999998</v>
      </c>
    </row>
    <row r="7" spans="1:7" x14ac:dyDescent="0.25">
      <c r="A7" s="45" t="s">
        <v>1009</v>
      </c>
      <c r="B7" s="44">
        <v>3</v>
      </c>
      <c r="D7" s="106" t="s">
        <v>1317</v>
      </c>
      <c r="E7" s="104">
        <f>+GETPIVOTDATA("SUBCLASIFICACION",$A$3,"CLASIFICACION","TECNOLOGICO")</f>
        <v>12</v>
      </c>
      <c r="F7" s="46">
        <f t="shared" si="0"/>
        <v>7.4999999999999997E-2</v>
      </c>
      <c r="G7" s="51">
        <f t="shared" si="1"/>
        <v>0.70624999999999993</v>
      </c>
    </row>
    <row r="8" spans="1:7" x14ac:dyDescent="0.25">
      <c r="A8" s="45" t="s">
        <v>954</v>
      </c>
      <c r="B8" s="44">
        <v>14</v>
      </c>
      <c r="D8" s="106" t="s">
        <v>1318</v>
      </c>
      <c r="E8" s="104">
        <f>+GETPIVOTDATA("SUBCLASIFICACION",$A$3,"CLASIFICACION","MERCADO")</f>
        <v>12</v>
      </c>
      <c r="F8" s="46">
        <f t="shared" si="0"/>
        <v>7.4999999999999997E-2</v>
      </c>
      <c r="G8" s="51">
        <f t="shared" si="1"/>
        <v>0.78124999999999989</v>
      </c>
    </row>
    <row r="9" spans="1:7" x14ac:dyDescent="0.25">
      <c r="A9" s="45" t="s">
        <v>948</v>
      </c>
      <c r="B9" s="44">
        <v>1</v>
      </c>
      <c r="D9" s="106" t="s">
        <v>1319</v>
      </c>
      <c r="E9" s="104">
        <f>+GETPIVOTDATA("SUBCLASIFICACION",$A$3,"CLASIFICACION","AMBIENTAL")</f>
        <v>13</v>
      </c>
      <c r="F9" s="46">
        <f t="shared" si="0"/>
        <v>8.1250000000000003E-2</v>
      </c>
      <c r="G9" s="51">
        <f t="shared" si="1"/>
        <v>0.86249999999999993</v>
      </c>
    </row>
    <row r="10" spans="1:7" ht="15.75" thickBot="1" x14ac:dyDescent="0.3">
      <c r="A10" s="43" t="s">
        <v>112</v>
      </c>
      <c r="B10" s="44">
        <v>36</v>
      </c>
      <c r="D10" s="107" t="s">
        <v>1320</v>
      </c>
      <c r="E10" s="104">
        <f>+GETPIVOTDATA("SUBCLASIFICACION",$A$3,"CLASIFICACION","POLITICO")</f>
        <v>22</v>
      </c>
      <c r="F10" s="46">
        <f t="shared" si="0"/>
        <v>0.13750000000000001</v>
      </c>
      <c r="G10" s="51">
        <f t="shared" si="1"/>
        <v>1</v>
      </c>
    </row>
    <row r="11" spans="1:7" ht="15.75" thickBot="1" x14ac:dyDescent="0.3">
      <c r="A11" s="45" t="s">
        <v>115</v>
      </c>
      <c r="B11" s="44">
        <v>12</v>
      </c>
      <c r="C11" s="41">
        <f>+GETPIVOTDATA("SUBCLASIFICACION",$A$3,"CLASIFICACION","SOCIAL","SUBCLASIFICACION","NECESIDADES")/GETPIVOTDATA("SUBCLASIFICACION",$A$3,"CLASIFICACION","SOCIAL")</f>
        <v>0.33333333333333331</v>
      </c>
      <c r="E11" s="52">
        <f>+GETPIVOTDATA("SUBCLASIFICACION",$A$3)</f>
        <v>160</v>
      </c>
      <c r="F11" s="53"/>
      <c r="G11" s="54"/>
    </row>
    <row r="12" spans="1:7" x14ac:dyDescent="0.25">
      <c r="A12" s="45" t="s">
        <v>967</v>
      </c>
      <c r="B12" s="44">
        <v>13</v>
      </c>
      <c r="C12" s="41">
        <f>+GETPIVOTDATA("SUBCLASIFICACION",$A$3,"CLASIFICACION","SOCIAL","SUBCLASIFICACION","CULTURA")/GETPIVOTDATA("SUBCLASIFICACION",$A$3,"CLASIFICACION","SOCIAL")</f>
        <v>0.3611111111111111</v>
      </c>
    </row>
    <row r="13" spans="1:7" x14ac:dyDescent="0.25">
      <c r="A13" s="45" t="s">
        <v>984</v>
      </c>
      <c r="B13" s="44">
        <v>2</v>
      </c>
    </row>
    <row r="14" spans="1:7" x14ac:dyDescent="0.25">
      <c r="A14" s="45" t="s">
        <v>963</v>
      </c>
      <c r="B14" s="44">
        <v>9</v>
      </c>
    </row>
    <row r="15" spans="1:7" x14ac:dyDescent="0.25">
      <c r="A15" s="186" t="s">
        <v>442</v>
      </c>
      <c r="B15" s="44">
        <v>1</v>
      </c>
    </row>
    <row r="16" spans="1:7" x14ac:dyDescent="0.25">
      <c r="A16" s="186" t="s">
        <v>108</v>
      </c>
      <c r="B16" s="44">
        <v>1</v>
      </c>
      <c r="C16" s="41">
        <f>+GETPIVOTDATA("SUBCLASIFICACION",$A$3,"CLASIFICACION","ECONOMICO ","SUBCLASIFICACION","PRESUPUESTO")/GETPIVOTDATA("SUBCLASIFICACION",$A$3,"CLASIFICACION","ECONOMICO ")</f>
        <v>0.5</v>
      </c>
    </row>
    <row r="17" spans="1:3" x14ac:dyDescent="0.25">
      <c r="A17" s="186" t="s">
        <v>955</v>
      </c>
      <c r="B17" s="44">
        <v>1</v>
      </c>
      <c r="C17" s="41">
        <f>+GETPIVOTDATA("SUBCLASIFICACION",$A$3,"CLASIFICACION","ECONOMICO ","SUBCLASIFICACION","INVERSION ")/GETPIVOTDATA("SUBCLASIFICACION",$A$3,"CLASIFICACION","ECONOMICO ")</f>
        <v>0.35</v>
      </c>
    </row>
    <row r="18" spans="1:3" x14ac:dyDescent="0.25">
      <c r="A18" s="186" t="s">
        <v>269</v>
      </c>
      <c r="B18" s="44">
        <v>1</v>
      </c>
    </row>
    <row r="19" spans="1:3" x14ac:dyDescent="0.25">
      <c r="A19" s="186" t="s">
        <v>109</v>
      </c>
      <c r="B19" s="44">
        <v>1</v>
      </c>
    </row>
    <row r="20" spans="1:3" x14ac:dyDescent="0.25">
      <c r="A20" s="186" t="s">
        <v>103</v>
      </c>
      <c r="B20" s="44">
        <v>1</v>
      </c>
      <c r="C20" s="41">
        <f>+GETPIVOTDATA("SUBCLASIFICACION",$A$3,"CLASIFICACION","TECNOLOGICO","SUBCLASIFICACION","SEGURIDAD DE LA INFORMACION")/GETPIVOTDATA("SUBCLASIFICACION",$A$3,"CLASIFICACION","TECNOLOGICO")</f>
        <v>0.66666666666666663</v>
      </c>
    </row>
    <row r="21" spans="1:3" x14ac:dyDescent="0.25">
      <c r="A21" s="186" t="s">
        <v>501</v>
      </c>
      <c r="B21" s="44">
        <v>1</v>
      </c>
      <c r="C21" s="41">
        <f>+GETPIVOTDATA("SUBCLASIFICACION",$A$3,"CLASIFICACION","TECNOLOGICO","SUBCLASIFICACION","ACCESIBILIDAD")/GETPIVOTDATA("SUBCLASIFICACION",$A$3,"CLASIFICACION","TECNOLOGICO")</f>
        <v>0.33333333333333331</v>
      </c>
    </row>
    <row r="22" spans="1:3" x14ac:dyDescent="0.25">
      <c r="A22" s="186" t="s">
        <v>154</v>
      </c>
      <c r="B22" s="44">
        <v>1</v>
      </c>
    </row>
    <row r="23" spans="1:3" x14ac:dyDescent="0.25">
      <c r="A23" s="186" t="s">
        <v>463</v>
      </c>
      <c r="B23" s="44">
        <v>1</v>
      </c>
    </row>
    <row r="24" spans="1:3" x14ac:dyDescent="0.25">
      <c r="A24" s="43" t="s">
        <v>95</v>
      </c>
      <c r="B24" s="44">
        <v>22</v>
      </c>
    </row>
    <row r="25" spans="1:3" x14ac:dyDescent="0.25">
      <c r="A25" s="45" t="s">
        <v>946</v>
      </c>
      <c r="B25" s="44">
        <v>15</v>
      </c>
    </row>
    <row r="26" spans="1:3" x14ac:dyDescent="0.25">
      <c r="A26" s="45" t="s">
        <v>90</v>
      </c>
      <c r="B26" s="44">
        <v>4</v>
      </c>
    </row>
    <row r="27" spans="1:3" x14ac:dyDescent="0.25">
      <c r="A27" s="45" t="s">
        <v>977</v>
      </c>
      <c r="B27" s="44">
        <v>2</v>
      </c>
    </row>
    <row r="28" spans="1:3" x14ac:dyDescent="0.25">
      <c r="A28" s="186" t="s">
        <v>269</v>
      </c>
      <c r="B28" s="44">
        <v>1</v>
      </c>
    </row>
    <row r="29" spans="1:3" x14ac:dyDescent="0.25">
      <c r="A29" s="186" t="s">
        <v>501</v>
      </c>
      <c r="B29" s="44">
        <v>1</v>
      </c>
    </row>
    <row r="30" spans="1:3" x14ac:dyDescent="0.25">
      <c r="A30" s="45" t="s">
        <v>101</v>
      </c>
      <c r="B30" s="44">
        <v>1</v>
      </c>
    </row>
    <row r="31" spans="1:3" x14ac:dyDescent="0.25">
      <c r="A31" s="186" t="s">
        <v>103</v>
      </c>
      <c r="B31" s="44">
        <v>1</v>
      </c>
    </row>
    <row r="32" spans="1:3" x14ac:dyDescent="0.25">
      <c r="A32" s="43" t="s">
        <v>936</v>
      </c>
      <c r="B32" s="44">
        <v>20</v>
      </c>
    </row>
    <row r="33" spans="1:2" x14ac:dyDescent="0.25">
      <c r="A33" s="45" t="s">
        <v>72</v>
      </c>
      <c r="B33" s="44">
        <v>10</v>
      </c>
    </row>
    <row r="34" spans="1:2" x14ac:dyDescent="0.25">
      <c r="A34" s="45" t="s">
        <v>937</v>
      </c>
      <c r="B34" s="44">
        <v>7</v>
      </c>
    </row>
    <row r="35" spans="1:2" x14ac:dyDescent="0.25">
      <c r="A35" s="45" t="s">
        <v>110</v>
      </c>
      <c r="B35" s="44">
        <v>3</v>
      </c>
    </row>
    <row r="36" spans="1:2" x14ac:dyDescent="0.25">
      <c r="A36" s="43" t="s">
        <v>128</v>
      </c>
      <c r="B36" s="44">
        <v>13</v>
      </c>
    </row>
    <row r="37" spans="1:2" x14ac:dyDescent="0.25">
      <c r="A37" s="45" t="s">
        <v>129</v>
      </c>
      <c r="B37" s="44">
        <v>12</v>
      </c>
    </row>
    <row r="38" spans="1:2" x14ac:dyDescent="0.25">
      <c r="A38" s="45" t="s">
        <v>132</v>
      </c>
      <c r="B38" s="44">
        <v>1</v>
      </c>
    </row>
    <row r="39" spans="1:2" x14ac:dyDescent="0.25">
      <c r="A39" s="43" t="s">
        <v>939</v>
      </c>
      <c r="B39" s="44">
        <v>12</v>
      </c>
    </row>
    <row r="40" spans="1:2" x14ac:dyDescent="0.25">
      <c r="A40" s="45" t="s">
        <v>965</v>
      </c>
      <c r="B40" s="44">
        <v>8</v>
      </c>
    </row>
    <row r="41" spans="1:2" x14ac:dyDescent="0.25">
      <c r="A41" s="45" t="s">
        <v>124</v>
      </c>
      <c r="B41" s="44">
        <v>4</v>
      </c>
    </row>
    <row r="42" spans="1:2" x14ac:dyDescent="0.25">
      <c r="A42" s="43" t="s">
        <v>146</v>
      </c>
      <c r="B42" s="44">
        <v>12</v>
      </c>
    </row>
    <row r="43" spans="1:2" x14ac:dyDescent="0.25">
      <c r="A43" s="45" t="s">
        <v>943</v>
      </c>
      <c r="B43" s="44">
        <v>5</v>
      </c>
    </row>
    <row r="44" spans="1:2" x14ac:dyDescent="0.25">
      <c r="A44" s="45" t="s">
        <v>150</v>
      </c>
      <c r="B44" s="44">
        <v>2</v>
      </c>
    </row>
    <row r="45" spans="1:2" x14ac:dyDescent="0.25">
      <c r="A45" s="45" t="s">
        <v>152</v>
      </c>
      <c r="B45" s="44">
        <v>1</v>
      </c>
    </row>
    <row r="46" spans="1:2" x14ac:dyDescent="0.25">
      <c r="A46" s="186" t="s">
        <v>154</v>
      </c>
      <c r="B46" s="44">
        <v>1</v>
      </c>
    </row>
    <row r="47" spans="1:2" x14ac:dyDescent="0.25">
      <c r="A47" s="45" t="s">
        <v>148</v>
      </c>
      <c r="B47" s="44">
        <v>4</v>
      </c>
    </row>
    <row r="48" spans="1:2" x14ac:dyDescent="0.25">
      <c r="A48" s="43" t="s">
        <v>1307</v>
      </c>
      <c r="B48" s="44">
        <v>160</v>
      </c>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sheetData>
  <pageMargins left="0.7" right="0.7" top="0.75" bottom="0.75" header="0.3" footer="0.3"/>
  <pageSetup orientation="portrait" horizontalDpi="4294967295" verticalDpi="4294967295"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06"/>
  <sheetViews>
    <sheetView topLeftCell="A10" zoomScale="115" zoomScaleNormal="100" workbookViewId="0">
      <selection activeCell="A16" sqref="A16"/>
    </sheetView>
  </sheetViews>
  <sheetFormatPr baseColWidth="10" defaultColWidth="11.42578125" defaultRowHeight="15" x14ac:dyDescent="0.25"/>
  <cols>
    <col min="1" max="1" width="31.140625" style="41" customWidth="1"/>
    <col min="2" max="2" width="27.85546875" style="41" bestFit="1" customWidth="1"/>
    <col min="3" max="3" width="8.5703125" style="41" customWidth="1"/>
    <col min="4" max="4" width="15.85546875" style="41" customWidth="1"/>
    <col min="5" max="6" width="11.42578125" style="41"/>
    <col min="7" max="7" width="12.42578125" style="41" customWidth="1"/>
    <col min="8" max="27" width="11.42578125" style="41"/>
  </cols>
  <sheetData>
    <row r="2" spans="1:7" ht="15.75" thickBot="1" x14ac:dyDescent="0.3"/>
    <row r="3" spans="1:7" ht="15.75" thickBot="1" x14ac:dyDescent="0.3">
      <c r="A3" s="41" t="s">
        <v>1294</v>
      </c>
      <c r="B3" s="41" t="s">
        <v>1295</v>
      </c>
      <c r="E3" s="47" t="s">
        <v>1296</v>
      </c>
      <c r="F3" s="48" t="s">
        <v>1297</v>
      </c>
      <c r="G3" s="49" t="s">
        <v>1298</v>
      </c>
    </row>
    <row r="4" spans="1:7" x14ac:dyDescent="0.25">
      <c r="A4" s="43" t="s">
        <v>146</v>
      </c>
      <c r="B4" s="44">
        <v>45</v>
      </c>
      <c r="D4" s="105" t="s">
        <v>1321</v>
      </c>
      <c r="E4" s="104">
        <f>+GETPIVOTDATA("SUBCLASIFICACION",$A$3,"CLASIFICACION","MERCADO")</f>
        <v>45</v>
      </c>
      <c r="F4" s="46">
        <f>+E4/$E$11</f>
        <v>0.40909090909090912</v>
      </c>
      <c r="G4" s="51">
        <f>+F4</f>
        <v>0.40909090909090912</v>
      </c>
    </row>
    <row r="5" spans="1:7" x14ac:dyDescent="0.25">
      <c r="A5" s="45" t="s">
        <v>148</v>
      </c>
      <c r="B5" s="44">
        <v>14</v>
      </c>
      <c r="C5" s="41">
        <f>+GETPIVOTDATA("SUBCLASIFICACION",$A$3,"CLASIFICACION","MERCADO","SUBCLASIFICACION","COMPETENCIA")/GETPIVOTDATA("SUBCLASIFICACION",$A$3,"CLASIFICACION","MERCADO")</f>
        <v>0.31111111111111112</v>
      </c>
      <c r="D5" s="106" t="s">
        <v>1322</v>
      </c>
      <c r="E5" s="104">
        <f>+GETPIVOTDATA("SUBCLASIFICACION",$A$3,"CLASIFICACION","LEGAL")</f>
        <v>22</v>
      </c>
      <c r="F5" s="46">
        <f t="shared" ref="F5:F10" si="0">+E5/$E$11</f>
        <v>0.2</v>
      </c>
      <c r="G5" s="51">
        <f t="shared" ref="G5:G10" si="1">+G4+F5</f>
        <v>0.60909090909090913</v>
      </c>
    </row>
    <row r="6" spans="1:7" x14ac:dyDescent="0.25">
      <c r="A6" s="45" t="s">
        <v>6</v>
      </c>
      <c r="B6" s="44">
        <v>14</v>
      </c>
      <c r="C6" s="41">
        <f>+GETPIVOTDATA("SUBCLASIFICACION",$A$3,"CLASIFICACION","MERCADO","SUBCLASIFICACION","DEMANDA")/GETPIVOTDATA("SUBCLASIFICACION",$A$3,"CLASIFICACION","MERCADO")</f>
        <v>8.8888888888888892E-2</v>
      </c>
      <c r="D6" s="106" t="s">
        <v>1323</v>
      </c>
      <c r="E6" s="104">
        <f>+GETPIVOTDATA("SUBCLASIFICACION",$A$3,"CLASIFICACION","POLITICO")</f>
        <v>9</v>
      </c>
      <c r="F6" s="46">
        <f t="shared" si="0"/>
        <v>8.1818181818181818E-2</v>
      </c>
      <c r="G6" s="51">
        <f t="shared" si="1"/>
        <v>0.69090909090909092</v>
      </c>
    </row>
    <row r="7" spans="1:7" x14ac:dyDescent="0.25">
      <c r="A7" s="45" t="s">
        <v>1113</v>
      </c>
      <c r="B7" s="44">
        <v>13</v>
      </c>
      <c r="C7" s="41">
        <f>+GETPIVOTDATA("SUBCLASIFICACION",$A$3,"CLASIFICACION","MERCADO","SUBCLASIFICACION","OFERTA ")/GETPIVOTDATA("SUBCLASIFICACION",$A$3,"CLASIFICACION","MERCADO")</f>
        <v>0.28888888888888886</v>
      </c>
      <c r="D7" s="106" t="s">
        <v>1324</v>
      </c>
      <c r="E7" s="104">
        <f>+GETPIVOTDATA("SUBCLASIFICACION",$A$3,"CLASIFICACION","SOCIAL ")</f>
        <v>17</v>
      </c>
      <c r="F7" s="46">
        <f t="shared" si="0"/>
        <v>0.15454545454545454</v>
      </c>
      <c r="G7" s="51">
        <f t="shared" si="1"/>
        <v>0.84545454545454546</v>
      </c>
    </row>
    <row r="8" spans="1:7" x14ac:dyDescent="0.25">
      <c r="A8" s="45" t="s">
        <v>152</v>
      </c>
      <c r="B8" s="44">
        <v>4</v>
      </c>
      <c r="D8" s="106" t="s">
        <v>1325</v>
      </c>
      <c r="E8" s="104">
        <f>+GETPIVOTDATA("SUBCLASIFICACION",$A$3,"CLASIFICACION","TECNOLOGICO ")</f>
        <v>14</v>
      </c>
      <c r="F8" s="46">
        <f t="shared" si="0"/>
        <v>0.12727272727272726</v>
      </c>
      <c r="G8" s="51">
        <f t="shared" si="1"/>
        <v>0.97272727272727266</v>
      </c>
    </row>
    <row r="9" spans="1:7" x14ac:dyDescent="0.25">
      <c r="A9" s="43" t="s">
        <v>134</v>
      </c>
      <c r="B9" s="44">
        <v>22</v>
      </c>
      <c r="D9" s="106" t="s">
        <v>1326</v>
      </c>
      <c r="E9" s="104">
        <f>+GETPIVOTDATA("SUBCLASIFICACION",$A$3,"CLASIFICACION","ECONOMICO ")</f>
        <v>2</v>
      </c>
      <c r="F9" s="46">
        <f t="shared" si="0"/>
        <v>1.8181818181818181E-2</v>
      </c>
      <c r="G9" s="51">
        <f t="shared" si="1"/>
        <v>0.99090909090909085</v>
      </c>
    </row>
    <row r="10" spans="1:7" ht="15.75" thickBot="1" x14ac:dyDescent="0.3">
      <c r="A10" s="45" t="s">
        <v>1115</v>
      </c>
      <c r="B10" s="44">
        <v>9</v>
      </c>
      <c r="D10" s="107" t="s">
        <v>1327</v>
      </c>
      <c r="E10" s="104">
        <f>+GETPIVOTDATA("SUBCLASIFICACION",$A$3,"CLASIFICACION","AMBIENTAL")</f>
        <v>1</v>
      </c>
      <c r="F10" s="46">
        <f t="shared" si="0"/>
        <v>9.0909090909090905E-3</v>
      </c>
      <c r="G10" s="51">
        <f t="shared" si="1"/>
        <v>0.99999999999999989</v>
      </c>
    </row>
    <row r="11" spans="1:7" ht="15.75" thickBot="1" x14ac:dyDescent="0.3">
      <c r="A11" s="45" t="s">
        <v>46</v>
      </c>
      <c r="B11" s="44">
        <v>8</v>
      </c>
      <c r="E11" s="52">
        <f>+GETPIVOTDATA("SUBCLASIFICACION",$A$3)</f>
        <v>110</v>
      </c>
      <c r="F11" s="53"/>
      <c r="G11" s="54"/>
    </row>
    <row r="12" spans="1:7" x14ac:dyDescent="0.25">
      <c r="A12" s="45" t="s">
        <v>1009</v>
      </c>
      <c r="B12" s="44">
        <v>5</v>
      </c>
    </row>
    <row r="13" spans="1:7" x14ac:dyDescent="0.25">
      <c r="A13" s="43" t="s">
        <v>1118</v>
      </c>
      <c r="B13" s="44">
        <v>17</v>
      </c>
    </row>
    <row r="14" spans="1:7" x14ac:dyDescent="0.25">
      <c r="A14" s="45" t="s">
        <v>1119</v>
      </c>
      <c r="B14" s="44">
        <v>15</v>
      </c>
    </row>
    <row r="15" spans="1:7" x14ac:dyDescent="0.25">
      <c r="A15" s="45" t="s">
        <v>984</v>
      </c>
      <c r="B15" s="44">
        <v>2</v>
      </c>
    </row>
    <row r="16" spans="1:7" x14ac:dyDescent="0.25">
      <c r="A16" s="43" t="s">
        <v>1109</v>
      </c>
      <c r="B16" s="44">
        <v>14</v>
      </c>
    </row>
    <row r="17" spans="1:2" x14ac:dyDescent="0.25">
      <c r="A17" s="45" t="s">
        <v>124</v>
      </c>
      <c r="B17" s="44">
        <v>10</v>
      </c>
    </row>
    <row r="18" spans="1:2" x14ac:dyDescent="0.25">
      <c r="A18" s="45" t="s">
        <v>1186</v>
      </c>
      <c r="B18" s="44">
        <v>4</v>
      </c>
    </row>
    <row r="19" spans="1:2" x14ac:dyDescent="0.25">
      <c r="A19" s="43" t="s">
        <v>95</v>
      </c>
      <c r="B19" s="44">
        <v>9</v>
      </c>
    </row>
    <row r="20" spans="1:2" x14ac:dyDescent="0.25">
      <c r="A20" s="45" t="s">
        <v>329</v>
      </c>
      <c r="B20" s="44">
        <v>4</v>
      </c>
    </row>
    <row r="21" spans="1:2" x14ac:dyDescent="0.25">
      <c r="A21" s="45" t="s">
        <v>977</v>
      </c>
      <c r="B21" s="44">
        <v>3</v>
      </c>
    </row>
    <row r="22" spans="1:2" x14ac:dyDescent="0.25">
      <c r="A22" s="45" t="s">
        <v>101</v>
      </c>
      <c r="B22" s="44">
        <v>2</v>
      </c>
    </row>
    <row r="23" spans="1:2" x14ac:dyDescent="0.25">
      <c r="A23" s="43" t="s">
        <v>936</v>
      </c>
      <c r="B23" s="44">
        <v>2</v>
      </c>
    </row>
    <row r="24" spans="1:2" x14ac:dyDescent="0.25">
      <c r="A24" s="45" t="s">
        <v>72</v>
      </c>
      <c r="B24" s="44">
        <v>1</v>
      </c>
    </row>
    <row r="25" spans="1:2" x14ac:dyDescent="0.25">
      <c r="A25" s="45" t="s">
        <v>937</v>
      </c>
      <c r="B25" s="44">
        <v>1</v>
      </c>
    </row>
    <row r="26" spans="1:2" x14ac:dyDescent="0.25">
      <c r="A26" s="43" t="s">
        <v>128</v>
      </c>
      <c r="B26" s="44">
        <v>1</v>
      </c>
    </row>
    <row r="27" spans="1:2" x14ac:dyDescent="0.25">
      <c r="A27" s="45" t="s">
        <v>1131</v>
      </c>
      <c r="B27" s="44">
        <v>1</v>
      </c>
    </row>
    <row r="28" spans="1:2" x14ac:dyDescent="0.25">
      <c r="A28" s="43" t="s">
        <v>1307</v>
      </c>
      <c r="B28" s="44">
        <v>110</v>
      </c>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DOFA INSTITUCIONAL 2022</vt:lpstr>
      <vt:lpstr>DOFA INSTITUCIONAL 2023</vt:lpstr>
      <vt:lpstr>ESPN. PESCD. 2018</vt:lpstr>
      <vt:lpstr>DOFA CONSOLIDADO</vt:lpstr>
      <vt:lpstr>T.D. DEBLD</vt:lpstr>
      <vt:lpstr>T.D. FORTLZ</vt:lpstr>
      <vt:lpstr>T.D.AMENZ</vt:lpstr>
      <vt:lpstr>T.D. OPRTND</vt:lpstr>
      <vt:lpstr>'DOFA INSTITUCIONAL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CALIDAD</cp:lastModifiedBy>
  <cp:revision/>
  <dcterms:created xsi:type="dcterms:W3CDTF">2018-03-13T02:04:49Z</dcterms:created>
  <dcterms:modified xsi:type="dcterms:W3CDTF">2023-10-17T03:00:20Z</dcterms:modified>
  <cp:category/>
  <cp:contentStatus/>
</cp:coreProperties>
</file>