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2"/>
  <workbookPr/>
  <mc:AlternateContent xmlns:mc="http://schemas.openxmlformats.org/markup-compatibility/2006">
    <mc:Choice Requires="x15">
      <x15ac:absPath xmlns:x15ac="http://schemas.microsoft.com/office/spreadsheetml/2010/11/ac" url="D:\Backup Daniel\DALFONSOGOMEZ\Descargas\"/>
    </mc:Choice>
  </mc:AlternateContent>
  <xr:revisionPtr revIDLastSave="0" documentId="13_ncr:1_{7521A177-1152-4AFE-AB0A-5C3AB0DAA6DB}" xr6:coauthVersionLast="36" xr6:coauthVersionMax="36" xr10:uidLastSave="{00000000-0000-0000-0000-000000000000}"/>
  <workbookProtection workbookAlgorithmName="SHA-512" workbookHashValue="Cv3WKmZcLXElqmYmIvNJtdLND4X/mrKsMV3orAjdz5Q+2V3coRl/OCBkmAr/wK6jBuJcuPKV3e6W03j9XVMZWw==" workbookSaltValue="GvC4JHdaP0aBkmU0KeJJfA==" workbookSpinCount="100000" lockStructure="1"/>
  <bookViews>
    <workbookView xWindow="0" yWindow="0" windowWidth="21600" windowHeight="9525" firstSheet="23" activeTab="28" xr2:uid="{00000000-000D-0000-FFFF-FFFF00000000}"/>
  </bookViews>
  <sheets>
    <sheet name="TOTALES" sheetId="26" r:id="rId1"/>
    <sheet name="Apoyo Académico" sheetId="3" r:id="rId2"/>
    <sheet name="Autoevaluación y acreditación" sheetId="5" r:id="rId3"/>
    <sheet name="EFAD" sheetId="14" r:id="rId4"/>
    <sheet name="centro de E agroambientales" sheetId="9" r:id="rId5"/>
    <sheet name="desarrollo académico" sheetId="11" r:id="rId6"/>
    <sheet name="Educación Virtual y a distancia" sheetId="13" r:id="rId7"/>
    <sheet name="ambiental" sheetId="1" r:id="rId8"/>
    <sheet name="Archivo" sheetId="4" r:id="rId9"/>
    <sheet name="bienes y servicios" sheetId="6" r:id="rId10"/>
    <sheet name="calidad" sheetId="8" r:id="rId11"/>
    <sheet name="comunicaciones" sheetId="10" r:id="rId12"/>
    <sheet name="planeación" sheetId="12" r:id="rId13"/>
    <sheet name="Graduados" sheetId="16" r:id="rId14"/>
    <sheet name="interac. social" sheetId="17" r:id="rId15"/>
    <sheet name="Internacionalización" sheetId="18" r:id="rId16"/>
    <sheet name="Inclusión" sheetId="25" r:id="rId17"/>
    <sheet name="POSGRADOS" sheetId="37" r:id="rId18"/>
    <sheet name="Talento Humano" sheetId="32" r:id="rId19"/>
    <sheet name="FONDO GIRARDOT" sheetId="33" r:id="rId20"/>
    <sheet name="FONDO FACATATIVA" sheetId="34" r:id="rId21"/>
    <sheet name="FONDO CTEI " sheetId="35" r:id="rId22"/>
    <sheet name="FONDO POSGRADOS" sheetId="36" r:id="rId23"/>
    <sheet name="bienestar U." sheetId="7" r:id="rId24"/>
    <sheet name="Sistemas y T" sheetId="23" r:id="rId25"/>
    <sheet name="comunicaciones ubaté" sheetId="38" r:id="rId26"/>
    <sheet name="FONDO SOACHA" sheetId="39" r:id="rId27"/>
    <sheet name="FONDO CHIA-ZIPA" sheetId="40" r:id="rId28"/>
    <sheet name="FONDO UBATE" sheetId="42" r:id="rId29"/>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 i="26" l="1"/>
  <c r="F28" i="26" l="1"/>
  <c r="Q17" i="11" l="1"/>
  <c r="U35" i="11"/>
  <c r="U17" i="11"/>
  <c r="P297" i="23" l="1"/>
  <c r="P333" i="23"/>
  <c r="P332" i="23"/>
  <c r="M40" i="12"/>
  <c r="M41" i="12" s="1"/>
  <c r="Q64" i="3"/>
  <c r="Q12" i="42"/>
  <c r="Q11" i="40"/>
  <c r="X11" i="40"/>
  <c r="U11" i="40"/>
  <c r="Q36" i="34"/>
  <c r="Q54" i="33"/>
  <c r="U10" i="37"/>
  <c r="T10" i="6"/>
  <c r="T17" i="6"/>
  <c r="T20" i="6"/>
  <c r="T23" i="6"/>
  <c r="T28" i="6"/>
  <c r="T30" i="6"/>
  <c r="X35" i="11"/>
  <c r="X13" i="9"/>
  <c r="U13" i="9"/>
  <c r="Q46" i="14"/>
  <c r="T73" i="5"/>
  <c r="T55" i="5"/>
  <c r="Z46" i="3"/>
  <c r="Z93" i="3"/>
  <c r="Z136" i="3"/>
  <c r="AB316" i="23"/>
  <c r="AB323" i="23"/>
  <c r="AB296" i="23"/>
  <c r="Y38" i="7" l="1"/>
  <c r="Y302" i="7"/>
  <c r="Y14" i="7"/>
  <c r="X12" i="42" l="1"/>
  <c r="U12" i="42"/>
  <c r="Z144" i="35"/>
  <c r="Z179" i="35"/>
  <c r="Z223" i="35"/>
  <c r="X36" i="34"/>
  <c r="X54" i="33"/>
  <c r="X23" i="18"/>
  <c r="X18" i="8"/>
  <c r="AA28" i="6"/>
  <c r="X53" i="13"/>
  <c r="X17" i="11"/>
  <c r="AA73" i="5"/>
  <c r="AC119" i="3"/>
  <c r="V13" i="3" l="1"/>
  <c r="V18" i="3"/>
  <c r="AC147" i="3"/>
  <c r="Z147" i="3"/>
  <c r="V147" i="3"/>
  <c r="AC140" i="3"/>
  <c r="Z140" i="3"/>
  <c r="V140" i="3"/>
  <c r="AC136" i="3"/>
  <c r="V136" i="3"/>
  <c r="AC118" i="3"/>
  <c r="Z118" i="3"/>
  <c r="V118" i="3"/>
  <c r="AC98" i="3"/>
  <c r="Z98" i="3"/>
  <c r="V98" i="3"/>
  <c r="AC93" i="3"/>
  <c r="V93" i="3"/>
  <c r="AC63" i="3"/>
  <c r="Z63" i="3"/>
  <c r="V63" i="3"/>
  <c r="AC46" i="3"/>
  <c r="V46" i="3"/>
  <c r="AC13" i="3"/>
  <c r="Z13" i="3"/>
  <c r="U296" i="23"/>
  <c r="Y296" i="23"/>
  <c r="Y323" i="23"/>
  <c r="V14" i="7"/>
  <c r="S179" i="35"/>
  <c r="W179" i="35"/>
  <c r="U36" i="34"/>
  <c r="U10" i="34"/>
  <c r="U54" i="33"/>
  <c r="Q23" i="18"/>
  <c r="U23" i="18"/>
  <c r="X30" i="10"/>
  <c r="U30" i="10"/>
  <c r="Q30" i="10"/>
  <c r="Q18" i="8"/>
  <c r="U18" i="8"/>
  <c r="X10" i="6"/>
  <c r="X17" i="6"/>
  <c r="X20" i="6"/>
  <c r="X23" i="6"/>
  <c r="X26" i="6"/>
  <c r="X30" i="6"/>
  <c r="X28" i="6"/>
  <c r="U30" i="13"/>
  <c r="U33" i="13" s="1"/>
  <c r="Q13" i="9" l="1"/>
  <c r="X73" i="5"/>
  <c r="Z18" i="3"/>
  <c r="Q30" i="13" l="1"/>
  <c r="R14" i="7" l="1"/>
  <c r="O27" i="6"/>
  <c r="O28" i="6" s="1"/>
  <c r="I24" i="6"/>
  <c r="O29" i="6"/>
  <c r="O30" i="6" s="1"/>
  <c r="L23" i="10"/>
  <c r="L24" i="10"/>
  <c r="L25" i="10"/>
  <c r="L26" i="10"/>
  <c r="L27" i="10"/>
  <c r="L28" i="10"/>
  <c r="L29" i="10"/>
  <c r="L22" i="10"/>
  <c r="L30" i="10" s="1"/>
  <c r="Q138" i="3"/>
  <c r="Q139" i="3"/>
  <c r="Q137" i="3"/>
  <c r="Q140" i="3" l="1"/>
  <c r="R137" i="3" s="1"/>
  <c r="Q142" i="3"/>
  <c r="Q143" i="3"/>
  <c r="Q144" i="3"/>
  <c r="Q145" i="3"/>
  <c r="Q146" i="3"/>
  <c r="Q141" i="3"/>
  <c r="Q147" i="3" l="1"/>
  <c r="R141" i="3" s="1"/>
  <c r="F8" i="3"/>
  <c r="J32" i="17" l="1"/>
  <c r="Q128" i="3"/>
  <c r="Q97" i="3" l="1"/>
  <c r="Q127" i="3"/>
  <c r="N198" i="35"/>
  <c r="N8" i="35"/>
  <c r="P114" i="3"/>
  <c r="Q135" i="3"/>
  <c r="P125" i="3"/>
  <c r="Q105" i="3"/>
  <c r="Q106" i="3"/>
  <c r="O16" i="6" l="1"/>
  <c r="Q133" i="3"/>
  <c r="Q134" i="3"/>
  <c r="Q132" i="3"/>
  <c r="Q136" i="3" s="1"/>
  <c r="R132" i="3" s="1"/>
  <c r="V48" i="3" l="1"/>
  <c r="M11" i="5" l="1"/>
  <c r="O54" i="5"/>
  <c r="O9" i="6"/>
  <c r="K8" i="17"/>
  <c r="Q94" i="3" l="1"/>
  <c r="J11" i="14"/>
  <c r="P49" i="3"/>
  <c r="Q62" i="3"/>
  <c r="P55" i="3"/>
  <c r="Q10" i="37" l="1"/>
  <c r="W144" i="35"/>
  <c r="S144" i="35"/>
  <c r="V38" i="7"/>
  <c r="M9" i="12" l="1"/>
  <c r="X27" i="17" l="1"/>
  <c r="X11" i="13" l="1"/>
  <c r="U11" i="13"/>
  <c r="Q20" i="16"/>
  <c r="X20" i="16"/>
  <c r="U20" i="16"/>
  <c r="U53" i="13"/>
  <c r="Q53" i="13"/>
  <c r="AC131" i="3" l="1"/>
  <c r="Z131" i="3"/>
  <c r="V131" i="3"/>
  <c r="AC129" i="3"/>
  <c r="Z129" i="3"/>
  <c r="V129" i="3"/>
  <c r="AC123" i="3"/>
  <c r="Z123" i="3"/>
  <c r="V123" i="3"/>
  <c r="AC120" i="3"/>
  <c r="Z120" i="3"/>
  <c r="V120" i="3"/>
  <c r="AC108" i="3"/>
  <c r="Z108" i="3"/>
  <c r="V108" i="3"/>
  <c r="AC104" i="3"/>
  <c r="Z104" i="3"/>
  <c r="V104" i="3"/>
  <c r="AC101" i="3"/>
  <c r="Z101" i="3"/>
  <c r="V101" i="3"/>
  <c r="V148" i="3" s="1"/>
  <c r="AC48" i="3"/>
  <c r="Z48" i="3"/>
  <c r="AC18" i="3"/>
  <c r="Z148" i="3" l="1"/>
  <c r="Q27" i="17"/>
  <c r="Q21" i="10"/>
  <c r="Q31" i="10" s="1"/>
  <c r="Q11" i="13"/>
  <c r="Q14" i="3"/>
  <c r="Q18" i="3" s="1"/>
  <c r="R14" i="3" s="1"/>
  <c r="AB331" i="23" l="1"/>
  <c r="Y331" i="23"/>
  <c r="U331" i="23"/>
  <c r="AB329" i="23"/>
  <c r="Y329" i="23"/>
  <c r="U329" i="23"/>
  <c r="AB327" i="23"/>
  <c r="Y327" i="23"/>
  <c r="U327" i="23"/>
  <c r="AB325" i="23"/>
  <c r="Y325" i="23"/>
  <c r="U325" i="23"/>
  <c r="U323" i="23"/>
  <c r="Y316" i="23"/>
  <c r="U316" i="23"/>
  <c r="P330" i="23"/>
  <c r="P331" i="23" s="1"/>
  <c r="P328" i="23"/>
  <c r="P329" i="23" s="1"/>
  <c r="P326" i="23"/>
  <c r="P324" i="23"/>
  <c r="P325" i="23" s="1"/>
  <c r="P318" i="23"/>
  <c r="P317" i="23"/>
  <c r="P311" i="23"/>
  <c r="P312" i="23"/>
  <c r="P315" i="23"/>
  <c r="P302" i="23"/>
  <c r="P225" i="23"/>
  <c r="P162" i="23"/>
  <c r="P98" i="23"/>
  <c r="P72" i="23"/>
  <c r="P8" i="23"/>
  <c r="X14" i="42"/>
  <c r="U14" i="42"/>
  <c r="Q14" i="42"/>
  <c r="X15" i="42"/>
  <c r="H21" i="26" s="1"/>
  <c r="L13" i="42"/>
  <c r="L14" i="42" s="1"/>
  <c r="L9" i="42"/>
  <c r="X13" i="40"/>
  <c r="U13" i="40"/>
  <c r="Q13" i="40"/>
  <c r="L12" i="40"/>
  <c r="L13" i="40" s="1"/>
  <c r="L9" i="40"/>
  <c r="L8" i="40"/>
  <c r="X12" i="39"/>
  <c r="U12" i="39"/>
  <c r="Q12" i="39"/>
  <c r="X10" i="39"/>
  <c r="U10" i="39"/>
  <c r="Q10" i="39"/>
  <c r="L11" i="39"/>
  <c r="L12" i="39" s="1"/>
  <c r="L9" i="39"/>
  <c r="L8" i="39"/>
  <c r="X13" i="38"/>
  <c r="U13" i="38"/>
  <c r="Q13" i="38"/>
  <c r="Q14" i="38" s="1"/>
  <c r="D22" i="26" s="1"/>
  <c r="L9" i="38"/>
  <c r="L10" i="38"/>
  <c r="L11" i="38"/>
  <c r="L12" i="38"/>
  <c r="L8" i="38"/>
  <c r="R38" i="7"/>
  <c r="V302" i="7"/>
  <c r="R302" i="7"/>
  <c r="M301" i="7"/>
  <c r="M300" i="7"/>
  <c r="M299" i="7"/>
  <c r="M298" i="7"/>
  <c r="M295" i="7"/>
  <c r="M294" i="7"/>
  <c r="M216" i="7"/>
  <c r="M172" i="7"/>
  <c r="M171" i="7"/>
  <c r="M170" i="7"/>
  <c r="M169" i="7"/>
  <c r="M168" i="7"/>
  <c r="M164" i="7"/>
  <c r="M163" i="7"/>
  <c r="M162" i="7"/>
  <c r="M161" i="7"/>
  <c r="M138" i="7"/>
  <c r="M111" i="7"/>
  <c r="M87" i="7"/>
  <c r="M63" i="7"/>
  <c r="M39" i="7"/>
  <c r="M37" i="7"/>
  <c r="M36" i="7"/>
  <c r="M8" i="7"/>
  <c r="M14" i="7" s="1"/>
  <c r="L10" i="39" l="1"/>
  <c r="AB334" i="23"/>
  <c r="L11" i="40"/>
  <c r="U13" i="39"/>
  <c r="F23" i="26" s="1"/>
  <c r="L14" i="40"/>
  <c r="C24" i="26" s="1"/>
  <c r="Q15" i="42"/>
  <c r="D21" i="26" s="1"/>
  <c r="U15" i="42"/>
  <c r="F21" i="26" s="1"/>
  <c r="L13" i="38"/>
  <c r="M302" i="7"/>
  <c r="L13" i="39"/>
  <c r="C23" i="26" s="1"/>
  <c r="X13" i="39"/>
  <c r="H23" i="26" s="1"/>
  <c r="X14" i="40"/>
  <c r="H24" i="26" s="1"/>
  <c r="P323" i="23"/>
  <c r="Q13" i="39"/>
  <c r="D23" i="26" s="1"/>
  <c r="E23" i="26" s="1"/>
  <c r="U14" i="40"/>
  <c r="F24" i="26" s="1"/>
  <c r="P316" i="23"/>
  <c r="Q297" i="23" s="1"/>
  <c r="U334" i="23"/>
  <c r="Y334" i="23"/>
  <c r="Q14" i="40"/>
  <c r="D24" i="26" s="1"/>
  <c r="Y303" i="7"/>
  <c r="V303" i="7"/>
  <c r="R303" i="7"/>
  <c r="M15" i="7"/>
  <c r="M38" i="7" s="1"/>
  <c r="W223" i="35"/>
  <c r="S223" i="35"/>
  <c r="G23" i="26" l="1"/>
  <c r="G24" i="26"/>
  <c r="I24" i="26"/>
  <c r="E24" i="26"/>
  <c r="I23" i="26"/>
  <c r="M303" i="7"/>
  <c r="W224" i="35"/>
  <c r="S224" i="35"/>
  <c r="Z224" i="35"/>
  <c r="N186" i="35"/>
  <c r="N222" i="35"/>
  <c r="N218" i="35"/>
  <c r="N217" i="35"/>
  <c r="N197" i="35"/>
  <c r="N193" i="35"/>
  <c r="N182" i="35"/>
  <c r="N181" i="35"/>
  <c r="N180" i="35"/>
  <c r="N145" i="35"/>
  <c r="N10" i="35"/>
  <c r="N14" i="35"/>
  <c r="N107" i="35"/>
  <c r="N108" i="35"/>
  <c r="N109" i="35"/>
  <c r="N110" i="35"/>
  <c r="N111" i="35"/>
  <c r="N112" i="35"/>
  <c r="N113" i="35"/>
  <c r="N114" i="35"/>
  <c r="N116" i="35"/>
  <c r="N118" i="35"/>
  <c r="N119" i="35"/>
  <c r="N123" i="35"/>
  <c r="N124" i="35"/>
  <c r="N126" i="35"/>
  <c r="N127" i="35"/>
  <c r="N128" i="35"/>
  <c r="N129" i="35"/>
  <c r="N130" i="35"/>
  <c r="N131" i="35"/>
  <c r="N132" i="35"/>
  <c r="N133" i="35"/>
  <c r="N134" i="35"/>
  <c r="N135" i="35"/>
  <c r="N136" i="35"/>
  <c r="N137" i="35"/>
  <c r="N138" i="35"/>
  <c r="N139" i="35"/>
  <c r="N140" i="35"/>
  <c r="N141" i="35"/>
  <c r="N142" i="35"/>
  <c r="N143" i="35"/>
  <c r="X10" i="34"/>
  <c r="X12" i="34"/>
  <c r="U12" i="34"/>
  <c r="X14" i="34"/>
  <c r="U14" i="34"/>
  <c r="X16" i="34"/>
  <c r="U16" i="34"/>
  <c r="X18" i="34"/>
  <c r="U18" i="34"/>
  <c r="X20" i="34"/>
  <c r="U20" i="34"/>
  <c r="X22" i="34"/>
  <c r="U22" i="34"/>
  <c r="X24" i="34"/>
  <c r="U24" i="34"/>
  <c r="X26" i="34"/>
  <c r="U26" i="34"/>
  <c r="X28" i="34"/>
  <c r="U28" i="34"/>
  <c r="X30" i="34"/>
  <c r="U30" i="34"/>
  <c r="X38" i="34"/>
  <c r="U38" i="34"/>
  <c r="Q38" i="34"/>
  <c r="Q30" i="34"/>
  <c r="Q28" i="34"/>
  <c r="Q26" i="34"/>
  <c r="N223" i="35" l="1"/>
  <c r="N144" i="35"/>
  <c r="U39" i="34"/>
  <c r="Q24" i="34"/>
  <c r="Q22" i="34"/>
  <c r="Q20" i="34"/>
  <c r="Q18" i="34"/>
  <c r="Q16" i="34"/>
  <c r="Q14" i="34"/>
  <c r="Q12" i="34"/>
  <c r="Q10" i="34"/>
  <c r="L37" i="34"/>
  <c r="L38" i="34" s="1"/>
  <c r="L32" i="34"/>
  <c r="L31" i="34"/>
  <c r="L29" i="34"/>
  <c r="L30" i="34" s="1"/>
  <c r="L27" i="34"/>
  <c r="L28" i="34" s="1"/>
  <c r="L25" i="34"/>
  <c r="L26" i="34" s="1"/>
  <c r="L23" i="34"/>
  <c r="L24" i="34" s="1"/>
  <c r="L21" i="34"/>
  <c r="L22" i="34" s="1"/>
  <c r="L19" i="34"/>
  <c r="L20" i="34" s="1"/>
  <c r="L17" i="34"/>
  <c r="L18" i="34" s="1"/>
  <c r="L15" i="34"/>
  <c r="L16" i="34" s="1"/>
  <c r="L13" i="34"/>
  <c r="L14" i="34" s="1"/>
  <c r="L11" i="34"/>
  <c r="L12" i="34" s="1"/>
  <c r="L8" i="34"/>
  <c r="L10" i="34" s="1"/>
  <c r="X9" i="33"/>
  <c r="U9" i="33"/>
  <c r="X11" i="33"/>
  <c r="U11" i="33"/>
  <c r="X37" i="33"/>
  <c r="U37" i="33"/>
  <c r="U41" i="33"/>
  <c r="X43" i="33"/>
  <c r="U43" i="33"/>
  <c r="X45" i="33"/>
  <c r="U45" i="33"/>
  <c r="X47" i="33"/>
  <c r="U47" i="33"/>
  <c r="X49" i="33"/>
  <c r="U49" i="33"/>
  <c r="X56" i="33"/>
  <c r="U56" i="33"/>
  <c r="Q56" i="33"/>
  <c r="Q49" i="33"/>
  <c r="Q47" i="33"/>
  <c r="Q45" i="33"/>
  <c r="Q43" i="33"/>
  <c r="Q41" i="33"/>
  <c r="Q37" i="33"/>
  <c r="Q11" i="33"/>
  <c r="Q9" i="33"/>
  <c r="Q39" i="34" l="1"/>
  <c r="L36" i="34"/>
  <c r="Q57" i="33"/>
  <c r="L39" i="34"/>
  <c r="U57" i="33"/>
  <c r="X39" i="34"/>
  <c r="X40" i="33"/>
  <c r="X41" i="33" s="1"/>
  <c r="X57" i="33" s="1"/>
  <c r="L55" i="33"/>
  <c r="L56" i="33" s="1"/>
  <c r="L51" i="33"/>
  <c r="L50" i="33"/>
  <c r="L48" i="33"/>
  <c r="L49" i="33" s="1"/>
  <c r="L46" i="33"/>
  <c r="L44" i="33"/>
  <c r="L42" i="33"/>
  <c r="L43" i="33" s="1"/>
  <c r="L40" i="33"/>
  <c r="L39" i="33"/>
  <c r="L38"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0" i="33"/>
  <c r="L11" i="33" s="1"/>
  <c r="L8" i="33"/>
  <c r="L9" i="33" s="1"/>
  <c r="X12" i="37"/>
  <c r="U12" i="37"/>
  <c r="Q12" i="37"/>
  <c r="L11" i="37"/>
  <c r="L12" i="37" s="1"/>
  <c r="L8" i="37"/>
  <c r="X18" i="25"/>
  <c r="U18" i="25"/>
  <c r="Q18" i="25"/>
  <c r="L12" i="25"/>
  <c r="L17" i="25"/>
  <c r="L8" i="25"/>
  <c r="X35" i="17"/>
  <c r="U35" i="17"/>
  <c r="Q35" i="17"/>
  <c r="L28" i="17"/>
  <c r="L34" i="17"/>
  <c r="L33" i="17"/>
  <c r="L32" i="17"/>
  <c r="L31" i="17"/>
  <c r="L30" i="17"/>
  <c r="L29" i="17"/>
  <c r="L8" i="17"/>
  <c r="Y39" i="12"/>
  <c r="V39" i="12"/>
  <c r="R39" i="12"/>
  <c r="Y37" i="12"/>
  <c r="V37" i="12"/>
  <c r="R37" i="12"/>
  <c r="Y31" i="12"/>
  <c r="V31" i="12"/>
  <c r="R31" i="12"/>
  <c r="Y29" i="12"/>
  <c r="V29" i="12"/>
  <c r="R29" i="12"/>
  <c r="Y24" i="12"/>
  <c r="V24" i="12"/>
  <c r="R24" i="12"/>
  <c r="Y22" i="12"/>
  <c r="V22" i="12"/>
  <c r="R22" i="12"/>
  <c r="M38" i="12"/>
  <c r="M39" i="12" s="1"/>
  <c r="M36" i="12"/>
  <c r="M35" i="12"/>
  <c r="M34" i="12"/>
  <c r="M33" i="12"/>
  <c r="M32" i="12"/>
  <c r="M30" i="12"/>
  <c r="M31" i="12" s="1"/>
  <c r="M28" i="12"/>
  <c r="M27" i="12"/>
  <c r="M26" i="12"/>
  <c r="M25" i="12"/>
  <c r="M23" i="12"/>
  <c r="M24" i="12" s="1"/>
  <c r="M21" i="12"/>
  <c r="M22" i="12" s="1"/>
  <c r="M19" i="12"/>
  <c r="M18" i="12"/>
  <c r="M15" i="12"/>
  <c r="M8" i="12"/>
  <c r="AA26" i="6"/>
  <c r="AA31" i="6" s="1"/>
  <c r="T26" i="6"/>
  <c r="T31" i="6" s="1"/>
  <c r="AA23" i="6"/>
  <c r="AA20" i="6"/>
  <c r="AA17" i="6"/>
  <c r="AA14" i="6"/>
  <c r="X14" i="6"/>
  <c r="X31" i="6" s="1"/>
  <c r="T14" i="6"/>
  <c r="T12" i="6"/>
  <c r="AA12" i="6"/>
  <c r="X12" i="6"/>
  <c r="AA10" i="6"/>
  <c r="O25" i="6"/>
  <c r="O24" i="6"/>
  <c r="O26" i="6" s="1"/>
  <c r="O21" i="6"/>
  <c r="O23" i="6" s="1"/>
  <c r="O19" i="6"/>
  <c r="O18" i="6"/>
  <c r="O15" i="6"/>
  <c r="O17" i="6" s="1"/>
  <c r="O13" i="6"/>
  <c r="O14" i="6" s="1"/>
  <c r="O11" i="6"/>
  <c r="O12" i="6" s="1"/>
  <c r="Z19" i="4"/>
  <c r="W19" i="4"/>
  <c r="S19" i="4"/>
  <c r="N16" i="4"/>
  <c r="N17" i="4"/>
  <c r="N18" i="4"/>
  <c r="N8" i="4"/>
  <c r="L54" i="13"/>
  <c r="L55" i="13" s="1"/>
  <c r="L34" i="13"/>
  <c r="L12" i="13"/>
  <c r="L8" i="13"/>
  <c r="X55" i="13"/>
  <c r="U55" i="13"/>
  <c r="U56" i="13" s="1"/>
  <c r="Q55" i="13"/>
  <c r="L37" i="9"/>
  <c r="L36" i="9"/>
  <c r="L35" i="9"/>
  <c r="L34" i="9"/>
  <c r="L33" i="9"/>
  <c r="L32" i="9"/>
  <c r="L31" i="9"/>
  <c r="L30" i="9"/>
  <c r="L29" i="9"/>
  <c r="L28" i="9"/>
  <c r="L26" i="9"/>
  <c r="L25" i="9"/>
  <c r="L24" i="9"/>
  <c r="L23" i="9"/>
  <c r="L22" i="9"/>
  <c r="L21" i="9"/>
  <c r="L20" i="9"/>
  <c r="L19" i="9"/>
  <c r="L18" i="9"/>
  <c r="L17" i="9"/>
  <c r="L16" i="9"/>
  <c r="L15" i="9"/>
  <c r="L14" i="9"/>
  <c r="L9" i="9"/>
  <c r="L11" i="9"/>
  <c r="L8" i="9"/>
  <c r="X38" i="9"/>
  <c r="U38" i="9"/>
  <c r="Q38" i="9"/>
  <c r="X27" i="9"/>
  <c r="U27" i="9"/>
  <c r="Q27" i="9"/>
  <c r="O56" i="5"/>
  <c r="O73" i="5" s="1"/>
  <c r="Q99" i="3"/>
  <c r="Q100" i="3"/>
  <c r="Q102" i="3"/>
  <c r="Q103" i="3"/>
  <c r="Q107" i="3"/>
  <c r="Q108" i="3" s="1"/>
  <c r="R105" i="3" s="1"/>
  <c r="Q109" i="3"/>
  <c r="Q110" i="3"/>
  <c r="Q111" i="3"/>
  <c r="Q112" i="3"/>
  <c r="Q113" i="3"/>
  <c r="Q114" i="3"/>
  <c r="Q115" i="3"/>
  <c r="Q116" i="3"/>
  <c r="Q117" i="3"/>
  <c r="Q119" i="3"/>
  <c r="Q120" i="3" s="1"/>
  <c r="R119" i="3" s="1"/>
  <c r="Q121" i="3"/>
  <c r="Q122" i="3"/>
  <c r="Q125" i="3"/>
  <c r="Q126" i="3"/>
  <c r="Q130" i="3"/>
  <c r="Q131" i="3" s="1"/>
  <c r="R130" i="3" s="1"/>
  <c r="Q96" i="3"/>
  <c r="Q95" i="3"/>
  <c r="Q98" i="3" s="1"/>
  <c r="R94" i="3" s="1"/>
  <c r="Q93" i="3"/>
  <c r="R64" i="3" s="1"/>
  <c r="Q61" i="3"/>
  <c r="Q59" i="3"/>
  <c r="Q58" i="3"/>
  <c r="Q56" i="3"/>
  <c r="Q55" i="3"/>
  <c r="Q53" i="3"/>
  <c r="Q51" i="3"/>
  <c r="Q49" i="3"/>
  <c r="Q63" i="3" s="1"/>
  <c r="R49" i="3" s="1"/>
  <c r="Q47" i="3"/>
  <c r="Q19" i="3"/>
  <c r="Q8" i="3"/>
  <c r="M20" i="12" l="1"/>
  <c r="M42" i="12" s="1"/>
  <c r="Q118" i="3"/>
  <c r="R109" i="3" s="1"/>
  <c r="Q129" i="3"/>
  <c r="R124" i="3" s="1"/>
  <c r="M29" i="12"/>
  <c r="Q104" i="3"/>
  <c r="R102" i="3" s="1"/>
  <c r="Q123" i="3"/>
  <c r="R121" i="3" s="1"/>
  <c r="Q101" i="3"/>
  <c r="R99" i="3" s="1"/>
  <c r="O20" i="6"/>
  <c r="L35" i="17"/>
  <c r="N19" i="4"/>
  <c r="N20" i="4" s="1"/>
  <c r="M37" i="12"/>
  <c r="L38" i="9"/>
  <c r="L27" i="9"/>
  <c r="L54" i="33"/>
  <c r="L37" i="33"/>
  <c r="L41" i="33"/>
  <c r="J287" i="23"/>
  <c r="P287" i="23" s="1"/>
  <c r="P296" i="23" s="1"/>
  <c r="Q8" i="23" l="1"/>
  <c r="N15" i="7"/>
  <c r="N39" i="7"/>
  <c r="L8" i="42" l="1"/>
  <c r="L12" i="42" s="1"/>
  <c r="L15" i="42" s="1"/>
  <c r="C21" i="26" s="1"/>
  <c r="E21" i="26" l="1"/>
  <c r="I21" i="26"/>
  <c r="G21" i="26"/>
  <c r="R15" i="42"/>
  <c r="R14" i="40"/>
  <c r="R13" i="39"/>
  <c r="M17" i="34" l="1"/>
  <c r="M15" i="34"/>
  <c r="M8" i="34"/>
  <c r="M21" i="34"/>
  <c r="M19" i="34"/>
  <c r="M42" i="33"/>
  <c r="M12" i="33" l="1"/>
  <c r="M8" i="33"/>
  <c r="M38" i="33"/>
  <c r="M46" i="33"/>
  <c r="M44" i="33"/>
  <c r="M10" i="33"/>
  <c r="Q317" i="23"/>
  <c r="N8" i="7"/>
  <c r="O8" i="35"/>
  <c r="M8" i="25"/>
  <c r="M8" i="18"/>
  <c r="M8" i="16"/>
  <c r="X14" i="38"/>
  <c r="H22" i="26" s="1"/>
  <c r="U14" i="38"/>
  <c r="F22" i="26" s="1"/>
  <c r="L14" i="38"/>
  <c r="C22" i="26" s="1"/>
  <c r="E22" i="26" s="1"/>
  <c r="P8" i="6"/>
  <c r="F8" i="6"/>
  <c r="O8" i="4"/>
  <c r="O8" i="6" l="1"/>
  <c r="O10" i="6" s="1"/>
  <c r="O31" i="6" s="1"/>
  <c r="G22" i="26"/>
  <c r="I22" i="26"/>
  <c r="R14" i="38"/>
  <c r="N8" i="5"/>
  <c r="Q50" i="14" l="1"/>
  <c r="U50" i="14"/>
  <c r="X50" i="14"/>
  <c r="L49" i="14"/>
  <c r="L48" i="14"/>
  <c r="L47" i="14"/>
  <c r="L50" i="14" l="1"/>
  <c r="U46" i="14"/>
  <c r="U51" i="14" s="1"/>
  <c r="L45" i="33" l="1"/>
  <c r="L47" i="33"/>
  <c r="X26" i="32"/>
  <c r="U26" i="32"/>
  <c r="Q26" i="32"/>
  <c r="X36" i="17"/>
  <c r="U27" i="17"/>
  <c r="U36" i="17" s="1"/>
  <c r="Q36" i="17"/>
  <c r="Y20" i="12"/>
  <c r="Y42" i="12" s="1"/>
  <c r="V20" i="12"/>
  <c r="V42" i="12" s="1"/>
  <c r="R20" i="12"/>
  <c r="R42" i="12" s="1"/>
  <c r="X21" i="10"/>
  <c r="X31" i="10" s="1"/>
  <c r="U21" i="10"/>
  <c r="U31" i="10" s="1"/>
  <c r="X19" i="8"/>
  <c r="U19" i="8"/>
  <c r="Q19" i="8"/>
  <c r="X23" i="1"/>
  <c r="U23" i="1"/>
  <c r="Q23" i="1"/>
  <c r="X46" i="14"/>
  <c r="X51" i="14" s="1"/>
  <c r="Q51" i="14"/>
  <c r="X33" i="13"/>
  <c r="Q33" i="13"/>
  <c r="Q56" i="13" s="1"/>
  <c r="Q35" i="11"/>
  <c r="AA55" i="5"/>
  <c r="X55" i="5"/>
  <c r="T74" i="5"/>
  <c r="Q46" i="3"/>
  <c r="R19" i="3" s="1"/>
  <c r="L57" i="33" l="1"/>
  <c r="X36" i="11"/>
  <c r="AA74" i="5"/>
  <c r="X74" i="5"/>
  <c r="U36" i="11"/>
  <c r="Q36" i="11"/>
  <c r="X56" i="13"/>
  <c r="Q324" i="23"/>
  <c r="L17" i="18"/>
  <c r="L14" i="18"/>
  <c r="L13" i="18"/>
  <c r="L8" i="18"/>
  <c r="L53" i="13"/>
  <c r="L33" i="13"/>
  <c r="L22" i="1"/>
  <c r="L21" i="1"/>
  <c r="L8" i="1"/>
  <c r="L23" i="1" l="1"/>
  <c r="L23" i="18"/>
  <c r="Q48" i="3"/>
  <c r="R47" i="3" s="1"/>
  <c r="L24" i="1"/>
  <c r="M8" i="1"/>
  <c r="X39" i="9"/>
  <c r="U39" i="9"/>
  <c r="Q39" i="9"/>
  <c r="AC148" i="3" l="1"/>
  <c r="H16" i="26"/>
  <c r="F16" i="26"/>
  <c r="D16" i="26"/>
  <c r="X9" i="36"/>
  <c r="X10" i="36" s="1"/>
  <c r="H37" i="26" s="1"/>
  <c r="U9" i="36"/>
  <c r="U10" i="36" s="1"/>
  <c r="F37" i="26" s="1"/>
  <c r="Q9" i="36"/>
  <c r="Q10" i="36" s="1"/>
  <c r="D37" i="26" s="1"/>
  <c r="X27" i="32"/>
  <c r="H17" i="26" s="1"/>
  <c r="U27" i="32"/>
  <c r="F17" i="26" s="1"/>
  <c r="Q27" i="32"/>
  <c r="D17" i="26" s="1"/>
  <c r="X10" i="37"/>
  <c r="X19" i="25"/>
  <c r="H33" i="26" s="1"/>
  <c r="U19" i="25"/>
  <c r="F33" i="26" s="1"/>
  <c r="Q19" i="25"/>
  <c r="D33" i="26" s="1"/>
  <c r="X24" i="18"/>
  <c r="H30" i="26" s="1"/>
  <c r="U24" i="18"/>
  <c r="F30" i="26" s="1"/>
  <c r="Q24" i="18"/>
  <c r="D30" i="26" s="1"/>
  <c r="H29" i="26"/>
  <c r="F29" i="26"/>
  <c r="D29" i="26"/>
  <c r="X21" i="16"/>
  <c r="H28" i="26" s="1"/>
  <c r="U21" i="16"/>
  <c r="Q21" i="16"/>
  <c r="D28" i="26" s="1"/>
  <c r="F15" i="26"/>
  <c r="D15" i="26"/>
  <c r="H15" i="26"/>
  <c r="H14" i="26"/>
  <c r="F14" i="26"/>
  <c r="D14" i="26"/>
  <c r="H13" i="26"/>
  <c r="F13" i="26"/>
  <c r="D13" i="26"/>
  <c r="H12" i="26"/>
  <c r="F12" i="26"/>
  <c r="D12" i="26"/>
  <c r="Z20" i="4"/>
  <c r="H11" i="26" s="1"/>
  <c r="W20" i="4"/>
  <c r="F11" i="26" s="1"/>
  <c r="S20" i="4"/>
  <c r="D11" i="26" s="1"/>
  <c r="X24" i="1"/>
  <c r="H10" i="26" s="1"/>
  <c r="U24" i="1"/>
  <c r="F10" i="26" s="1"/>
  <c r="Q24" i="1"/>
  <c r="D10" i="26" s="1"/>
  <c r="H27" i="26"/>
  <c r="F27" i="26"/>
  <c r="D27" i="26"/>
  <c r="X13" i="37" l="1"/>
  <c r="H32" i="26" s="1"/>
  <c r="H20" i="26"/>
  <c r="F20" i="26"/>
  <c r="D20" i="26"/>
  <c r="D36" i="26"/>
  <c r="F19" i="26"/>
  <c r="H19" i="26"/>
  <c r="H36" i="26"/>
  <c r="F36" i="26"/>
  <c r="D19" i="26"/>
  <c r="D25" i="26"/>
  <c r="H18" i="26"/>
  <c r="F18" i="26"/>
  <c r="D18" i="26"/>
  <c r="F25" i="26" l="1"/>
  <c r="H25" i="26"/>
  <c r="D26" i="26"/>
  <c r="F26" i="26"/>
  <c r="H26" i="26"/>
  <c r="F34" i="26"/>
  <c r="D34" i="26" l="1"/>
  <c r="H34" i="26"/>
  <c r="H31" i="26"/>
  <c r="F31" i="26"/>
  <c r="D31" i="26"/>
  <c r="H35" i="26"/>
  <c r="H38" i="26" l="1"/>
  <c r="F35" i="26"/>
  <c r="L11" i="13"/>
  <c r="L56" i="13" s="1"/>
  <c r="L10" i="37"/>
  <c r="L13" i="37" l="1"/>
  <c r="C26" i="26"/>
  <c r="L8" i="36"/>
  <c r="L9" i="36" s="1"/>
  <c r="L10" i="36" s="1"/>
  <c r="C37" i="26" s="1"/>
  <c r="N179" i="35"/>
  <c r="N224" i="35" s="1"/>
  <c r="L25" i="32"/>
  <c r="L8" i="32"/>
  <c r="L26" i="32" s="1"/>
  <c r="L27" i="32" s="1"/>
  <c r="C17" i="26" s="1"/>
  <c r="G26" i="26" l="1"/>
  <c r="I26" i="26"/>
  <c r="C32" i="26"/>
  <c r="C20" i="26"/>
  <c r="R27" i="32"/>
  <c r="R56" i="13"/>
  <c r="R10" i="36"/>
  <c r="P327" i="23"/>
  <c r="L9" i="25"/>
  <c r="L18" i="25" s="1"/>
  <c r="L26" i="17"/>
  <c r="L25" i="17"/>
  <c r="L23" i="17"/>
  <c r="L12" i="17"/>
  <c r="L11" i="17"/>
  <c r="L10" i="17"/>
  <c r="L9" i="17"/>
  <c r="L19" i="16"/>
  <c r="L17" i="16"/>
  <c r="L15" i="16"/>
  <c r="L14" i="16"/>
  <c r="L11" i="16"/>
  <c r="L8" i="16"/>
  <c r="L45" i="14"/>
  <c r="L44" i="14"/>
  <c r="L11" i="14"/>
  <c r="L10" i="14"/>
  <c r="L8" i="14"/>
  <c r="L30" i="11"/>
  <c r="L18" i="11"/>
  <c r="L9" i="11"/>
  <c r="L8" i="11"/>
  <c r="L20" i="10"/>
  <c r="L8" i="10"/>
  <c r="L13" i="9"/>
  <c r="L39" i="9" s="1"/>
  <c r="L10" i="8"/>
  <c r="L8" i="8"/>
  <c r="L18" i="8" s="1"/>
  <c r="L19" i="8" s="1"/>
  <c r="C12" i="26"/>
  <c r="O11" i="5"/>
  <c r="O51" i="5"/>
  <c r="O52" i="5"/>
  <c r="O9" i="5"/>
  <c r="O8" i="5"/>
  <c r="Q13" i="3"/>
  <c r="L21" i="10" l="1"/>
  <c r="Q326" i="23"/>
  <c r="P334" i="23"/>
  <c r="R8" i="3"/>
  <c r="Q148" i="3"/>
  <c r="O55" i="5"/>
  <c r="O74" i="5" s="1"/>
  <c r="L35" i="11"/>
  <c r="L20" i="16"/>
  <c r="L21" i="16" s="1"/>
  <c r="D35" i="26"/>
  <c r="L27" i="17"/>
  <c r="L17" i="11"/>
  <c r="R57" i="33"/>
  <c r="T20" i="4"/>
  <c r="L19" i="25"/>
  <c r="C31" i="26"/>
  <c r="L46" i="14"/>
  <c r="L51" i="14" s="1"/>
  <c r="C36" i="26"/>
  <c r="L24" i="18"/>
  <c r="C13" i="26"/>
  <c r="C35" i="26"/>
  <c r="T224" i="35"/>
  <c r="U31" i="6"/>
  <c r="C19" i="26"/>
  <c r="E19" i="26" s="1"/>
  <c r="R39" i="34"/>
  <c r="C10" i="26"/>
  <c r="I10" i="26" s="1"/>
  <c r="L36" i="17" l="1"/>
  <c r="C29" i="26" s="1"/>
  <c r="L31" i="10"/>
  <c r="M8" i="10"/>
  <c r="L36" i="11"/>
  <c r="C25" i="26" s="1"/>
  <c r="E25" i="26" s="1"/>
  <c r="W148" i="3"/>
  <c r="C11" i="26"/>
  <c r="C33" i="26"/>
  <c r="G33" i="26" s="1"/>
  <c r="R19" i="25"/>
  <c r="U74" i="5"/>
  <c r="C14" i="26"/>
  <c r="C15" i="26"/>
  <c r="C30" i="26"/>
  <c r="I30" i="26" s="1"/>
  <c r="R24" i="18"/>
  <c r="R19" i="8"/>
  <c r="M8" i="8"/>
  <c r="C28" i="26"/>
  <c r="R21" i="16"/>
  <c r="C27" i="26"/>
  <c r="R51" i="14"/>
  <c r="R31" i="10"/>
  <c r="S42" i="12"/>
  <c r="R36" i="17"/>
  <c r="G19" i="26"/>
  <c r="I19" i="26"/>
  <c r="I20" i="26"/>
  <c r="E20" i="26"/>
  <c r="G20" i="26"/>
  <c r="R39" i="9"/>
  <c r="C18" i="26"/>
  <c r="S303" i="7"/>
  <c r="R36" i="11" l="1"/>
  <c r="G25" i="26"/>
  <c r="I25" i="26"/>
  <c r="C34" i="26"/>
  <c r="I34" i="26" s="1"/>
  <c r="V334" i="23"/>
  <c r="C16" i="26"/>
  <c r="I32" i="26"/>
  <c r="G29" i="26"/>
  <c r="E33" i="26"/>
  <c r="E36" i="26"/>
  <c r="G28" i="26"/>
  <c r="I15" i="26"/>
  <c r="E18" i="26"/>
  <c r="G17" i="26"/>
  <c r="E12" i="26"/>
  <c r="G10" i="26"/>
  <c r="G18" i="26"/>
  <c r="I33" i="26"/>
  <c r="I36" i="26"/>
  <c r="I18" i="26"/>
  <c r="G36" i="26"/>
  <c r="G11" i="26"/>
  <c r="G14" i="26"/>
  <c r="I27" i="26"/>
  <c r="C38" i="26" l="1"/>
  <c r="G16" i="26"/>
  <c r="E11" i="26"/>
  <c r="E26" i="26"/>
  <c r="I29" i="26"/>
  <c r="E29" i="26"/>
  <c r="E34" i="26"/>
  <c r="G34" i="26"/>
  <c r="E13" i="26"/>
  <c r="I28" i="26"/>
  <c r="E15" i="26"/>
  <c r="E28" i="26"/>
  <c r="E16" i="26"/>
  <c r="G15" i="26"/>
  <c r="G12" i="26"/>
  <c r="I11" i="26"/>
  <c r="I17" i="26"/>
  <c r="E17" i="26"/>
  <c r="I16" i="26"/>
  <c r="I13" i="26"/>
  <c r="I12" i="26"/>
  <c r="G37" i="26"/>
  <c r="E37" i="26"/>
  <c r="I37" i="26"/>
  <c r="I14" i="26"/>
  <c r="E14" i="26"/>
  <c r="E27" i="26"/>
  <c r="G27" i="26"/>
  <c r="E31" i="26" l="1"/>
  <c r="G31" i="26"/>
  <c r="I31" i="26"/>
  <c r="E30" i="26" l="1"/>
  <c r="G30" i="26"/>
  <c r="E35" i="26"/>
  <c r="I35" i="26"/>
  <c r="G35" i="26"/>
  <c r="I38" i="26" l="1"/>
  <c r="R24" i="1"/>
  <c r="E10" i="26"/>
  <c r="D38" i="26" l="1"/>
  <c r="E38" i="26" s="1"/>
  <c r="R13" i="37"/>
  <c r="Q13" i="37"/>
  <c r="D32" i="26"/>
  <c r="E32" i="26"/>
  <c r="U13" i="37" l="1"/>
  <c r="F32" i="26" s="1"/>
  <c r="G32" i="26" l="1"/>
  <c r="F38" i="26"/>
  <c r="G38" i="2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MILENA SANABRIA CASTILLO</author>
  </authors>
  <commentList>
    <comment ref="B28" authorId="0" shapeId="0" xr:uid="{00000000-0006-0000-0E00-000001000000}">
      <text>
        <r>
          <rPr>
            <b/>
            <sz val="9"/>
            <color indexed="81"/>
            <rFont val="Tahoma"/>
            <family val="2"/>
          </rPr>
          <t>DIANA SANABRIA:</t>
        </r>
        <r>
          <rPr>
            <sz val="9"/>
            <color indexed="81"/>
            <rFont val="Tahoma"/>
            <family val="2"/>
          </rPr>
          <t xml:space="preserve">
El proyecto PRPOAI-251 abarcará la unificación de los 3 proyectos radicados por la Dirección de Interacción Universitaria, con los identificadores PRPOAI-246, PRPOAI-250 y PRPOAI-251. </t>
        </r>
      </text>
    </comment>
  </commentList>
</comments>
</file>

<file path=xl/sharedStrings.xml><?xml version="1.0" encoding="utf-8"?>
<sst xmlns="http://schemas.openxmlformats.org/spreadsheetml/2006/main" count="3667" uniqueCount="2231">
  <si>
    <t xml:space="preserve">No. DE PROYECTO </t>
  </si>
  <si>
    <t>NOMBRE DEL PROYECTO</t>
  </si>
  <si>
    <t>UNIDAD ADMINISTRATIVA RESPONSABLE</t>
  </si>
  <si>
    <t>VALOR TOTAL POR CUENTA</t>
  </si>
  <si>
    <t xml:space="preserve">VALOR PROYECTO </t>
  </si>
  <si>
    <t>ARCHIVO Y CORRESPONDENCIA</t>
  </si>
  <si>
    <t>AUTOEVALUACIÓN Y ACREDITACIÓN</t>
  </si>
  <si>
    <t>Sistema Integrado de Gestión - Universidad de Cundinamarca</t>
  </si>
  <si>
    <t>CALIDAD</t>
  </si>
  <si>
    <t>CENTRO DE ESTUDIOS AGROAMBIENTALES</t>
  </si>
  <si>
    <t>COMUNICACIONES</t>
  </si>
  <si>
    <t>Fortalecimiento de la identidad del graduado de la Ucundinamarca</t>
  </si>
  <si>
    <t xml:space="preserve">GRADUADOS </t>
  </si>
  <si>
    <t>INTERACCIÓN SOCIAL UNIVERSITARIA</t>
  </si>
  <si>
    <t xml:space="preserve">INTERNACIONALIZACIÓN </t>
  </si>
  <si>
    <t>101</t>
  </si>
  <si>
    <t>SISTEMAS Y TECNOLOGÍA</t>
  </si>
  <si>
    <t>Desarrollo y Capacitacion de Personal Administrativo</t>
  </si>
  <si>
    <t xml:space="preserve">TALENTO HUMANO </t>
  </si>
  <si>
    <t>102</t>
  </si>
  <si>
    <t>PRODUCTOS METÁLICOS ELABORADOS (EXCEPTO MAQUINARIA Y EQUIPO)</t>
  </si>
  <si>
    <t>n. de certificación BP</t>
  </si>
  <si>
    <t>n. de cdp</t>
  </si>
  <si>
    <t>fecha cdp</t>
  </si>
  <si>
    <t>valor CDP</t>
  </si>
  <si>
    <t>RP numero</t>
  </si>
  <si>
    <t>fecha RP</t>
  </si>
  <si>
    <t>valor rp</t>
  </si>
  <si>
    <t>concepto descripción a contratar/ destino de la inversión</t>
  </si>
  <si>
    <t>TOTAL</t>
  </si>
  <si>
    <t>CUENTA PRESUPUESTAL /RUBRO</t>
  </si>
  <si>
    <t>valor $$</t>
  </si>
  <si>
    <t>49</t>
  </si>
  <si>
    <t>13</t>
  </si>
  <si>
    <t>11</t>
  </si>
  <si>
    <t>48</t>
  </si>
  <si>
    <t>58</t>
  </si>
  <si>
    <t>93</t>
  </si>
  <si>
    <t>16</t>
  </si>
  <si>
    <t>56</t>
  </si>
  <si>
    <t>84</t>
  </si>
  <si>
    <t>92</t>
  </si>
  <si>
    <t>95</t>
  </si>
  <si>
    <t>98</t>
  </si>
  <si>
    <t>99</t>
  </si>
  <si>
    <t>100</t>
  </si>
  <si>
    <t>36</t>
  </si>
  <si>
    <t>37</t>
  </si>
  <si>
    <t>39</t>
  </si>
  <si>
    <t>40</t>
  </si>
  <si>
    <t>43</t>
  </si>
  <si>
    <t>46</t>
  </si>
  <si>
    <t>17</t>
  </si>
  <si>
    <t>59</t>
  </si>
  <si>
    <t>15</t>
  </si>
  <si>
    <t>68</t>
  </si>
  <si>
    <t>69</t>
  </si>
  <si>
    <t>70</t>
  </si>
  <si>
    <t>62</t>
  </si>
  <si>
    <t>63</t>
  </si>
  <si>
    <t>51</t>
  </si>
  <si>
    <t>57</t>
  </si>
  <si>
    <t>PORCENTAJE DE AVANCE</t>
  </si>
  <si>
    <t>82</t>
  </si>
  <si>
    <t>83</t>
  </si>
  <si>
    <t>Fecha BP</t>
  </si>
  <si>
    <t>DEPENDENCIA</t>
  </si>
  <si>
    <t>VALOR TOTAL ASIGNADO</t>
  </si>
  <si>
    <t>VALOR EJECUTADO BANCO DE PROYECTOS</t>
  </si>
  <si>
    <t>VALOR EN CDPS</t>
  </si>
  <si>
    <t>PORCENTAJE DE AVANCE EN CDPS</t>
  </si>
  <si>
    <t>PORCENTAJE DE AVANCE EN RPS</t>
  </si>
  <si>
    <t>UNIDAD DE APOYO ACADÉMICO</t>
  </si>
  <si>
    <t>BIENES Y SERVICIOS</t>
  </si>
  <si>
    <t>DESARROLLO ACADÉMICO</t>
  </si>
  <si>
    <t>EDUCACIÓN VIRTUAL Y A DISTANCIA</t>
  </si>
  <si>
    <t xml:space="preserve">ESCUELA DE FORMACIÓN Y APRENDIZAJE DOCENTE EFAD </t>
  </si>
  <si>
    <t>POSGRADOS</t>
  </si>
  <si>
    <t>TOTALES</t>
  </si>
  <si>
    <t>VALOR EN RPS</t>
  </si>
  <si>
    <t>SECCIONAL GIRARDOT</t>
  </si>
  <si>
    <t>GIRARDOT</t>
  </si>
  <si>
    <t>PLANEACIÓN INSTITUCIONAL</t>
  </si>
  <si>
    <t xml:space="preserve">SISTEMA GESTIÓN AMBIENTAL </t>
  </si>
  <si>
    <t>SISTEMA GESTION CALIDAD</t>
  </si>
  <si>
    <t>MACROPROCESO ESTRATÉGICO</t>
  </si>
  <si>
    <t>CÓDIGO: EPIr054</t>
  </si>
  <si>
    <t xml:space="preserve">PROCESO GESTIÓN PLANEACIÓN INSTITUCIONAL </t>
  </si>
  <si>
    <t>VERSIÓN: 1</t>
  </si>
  <si>
    <t xml:space="preserve">SEGUIMIENTO PROYECTOS DE INVERSIÓN </t>
  </si>
  <si>
    <t>VIGENCIA: 2021-09-14</t>
  </si>
  <si>
    <t>PÁGINA: 1 de 1</t>
  </si>
  <si>
    <t>13.</t>
  </si>
  <si>
    <t>PRPOAI-195</t>
  </si>
  <si>
    <t>Proyecto de implementación y certificación del Sistema de Gestión Ambiental  ISO 14001:2015_UCundinamarca en equilibrio con la naturaleza_Fase 4</t>
  </si>
  <si>
    <t>AMBIENTAL</t>
  </si>
  <si>
    <t>ASIGNACIÓN INICIAL ACUERDO No. 026 DE 2021</t>
  </si>
  <si>
    <t>ACUERDO N. 001 - RB ADICIÓN PFI-PFC2021</t>
  </si>
  <si>
    <t>CREDITOS</t>
  </si>
  <si>
    <t>CONTRACREDITOS</t>
  </si>
  <si>
    <t>OTROS SERVICIOS PROFESIONALES, CIENTÍFICOS Y TÉCNICOS - SERVICIOS DE CONSULTORÍA EN ADMINISTRACIÓN Y SERVICIOS DE GESTIÓN; SERVICIOS DE TECNOLOGÍA DE LA INFORMACIÓN</t>
  </si>
  <si>
    <t>SERVICIOS DE ALCANTARILLADO, RECOLECCIÓN, TRATAMIENTO Y DISPOSICIÓN DE DESECHOS Y OTROS SERVICIOS DE SANEAMIENTO AMBIENTAL</t>
  </si>
  <si>
    <t>DISTINTAS A MEMBRESIAS</t>
  </si>
  <si>
    <t>RUBRO</t>
  </si>
  <si>
    <t>PRPOAI-146</t>
  </si>
  <si>
    <t>Adquisición  de publicaciones seriadas para las bibliotecas de la Universidad de Cundinamarca en su Sede, seccionales y extensiones.</t>
  </si>
  <si>
    <t>SERVICIOS DE TELECOMUNICACIONES, TRANSMISIÓN Y SUMINISTRO DE INFORMACIÓN</t>
  </si>
  <si>
    <t>PRPOAI-148</t>
  </si>
  <si>
    <t>Adquisición sistemas de gestión para las bibliotecas de la Universidad de Cundinamarca vigencia 2022</t>
  </si>
  <si>
    <t>PRPOAI-154</t>
  </si>
  <si>
    <t>Suscripción de licencias de software académico para la Universidad de Cundinamarca.</t>
  </si>
  <si>
    <t>EQUIPO Y APARATOS DE RADIO, TELEVISIÓN Y COMUNICACIONES</t>
  </si>
  <si>
    <t>Proteger los documentos de la Universidad de Cundinamarca desde su inicio hasta su disposición final.</t>
  </si>
  <si>
    <t>SERVICIOS DE SOPORTE</t>
  </si>
  <si>
    <t>PRPOAI-193</t>
  </si>
  <si>
    <t>Fortalecimiento del proceso Autoevaluación y Acreditación en cumplimiento de las metas y líneamientos institucionales</t>
  </si>
  <si>
    <t>OTROS BIENES TRANSPORTABLES N.C.P.(no clasificados en otra parte)</t>
  </si>
  <si>
    <t>ALOJAMIENTO; SERVICIOS DE SUMINISTROS DE COMIDAS Y BEBIDAS</t>
  </si>
  <si>
    <t xml:space="preserve">OTROS SERVICIOS PROFESIONALES, CIENTÍFICOS Y TÉCNICOS - SERVICIOS DE DISEÑO Y DESARROLLO DE LA TECNOLOGÍA DE LA INFORMACIÓN (TI) </t>
  </si>
  <si>
    <t>SERVICIOS DE FABRICACIÓN DE INSUMOS FÍSICOS QUE SON PROPIEDAD DE OTROS</t>
  </si>
  <si>
    <t>SERVICIOS DE ESPARCIMIENTO, CULTURALES Y DEPORTIVOS</t>
  </si>
  <si>
    <t>PRPOAI-224</t>
  </si>
  <si>
    <t>Construcción de la Alameda (conexión peatonal, muro de cerramiento, kiosco) costado norte de la Universidad de Cundinamarca sede Fusagasuga.</t>
  </si>
  <si>
    <t>SERVICIOS DE CONSTRUCCIÓN</t>
  </si>
  <si>
    <t>PRPOAI-194</t>
  </si>
  <si>
    <t>Programa espeacial de becas y apoyos para los estudiantes de pregrado con el fin de fomentar la permanencia estudiantil.</t>
  </si>
  <si>
    <t>BIENESTAR UNIVERSITARIO</t>
  </si>
  <si>
    <t>47</t>
  </si>
  <si>
    <t>BENEFICIOS EDUCATIVOS A LA COMUNIDAD UNIVERSITARIA</t>
  </si>
  <si>
    <t>PRPOAI-196</t>
  </si>
  <si>
    <t>Estrategias para la optimización de la retención estudiantil en estudiantes de pregrado, incluye programas socioeconomicos, inducción, consejerias entre otros.</t>
  </si>
  <si>
    <t>APOYOS SOCIOECONOMICOS A ESTUDIANTES</t>
  </si>
  <si>
    <t>PRPOAI-200</t>
  </si>
  <si>
    <t xml:space="preserve">SUELDO BÁSICO PERSONAL ADMINISTRATIVO OCASIONAL  </t>
  </si>
  <si>
    <t xml:space="preserve">AUXILIO DE TRANSPORTE PERSONAL ADMINISTRATIVO OCASIONAL  </t>
  </si>
  <si>
    <t xml:space="preserve">PRIMA DE SERVICIO PERSONAL ADMINISTRATIVO OCASIONAL  </t>
  </si>
  <si>
    <t xml:space="preserve">AUXILIO DE CESANTÍAS  PERSONAL ADMINISTRATIVO OCASIONAL  </t>
  </si>
  <si>
    <t xml:space="preserve">VACACIONES PERSONAL ADMINISTRATIVO OCASIONAL  </t>
  </si>
  <si>
    <t>PASTA O PULPA, PAPEL Y PRODUCTOS DE PAPEL; IMPRESOS Y ARTÍCULOS RELACIONADOS</t>
  </si>
  <si>
    <t>OTROS PRODUCTOS QUÍMICOS; FIBRAS ARTIFICIALES (O FIBRAS INDUSTRIALES HECHAS POR EL HOMBRE)</t>
  </si>
  <si>
    <t>SERVICIOS DE TRANSPORTE DE PASAJEROS</t>
  </si>
  <si>
    <t>SERVICIOS POSTALES Y DE MENSAJERÍA</t>
  </si>
  <si>
    <t xml:space="preserve">SERVICIOS INMOBILIARIOS </t>
  </si>
  <si>
    <t>SERVICIOS DE ARRENDAMIENTO O ALQUILER SIN OPERARIO</t>
  </si>
  <si>
    <t>SERVICIOS DE EDUCACIÓN</t>
  </si>
  <si>
    <t>SERVICIOS DE VENTA AL POR MAYOR</t>
  </si>
  <si>
    <t>SERVICIOS DE VENTA AL POR MENOR</t>
  </si>
  <si>
    <t>PRPOAI-179</t>
  </si>
  <si>
    <t>PRPOAI-190</t>
  </si>
  <si>
    <t>Mantenimiento de Buenas Prácticas en los sistemas agropecuarios de Unidad Agroambiental La Esperanza de la Universidad de Cundinamarca.</t>
  </si>
  <si>
    <t>MAQUINARIA PARA USOS ESPECIALES</t>
  </si>
  <si>
    <t>OTROS SERVICIOS PROFESIONALES, CIENTÍFICOS Y TÉCNICOS - SERVICIOS DE ENSAYO Y ANÁLISIS TÉCNICOS</t>
  </si>
  <si>
    <t>OTROS SERVICIOS PROFESIONALES, CIENTÍFICOS Y TÉCNICOS - SERVICIOS VETERINARIOS</t>
  </si>
  <si>
    <t>PRPOAI-217</t>
  </si>
  <si>
    <t>Implementación de la unidad de marketing digital para ofertar los servicios de los fondos de la Universidad de Cundinamarca.</t>
  </si>
  <si>
    <t>44</t>
  </si>
  <si>
    <t xml:space="preserve">OTROS SERVICIOS PROFESIONALES, CIENTÍFICOS Y TÉCNICOS - SERVICIOS DE CONSULTORÍA PRESTADOS A LAS EMPRESAS </t>
  </si>
  <si>
    <t>PRPOAI-176</t>
  </si>
  <si>
    <t>Aseguramiento de la Calidad del Aprendizaje</t>
  </si>
  <si>
    <t>94</t>
  </si>
  <si>
    <t>PRPOAI-177</t>
  </si>
  <si>
    <t>Fomación y Desarrollo Personal Docente</t>
  </si>
  <si>
    <t xml:space="preserve"> BENEFICIOS EDUCATIVOS A LA COMUNIDAD UNIVERSITARIA</t>
  </si>
  <si>
    <t>PRPOAI-219</t>
  </si>
  <si>
    <t>Implementación de acciones de MIPG, transparencia, antisoborno, plan de desarrollo físico y planeación en la Universidad de Cundinamarca.</t>
  </si>
  <si>
    <t>MAQUINARIA DE OFICINA, CONTABILIDAD E INFORMÁTICA</t>
  </si>
  <si>
    <t xml:space="preserve">OTROS SERVICIOS PROFESIONALES, CIENTÍFICOS Y TÉCNICOS - SERVICIOS DE INGENIERÍA </t>
  </si>
  <si>
    <t>PRPOAI-201</t>
  </si>
  <si>
    <t>Escuela de Formación y Aprendizaje Docente</t>
  </si>
  <si>
    <t>ESCUELA DE FORMACIÓN Y APRENDIZAJE</t>
  </si>
  <si>
    <t>PRPOAI-211</t>
  </si>
  <si>
    <t>GRADUADOS</t>
  </si>
  <si>
    <t>PRPOAI-153</t>
  </si>
  <si>
    <t>Interacción Social Universitaria</t>
  </si>
  <si>
    <t>INTERACCIÓN UNIVERSITARIA</t>
  </si>
  <si>
    <t>PRPOAI-216</t>
  </si>
  <si>
    <t>Fomento del frente estratégico: Dialogando con el Mundo "Internacionalización"</t>
  </si>
  <si>
    <t>INTERNACIONALIZACIÓN</t>
  </si>
  <si>
    <t>SERVICIOS PRESTADOS POR ORGANIZACIONES Y ORGANISMOS EXTRATERRITORIALES</t>
  </si>
  <si>
    <t>PRPOAI-173</t>
  </si>
  <si>
    <t>Fortalecimiento de la Educación Inclusiva, la diversidad y la equidad en la Universidad de Cundinamarca.</t>
  </si>
  <si>
    <t>INCLUSIÓN</t>
  </si>
  <si>
    <t>PRPOAI-204</t>
  </si>
  <si>
    <t>Apoyo profesional especializado para el Gobierno y Gestion de TI, el soporte externo a la plataforma institucional y la implementacion de politicas publicas de la Universidad de Cundinamarca.</t>
  </si>
  <si>
    <t>PRPOAI-205</t>
  </si>
  <si>
    <t>Sostenibilidad de los recursos Informaticos, controles de la seguridad informática y licencias de software para la Universidad de Cundinamarca</t>
  </si>
  <si>
    <t>VIÁTICOS DE LOS FUNCIONARIOS EN COMISIÓN</t>
  </si>
  <si>
    <t>PRPOAI-228</t>
  </si>
  <si>
    <t>Implementar un sistema de gestión de seguridad de la información - norma ISO 27001 alineado con el modelo de seguridad y privacidad y el cumplimiento de la ley 1581 de 2012 de tratamiento de datos.</t>
  </si>
  <si>
    <t>85</t>
  </si>
  <si>
    <t>PRPOAI-207</t>
  </si>
  <si>
    <t>TALENTO HUMANO</t>
  </si>
  <si>
    <t>PRPOAI-182</t>
  </si>
  <si>
    <t>Adquisición de pantallas interactivas par el laboratorio de aguas de la Universidad Cundinamarca, seccional Girardot.</t>
  </si>
  <si>
    <t>MAQUINARIA DE OFICINA, CONTABILIDAD E INFORMÁTICA - ADQUISICIÓN DE PANTALLAS INTERACTIVAS PAR EL LABORATORIO DE AGUAS DE LA UNIVERSIDAD CUNDINAMARCA, SECCIONAL GIRARDOT</t>
  </si>
  <si>
    <t xml:space="preserve">MAQUINARIA DE OFICINA, CONTABILIDAD E INFORMÁTICA - ADQUISICION DE EQUIPOS DE COMPUTO PORTATILES PARA LA BIBLIOTECA DE LA UNIVERSIDAD DE CUNDINAMARCA SECCIONAL GIRARDOT III FASE </t>
  </si>
  <si>
    <t>OTROS SERVICIOS PROFESIONALES, CIENTÍFICOS Y TÉCNICOS - SERVICIOS DE CONSULTORÍA PRESTADOS A LAS EMPRESAS - FORTALECIMIENTO Y VISIBILIDAD DE LA INVESTIGACION  SECCIONAL GIRARDOT</t>
  </si>
  <si>
    <t>OTROS SERVICIOS PROFESIONALES, CIENTÍFICOS Y TÉCNICOS - OTROS SERVICIOS PROFESIONALES Y TÉCNICOS N.C.P. - FORTALECIMIENTO Y VISIBILIDAD DE LA INVESTIGACION  SECCIONAL GIRARDOT</t>
  </si>
  <si>
    <t>Adquisición de equipos de cómputo portátiles para la biblioteca de la universidad de Cundinamarca seccional Girardot III fase.</t>
  </si>
  <si>
    <t>Fortalecimiento y visibilidad de la investigación seccional Girardot</t>
  </si>
  <si>
    <t>Adecuación locativa, adquisición y dotación de suministros para laboratorio de hidráulica, mecánica d o suelo - aire y laboratorio de química y biología del programa de ingeniería ambiental de la Universidad Cundinamarca, seccional Girardot II fase</t>
  </si>
  <si>
    <t>MUEBLES, INSTRUMENTOS MUSICALES, ARTÍCULOS DE DEPORTE Y ANTIGÜEDADES - ADECUACIÓN LOCATIVA, ADQUISICIÓN Y DOTACIÓN DE SUMINISTROS PARA LABORATORIO DE HIDRÁULICA,  MECÁNICA DE FLUIDOS Y RECURSO SUELO - AIRE Y LABORATORIO DE QUIMICA Y BIOLOIGA DEL PROGRAMA DE INGENIERÍA AMBIENTAL DE LA UNIVERSIDAD CUNDINAMARCA, SECCIONAL GIRARDOT II FASE</t>
  </si>
  <si>
    <t>MAQUINARIA PARA USO GENERAL - ADECUACIÓN LOCATIVA, ADQUISICIÓN Y DOTACIÓN DE SUMINISTROS PARA LABORATORIO DE HIDRÁULICA,  MECÁNICA DE FLUIDOS Y RECURSO SUELO - AIRE Y LABORATORIO DE QUIMICA Y BIOLOIGA DEL PROGRAMA DE INGENIERÍA AMBIENTAL DE LA UNIVERSIDAD CUNDINAMARCA, SECCIONAL GIRARDOT II FASE</t>
  </si>
  <si>
    <t>SERVICIOS DE CONSTRUCCIÓN - ADECUACIÓN LOCATIVA, ADQUISICIÓN Y DOTACIÓN DE SUMINISTROS PARA LABORATORIO DE HIDRÁULICA,  MECÁNICA DE FLUIDOS Y RECURSO SUELO - AIRE Y LABORATORIO DE QUIMICA Y BIOLOIGA DEL PROGRAMA DE INGENIERÍA AMBIENTAL DE LA UNIVERSIDAD CUNDINAMARCA, SECCIONAL GIRARDOT II FASE</t>
  </si>
  <si>
    <t>Adquisición de equipos de computo para eL fortalecimiento de los recursos informáticos de la seccional Girardot III FASE</t>
  </si>
  <si>
    <t>Estrategias de apoyo socio económicos para la optimización de la retención estudiantil en estudiantes de pregrado</t>
  </si>
  <si>
    <t>Adquisición de lockers para el bloque académico de la Universidad de Cundinamarca seccional Girardot</t>
  </si>
  <si>
    <t>MAQUINARIA DE OFICINA, CONTABILIDAD E INFORMÁTICA - ADQUISICION DE EQUIPOS DE COMPUTO PARA EL fortalecimiento de LOS recursos informaticos de la seccional girardot III FASE</t>
  </si>
  <si>
    <t xml:space="preserve"> BENEFICIOS EDUCATIVOS A LA COMUNIDAD UNIVERSITARIA - ESTRATEGIAS DE APOYO SOCIO ECONOMICOS PARA LA OPTIMIZACION DE LA RETENCION ESTUDIANTIL EN ESTUDIANTES DE PREGRADO</t>
  </si>
  <si>
    <t xml:space="preserve">MUEBLES, INSTRUMENTOS MUSICALES, ARTÍCULOS DE DEPORTE Y ANTIGÜEDADES - Adquisicion de lockers para el bloque académico de la Universidad de Cundinamarca seccional Girardot </t>
  </si>
  <si>
    <t>104</t>
  </si>
  <si>
    <t>Adquisición de un escritorio y un archivador para la oficina del área de laboratorios de ciencias agropecuarias y ambientales - extensión Facatativá</t>
  </si>
  <si>
    <t>Adquisición de mobiliario para almacenamiento de insumos de papelería en la extensión Facatativá para la vigencia 2022</t>
  </si>
  <si>
    <t>Adecuación del terreno para la vía carreteable que conduce al parqueadero y suministro e instalación de portón en la entrada principal de la unidad agroambiental el vergel de la extensión Facatativá</t>
  </si>
  <si>
    <t>Adquisición de equipos tecnológicos para el fortalecimiento del área administrativa del sistema de gestión ambiental de la extensión Facatativá</t>
  </si>
  <si>
    <t>Evaluación de la calidad de agua del sistema de embalses de Facatativá y la tendencia a la eutrofización mediante métodos fisicoquímicos y biológicos</t>
  </si>
  <si>
    <t>Compra de un televisor con fines publicitarios exclusivos de biblioteca</t>
  </si>
  <si>
    <t>Estrategias de apoyo socio económicos para la optimización de la retención estudiantil en estudiantes de pregrado Extensión Facatativá</t>
  </si>
  <si>
    <t>EXTENSIÓN FACATIVÁ</t>
  </si>
  <si>
    <t>MUEBLES, INSTRUMENTOS MUSICALES, ARTÍCULOS DE DEPORTE Y ANTIGÜEDADES - Adquisición de un escritorio y un archivador para la oficina del área de laboratorios de ciencias agropecuarias y ambientales - extensión Facatativá</t>
  </si>
  <si>
    <t>MUEBLES, INSTRUMENTOS MUSICALES, ARTÍCULOS DE DEPORTE Y ANTIGÜEDADES - Adquisición de mobiliario para almacenamiento de insumos de papelería en la extensión Facatativá para la vigencia 2022</t>
  </si>
  <si>
    <t>SERVICIOS DE CONSTRUCCIÓN - Adecuación del terreno para la vía carreteable que conduce al parqueadero y suministro e instalación de portón en la entrada principal de la unidad agroambiental el vergel de la extensión Facatativá</t>
  </si>
  <si>
    <t>MAQUINARIA DE OFICINA, CONTABILIDAD E INFORMÁTICA - Adquisición de equipos tecnológicos para el fortalecimiento del área administrativa del sistema de gestión ambiental de la extensión Facatativá</t>
  </si>
  <si>
    <t>OTROS SERVICIOS PROFESIONALES, CIENTÍFICOS Y TÉCNICOS - SERVICIOS DE ENSAYO Y ANÁLISIS TÉCNICOS - Evaluación de la calidad de agua del sistema de embalses de Facatativá y la tendencia a la eutrofización mediante métodos fisicoquímicos y biológicos</t>
  </si>
  <si>
    <t>EQUIPO Y APARATOS DE RADIO, TELEVISIÓN Y COMUNICACIONES - Compra de un televisor con fines publicitarios exclusivos de biblioteca</t>
  </si>
  <si>
    <t xml:space="preserve"> BENEFICIOS EDUCATIVOS A LA COMUNIDAD UNIVERSITARIA - Estrategias de apoyo socio económicos para la optimización de la retención estudiantil en estudiantes de pregrado Extensión Facatativá</t>
  </si>
  <si>
    <t>PRPOAI-188</t>
  </si>
  <si>
    <t>Gestión de convocatorias internas, proyectos de investigación, planes de trabajo semilleros de investigación y convenios</t>
  </si>
  <si>
    <t>INVESTIGACIÓN</t>
  </si>
  <si>
    <t>PRODUCTOS DE LA PROPIEDAD INTELECTUAL</t>
  </si>
  <si>
    <t>OTROS SERVICIOS PROFESIONALES, CIENTÍFICOS Y TÉCNICOS - OTROS SERVICIOS PROFESIONALES Y TÉCNICOS NCP</t>
  </si>
  <si>
    <t>OTROS SERVICIOS PROFESIONALES, CIENTÍFICOS Y TÉCNICOS - SERVICIOS DE PUBLICIDAD Y EL SUMINISTRO DE ESPACIO O TIEMPO PUBLICITARIOS</t>
  </si>
  <si>
    <t xml:space="preserve">OTROS SERVICIOS DE FABRICACIÓN; SERVICIOS DE EDICIÓN, IMPRESIÓN Y REPRODUCCIÓN; SERVICIOS DE RECUPERACIÓN DE MATERIALES </t>
  </si>
  <si>
    <t>53</t>
  </si>
  <si>
    <t>79</t>
  </si>
  <si>
    <t>PRPOAI-186</t>
  </si>
  <si>
    <t>Servicios profesionales para el cumplimiento de los objetivos y metas del proceso Ciencia, Tecnología e Innovación</t>
  </si>
  <si>
    <t>OTROS SERVICIOS PROFESIONALES, CIENTÍFICOS Y TÉCNICOS - SERVICIOS DE CONSULTORÍA EN ADMINISTRACIÓN Y SERVICIOS DE GESTIÓN</t>
  </si>
  <si>
    <t>PRPOAI-187</t>
  </si>
  <si>
    <t>Transferencia de resultados, fortalecimiento y visibilidad a los procesos de investigación</t>
  </si>
  <si>
    <t>MEMBRESIAS, AFILIACIONES Y CUOTAS DE SOSTENIMIENTO</t>
  </si>
  <si>
    <t>QUÍMICOS BÁSICOS</t>
  </si>
  <si>
    <t>PRPOAI-234</t>
  </si>
  <si>
    <t>Exoneraciones de matrícula como apoyo económico de matrícula de estudiantes de posgrado con el fin de fomentar la permanencia estudiantil.</t>
  </si>
  <si>
    <t>103</t>
  </si>
  <si>
    <t>DOTACIÓN DE EQUIPOS E INSUMOS PARA LABORATORIO DE HIDRÁULICA,  MECÁNICA DE FLUIDOS Y RECURSO SUELO - AIRE DEL PROGRAMA DE INGENIERÍA AMBIENTAL DE LA UNIVERSIDAD CUNDINAMARCA, SECCIONAL GIRARDOT, FASES III Y IV</t>
  </si>
  <si>
    <t>MUEBLES, INSTRUMENTOS MUSICALES, ARTÍCULOS DE DEPORTE Y ANTIGÜEDADES</t>
  </si>
  <si>
    <t>MAQUINARIA PARA USO GENERAL</t>
  </si>
  <si>
    <t>APARATOS MÉDICOS, INSTRUMENTOS ÓPTICOS Y DE PRECISIÓN, RELOJES</t>
  </si>
  <si>
    <t>VIDRIO Y PRODUCTOS DE VIDRIO Y OTROS PRODUCTOS NO METÁLICOS N.C.P.</t>
  </si>
  <si>
    <t xml:space="preserve">II Fase - Diseño pedagógico y tecnológico para la creación de especializaciones y maestrías de posgrado en modalidad virtual </t>
  </si>
  <si>
    <t xml:space="preserve">Crear e implementar los Centros de Formación docente extensión Chía y Soacha </t>
  </si>
  <si>
    <t>II Fase - Modernización de la infraestructura tecnológica de la red de cableado estructurado, red Wifi, voz y datos de la Extensión Soacha</t>
  </si>
  <si>
    <t>SERVICIOS DE MANTENIMIENTO, REPARACIÓN E INSTALACIÓN (EXCEPTO SERVICIOS DE CONSTRUCCIÓN)</t>
  </si>
  <si>
    <t xml:space="preserve">II Fase - Diseño pedagógico y tecnológico de los campos de aprendizaje disciplinar de los programas académicos </t>
  </si>
  <si>
    <t>suscripción diario el espectador para las bibliotecas de la universidad de cundinamarca en su sede, seccionales y extensiones</t>
  </si>
  <si>
    <t>suscripción diario el tiempo y revista portafolio para las bibliotecas de la universidad de cundinamarca</t>
  </si>
  <si>
    <t>servicio de licencia derechos de autor para el servicio de reprografía qué ofrece la biblioteca central de la universidad de cundinamarca</t>
  </si>
  <si>
    <t>actualización licencia adobe* creative cloud para la universidad de cundinamarca.</t>
  </si>
  <si>
    <t>adquirir la licencia de interherd para la universidad de cundinamarca</t>
  </si>
  <si>
    <t>actualizacion de la licencia biotk para el programa de psicologia de la universidad de cundinamarca.</t>
  </si>
  <si>
    <t>adquisición de las licencias reason, logic pro x y finale para el programa de música de la universidad de cundinamarca de la extensión zipaquirá.</t>
  </si>
  <si>
    <t>209</t>
  </si>
  <si>
    <t>214</t>
  </si>
  <si>
    <t>prestar servicios profesionales en la direccion de autoevaluacion y acreditacion gestionando las actividades de caracter estrategico de aseguramiento de la calidad academica mediante la elaboración y consolidacion de los diferentes documentos asociados a los procesos de la direccion atendiendo las consideraciones del sistema de gestion de la calidad y normatividad del ministerio de educacion nacional</t>
  </si>
  <si>
    <t>prestar servicios profesionales para gestionar la construccion de documentos estrategicos, asesoria y acompañ;amiento en los procesos de obtencion, renovacion y/o modificacion de registro calificado que adelanta la direccion de autoevaluacion de la ucundinamarca en los respectivos lugares de desarrollo</t>
  </si>
  <si>
    <t>prestar servicios profesionales en la direccion de autoevaluacion y acreditacion apoyando la construccion y verificacion de condiciones de calidad en el marco de los procesos de acreditacion de programas academicos vigencia 2022</t>
  </si>
  <si>
    <t>apertura primer fondo renovable vigencia 2022 adscrito a la direccion de autoevaluacion y acreditacion</t>
  </si>
  <si>
    <t>prestar servicios profesionales en la direccion de autoevaluacion y acreditacion gestionando y acompañ;ando procesos de registro calificado atendiendo las consideraciones del decreto 1330 de 2019 y resoluciones reglamentarias</t>
  </si>
  <si>
    <t xml:space="preserve">prestar servicios profesionales en la direccion de autoevaluacion y acreditacion brindando coordinacion y gestion administrativa en el marco de los procesos de aseguramiento de la calidad a traves del desarrollo de procesos estrategicos establecidos en la direccion. </t>
  </si>
  <si>
    <t>prestar servicios profesionales desarrollando gestión y soporte academico en los procesos de autoevaluación institucional y de programas, en coherencia con la normatividad vigente y lineamientos institucionales</t>
  </si>
  <si>
    <t>prestar servicios profesionales en la direccion de autoevaluacion y acreditacion como asesora en procesos de autoevaluación y aseguramiento de la calidad académica en el marco de las disposiciones normativas del ministerio de educación nacional y normatividad institucional vigente</t>
  </si>
  <si>
    <t>prestación de servicios profesionales en la dirección de autoevaluación y acreditación apoyando el desarrollo de los procesos de autoevaluación de programas académicos de pregrado y posgrado, en el marco del acuerdo 02 de 2020 del cesu y lineamientos institucionales</t>
  </si>
  <si>
    <t>prestar servicios profesiones en la dirección de autoevaluación y acreditación y la dirección de posgrados, para elaborar el documento maestro (nueve condiciones de calidad definidas por el decreto 1330 de 2019 y la resolución 21795 de 2020), de un programa de psicología, modalidad presencial; incluyendo el proceso de sustentación ante órganos colegiados.</t>
  </si>
  <si>
    <t>prestar servicios profesionales para desarrollar estudios y medicion del valor agregado, analitica de procesos de autoevaluacion de los programas academicos por cada unidad regional y programa académico de la universidad de cundinamarca</t>
  </si>
  <si>
    <t>prestar servicios profesionales en la direccion de autoevaluacion y acreditacion apoyando la construccion y verificacion de condiciones de calidad en el proceso de obtencion y renovacion de registro calificado de programas academicos vigencia 2022.</t>
  </si>
  <si>
    <t>prestar servicios profesionales en la direccion de autoevaluacion y acreditacion brindando asesoria en la construccion de instrumentos y documentos asociados a los procesos de registro calificado, acompañ;amiento a programas académicos que se encuentran en obtención y renovación de registro calificado y sistematización de verificación de condiciones de calidad en el marco del decreto 1330 de 2019</t>
  </si>
  <si>
    <t>prestar servicios profesionales en la direccion de autoevaluacion y acreditacion para implementar estrategias de seguimiento, verificación y soporte a los procesos de obtencion y renovacion de registro calificado de programas academicos y el cumplimiento de las condiciones de calidad en el marco de la resolución 15224 y 21795 de 2020</t>
  </si>
  <si>
    <t>prestar servicios profesionales en la direccion de autoevaluacion y acreditacion para apoyar la construccion y verificación de condiciones de calidad de los documentos maestros con miras a la obtencion de registros calificados de programas academicos</t>
  </si>
  <si>
    <t>prestar servicios profesionales en la dirección de autoevaluación y acreditación apoyando la consolidación, verificación y actualización de documentos asociados al proceso de aseguramiento de la calidad académica; apoyando la gestión administrativa de la dirección</t>
  </si>
  <si>
    <t>prestar servicios profesiones en la dirección de autoevaluación y acreditación y la dirección de posgrados, para elaborar el documento maestro (nueve condiciones de calidad definidas por el decreto 1330 de 2019 y la resolución 21795 de 2020), de un programa de especialización en gestión del riesgo de desastres, modalidad virtual; incluyendo el proceso de sustentación ante órganos colegiados.</t>
  </si>
  <si>
    <t>29</t>
  </si>
  <si>
    <t>30</t>
  </si>
  <si>
    <t>33</t>
  </si>
  <si>
    <t>34</t>
  </si>
  <si>
    <t>41</t>
  </si>
  <si>
    <t>42</t>
  </si>
  <si>
    <t>211</t>
  </si>
  <si>
    <t>contratar el servicio de plan complementario de alimentación para los estudiantes de la universidad de cundinamarca, seccional ubaté. para el primer_x000D_
periodo académico 2022</t>
  </si>
  <si>
    <t>conectividad móvil de los estudiantes de la universidad de cundinamarca</t>
  </si>
  <si>
    <t xml:space="preserve">contratar el servicio de plan día de alimentación para los estudiantes de la universidad de cundinamarca, sede fusagasugá, para el primer periodo académico 2022_x000D_
</t>
  </si>
  <si>
    <t>contratar el servicio de hogar universitario para los estudiantes de la universidad de  cundinamarca, seccional ubate. para el primer periodo académico 2022.</t>
  </si>
  <si>
    <t xml:space="preserve">contratar el servicio de restaurante universitario para los estudiantes de la universidad de cundinamarca, seccional ubaté. para el primer periodo académico 2022._x000D_
</t>
  </si>
  <si>
    <t>contratar el servicio de restaurante universitario para los estudiantes de la universidad de cundinamarca, extensión facatativá. para el primer periodo académico 2022</t>
  </si>
  <si>
    <t>contratar el servicio de hogar universitario para los estudiantes de la universidad de cundinamarca, seccional girardot para el primer periodo académico_x000D_
2022.</t>
  </si>
  <si>
    <t>contratar el servicio de plan día de alimentación para los estudiantes de la universidad de cundinamarca, seccional girardot para el primer periodo académico 2022.</t>
  </si>
  <si>
    <t>contratar el servicio de restaurante universitario para los estudiantes de la universidad de cundinamarca, sede fusagasugá para el primer_x000D_
periodo académico 2022.</t>
  </si>
  <si>
    <t>contratar el servicio de restaurante universitario para los estudiantes de la universidad de cundinamarca, extensión zipaquirá para el primer periodo académico 2022</t>
  </si>
  <si>
    <t>contratar el servicio de restaurante   universitario para los estudiantes de la universidad de  cundinamarca, seccional girardot para el primer periodo académico 2022.</t>
  </si>
  <si>
    <t>contratar el servicio de plan complementario de alimentación para los estudiantes de la universidad de cundinamarca, extensión chía. para el primer periodo académico 2022</t>
  </si>
  <si>
    <t>contratar el servicio de restaurante universitario para los estudiantes de la universidad de cundinamarca, extensión soacha. para el primer periodo académico 2022</t>
  </si>
  <si>
    <t>contratar el servicio de hogar universitario para los estudiantes de la universidad de cundinamarca, sede fusagasugá para el primer periodo académico 2022.</t>
  </si>
  <si>
    <t>contratar el servicio de plan día de alimentación para los estudiantes de la universidad de cundinamarca, extensión facatativá. para el primer periodo académico 2022</t>
  </si>
  <si>
    <t>182</t>
  </si>
  <si>
    <t>183</t>
  </si>
  <si>
    <t>184</t>
  </si>
  <si>
    <t>185</t>
  </si>
  <si>
    <t>186</t>
  </si>
  <si>
    <t>187</t>
  </si>
  <si>
    <t>188</t>
  </si>
  <si>
    <t>189</t>
  </si>
  <si>
    <t>190</t>
  </si>
  <si>
    <t>191</t>
  </si>
  <si>
    <t>192</t>
  </si>
  <si>
    <t>193</t>
  </si>
  <si>
    <t>194</t>
  </si>
  <si>
    <t>195</t>
  </si>
  <si>
    <t>196</t>
  </si>
  <si>
    <t>197</t>
  </si>
  <si>
    <t>2022-01-27 22:59:24.0</t>
  </si>
  <si>
    <t>2022-01-27 23:01:28.0</t>
  </si>
  <si>
    <t>2022-01-27 23:02:13.0</t>
  </si>
  <si>
    <t>2022-01-27 00:00:00.0</t>
  </si>
  <si>
    <t>2022-01-27 23:03:40.0</t>
  </si>
  <si>
    <t>2022-01-27 23:04:11.0</t>
  </si>
  <si>
    <t>2022-01-27 23:04:32.0</t>
  </si>
  <si>
    <t>2022-01-27 23:05:02.0</t>
  </si>
  <si>
    <t>2022-01-27 23:06:10.0</t>
  </si>
  <si>
    <t>2022-01-27 23:06:32.0</t>
  </si>
  <si>
    <t>2022-01-27 23:06:58.0</t>
  </si>
  <si>
    <t>2022-01-27 23:07:53.0</t>
  </si>
  <si>
    <t>2022-01-28 09:23:56.0</t>
  </si>
  <si>
    <t>2022-01-28 00:00:00.0</t>
  </si>
  <si>
    <t>auxilio de transporte personal administrativo ocasional para bienestar universitario en el primer periodo académico de 2022</t>
  </si>
  <si>
    <t>prima de servicio personal administrativo ocasional para bienestar universitario en el primer periodo académico de 2022</t>
  </si>
  <si>
    <t>auxilio de cesantías personal administrativo ocasional bienestar universitario para el primer periodo académico de 2022</t>
  </si>
  <si>
    <t>vacaciones personal administrativo ocasional bienestar universitario para el primer periodo académico de 2022</t>
  </si>
  <si>
    <t>sueldo básico personal administrativo ocasional de bienestar universitario para el primer periodo académico de 2022</t>
  </si>
  <si>
    <t>prestar servicios como profesional de apoyo social de la universidad de cundinamarca, sede fusagasugá.</t>
  </si>
  <si>
    <t>prestar servicios como instructor de karate do para estudiantes de la comunidad universitaria de la universidad de cundinamarca sede fusagasuga</t>
  </si>
  <si>
    <t>prestar servicios profesionales para el fortalecimiento de hábitos de vida saludable y mejoramiento de la calidad de vida en la comunidad de la universidad de cundinamarca seccional girardot.</t>
  </si>
  <si>
    <t>prestar servicios profesionales y brindar orientación en el marco de formación integral y permanencia en la universidad de cundinamarca seccional girardot.</t>
  </si>
  <si>
    <t>prestar servicios como orientador deportivo para la comunidad universitaria de la universidad de cundinamarca seccional girardot.</t>
  </si>
  <si>
    <t>prestar servicios como instructor de ultimate para estudiantes de la universidad de cundinamarca, sede fusagasuga y extension soacha</t>
  </si>
  <si>
    <t>prestar servicios como instructor de teatro para la comunidad universitaria de la universidad de cundinamarca sede fusagasugá.</t>
  </si>
  <si>
    <t>prestar servicios como instructor de música para la comunidad universitaria de la universidad de cundinamarca seccional girardot.</t>
  </si>
  <si>
    <t xml:space="preserve">prestar servicios como instructor de teatro para la comunidad universitaria de la universidad de cundinamarca extensión facatativá._x000D_
</t>
  </si>
  <si>
    <t>prestar servicios como instructor de música para la comunidad universitaria de la universidad de cundinamarca extensión facatativá.</t>
  </si>
  <si>
    <t>prestar servicios como instructor de danzas para la comunidad universitaria de la universidad de cundinamarca seccional ubaté.</t>
  </si>
  <si>
    <t xml:space="preserve">prestar servicios como instructor de música para la comunidad universitaria de la universidad de cundinamarca seccional ubaté._x000D_
</t>
  </si>
  <si>
    <t xml:space="preserve">prestar servicios como instructor de música para la comunidad universitaria de la universidad de cundinamarca extensión chía._x000D_
</t>
  </si>
  <si>
    <t>prestar servicios como instructor de danzas para la comunidad universitaria de la universidad de cundinamarca extensión facatativá.</t>
  </si>
  <si>
    <t>prestar servicios como orientador deportivo para la comunidad universitaria de la universidad de cundinamarca extension zipaquira y extensión chía</t>
  </si>
  <si>
    <t>prestar servicios como instructor de orquesta para la comunidad universitaria de la universidad de cundinamarca sede fusagasugá.</t>
  </si>
  <si>
    <t>prestar servicios como instructor de porras para estudiantes de la universidad de cundinamarca sede fusagasuga y extension soacha</t>
  </si>
  <si>
    <t>prestar servicios como instructor de taekwondo para estudiantes de la universidad de cundinamarca sede fusagasuga y extension soacha</t>
  </si>
  <si>
    <t>prestar servicios como orientador deportivo para la comunidad universitaria de la universidad de cundinamarca extensión facatativá</t>
  </si>
  <si>
    <t>prestar servicios como instructor de tenis de mesa para la comunidad universitaria de la universidad de cundinamarca, sede fusagasuga y extension soacha</t>
  </si>
  <si>
    <t>prestar servicios como instructor de tenis de campo para la comunidad universitaria de la universidad de cundinamarca, sede fusagasuga y extension soacha</t>
  </si>
  <si>
    <t xml:space="preserve">prestar servicios como instructor de música para la comunidad universitaria de la universidad de cundinamarca extensión soacha._x000D_
</t>
  </si>
  <si>
    <t>prestar servicios como instructor de teatro para la comunidad universitaria de la universidad de cundinamarca seccional ubaté y extensión zipaquirá.</t>
  </si>
  <si>
    <t xml:space="preserve">prestar servicios como instructor de rugby masculino y femenino para estudiantes de la universidad de cundinamarca, sede fusagasuga y extension soacha_x000D_
</t>
  </si>
  <si>
    <t>prestar servicios como instructor de tango y salsa para la comunidad universitaria de la universidad de cundinamarca sede fusagasugá.</t>
  </si>
  <si>
    <t xml:space="preserve">prestar servicios como instructor de baloncesto para estudiantes, docentes y administrativos de la universidad de cundinamarca sede fusagasuga y extension soacha._x000D_
</t>
  </si>
  <si>
    <t>prestar servicios como instructor de atletismo para la comunidad universitaria de la universidad de cundinamarca sede fusagasuga</t>
  </si>
  <si>
    <t>prestar servicios como instructor de danza urbana de la universidad de cundinamarca sede fusagasugá.</t>
  </si>
  <si>
    <t xml:space="preserve">prestar servicios como instructor de futbol masculino para la comunidad universitaria de la universidad de cundinamarca sede fusagasuga y extension soacha_x000D_
</t>
  </si>
  <si>
    <t xml:space="preserve">prestar servicios como instructor de voleibol para la comunidad universitaria de la universidad de cundinamarca sede fusagasuga y extension soacha._x000D_
</t>
  </si>
  <si>
    <t>prestar servicios como instructor de danzas para la comunidad universitaria de la universidad de cundinamarca extensión chía.</t>
  </si>
  <si>
    <t>prestar servicios como instructor de futbol femenino para estudiantes de la universidad de cundinamarca, extension soacha y sede fusagasuga</t>
  </si>
  <si>
    <t>prestar servicios como instructor de danzas para la comunidad universitaria de la universidad de cundinamarca seccional girardot.</t>
  </si>
  <si>
    <t xml:space="preserve">prestar servicios como instructor de teatro para la comunidad universitaria de la universidad de cundinamarca extensión soacha._x000D_
</t>
  </si>
  <si>
    <t>prestar servicios como profesional de programas de aprendizaje de hábitos de vida saludable y mejoramiento de la calidad de vida, en especial lo relacionado con temas osteo musculares, a la comunidad universitaria de la universidad de cundinamarca - extensión zipaquirá</t>
  </si>
  <si>
    <t>prestar servicios profesionales y brindar orientación en el marco de formación integral y permanencia en la universidad de cundinamarca seccional ubaté</t>
  </si>
  <si>
    <t>prestar servicios como orientador deportivo para la comunidad universitaria de la universidad de cundinamarca seccional ubate</t>
  </si>
  <si>
    <t>prestar servicios como orientador deportivo para estudiantes, docentes y administrativos de la universidad de cundinamarca extension soacha</t>
  </si>
  <si>
    <t xml:space="preserve">prestar servicios de apoyo para el fortalecimiento de hábitos de vida saludable y mejoramiento de la calidad de vida en la comunidad de la universidad de cundinamarca sede fusagasugá._x000D_
</t>
  </si>
  <si>
    <t>prestar servicios de apoyo en el desarrollo de los 4 ejes estratégicos en la universidad de cundinamarca, seccional girardot</t>
  </si>
  <si>
    <t>prestar servicios de apoyo para el fortalecimiento de hábitos de vida saludable y mejoramiento de la calidad de vida en la comunidad de la universidad de cundinamarca seccional ubaté.</t>
  </si>
  <si>
    <t>prestar servicios de apoyo para el fortalecimiento de hábitos de vida saludable y mejoramiento de la calidad de vida en la comunidad de la universidad de cundinamarca extensión facatativá.</t>
  </si>
  <si>
    <t xml:space="preserve">prestar servicios profesionales para el fortalecimiento de hábitos de vida saludable y mejoramiento de la calidad de vida en la comunidad de la universidad de cundinamarca extensión soacha._x000D_
</t>
  </si>
  <si>
    <t xml:space="preserve">prestar servicios como instructor de artes plásticas para la comunidad universitaria de la universidad de cundinamarca sede fusagasugá._x000D_
</t>
  </si>
  <si>
    <t>prestar servicios como instructor de teatro para la comunidad universitaria de la universidad de cundinamarca seccional girardot.</t>
  </si>
  <si>
    <t xml:space="preserve">prestar servicios como instructor de futbol sala masculino y femenino para la comunidad universitaria de la universidad de cundinamarca sede fusagasuga y extension soacha._x000D_
</t>
  </si>
  <si>
    <t>prestar servicios como instructor de orquesta para la comunidad universitaria de la universidad de cundinamarca seccional girardot.</t>
  </si>
  <si>
    <t xml:space="preserve">prestar servicios como instructor de artes musicales para la comunidad universitaria de la universidad de cundinamarca sede fusagasugá._x000D_
</t>
  </si>
  <si>
    <t>prestar servicios como instructor de danzas para la comunidad universitaria de la universidad de cundinamarca sede fusagasugá y extensión soacha.</t>
  </si>
  <si>
    <t>prestar servicios profesionales para el fortalecimiento de hábitos de vida saludable y mejoramiento de la calidad de vida en la comunidad de la universidad de cundinamarca_x000D_
seccional ubaté</t>
  </si>
  <si>
    <t xml:space="preserve">prestar servicios profesionales y brindar orientación en el marco de formación integral y permanencia en la universidad de cundinamarca extensión facatativá._x000D_
</t>
  </si>
  <si>
    <t>adquisición de pruebas psicotécnicas para realizar proceso de selección de decanos en la universidad de cundinamarca</t>
  </si>
  <si>
    <t xml:space="preserve">prestar servicios profesionales y brindar orientación en el marco de formación integral y permanencia en la universidad de cundinamarca extensión soacha._x000D_
</t>
  </si>
  <si>
    <t>prestar servicios como profesional de programas de aprendizaje de hábitos de vida saludable y mejoramiento de la calidad de vida, en especial lo relacionado con temas osteo musculares, a la comunidad universitaria de la universidad de cundinamarca extensión soacha.</t>
  </si>
  <si>
    <t>prestar servicios profesionales para el fortalecimiento de hábitos de vida saludable y mejoramiento de la calidad de vida en la comunidad de la universidad de cundinamarca extensión chía.</t>
  </si>
  <si>
    <t>prestar servicios en bienestar universitario como profesional de programas de aprendizaje de hábitos de vida saludable y mejoramiento de la calidad de vida, en lo relacionado con temas osteo musculares, a la comunidad universitaria de la universidad de cundinamarca.</t>
  </si>
  <si>
    <t>prestar servicio de apoyo para el fortalecimiento de hábitos de vida saludable y mejoramiento de la calidad de vida en la comunidad de la universidad de cundinamarca extensión chía.</t>
  </si>
  <si>
    <t>prestar servicios profesionales para el fortalecimiento de hábitos de vida saludable y mejoramiento de la calidad de vida en la comunidad de la universidad de cundinamarca extensión facatativá.</t>
  </si>
  <si>
    <t>prestar servicios en bienestar universitario como profesional de programas de aprendizaje de hábitos de vida saludable y mejoramiento de la calidad de vida, en lo relacionado con temas osteo musculares y acompañ;amiento ascun a la comunidad universitaria de la universidad de cundinamarca.</t>
  </si>
  <si>
    <t>prestar servicios en la dirección de bienestar universitario como profesional de éxito académico.</t>
  </si>
  <si>
    <t>prestar servicios profesionales y brindar orientación en el marco de formación integral y permanencia en la universidad de cundinamarca extensiones chía y zipaquirá.</t>
  </si>
  <si>
    <t>prestar servicios profesionales para el fortalecimiento de hábitos de vida saludable y mejoramiento de la calidad de vida en la comunidad de la universidad de cundinamarca extensión zipaquirá.</t>
  </si>
  <si>
    <t>pago cuota anual de sostenimiento asociación colombiana de universidades a ascun 2022.</t>
  </si>
  <si>
    <t>2022-01-06 23:24:56.0</t>
  </si>
  <si>
    <t>2022-01-06 23:23:35.0</t>
  </si>
  <si>
    <t>2022-02-09 14:35:46.0</t>
  </si>
  <si>
    <t>72</t>
  </si>
  <si>
    <t>74</t>
  </si>
  <si>
    <t>75</t>
  </si>
  <si>
    <t>106</t>
  </si>
  <si>
    <t>107</t>
  </si>
  <si>
    <t>110</t>
  </si>
  <si>
    <t>111</t>
  </si>
  <si>
    <t>112</t>
  </si>
  <si>
    <t>113</t>
  </si>
  <si>
    <t>114</t>
  </si>
  <si>
    <t>130</t>
  </si>
  <si>
    <t>133</t>
  </si>
  <si>
    <t>135</t>
  </si>
  <si>
    <t>141</t>
  </si>
  <si>
    <t>143</t>
  </si>
  <si>
    <t>144</t>
  </si>
  <si>
    <t>149</t>
  </si>
  <si>
    <t>150</t>
  </si>
  <si>
    <t>2022-01-18 17:31:59.0</t>
  </si>
  <si>
    <t>2022-01-18 17:39:54.0</t>
  </si>
  <si>
    <t>2022-01-18 17:51:58.0</t>
  </si>
  <si>
    <t>2022-01-18 19:05:22.0</t>
  </si>
  <si>
    <t>2022-01-18 19:07:04.0</t>
  </si>
  <si>
    <t>2022-01-18 19:16:20.0</t>
  </si>
  <si>
    <t>2022-01-18 19:17:06.0</t>
  </si>
  <si>
    <t>2022-01-18 19:18:27.0</t>
  </si>
  <si>
    <t>2022-01-18 19:19:31.0</t>
  </si>
  <si>
    <t>2022-01-18 19:20:38.0</t>
  </si>
  <si>
    <t>2022-01-20 16:28:28.0</t>
  </si>
  <si>
    <t>2022-01-24 16:11:51.0</t>
  </si>
  <si>
    <t>2022-01-24 19:24:29.0</t>
  </si>
  <si>
    <t>2022-01-25 22:59:39.0</t>
  </si>
  <si>
    <t>2022-01-25 23:00:03.0</t>
  </si>
  <si>
    <t>2022-01-25 23:00:24.0</t>
  </si>
  <si>
    <t>2022-01-25 23:00:43.0</t>
  </si>
  <si>
    <t>2022-01-25 23:01:02.0</t>
  </si>
  <si>
    <t>2022-01-25 23:02:31.0</t>
  </si>
  <si>
    <t>2022-01-25 23:03:27.0</t>
  </si>
  <si>
    <t>2022-01-25 23:04:08.0</t>
  </si>
  <si>
    <t>2022-01-25 23:04:35.0</t>
  </si>
  <si>
    <t>2022-01-06 23:24:16.0</t>
  </si>
  <si>
    <t>73</t>
  </si>
  <si>
    <t>76</t>
  </si>
  <si>
    <t>77</t>
  </si>
  <si>
    <t>78</t>
  </si>
  <si>
    <t>80</t>
  </si>
  <si>
    <t>81</t>
  </si>
  <si>
    <t>86</t>
  </si>
  <si>
    <t>87</t>
  </si>
  <si>
    <t>88</t>
  </si>
  <si>
    <t>89</t>
  </si>
  <si>
    <t>90</t>
  </si>
  <si>
    <t>91</t>
  </si>
  <si>
    <t>96</t>
  </si>
  <si>
    <t>97</t>
  </si>
  <si>
    <t>105</t>
  </si>
  <si>
    <t>108</t>
  </si>
  <si>
    <t>109</t>
  </si>
  <si>
    <t>115</t>
  </si>
  <si>
    <t>116</t>
  </si>
  <si>
    <t>117</t>
  </si>
  <si>
    <t>118</t>
  </si>
  <si>
    <t>119</t>
  </si>
  <si>
    <t>121</t>
  </si>
  <si>
    <t>134</t>
  </si>
  <si>
    <t>2022-01-18 17:36:57.0</t>
  </si>
  <si>
    <t>2022-01-18 17:57:15.0</t>
  </si>
  <si>
    <t>2022-01-18 17:59:37.0</t>
  </si>
  <si>
    <t>2022-01-18 18:04:04.0</t>
  </si>
  <si>
    <t>2022-01-18 18:13:20.0</t>
  </si>
  <si>
    <t>2022-01-18 18:14:02.0</t>
  </si>
  <si>
    <t>2022-01-18 18:16:11.0</t>
  </si>
  <si>
    <t>2022-01-18 18:17:10.0</t>
  </si>
  <si>
    <t>2022-01-18 18:18:25.0</t>
  </si>
  <si>
    <t>2022-01-18 18:20:24.0</t>
  </si>
  <si>
    <t>2022-01-18 18:25:01.0</t>
  </si>
  <si>
    <t>2022-01-18 18:28:53.0</t>
  </si>
  <si>
    <t>2022-01-18 18:36:43.0</t>
  </si>
  <si>
    <t>2022-01-18 18:37:53.0</t>
  </si>
  <si>
    <t>2022-01-18 18:38:46.0</t>
  </si>
  <si>
    <t>2022-01-18 18:39:50.0</t>
  </si>
  <si>
    <t>2022-01-18 18:40:29.0</t>
  </si>
  <si>
    <t>2022-01-18 18:42:17.0</t>
  </si>
  <si>
    <t>2022-01-18 18:43:10.0</t>
  </si>
  <si>
    <t>2022-01-18 18:45:05.0</t>
  </si>
  <si>
    <t>2022-01-18 18:46:25.0</t>
  </si>
  <si>
    <t>2022-01-18 18:47:50.0</t>
  </si>
  <si>
    <t>2022-01-18 18:53:01.0</t>
  </si>
  <si>
    <t>2022-01-18 18:54:05.0</t>
  </si>
  <si>
    <t>2022-01-18 18:55:07.0</t>
  </si>
  <si>
    <t>2022-01-18 18:56:59.0</t>
  </si>
  <si>
    <t>2022-01-18 18:58:25.0</t>
  </si>
  <si>
    <t>2022-01-18 18:59:29.0</t>
  </si>
  <si>
    <t>2022-01-18 19:00:42.0</t>
  </si>
  <si>
    <t>2022-01-18 19:01:43.0</t>
  </si>
  <si>
    <t>2022-01-18 19:02:31.0</t>
  </si>
  <si>
    <t>2022-01-18 19:08:52.0</t>
  </si>
  <si>
    <t>2022-01-18 19:09:42.0</t>
  </si>
  <si>
    <t>2022-01-18 19:21:56.0</t>
  </si>
  <si>
    <t>2022-01-18 19:23:43.0</t>
  </si>
  <si>
    <t>2022-01-18 19:25:15.0</t>
  </si>
  <si>
    <t>2022-01-18 19:35:14.0</t>
  </si>
  <si>
    <t>2022-01-18 19:36:30.0</t>
  </si>
  <si>
    <t>2022-01-19 17:59:33.0</t>
  </si>
  <si>
    <t>2022-01-24 16:30:37.0</t>
  </si>
  <si>
    <t>2022-01-06 23:26:08.0</t>
  </si>
  <si>
    <t>2022-01-06 23:25:27.0</t>
  </si>
  <si>
    <t>apoyar la formación posgradual de docentes vinculados a la_x000D_
universidad de cundinamarca, atendiendo lo establecido en la_x000D_
resolución n.083 de 2011 y resolución 235 de 2012, para la vigencia 2022.</t>
  </si>
  <si>
    <t>2022-02-08 16:31:02.0</t>
  </si>
  <si>
    <t>prestar servicios profesionales en la escuela de formacion y aprendizaje docente elaborando la sistematizacion de experiencias pedagogicas asociadas a la implementacion de los circuitos de formacion, evaluacion e innovacion realizados a traves del proceso de cualificacion a profesores</t>
  </si>
  <si>
    <t>prestar servicios profesionales en la escuela de formacion y aprendizaje docente acompañ;ando la gestión administrativa para el despliegue de los circuitos de formacion mediante la puesta en marcha de herramientas digitales que contribuyan a la mejora respecto al desarrollo profesoral y servicios ofertados por la efad en el marco del medit.</t>
  </si>
  <si>
    <t>prestar servicios profesionales en la escuela de formacion y aprendizaje docente gestionando los recursos educativos digitales requeridos para el diseñ;o e implementación de los circuitos de formacion y procesos de aseguramiento de la calidad del aprendizaje</t>
  </si>
  <si>
    <t>prestar servicios profesionales en la escuela de formacion y_x000D_
aprendizaje docente para desarrollar contenidos de tipo grafico_x000D_
(imagen - video) y recursos educativos digitales, que soporten las_x000D_
estrategias ejecutadas dentro de los circuitos de formacion,_x000D_
evaluacion e innovacion y otras actividades adelantadas en el_x000D_
area</t>
  </si>
  <si>
    <t>prestar servicios profesionales en la escuela de formacion y_x000D_
aprendizaje docente coordinando el desarrollo de recursos,_x000D_
metodologias y estrategias para implementar los circuitos de_x000D_
formación de la efad en el marco del modelo educativo de la_x000D_
universidad de cundinamarca</t>
  </si>
  <si>
    <t>prestar servicios profesionales en la escuela de formacion y_x000D_
aprendizaje docente gestionando, sistematizando analiticas_x000D_
academicas y acompañ;amiento a profesores en el marco de los_x000D_
circuitos de formación, innovación y evaluación con metodologías_x000D_
y estrategias para implementar el campo multidimensional de_x000D_
aprendizaje.</t>
  </si>
  <si>
    <t>prestar servicios profesionales en la escuela de formacion y_x000D_
aprendizaje docente apoyando la implementacion de la mesa de_x000D_
ayuda para asesorar a los profesores y monitores adscritos a la_x000D_
escuela de formacion docente, en el diseñ;o e implementacion de_x000D_
los planes de aprendizaje digital elaborados en el marco de los_x000D_
circuitos de formacion</t>
  </si>
  <si>
    <t>prestar servicios profesionales en la escuela de formacion y_x000D_
aprendizaje docente gestionando los servicios de web master_x000D_
para sistematizar las experiencias derivadas de la implementacion_x000D_
de los circuitos de formacion dirigidos a profesores de la_x000D_
universidad de cundinamarca</t>
  </si>
  <si>
    <t>prestar servicios profesionales para realizar la correccion de_x000D_
estilo y verificacion de aspectos tecnicos de documentos_x000D_
estrategicos en el marco de los procesos misionales que adelanta_x000D_
la efad y procesos de aseguramiento de la calidad académica y del_x000D_
aprendizaje</t>
  </si>
  <si>
    <t>prestar servicios profesionales en la escuela de formacion y_x000D_
aprendizaje docente apoyando el diseñ;o e implementacion de los_x000D_
campos de aprendizaje disciplinar de los programas resignificados_x000D_
curricularmente</t>
  </si>
  <si>
    <t>prestar servicios profesionales en la escuela de formacion y_x000D_
aprendizaje docente apoyando el diseñ;o, implementacion y gestión_x000D_
de los campos de aprendizaje disciplinar de los programas_x000D_
resignificados curricularmente.</t>
  </si>
  <si>
    <t>prestar servicios profesionales en la escuela de formacion y_x000D_
aprendizaje docente apoyando el diseñ;o, implementacion y gestión_x000D_
de los campos de aprendizaje de los programas resignificados_x000D_
curricularmente.</t>
  </si>
  <si>
    <t>prestar servicios profesionales en la escuela de formacion y_x000D_
aprendizaje docente de la ucundinamarca para implementar piezas_x000D_
graficas, micrositio, videotutoriales y recursos educativos_x000D_
digitales requeridos en el desarrollo de los circuitos de_x000D_
evaluacion, formacion e innovacion</t>
  </si>
  <si>
    <t>prestar servicios profesionales en la escuela de formacion y_x000D_
aprendizaje docente de la ucundinamarca para implementar piezas_x000D_
graficas, micrositio, videotutoriales y recursos educativos_x000D_
digitales requeridos en el desarrollo de los circuitos de_x000D_
evaluacion, formacion e innovacion requeridos en el campo_x000D_
multidimensional de aprendizaje</t>
  </si>
  <si>
    <t>prestar servicios profesionales en la escuela de formacion y_x000D_
aprendizaje docente apoyando la sistematizacion de datos y_x000D_
analitica academica, en el marco de los procesos realizados en los_x000D_
circuitos de formacion, aprendizaje e innovacion desarrollados_x000D_
por la escuela de formacion docente de la universidad de_x000D_
cundinamarca</t>
  </si>
  <si>
    <t>prestar servicios profesionales en la escuela de formacion y_x000D_
aprendizaje docente acompañ;ando a los profesores de la_x000D_
universidad de cundinamarca en el diseñ;o, implementacion y_x000D_
gestión de los campos de aprendizaje disciplinar de los programas_x000D_
resignificados curricularmente.</t>
  </si>
  <si>
    <t xml:space="preserve">prestar servicios profesionales en la escuela de formacion y aprendizaje docente para gestionar el acompañ;amiento, construccion y retroalimentacion en el diseñ;o de campos de aprendizaje derivados de los procesos de resignificacion curricular de programas academicos de la universidad de cundinamarca_x000D_
</t>
  </si>
  <si>
    <t xml:space="preserve">prestar servicios profesionales para coordinar la implementación del campo muntidimensional de aprendizaje en el marco de los procesos de resignificación curricular de la universidad de cundinamarca_x000D_
</t>
  </si>
  <si>
    <t>32</t>
  </si>
  <si>
    <t>50</t>
  </si>
  <si>
    <t>52</t>
  </si>
  <si>
    <t>55</t>
  </si>
  <si>
    <t>174</t>
  </si>
  <si>
    <t>175</t>
  </si>
  <si>
    <t>2022-01-11 12:55:11.0</t>
  </si>
  <si>
    <t>2022-01-13 16:25:59.0</t>
  </si>
  <si>
    <t>2022-01-14 11:51:50.0</t>
  </si>
  <si>
    <t>2022-01-14 11:53:54.0</t>
  </si>
  <si>
    <t>2022-01-14 11:57:14.0</t>
  </si>
  <si>
    <t>2022-01-14 11:58:42.0</t>
  </si>
  <si>
    <t>2022-01-14 12:01:40.0</t>
  </si>
  <si>
    <t>2022-01-14 12:02:18.0</t>
  </si>
  <si>
    <t>2022-01-14 12:02:58.0</t>
  </si>
  <si>
    <t>2022-01-14 12:03:18.0</t>
  </si>
  <si>
    <t>2022-01-14 12:06:33.0</t>
  </si>
  <si>
    <t>2022-01-14 12:09:24.0</t>
  </si>
  <si>
    <t>2022-01-14 12:09:47.0</t>
  </si>
  <si>
    <t>2022-01-14 12:11:28.0</t>
  </si>
  <si>
    <t>2022-01-14 12:13:28.0</t>
  </si>
  <si>
    <t>2022-01-17 10:24:46.0</t>
  </si>
  <si>
    <t>2022-01-26 16:00:12.0</t>
  </si>
  <si>
    <t>2022-01-26 16:00:33.0</t>
  </si>
  <si>
    <t>prestar servicios profesionales de ingeniera ambiental para asesorar y realizar gestión de actividades de alistamiento para certificación de las normas del sistema de gestión ambiental de la universidad de cundinamarca.</t>
  </si>
  <si>
    <t>prestar servicios profesionales para apoyar las actividades de alistamiento para la certificación de las normas relacionadas con el sistema de gestión ambiental de la universidad de cundinamarca en el nodo centro, extensión soacha y oficinas bogotá.</t>
  </si>
  <si>
    <t>prestar servicios profesionales para apoyar las actividades de alistamiento para la certificación de las normas relacionadas con el sistema de gestión ambiental de la universidad de cundinamarca en el nodo sur, sede fusagasugá.</t>
  </si>
  <si>
    <t>prestar servicios profesionales para apoyar las actividades de alistamiento para la certificación de las normas relacionadas con el sistema de gestión ambiental de la universidad de cundinamarca en el nodo sur, seccional girardot.</t>
  </si>
  <si>
    <t>prestar servicios profesionales para apoyar las actividades de alistamiento para la certificación de las normas relacionadas con el sistema de gestión ambiental de la universidad de cundinamarca en el nodo norte, extensión chía y extensión zipaquirá.</t>
  </si>
  <si>
    <t>prestar servicios profesionales para apoyar las actividades de alistamiento para la certificación de las normas relacionadas con el sistema de gestión ambiental de la universidad de cundinamarca en el nodo norte, seccional ubaté.</t>
  </si>
  <si>
    <t>24</t>
  </si>
  <si>
    <t>120</t>
  </si>
  <si>
    <t>122</t>
  </si>
  <si>
    <t>124</t>
  </si>
  <si>
    <t>125</t>
  </si>
  <si>
    <t>127</t>
  </si>
  <si>
    <t>2022-01-12 10:40:22.0</t>
  </si>
  <si>
    <t>2022-01-18 19:43:26.0</t>
  </si>
  <si>
    <t>2022-01-19 18:20:15.0</t>
  </si>
  <si>
    <t>2022-01-19 18:21:04.0</t>
  </si>
  <si>
    <t>2022-01-20 12:17:49.0</t>
  </si>
  <si>
    <t>2022-01-20 12:19:09.0</t>
  </si>
  <si>
    <t>prestar servicios de apoyo para realizar la digitalización y soporte de los trámites procesos y procedimientos administrativos de la universidad de cundinamarca.</t>
  </si>
  <si>
    <t>prestar servicios profesionales de ingeniero industrial para asesorar y realizar gestión de las actividades de alistamiento para la certificación de los sistemas integrados de gestión de la calidad de la universidad de cundinamarca</t>
  </si>
  <si>
    <t>prestar servicios profesionales para apoyar el mantenimiento del sistema de gestión de la calidad y las actividades de alistamiento para la certificación de las normas relacionadas con el sistema de gestión de la calidad de la universidad de cundinamarca.</t>
  </si>
  <si>
    <t>prestar servicios profesionales de economista para apoyar el mantenimiento del sistema de gestión de la calidad y las actividades de alistamiento para la certificación de las normas relacionadas con el sistema de gestión de la calidad de la universidad de cundinamarca.</t>
  </si>
  <si>
    <t>25</t>
  </si>
  <si>
    <t>26</t>
  </si>
  <si>
    <t>126</t>
  </si>
  <si>
    <t>131</t>
  </si>
  <si>
    <t>2022-01-12 10:40:54.0</t>
  </si>
  <si>
    <t>2022-01-12 10:41:18.0</t>
  </si>
  <si>
    <t>2022-01-20 12:18:33.0</t>
  </si>
  <si>
    <t>2022-01-21 10:21:46.0</t>
  </si>
  <si>
    <t>caja menor sistemas de gestión de calidad</t>
  </si>
  <si>
    <t>2022-02-11 10:47:41.0</t>
  </si>
  <si>
    <t xml:space="preserve">prestar servicios como diseñ;ador gráfico digital para los canales online y de venta que establezca la unidad de marketing de la universidad de cundinamarca._x000D_
</t>
  </si>
  <si>
    <t xml:space="preserve">prestar servicios como content manager para administrar las redes sociales ,y los canales online y de venta institucional, de la universidad de cundinamarca._x000D_
</t>
  </si>
  <si>
    <t>prestar servicios profesionales como analista para la unidad de marketing digital.</t>
  </si>
  <si>
    <t xml:space="preserve">prestar servicios profesionales en marketing digital para la unidad de mercadeo de la universidad de cundinamarca_x000D_
</t>
  </si>
  <si>
    <t>prestar servicios como desarrollador web para la unidad de marketing digital de la universidad de cundinamarca.</t>
  </si>
  <si>
    <t>2022-01-18 17:26:08.0</t>
  </si>
  <si>
    <t>2022-01-18 17:26:35.0</t>
  </si>
  <si>
    <t>2022-01-18 17:28:37.0</t>
  </si>
  <si>
    <t>2022-01-18 17:29:22.0</t>
  </si>
  <si>
    <t>2022-01-20 16:28:08.0</t>
  </si>
  <si>
    <t>71</t>
  </si>
  <si>
    <t>129</t>
  </si>
  <si>
    <t>prestar servicios profesionales para la estructuración e implementación del sistema de gestión antisoborno acorde con los lineamientos de la norma técnica ntc iso 37001. y su articulación a los demás sistemas de gestión por medio del modelo mipg</t>
  </si>
  <si>
    <t>prestar servicios de consultoría para diseñ;ar, estructurar, revisar y conceptuar sobre proyectos de inversión universitaria y proyectos de regalías, bajo metodología mml y mga.</t>
  </si>
  <si>
    <t>prestar servicios profesionales para el cierre de planes de mejoramiento concernientes al modelo integrado de planeación y gestión mipg y a las acciones de política reportadas en el formulario furag y prestar apoyo al reporte de avances a la gestión furag. (gestionar la 7ma dimensión control interno, delimitación del alcance de la segunda línea de defensa en esta dimensión del modelo mipg).</t>
  </si>
  <si>
    <t>28</t>
  </si>
  <si>
    <t>128</t>
  </si>
  <si>
    <t>132</t>
  </si>
  <si>
    <t>2022-01-13 08:03:50.0</t>
  </si>
  <si>
    <t>2022-01-20 16:27:47.0</t>
  </si>
  <si>
    <t>2022-01-21 10:22:44.0</t>
  </si>
  <si>
    <t xml:space="preserve">prestar servicios como ingeniero de sistemas para el mejoramiento de la calidad de datos de la universidad de cundinamarca y apoyo técnico del aplicativo de banco de proyectos._x000D_
</t>
  </si>
  <si>
    <t>renovación del servicio de soporte, actualización y mantenimiento de la suite visión empresarial módulo bcs</t>
  </si>
  <si>
    <t>19</t>
  </si>
  <si>
    <t>202</t>
  </si>
  <si>
    <t>2022-01-11 16:49:27.0</t>
  </si>
  <si>
    <t>2022-01-31 17:19:56.0</t>
  </si>
  <si>
    <t>adquisición de elementos para el apoyo logístico para la realización de los diferentes eventos presenciales y virtuales en los que participa y organiza la oficina de graduados o requeridos para su correcto funcionamiento, a nivel interno, en sedes, seccionales y extensiones o a nivel externo</t>
  </si>
  <si>
    <t>2022-02-15 10:58:46.0</t>
  </si>
  <si>
    <t>prestar servicios profesionales en la dirección de interacción_x000D_
social universitaria gestionando la suscripción, sistematización y_x000D_
analítica de resultados derivados de convenios académicos</t>
  </si>
  <si>
    <t>prestacion de servicios profesionales en la direccion de_x000D_
interacción social universitaria para gestionar el desarrollo de_x000D_
procesos de educacion continuada, proyectos sociales y fondo_x000D_
academico de la universidad de cundinamarca</t>
  </si>
  <si>
    <t>prestar servicios profesionales en la dirección de interacción social universitaria, apoyando el desarrollo misional y operativo de las áreas de la dirección de interacción social universitaria</t>
  </si>
  <si>
    <t>prestacion de servicios profesionales para gestionar los_x000D_
procesos asociados al area de responsabilidad social_x000D_
universitaria en coherencia con la politica de interaccion social y_x000D_
sus acciones estrategicas</t>
  </si>
  <si>
    <t>prestar servicios profesionales para la gestion de voluntariado,_x000D_
prácticas y pasantías en el marco de la política de interacción_x000D_
social universitaria</t>
  </si>
  <si>
    <t>prestacion de servicios profesionales en la direccion de_x000D_
interaccion social universitaria para apoyar el diseñ;o de_x000D_
recursos educativos digitales, piezas publicitarias y entornos_x000D_
virtuales para la difusion de los procesos de interaccion social</t>
  </si>
  <si>
    <t>prestar servicios profesionales en la dirección de interacción_x000D_
social universitaria, apoyando el desarrollo de los lineamientos_x000D_
de responsabilidad social universitaria en coherencia con el medit_x000D_
y políticas institucionales</t>
  </si>
  <si>
    <t>prestar servicios profesionales en la dirección de interacción social_x000D_
universitaria apoyando la sistematización y digitalización de los_x000D_
procesos de interacción social universitaria en coherencia con el_x000D_
sistema de gestión de la calidad y política de interacción social.</t>
  </si>
  <si>
    <t>prestar servicios profesionales para la gestion del laboratorio_x000D_
de innovacion social en coherencia con la politica de_x000D_
interaccion social universitaria</t>
  </si>
  <si>
    <t>prestar servicios profesionales para gestionar lo relacionado_x000D_
con el procedimiento de educacion continuada en coherencia con_x000D_
la politica isu</t>
  </si>
  <si>
    <t>18</t>
  </si>
  <si>
    <t>20</t>
  </si>
  <si>
    <t>21</t>
  </si>
  <si>
    <t>22</t>
  </si>
  <si>
    <t>136</t>
  </si>
  <si>
    <t>152</t>
  </si>
  <si>
    <t>165</t>
  </si>
  <si>
    <t>2022-01-11 12:49:33.0</t>
  </si>
  <si>
    <t>2022-01-11 12:52:19.0</t>
  </si>
  <si>
    <t>2022-01-11 12:54:24.0</t>
  </si>
  <si>
    <t>2022-01-11 12:57:58.0</t>
  </si>
  <si>
    <t>2022-01-11 16:59:27.0</t>
  </si>
  <si>
    <t>2022-01-11 17:01:47.0</t>
  </si>
  <si>
    <t>2022-01-11 17:02:08.0</t>
  </si>
  <si>
    <t>2022-01-25 12:37:26.0</t>
  </si>
  <si>
    <t>2022-01-26 10:40:08.0</t>
  </si>
  <si>
    <t>2022-01-26 15:28:26.0</t>
  </si>
  <si>
    <t>prestar servicios como profesional para apoyar al líder de la oficina de relaciones internacionales en el desarrollo de las políticas del eje estratégico dialogando con el mundo, que requiera la universidad de cundinamarca con el fin de asegurar la calidad educativa de la misma.</t>
  </si>
  <si>
    <t>prestar servicios como profesional en lenguas modernas para liderar el fortalecimiento de la internacionalización en los programas y el desarrollo de las políticas del eje estratégico dialogando con el mundo, que requiera la universidad de cundinamarca con el fin de asegurar la calidad educativa de la misma.</t>
  </si>
  <si>
    <t>servicio de alimentación, hospedaje y transporte para docentes y estudiantes internacionales.</t>
  </si>
  <si>
    <t>140</t>
  </si>
  <si>
    <t>160</t>
  </si>
  <si>
    <t>2022-01-25 22:45:33.0</t>
  </si>
  <si>
    <t>2022-01-26 11:44:44.0</t>
  </si>
  <si>
    <t>2022-02-23 10:04:11.0</t>
  </si>
  <si>
    <t>prestar servicios profesionales para liderar el proceso de articulación e implementación de la política de educación superior inclusiva declarada en la universidad de cundinamarca con cada una de las áreas misionales y administrativas.</t>
  </si>
  <si>
    <t>prestar servicios profesionales para apoyar la implementación del plan de acción de educación superior inclusiva en articulación con las áreas y dependencias.</t>
  </si>
  <si>
    <t>151</t>
  </si>
  <si>
    <t>204</t>
  </si>
  <si>
    <t>2022-01-26 10:09:40.0</t>
  </si>
  <si>
    <t>2022-02-08 16:31:40.0</t>
  </si>
  <si>
    <t>auxilio de cesantiaspersonal administrativo ocasional - contratacion del personal de la direccion de sistemas y tecnologia</t>
  </si>
  <si>
    <t>2022-01-06 16:45:25.0</t>
  </si>
  <si>
    <t>auxilio de transporte personal administrativo ocasional - contratacion  del personal de la direccion de sistemas y tecnologia</t>
  </si>
  <si>
    <t>2022-01-06 16:34:40.0</t>
  </si>
  <si>
    <t xml:space="preserve">_x000D_
prestar servicios en el seguimiento a los procesos de seguridad informatica y gestion de servicios en nube, en la direccion de sistemas y tecnologia de la universidad de cundinamarca </t>
  </si>
  <si>
    <t xml:space="preserve">prestar servicios en el desarrollo de los procedimientos de calidad de datos, analisis de datos y presentacion de informacion para la toma de decision de los diferentes procesos universitarios. </t>
  </si>
  <si>
    <t xml:space="preserve">prestar servicios en la apropiacion e implementación de las tecnologias emergentes para la mejora de los procesos universitarios conforme al campo multidimensional de aprendizaje en coherencia con el modelo educativo digital transmoderno </t>
  </si>
  <si>
    <t>137</t>
  </si>
  <si>
    <t>138</t>
  </si>
  <si>
    <t>181</t>
  </si>
  <si>
    <t>2022-01-25 22:43:28.0</t>
  </si>
  <si>
    <t>2022-01-25 22:43:59.0</t>
  </si>
  <si>
    <t>2022-01-27 22:54:07.0</t>
  </si>
  <si>
    <t>prima de servicio personal administrativo ocasional - contratacion  del personal de la direccion de sistemas y tecnologia</t>
  </si>
  <si>
    <t>2022-01-06 16:36:22.0</t>
  </si>
  <si>
    <t>sueldo basico personal administrativo ocasional - contratacion  del personal de la direccion de sistemas y tecnologia</t>
  </si>
  <si>
    <t>2022-01-06 16:34:01.0</t>
  </si>
  <si>
    <t xml:space="preserve">vacaciones personal administrativo ocasional - contratacion del personal de la direccion de sistemas y tecnologia </t>
  </si>
  <si>
    <t>2022-01-06 17:33:05.0</t>
  </si>
  <si>
    <t>pago contra factura por concepto de renovación aportes patrimoniales actividades ecr, uso de codigo de barras</t>
  </si>
  <si>
    <t>2022-01-25 22:44:24.0</t>
  </si>
  <si>
    <t>adquisición de insumos para la impresora de carnetización de la universidad de cundinamarca.</t>
  </si>
  <si>
    <t>2022-02-09 12:25:57.0</t>
  </si>
  <si>
    <t xml:space="preserve">_x000D_
prestar servicios como ingeniera de seguridad de la informacion, generando estrategias para el cierre de brechas en la implementacion del sistemas de gestion de seguridad de la informacion - sgsi. </t>
  </si>
  <si>
    <t>2022-01-26 17:23:20.0</t>
  </si>
  <si>
    <t>2022-01-17 10:25:14.0</t>
  </si>
  <si>
    <t>asignación exoneraciones de matrícula por recursos económicos ipa 2022</t>
  </si>
  <si>
    <t>2022-01-17 17:58:49.0</t>
  </si>
  <si>
    <t>publicación del artículo titulado: adickeya solani, pectobacterium atrosepticum and pseudomonas asplenii: causal agents of bacterial soft rot in cyclamen plants (cyclamen persicum mill.) in colombiaa del grupo de investigación prosafis, en la revista indexada canadian journal of plant pathology.</t>
  </si>
  <si>
    <t>206</t>
  </si>
  <si>
    <t>2022-02-09 12:26:20.0</t>
  </si>
  <si>
    <t xml:space="preserve">publicación del artículo titulado: caracterización del turismo en la provincia del sumapaz- colombia, del grupo de investigación arado, en la revista indexada conocimiento global.  </t>
  </si>
  <si>
    <t>2022-02-18 12:18:01.0</t>
  </si>
  <si>
    <t>prestar servicios profesionales para brindar apoyo y acompañ;amiento en la gestion del proceso de ciencia, tecnología e innovación, cumplimiento de metas, objetivos y gestion de recursos sgr y entidades externas</t>
  </si>
  <si>
    <t>prestar servicios profesionales como corrector ortográfico, gramatical y revisión de estilo de libros derivados de proyectos de investigación y demás productos de ciencia, tecnología e innovación de los grupos de investigación de la universidad de cundinamarca</t>
  </si>
  <si>
    <t>prestar servicios profesionales para brindar apoyo y acompañ;amiento en todos los procesos derivados de redes de investigacion en las que participa la udec (nacionales e internacionales), asi como en los procesos relacionados a los cai, cadi y cac de la universidad de cundinamarca</t>
  </si>
  <si>
    <t>prestar servicios profesionales para el manejo del portal web dirección de investigación de la universidad de cundinamarca, apoyo en los sistemas de gestión, planes de mejoramiento, informes y reportes del proceso ciencia, tecnología e innovación entre otras actividades de fortalecimiento a la investigación</t>
  </si>
  <si>
    <t>prestar servicios profesionales para el apoyo, asesoría y acompañ;amiento de las actividades del procedimiento proyectos de investigación (convocatorias externas) contribuyendo en las fases de gestión de los proyectos entre otras actividades de fortalecimiento a la investigación</t>
  </si>
  <si>
    <t>prestar servicios profesionales para brindar apoyo en el area de metrologia y contribuir en realizar la verificacion de las mediciones, unidades de medida y de los equipos utilizados en el desarrollo de proyectos de investigación y emitir conceptos relacionados de proyectos de investigación presentadosobligaciones</t>
  </si>
  <si>
    <t>prestar servicios profesionales para brindar acompañ;amiento en las acciones y actividades relacionadas con carrera academica, acompañ;amiento y_x000D_
seguimiento en procesos de cualificación y producción docente, ingreso y reingreso a carrera, evaluación docente, comisiones de estudio, promoción y reconocimiento docente, participar en procesos externos de la red de seguimiento y mejoramiento de las prácticas de carrera docente y su producción académica, generación de reportes sobre docentes, sus actividades y producción académica solicitados por el solicitados por el ministerio de educación nacional, minciencias e icfes, y, demas acciones y actividades similares, afines y/o relacionadas con personal docente y su carrera académico investigativa</t>
  </si>
  <si>
    <t>prestar servicios profesionales de apoyo, asesoría y acompañ;amiento en actividades relacionadas con el procedimiento semilleros de investigación e investigación formativa y proceso de capacitaciones, entre otras actividades de fortalecimiento a la investigación</t>
  </si>
  <si>
    <t>prestar servicios para brindar apoyo, asesoría y acompañ;amiento en la ejecución contable-financiera de los proyectos de investigación internos, de convocatorias externas, y, del sgr y similares</t>
  </si>
  <si>
    <t>prestar los servicios profesionales para el manejo y administración del sello editorial de la universidad de cundinamarca, el sistema de publicaciones y revistas de la universidad, entre otras actividades de fortalecimiento a la investigación.</t>
  </si>
  <si>
    <t>prestar los servicios para brindar apoyo y acompañ;amiento en el diseñ;o, diagramación y maquetación al interior de la editorial de la universidad de cundinamarca</t>
  </si>
  <si>
    <t>prestar servicios profesionales como diseñ;ador industrial para brindar apoyo y acompañ;amiento en el procedimiento editorial contribuyendo en las diferentes publicaciones y proyección de imagen del proceso de ciencia, tecnología e innovación, entre otras actividades de fortalecimiento a la investigación</t>
  </si>
  <si>
    <t>prestar servicios profesionales para el apoyo, asesoría y acompañ;amiento de las actividades del procedimiento proyectos de investigación internos y conjuntos contribuyendo en las fases de gestión de los proyectos entre otras actividades de fortalecimiento a la investigación</t>
  </si>
  <si>
    <t>prestar servicios profesionales para el apoyo, asesoría y acompañ;amiento de las actividades del procedimiento grupos de investigación a fin de contribuir al reconocimiento, categorización y mejoramiento de categoría, entre otras actividades de fortalecimiento a la investigación</t>
  </si>
  <si>
    <t>prestar servicios profesionales para brindar apoyo y acompañ;amiento desde el area jurídica para contribuir en el desarrollo y ejecucion de programas y proyectos de investigacion y de apoyo en actualización normativa</t>
  </si>
  <si>
    <t>153</t>
  </si>
  <si>
    <t>154</t>
  </si>
  <si>
    <t>161</t>
  </si>
  <si>
    <t>162</t>
  </si>
  <si>
    <t>163</t>
  </si>
  <si>
    <t>164</t>
  </si>
  <si>
    <t>166</t>
  </si>
  <si>
    <t>167</t>
  </si>
  <si>
    <t>168</t>
  </si>
  <si>
    <t>169</t>
  </si>
  <si>
    <t>170</t>
  </si>
  <si>
    <t>171</t>
  </si>
  <si>
    <t>172</t>
  </si>
  <si>
    <t>173</t>
  </si>
  <si>
    <t>180</t>
  </si>
  <si>
    <t>2022-01-26 10:40:48.0</t>
  </si>
  <si>
    <t>2022-01-26 10:41:18.0</t>
  </si>
  <si>
    <t>2022-01-26 11:45:21.0</t>
  </si>
  <si>
    <t>2022-01-26 11:46:32.0</t>
  </si>
  <si>
    <t>2022-01-26 11:49:31.0</t>
  </si>
  <si>
    <t>2022-01-26 11:49:59.0</t>
  </si>
  <si>
    <t>2022-01-26 15:29:04.0</t>
  </si>
  <si>
    <t>2022-01-26 15:29:33.0</t>
  </si>
  <si>
    <t>2022-01-26 15:29:57.0</t>
  </si>
  <si>
    <t>2022-01-26 15:30:19.0</t>
  </si>
  <si>
    <t>2022-01-26 15:30:39.0</t>
  </si>
  <si>
    <t>2022-01-26 15:30:58.0</t>
  </si>
  <si>
    <t>2022-01-26 15:31:17.0</t>
  </si>
  <si>
    <t>2022-01-26 15:31:41.0</t>
  </si>
  <si>
    <t>2022-01-27 22:53:36.0</t>
  </si>
  <si>
    <t>membresia para hacer parte del nodo bogota cundinamarca de la red colombiana de semilleros de investigacion (redcolsi) para la vigencia 2021.</t>
  </si>
  <si>
    <t>2022-02-18 12:21:55.0</t>
  </si>
  <si>
    <t>prestar los servicios profesionales para brindar apoyo, asesoria y acompañ;amiento en la formulación, estructuración y demas fases de la gestión de proyectos de investigación con financiación externa</t>
  </si>
  <si>
    <t>prestar los servicios profesionales para el manejo y administración de las publicaciones cientificas seriadas y periodicas de acuerdo con los criterios de calidad cientifica, editorial, visibilidad e impacto.</t>
  </si>
  <si>
    <t>prestar los servicios profesionales para brindar apoyo, asesoria y acompañ;amiento en la formulación, estructuración y demas fases de la gestión de proyectos de investigación con financiación externa.</t>
  </si>
  <si>
    <t>prestar los servicios profesionales para brindar apoyo, asesoria y acompañ;amiento en la formulación, estructuración de los centros de investigacion de la universidad de cundinamarca, asi como contribuir en la formulacion y estructuracion y demas fases de la gestión de proyectos de investigación con financiación externa</t>
  </si>
  <si>
    <t>155</t>
  </si>
  <si>
    <t>156</t>
  </si>
  <si>
    <t>157</t>
  </si>
  <si>
    <t>158</t>
  </si>
  <si>
    <t>159</t>
  </si>
  <si>
    <t>2022-01-26 10:41:43.0</t>
  </si>
  <si>
    <t>2022-01-26 10:42:01.0</t>
  </si>
  <si>
    <t>2022-01-26 10:42:21.0</t>
  </si>
  <si>
    <t>2022-01-26 10:42:43.0</t>
  </si>
  <si>
    <t>2022-01-26 10:43:32.0</t>
  </si>
  <si>
    <t>contratar el servicio de hogar universitario para los estudiantes de la universidad de cundinamarca, extensión facatativa. para el primer
periodo académico 2022.</t>
  </si>
  <si>
    <t>04-02-2022</t>
  </si>
  <si>
    <t>01-02-2022</t>
  </si>
  <si>
    <t>10-02-2022</t>
  </si>
  <si>
    <t>'4020201040431-1</t>
  </si>
  <si>
    <t>'4020202080331-5</t>
  </si>
  <si>
    <t>'4020202080331-6</t>
  </si>
  <si>
    <t>'4020202080312-2</t>
  </si>
  <si>
    <t>'4020202090212-1</t>
  </si>
  <si>
    <t>'4030801010112-1</t>
  </si>
  <si>
    <t>'4020201030823-1</t>
  </si>
  <si>
    <t>'4020202060323-1</t>
  </si>
  <si>
    <t>'4020202080823-1</t>
  </si>
  <si>
    <t>'4020202090623-1</t>
  </si>
  <si>
    <t>'4020202090433-1</t>
  </si>
  <si>
    <t>'4030202010133-1</t>
  </si>
  <si>
    <t>'4020202080513-1</t>
  </si>
  <si>
    <t>'4020202080313-1</t>
  </si>
  <si>
    <t>4020202050417-1</t>
  </si>
  <si>
    <t>'4020202060432-1</t>
  </si>
  <si>
    <t>'4020202080332-1</t>
  </si>
  <si>
    <t>'4020202080330-2</t>
  </si>
  <si>
    <t>'4020101040518-1</t>
  </si>
  <si>
    <t>'4020202060319-1</t>
  </si>
  <si>
    <t>'4020202080319-1</t>
  </si>
  <si>
    <t>'4020202080519-1</t>
  </si>
  <si>
    <t>'4020202090219-1</t>
  </si>
  <si>
    <t>'4020202090619-1</t>
  </si>
  <si>
    <t>'4020201030822-1</t>
  </si>
  <si>
    <t>'4020201040522-1</t>
  </si>
  <si>
    <t>'4020202060322-1</t>
  </si>
  <si>
    <t>'4020202060422-1</t>
  </si>
  <si>
    <t>'4020202080822-1</t>
  </si>
  <si>
    <t>'4020202090622-1</t>
  </si>
  <si>
    <t>'4050101030222-1</t>
  </si>
  <si>
    <t>'4020202090920-1</t>
  </si>
  <si>
    <t>'4020201030839-1</t>
  </si>
  <si>
    <t>'4020202090239-1</t>
  </si>
  <si>
    <t>'4020202090210-1</t>
  </si>
  <si>
    <t>'4030801010108-1</t>
  </si>
  <si>
    <t>4020101060226-1</t>
  </si>
  <si>
    <t>4030201010126-1</t>
  </si>
  <si>
    <t>4050102080326-1</t>
  </si>
  <si>
    <t>4050102080326-2</t>
  </si>
  <si>
    <t>4050101040726-1</t>
  </si>
  <si>
    <t>4050101030426-1</t>
  </si>
  <si>
    <t>4050102060326-1</t>
  </si>
  <si>
    <t>4050102080326-3</t>
  </si>
  <si>
    <t>4050102080426-1</t>
  </si>
  <si>
    <t>4050102080526-1</t>
  </si>
  <si>
    <t>4050102080926-1</t>
  </si>
  <si>
    <t>4050102090226-1</t>
  </si>
  <si>
    <t>4050102090626-1</t>
  </si>
  <si>
    <t>'4020101030807-1</t>
  </si>
  <si>
    <t>'4020101040307-1</t>
  </si>
  <si>
    <t>'4020101040407-1</t>
  </si>
  <si>
    <t>'4020101040507-1</t>
  </si>
  <si>
    <t>'4020101040807-1</t>
  </si>
  <si>
    <t>'4020201030407-1</t>
  </si>
  <si>
    <t>'4020201030707-1</t>
  </si>
  <si>
    <t>'4020201040207-1</t>
  </si>
  <si>
    <t>4020202080407-1</t>
  </si>
  <si>
    <t>4020202080311-1</t>
  </si>
  <si>
    <t>'4020101030811-1</t>
  </si>
  <si>
    <t>'4020101040511-1</t>
  </si>
  <si>
    <t>'4020201030811-1</t>
  </si>
  <si>
    <t>'4020202050411-1</t>
  </si>
  <si>
    <t>'4020202060311-1</t>
  </si>
  <si>
    <t>'4020202080311-3</t>
  </si>
  <si>
    <t>'4020202080811-1</t>
  </si>
  <si>
    <t>'4020202090611-1</t>
  </si>
  <si>
    <t>'4020202090211-1</t>
  </si>
  <si>
    <t>'4010201010614-1</t>
  </si>
  <si>
    <t>'4010202030114-1</t>
  </si>
  <si>
    <t>'4010203010114-1</t>
  </si>
  <si>
    <t>'4020201030214-1</t>
  </si>
  <si>
    <t>'4020201030514-1</t>
  </si>
  <si>
    <t>'4020201030814-1</t>
  </si>
  <si>
    <t>'4020202060314-1</t>
  </si>
  <si>
    <t>'4020202060414-1</t>
  </si>
  <si>
    <t>'4020202060814-1</t>
  </si>
  <si>
    <t>'4020202070214-1</t>
  </si>
  <si>
    <t>'4020202070314-1</t>
  </si>
  <si>
    <t>4020202080314-1</t>
  </si>
  <si>
    <t>4020202090214-1</t>
  </si>
  <si>
    <t>'4020202090614-1</t>
  </si>
  <si>
    <t>'4030202010114-1</t>
  </si>
  <si>
    <t>4031201010114-1</t>
  </si>
  <si>
    <t>'4030801010114-1</t>
  </si>
  <si>
    <t>'4050102060114-1</t>
  </si>
  <si>
    <t>'4050102060214-1</t>
  </si>
  <si>
    <t>4020202080323-1</t>
  </si>
  <si>
    <t>4020202080333-1</t>
  </si>
  <si>
    <t>4020202080330-1</t>
  </si>
  <si>
    <t>4020202080318-1</t>
  </si>
  <si>
    <t>4020202080318-3</t>
  </si>
  <si>
    <t>4020201030819-1</t>
  </si>
  <si>
    <t>4020202080322-1</t>
  </si>
  <si>
    <t>4020202080320-1</t>
  </si>
  <si>
    <t>4020202080339-1</t>
  </si>
  <si>
    <t>4020202090208-1</t>
  </si>
  <si>
    <t>FACATATIVÁ</t>
  </si>
  <si>
    <t>FONDO CTEI</t>
  </si>
  <si>
    <t>FONDO INSTITUTO DE POSGRADOS</t>
  </si>
  <si>
    <t>4010201010114-1</t>
  </si>
  <si>
    <t>13-01-2022</t>
  </si>
  <si>
    <t>14-01-2022</t>
  </si>
  <si>
    <t>17-01-2022</t>
  </si>
  <si>
    <t>20-01-2022</t>
  </si>
  <si>
    <t>28-01-2022</t>
  </si>
  <si>
    <t>4010201010514-1</t>
  </si>
  <si>
    <t>26-01-2022</t>
  </si>
  <si>
    <t>27-01-2022</t>
  </si>
  <si>
    <t>4010201010116-1</t>
  </si>
  <si>
    <t>'4010201010516-1</t>
  </si>
  <si>
    <t>'4010201010616-1</t>
  </si>
  <si>
    <t>'4010202030116-1</t>
  </si>
  <si>
    <t>'4010203010116-1</t>
  </si>
  <si>
    <t>'4020201040716-1</t>
  </si>
  <si>
    <t>'4020202100116-1</t>
  </si>
  <si>
    <t>'4020202080716-1</t>
  </si>
  <si>
    <t>4020202080316-3</t>
  </si>
  <si>
    <t>4020201040716-1</t>
  </si>
  <si>
    <t>4020201040516-1</t>
  </si>
  <si>
    <t>14-02-2022</t>
  </si>
  <si>
    <t>ACUERDO N. 005 - RECURSOS NACIÓN</t>
  </si>
  <si>
    <t>Interventoría a estudios y diseños técnicos necesarios para construir la segunda fase de la nueva sede de la extensión Zipaquirá de la Universidad de Cundinamarca</t>
  </si>
  <si>
    <t>4020202080317-4</t>
  </si>
  <si>
    <t>Ucundinamarca Virtual</t>
  </si>
  <si>
    <t>4020202080321-1</t>
  </si>
  <si>
    <t>4030801010120-1</t>
  </si>
  <si>
    <t>4031201010120-1</t>
  </si>
  <si>
    <t>4020202080318-7</t>
  </si>
  <si>
    <t>4020101040516-1</t>
  </si>
  <si>
    <t>Servicio de desarrollo a la medida para la implementación digital de los procesos y procedimientos académicos referentes al reglamento estudiantil en su ultima versión.</t>
  </si>
  <si>
    <t>OTROS SERVICIOS PROFESIONALES, CIENTÍFICOS Y TÉCNICOS - SERVICIOS DE DISEÑO Y DESARROLLO DE LA TECNOLOGÍA DE LA INFORMACIÓN (TI)</t>
  </si>
  <si>
    <t>Modernización de mobiliario y recursos educativos de espacios académicos para atender las actividades misionales en el marco de los procesos de aseguramiento de calidad académica.</t>
  </si>
  <si>
    <t>4020101030807-1</t>
  </si>
  <si>
    <t xml:space="preserve">ANULADO </t>
  </si>
  <si>
    <t>ANULADO</t>
  </si>
  <si>
    <t>adquisición obras jurídicas en hojas sustituibles e internet para la universidad de cundinamarca</t>
  </si>
  <si>
    <t>221</t>
  </si>
  <si>
    <t>ampliacion del software para modelos de análisis cualitativo de grandes cuerpos de datos textuales, gráficos y de vídeo que utilizan los programas academicos de la universidad de cundinmarca.</t>
  </si>
  <si>
    <t>259</t>
  </si>
  <si>
    <t>249</t>
  </si>
  <si>
    <t>prestación de servicios profesionales en la dirección de autoevaluación y acreditación desarrollando estudio de factibilidad de programas de educación en las distintas provincias donde hace presencia la universidad de cundinamarca</t>
  </si>
  <si>
    <t>realización de video institucional para difundir el ejercicio de autoevaluación de programas académicos e institucional, en el marco de los procesos de aseguramiento de la calidad académica que implementa la universidad de cundinamarca.</t>
  </si>
  <si>
    <t>adquisición de elementos de identificación para el equipo de la escuela de formación y aprendizaje docente efad, y de la dirección de autoevaluación y acreditación, en el marco de los procesos de implementación de los circuitos de formación, evaluación e innovación como parte del modelo educativo digital transmoderno medit, de registro calificado y acreditación en alta calidad, de la universidad de cundinamarca.</t>
  </si>
  <si>
    <t>prestar servicios profesiones en la dirección de autoevaluación y acreditación y la dirección de posgrados, para elaborar el documento maestro (nueve condiciones de calidad definidas por el decreto 1330 de 2019 y la resolución 21795 de 2020), de un programa de especialización en emprendimiento e innovación, modalidad virtual; incluyendo el proceso de sustentación ante órganos colegiados.</t>
  </si>
  <si>
    <t>prestar servicios profesiones en la dirección de autoevaluación y acreditación y la facultad de ciencias agropecuarias, para elaborar el documento maestro (nueve condiciones de calidad definidas por el decreto 1330 de 2019 y la resolución 21795 de 2020), del programa ingeniería geomática, modalidad presencial, a ofertar en la universidad de cundinamarca, sede soacha; incluyendo el proceso de sustentación ante órganos colegiados.</t>
  </si>
  <si>
    <t>prestar servicios profesiones en la dirección de autoevaluación y acreditación y la dirección de posgrados, para elaborar el documento maestro (nueve condiciones de calidad definidas por el decreto 1330 de 2019 y la resolución 21795 de 2020), de un programa de especialización en gestión del conocimiento e investigación, modalidad virtual; incluyendo el proceso de sustentación ante órganos colegiados.</t>
  </si>
  <si>
    <t>244</t>
  </si>
  <si>
    <t>245</t>
  </si>
  <si>
    <t>246</t>
  </si>
  <si>
    <t>235</t>
  </si>
  <si>
    <t>diseñar los planes de aprendizaje digital para los campos de aprendizaje disciplinar de los programas de posgrado de la vigencia 2022-i.</t>
  </si>
  <si>
    <t>prestar sus servicios profesionales en el soporte tecnológico y pedagógico de los proyectos educativos llevados a cabo en el marco del medit de los  campos de aprendizaje disciplinares por la oficina de educación virtual y a distancia de la universidad de cundinamarca.</t>
  </si>
  <si>
    <t xml:space="preserve">prestar servicios en el soporte y generación de datos y analíticas de la plataforma lms institucional, vinculación de chatbot como fortalecimiento en el soporte tecnológico institucional para garantizar la efectiva implementación de los campos de aprendizaje disciplinares de los programas académicos de la universidad de cundinamarca. </t>
  </si>
  <si>
    <t xml:space="preserve">prestar servicios profesionales para diseñ;ar la línea gráfica de los proyectos asignados, así como el diseñ;o del material gráfico, desarrollo y soporte del backend y frontend y montaje en moodle de los recursos educativos digitales que conformen los proyectos educativos a campos de aprendizaje disciplinares - llevados a cabo en el marco del medit por la oficina de educación virtual y a distancia de la universidad de cundinamarca. </t>
  </si>
  <si>
    <t xml:space="preserve">prestar servicios profesionales en la configuración de la infraestructura  y  puesta  a  punto necesaria que permita el correcto funcionamiento del gestor de aprendizaje moodle de la universidad de cundinamarca para garantizar la efectiva implementación de los campos de aprendizaje disciplinares.  </t>
  </si>
  <si>
    <t xml:space="preserve">prestar servicios profesionales para la realización, revisión y actualización de las producciones audiovisuales que conformen los proyectos educativos de los campos de aprendizaje disciplinares, llevados a cabo en el marco del medit por la oficina de educación virtual y a distancia de la universidad de cundinamarca. </t>
  </si>
  <si>
    <t xml:space="preserve">prestar sus servicios profesionales en la coordinación y verificación del cumplimiento del proceso de producción de cursos y recursos educativos, así como el apoyo en la edición de videos de los campos de aprendizaje disciplinares llevados a cabo en el marco del medit por la oficina de educación virtual y a distancia de la universidad de cundinamarca. </t>
  </si>
  <si>
    <t>prestar servicios profesionales en la administración del entorno de moodle de los campos de aprendizaje disciplinares enmarcados en el medit de la universidad de cundinamarca.</t>
  </si>
  <si>
    <t xml:space="preserve">prestar sus servicios profesionales para realizar el acompañ;amiento de los aspectos técnicos, operativos y organizacionales a la comunidad en general en el  uso de la plataforma de gestión de aprendizaje a moodle a de los campos de aprendizaje disciplinares de los programas académicos de la universidad de cundinamarca. </t>
  </si>
  <si>
    <t>prestar sus servicios profesionales como diseñ;ador instruccional para la digitalización de campos de aprendizaje disciplinares de los programas académicos de universidad de cundinamarca.</t>
  </si>
  <si>
    <t xml:space="preserve">prestar sus servicios profesionales como diseñ;ador instruccional para la creación de experiencias de aprendizaje y la creación de recursos educativos digitales de los _x000D_
campos de aprendizajes disciplinares de los programas académicos de la universidad de cundinamarca. </t>
  </si>
  <si>
    <t xml:space="preserve">	_x000D_
prestar sus servicios profesionales para el diseñ;o de recursos educativos, así como el diseñ;o instruccional de los campos de aprendizaje disciplinares de los programas académicos de la universidad de cundinamarca. </t>
  </si>
  <si>
    <t xml:space="preserve">prestar sus servicios profesionales en la realización del diseñ;o pedagógico e instruccional propio de los proyectos educativos llevados a cabo en el marco del medit _x000D_
-campos de aprendizaje disciplinares- por la oficina de educación virtual y a distancia de la universidad de cundinamarca. </t>
  </si>
  <si>
    <t>prestar servicios profesionales para desarrollar y brindar soporte del backend y frontend de los recursos educativos digitales que conformen los campos de aprendizaje disciplinares a cadis allevados a cabo en el marco del medit por la oficina de educación virtual y a distancia de la universidad de cundinamarca, así como garantizar su gestión tecnológica</t>
  </si>
  <si>
    <t xml:space="preserve">prestar servicios profesionales para realizar el acompañ;amiento a profesores líderes en la configuración tecnológica de sus campos de aprendizaje disciplinares a cadis a de la _x000D_
universidad de cundinamarca. </t>
  </si>
  <si>
    <t>227</t>
  </si>
  <si>
    <t>229</t>
  </si>
  <si>
    <t>230</t>
  </si>
  <si>
    <t>231</t>
  </si>
  <si>
    <t>232</t>
  </si>
  <si>
    <t>233</t>
  </si>
  <si>
    <t>234</t>
  </si>
  <si>
    <t>243</t>
  </si>
  <si>
    <t>250</t>
  </si>
  <si>
    <t>251</t>
  </si>
  <si>
    <t>237</t>
  </si>
  <si>
    <t>238</t>
  </si>
  <si>
    <t>239</t>
  </si>
  <si>
    <t>247</t>
  </si>
  <si>
    <t>253</t>
  </si>
  <si>
    <t>servicios de apoyo logísticos y alimentación para desarrollo e implementación del concurso y encuentro de experiencias de innovación educativa docente y circuitos de formación en el marco del modelo educativo digital transmoderno de la universidad de cundinamarca.</t>
  </si>
  <si>
    <t>2022-03-16 09:15:09.0</t>
  </si>
  <si>
    <t>2022-03-31 17:11:44.0</t>
  </si>
  <si>
    <t>adquisición de bienes necesarios para el proceso de sensibilizacion difusión y socialización de los procesos de formacion docente derivados de la implementación de los circuitos de formacion innovacion y evaluacion declarados en la escuela de formación y aprendizaje docente de la universidad de cundinamarca</t>
  </si>
  <si>
    <t>2022-04-05 08:50:29.0</t>
  </si>
  <si>
    <t xml:space="preserve">prestar servicios profesionales en la escuela de formacion y aprendizaje docente apoyando el diseno e implementacion de los campos de aprendizaje disciplinar de los programas resignificados curricularmente_x000D_
</t>
  </si>
  <si>
    <t xml:space="preserve">prestar servicios profesionales en la escuela de formacion y aprendizaje docente de la ucundinamarca para implementar piezas graficas, micrositio, videotutoriales y recursos educativos digitales requeridos en el desarrollo de los circuitos de evaluacion, formacion e innovacion requeridos en el campo multidimensional de aprendizaje_x000D_
</t>
  </si>
  <si>
    <t>prestar servicios profesionales en la escuela de formacion y aprendizaje docente gestionando los servicios de web master para sistematizar las experiencias derivadas de la implementacion de los circuitos de formacion dirigidos a profesores de la universidad de cundinamarca</t>
  </si>
  <si>
    <t>prestar servicios profesionales en la escuela de formacion yaprendizaje docente para gestionar el acompaãamiento,construccion y retroalimentacion en el diseão de campos deaprendizaje derivados de los procesos de resignificacioncurricular de programas academicos de la universidad decundinamarca</t>
  </si>
  <si>
    <t>2022-03-16 15:29:47.0</t>
  </si>
  <si>
    <t>2022-03-16 15:30:27.0</t>
  </si>
  <si>
    <t>2022-03-24 10:15:43.0</t>
  </si>
  <si>
    <t>2022-03-24 00:00:00.0</t>
  </si>
  <si>
    <t>prestar el servicio de recolección, transporte y disposición de residuos peligrosos 2022 con cubrimiento institucional en la sede, seccionales extensiones, unidades agroambientales y centro académico deportivo -cad.</t>
  </si>
  <si>
    <t>264</t>
  </si>
  <si>
    <t>2022-04-08 14:11:12.0</t>
  </si>
  <si>
    <t xml:space="preserve">PRPOAI-237
</t>
  </si>
  <si>
    <t>PRPOAI-215</t>
  </si>
  <si>
    <t>PRPOAI-235</t>
  </si>
  <si>
    <t>PRPOAI-238</t>
  </si>
  <si>
    <t>servicio de catering para la reunión de homenaje a graduandos del ipa 2022 de la universidad de cundinamarca</t>
  </si>
  <si>
    <t>223</t>
  </si>
  <si>
    <t>2022-02-28 16:58:20.0</t>
  </si>
  <si>
    <t>participación de personal de planta de la universidad de cundinamarca en la formación para implementar la norma 3000-1 modelo empresa familiarmente responsable en el sector educativo</t>
  </si>
  <si>
    <t>226</t>
  </si>
  <si>
    <t>2022-03-08 18:07:01.0</t>
  </si>
  <si>
    <t>adquisición de elementos de identificación para el equipo de la dirección isu</t>
  </si>
  <si>
    <t>252</t>
  </si>
  <si>
    <t>2022-03-31 17:11:14.0</t>
  </si>
  <si>
    <t>prestar servicios como personal académico para orientar el diplomado: diversidad como propósito educativo de vicerrectoría_x000D_
académica</t>
  </si>
  <si>
    <t>prestar servicio como personal académico para orientar diplomado educación inclusiva, diversidad y estrategias pedagógicas de vicerrectoría académica</t>
  </si>
  <si>
    <t>263</t>
  </si>
  <si>
    <t>265</t>
  </si>
  <si>
    <t>2022-04-08 14:08:55.0</t>
  </si>
  <si>
    <t>2022-04-08 17:50:45.0</t>
  </si>
  <si>
    <t>PRPOAI-180</t>
  </si>
  <si>
    <t>PRPOAI-63</t>
  </si>
  <si>
    <t>PRPOAI-181</t>
  </si>
  <si>
    <t>PRPOAI-226</t>
  </si>
  <si>
    <t>PRPOAI-209</t>
  </si>
  <si>
    <t>PRPOAI-155</t>
  </si>
  <si>
    <t>PRPOAI-161</t>
  </si>
  <si>
    <t>PRPOAI-116</t>
  </si>
  <si>
    <t>PRPOAI-121</t>
  </si>
  <si>
    <t>PRPOAI-208</t>
  </si>
  <si>
    <t>PRPOAI-168</t>
  </si>
  <si>
    <t>PRPOAI-156</t>
  </si>
  <si>
    <t xml:space="preserve">adquisicion de un escritorio y un archivador para la oficina de los laboratorios de ciencias agropecuarias y ambientales de la extensión facatativá._x000D_
</t>
  </si>
  <si>
    <t>ARTÍCULOS TEXTILES (EXCEPTO PRENDAS DE VESTIR)</t>
  </si>
  <si>
    <t>TEJIDO DE PUNTO O GANCHILLO; PRENDAS DE VESTIR</t>
  </si>
  <si>
    <t>PRODUCTOS DE CAUCHO Y PLÁSTICO</t>
  </si>
  <si>
    <t>MUEBLES; OTROS BIENES TRANSPORTABLES N.C.P.</t>
  </si>
  <si>
    <t>SERVICIOS DE INVESTIGACIÓN Y DESARROLLO</t>
  </si>
  <si>
    <t xml:space="preserve">OTROS SERVICIOS PROFESIONALES, CIENTÍFICOS Y TÉCNICOS - SERVICIOS CIENTÍFICOS Y OTROS SERVICIOS TÉCNICOS </t>
  </si>
  <si>
    <t>iii convocatoria interna - periodo 2022- 1 - ucundinamarca generación siglo 21-conformación del banco de proyectos elegibles y establecer la planeación y dedicación de los profesores a la función sustantiva de ciencia tecnología e innovación, con el fin de obtener productos académicos en el marco de los indicadores minciencias a fin de fortalecer los grupos de investigación mediante la financiación de proyectos de ctei translocales de alto impacto para el departamento de cundinamarca</t>
  </si>
  <si>
    <t>isbn para publicaciones no periódicas (libros, cartillas, boletines divulgativos, entre otros) producidas a través de la editorial de la universidad de cundinamarca</t>
  </si>
  <si>
    <t>224</t>
  </si>
  <si>
    <t>2022-03-04 13:26:54.0</t>
  </si>
  <si>
    <t>apoyo económico para la participación universitaria en los juegos fisuamérica games</t>
  </si>
  <si>
    <t>apoyo económico a estudiantes e instructores para la participación de los grupos deportivos de estudiantes en los ascun regionales.</t>
  </si>
  <si>
    <t>262</t>
  </si>
  <si>
    <t>266</t>
  </si>
  <si>
    <t>2022-04-08 14:05:13.0</t>
  </si>
  <si>
    <t>2022-04-08 17:51:15.0</t>
  </si>
  <si>
    <t>taller de conmemoración de la labor docente ucundinamarca.</t>
  </si>
  <si>
    <t>261</t>
  </si>
  <si>
    <t>prestar servicios en el proceso de monitoreo y mantenimiento de la base de datos oracle en la direccion de sistemas de la universidad de cundinamarca</t>
  </si>
  <si>
    <t>236</t>
  </si>
  <si>
    <t>2022-03-15 09:13:22.0</t>
  </si>
  <si>
    <t>PRPOAI-231</t>
  </si>
  <si>
    <t>Suscripción del servicio de licenciamiento tipo campus de las herramientas ofimaticas, sistemas operativos, servicio de Exchange (correo institucional) y herramientas colaborativas para la universidad de cundinamarca</t>
  </si>
  <si>
    <t>257</t>
  </si>
  <si>
    <t>2022-04-05 09:24:24.0</t>
  </si>
  <si>
    <t>01-03-2022</t>
  </si>
  <si>
    <t>24-02-2022</t>
  </si>
  <si>
    <t>06-04-2022</t>
  </si>
  <si>
    <t>18-02-2022</t>
  </si>
  <si>
    <t>15-03-2022</t>
  </si>
  <si>
    <t>29-03-2022</t>
  </si>
  <si>
    <t>18-03-2022</t>
  </si>
  <si>
    <t>25-03-2022</t>
  </si>
  <si>
    <t>23-03-2022</t>
  </si>
  <si>
    <t>31-03-2022</t>
  </si>
  <si>
    <t>02-03-2022</t>
  </si>
  <si>
    <t>4020101030802-1</t>
  </si>
  <si>
    <t>4020101030802-2</t>
  </si>
  <si>
    <t>4020101040302-1</t>
  </si>
  <si>
    <t>4020101040502-1</t>
  </si>
  <si>
    <t>4020101040502-2</t>
  </si>
  <si>
    <t>4020101040502-3</t>
  </si>
  <si>
    <t>4020202050402-1</t>
  </si>
  <si>
    <t>4020202080302-1</t>
  </si>
  <si>
    <t>4020202080302-2</t>
  </si>
  <si>
    <t>4030801010102-1</t>
  </si>
  <si>
    <t>4020101030804-1</t>
  </si>
  <si>
    <t>4020101030804-2</t>
  </si>
  <si>
    <t>4020101040504-1</t>
  </si>
  <si>
    <t>4020101040704-1</t>
  </si>
  <si>
    <t>4020202050404-1</t>
  </si>
  <si>
    <t>4020202080304-1</t>
  </si>
  <si>
    <t>4030801010104-1</t>
  </si>
  <si>
    <t>07-03-2022</t>
  </si>
  <si>
    <t>25-02-2022</t>
  </si>
  <si>
    <t>11-03-2022</t>
  </si>
  <si>
    <t>4050102080126-1</t>
  </si>
  <si>
    <t>07-04-2022</t>
  </si>
  <si>
    <t>4050101020726-1</t>
  </si>
  <si>
    <t>4050101020826-1</t>
  </si>
  <si>
    <t>4050101030226-1</t>
  </si>
  <si>
    <t>4050101030626-1</t>
  </si>
  <si>
    <t>4050101030826-1</t>
  </si>
  <si>
    <t>4050101040526-1</t>
  </si>
  <si>
    <t>4050102060426-1</t>
  </si>
  <si>
    <t>40501020703-26-1</t>
  </si>
  <si>
    <t>4050102080326-4</t>
  </si>
  <si>
    <t>4030801010110-1</t>
  </si>
  <si>
    <t>03-02-2022</t>
  </si>
  <si>
    <t>28-02-2022</t>
  </si>
  <si>
    <t>04-04-2022</t>
  </si>
  <si>
    <t>09-03-2022</t>
  </si>
  <si>
    <t>01-04-2022</t>
  </si>
  <si>
    <t>05-04-2022</t>
  </si>
  <si>
    <t>08-04-2022</t>
  </si>
  <si>
    <t>17-03-2022</t>
  </si>
  <si>
    <t>10-03-2022</t>
  </si>
  <si>
    <t>PRPOAI-215 FOMENTO</t>
  </si>
  <si>
    <t>PRPOAI-220 FOMENTO</t>
  </si>
  <si>
    <t>PRPOAI-233 FOMENTO</t>
  </si>
  <si>
    <t>PRPOAI-221 FOMENTO</t>
  </si>
  <si>
    <t>PRPOAI-79 FOMENTO</t>
  </si>
  <si>
    <t xml:space="preserve">PRPOAI-147
</t>
  </si>
  <si>
    <t>Adquisición recursos electrónicos y bases de datos para las bibliotecas de la Universidad de Cundinamarca en su Sede, Seccionales y Extensiones vigencia 2022</t>
  </si>
  <si>
    <t>UNIDAD DE APOYO ACADEMICO</t>
  </si>
  <si>
    <t xml:space="preserve">PRPOAI-72
</t>
  </si>
  <si>
    <t>Adecuación locativa y dotación de mobiliario e insumos para laboratorio biotecnología y genética facultad de ciencias agropecuarias, sede Fusagasugá.</t>
  </si>
  <si>
    <t>Unidad de Apoyo Académico - Facultad de Ciencias Agropecuarias</t>
  </si>
  <si>
    <t xml:space="preserve">PRPOAI-90
</t>
  </si>
  <si>
    <t>Laboratorio de logística industrial</t>
  </si>
  <si>
    <t>Unidad de Apoyo Académico - Facultad De Ingeniería</t>
  </si>
  <si>
    <t xml:space="preserve">PRPOAI-95
</t>
  </si>
  <si>
    <t>Fábrica de software - virtualización</t>
  </si>
  <si>
    <t xml:space="preserve">PRPOAI-140
</t>
  </si>
  <si>
    <t>Adecuaciones locativas y adquisición mobiliario para el Laboratorio de Microbiología, Sede Fusagasugá</t>
  </si>
  <si>
    <t>Unidad de Apoyo Académico - Facultad De Ciencias Agropecuarias</t>
  </si>
  <si>
    <t xml:space="preserve">PRPOAI-232
</t>
  </si>
  <si>
    <t>Creación, puesta en marcha y funcionamiento del Centro de Desarrollo Tecnológico de la Facultad de Ingeniería de la Universidad de Cundinamarca</t>
  </si>
  <si>
    <t>Unidad de Apoyo Académico - Facultad De Ingeniería - Programa Ingeniería Electrónica</t>
  </si>
  <si>
    <t>PRPOAI-249</t>
  </si>
  <si>
    <t>ADQUISICIÓN DE EQUIPOS DE CÓMPUTO PARA SEDES, EXTENSIONES Y SECCIONALES DE LA UNIVERSIDAD DE CUNDINAMARCA</t>
  </si>
  <si>
    <t>PRPOAI-256</t>
  </si>
  <si>
    <t>Actualización equipos de cómputo y renovación de equipos tecnológicos e insumos necesarios en los laboratorios del programa de Ingeniería Electrónica de la Universidad de Cundinamarca.</t>
  </si>
  <si>
    <t>Unidad de Apoyo Académico - Facultad de Ingeniería</t>
  </si>
  <si>
    <t>PRPOAI-257</t>
  </si>
  <si>
    <t>Implementación del laboratorio para desarrollo de software y la virtualización para el programa de ingeniería de sistemas y computación en la  sede Fusagasugá</t>
  </si>
  <si>
    <t>PRPOAI-269</t>
  </si>
  <si>
    <t>Renovación elementos educativos, electrónicos y de audio del Auditorio extensión Chía de la Universidad de Cundinamarca</t>
  </si>
  <si>
    <t>Unidad de Apoyo Académico - Extensión Chía</t>
  </si>
  <si>
    <t>PRPOAI-261</t>
  </si>
  <si>
    <t>ENCUENTRO ORGANIZACIONES Y PRODUCTORES DE CAFES ESPECIALES - CUNDINAMARCA</t>
  </si>
  <si>
    <t>FESTIVAL Y CONGRESO INTERNACIONAL EQUINO, UNIVERSIDAD DE CUNDINAMARCA</t>
  </si>
  <si>
    <t>Centro de Estudios Agroambiental - Facultad de Ciencias Agropecuarias</t>
  </si>
  <si>
    <t>PRPOAI-260</t>
  </si>
  <si>
    <t>POAI DISENO PEDAGOGICO Y TECNOLOGICO DE LOS CAMPOS DE APRENDIZAJE DISCIPLINAR DE LOS PROGRAMAS ACADEMICOS</t>
  </si>
  <si>
    <t>PRPOAI-265</t>
  </si>
  <si>
    <t>SUMINISTRO E INSTALACIÓN DE SISTEMA DE ILUMINACIÓN CON ENERGIA FOTOVOLTAICA (PANELES SOLARES) - PARA LAS AULAS ESPECIALES DE FORMACIÓN (BLOQUE D - AREAS DEPORTIVAS, LABORATORIOS, CAMPOS DEPORTIVOS EXTERIORES) DEL PROGRAMA DE CIENCIAS DEL DEPORTE Y LA EDUCACIÓN FÍSICA - DE LA UNIVERSIDAD DE CUNDINAMARCA, EXTENSIÓN SOACHA</t>
  </si>
  <si>
    <t>Bienes y Servicios - Extensión Soacha</t>
  </si>
  <si>
    <t>Consultoría para los diseños arquitectónicos, estudios técnicos necesarios y obtención de licencias de construcción y/o permisos requeridos para construir el muro de cerramiento fase 2 y 3 , áreas de vigilancia y alumbrado al aire libre en el lote de terreno de propiedad de la universidad de cundinamarca, ubicado junto a la cárcel modelo en la ciudad de bogotá</t>
  </si>
  <si>
    <t>PRPOAI-135</t>
  </si>
  <si>
    <t>PRPOAI-262</t>
  </si>
  <si>
    <t>SUMINISTRO E INSTALACIÓN DE MOBILIARIO Y DIVISIONES DE OFICINA PARA LA PRIMERA FASE DE LA NUEVA EDIFICACIÓN DE LA EXTENSIÓN ZIPAQUIRÁ DE LA UNIVERSIDAD DE CUNDINAMARCA</t>
  </si>
  <si>
    <t>PRPOAI-263</t>
  </si>
  <si>
    <t>ADECUACION FISICA Y DOTACION DE MOBILIARIO PARA LA SALA DE DOCENTES EN LA EXTENSION FACATATIVA Y SECCIONAL GIRARDOT</t>
  </si>
  <si>
    <t>PRPOAI-264</t>
  </si>
  <si>
    <t>CONSULTORIA  PARA EL LEVANTAMIENTO,  DISEÑOS ELECTRICOS Y LUMÍNICOS Y  DE ENERGIA SOLAR FOTOVOLTAICA EN LA SECCIONAL GIRARDOT Y EXTENSION FACATATIVA QUE PERMITAN EL DESARROLLO DE CAMPUS SOSTENIBLE EN LA UNIVERSIDAD DE CUNDINAMARCA.</t>
  </si>
  <si>
    <t>PRPOAI-241</t>
  </si>
  <si>
    <t>Implementación de la red de difusión universitaria de la universidad de Cundinamarca de la seccional Ubaté - emisora</t>
  </si>
  <si>
    <t>COMUNICACIONES - UBATÉ</t>
  </si>
  <si>
    <t>PRPOAI-124</t>
  </si>
  <si>
    <t>CONTRATAR EL DISEÑO, SUMINISTRO E INSTALACIÓN DE LA SEÑALIZACIÓN CON PARÁMETROS DE ACCESIBILIDAD UNIVERSAL DE LOS ESPACIOS INTERNOS EN PRO DE LA EDUCACIÓN INCLUSIVA, CONDICIONES DE CALIDAD Y SEGURIDAD Y SALUD EN EL TRABAJO. FASE 2</t>
  </si>
  <si>
    <t>PRPOAI-253</t>
  </si>
  <si>
    <t>Realizar el estudio y análisis de tasa de permanencia, tasa de deserción y tasa de graduación y creación de estrategias.</t>
  </si>
  <si>
    <t>PRPOAI-254</t>
  </si>
  <si>
    <t>Implementación del sistema de gestión antisoborno, rendición de cuentas e informes de gestión en el marco del MEDIT en la UdeC</t>
  </si>
  <si>
    <t>PRPOAI-266</t>
  </si>
  <si>
    <t>Consultoría para el diseño urbanístico para la sede Fusagasugá, d ela Universidad de Cundinamarca</t>
  </si>
  <si>
    <t>FOMENTO 2019</t>
  </si>
  <si>
    <t>IMPLEMENTACIÓN DE UN CENTRO DE INNOVACIÓN TECNOLÓGICA</t>
  </si>
  <si>
    <t>PLANEACIÓN INSTITUCIONAL - EXTENSIÓN FACATATIVÁ</t>
  </si>
  <si>
    <t>DOTACION DEL CENTRO DE INVESTIGACION ORLANDO FALS Y MAPOTECA ERNESTO GUHL</t>
  </si>
  <si>
    <t>PLANEACIÓN INSTITUCIONAL - FACULTAD DE EDUCACIÓN</t>
  </si>
  <si>
    <t>PRPOAI-251</t>
  </si>
  <si>
    <t>Transformación e impactos de la Interacción Social Universitaria en la Universidad de Cundinamarca.</t>
  </si>
  <si>
    <t>I FASE - DISENO PEDAGOGICO Y TECNOLOGICO PARA LA CREACION DE ESPECIALIZACIONES Y MAESTRIAS DE POSGRADO EN MODALIDAD VIRTUAL</t>
  </si>
  <si>
    <t>PRPOAI-243</t>
  </si>
  <si>
    <t>Desarrollar procesos de sistematización de procedimientos y herramientas alineadas al modelo educativo digital transmoderno - medit</t>
  </si>
  <si>
    <t>MEJORAMIENTO DE LA RED WIFI DE LA INFRAESTRUCTURA TECNOLOGICA DE LA EXTENSION CHIA</t>
  </si>
  <si>
    <t>MANTENIMIENTO DE CUBIERTA Y TECHO DE LA RAMPA UBICADA EN EL BLOQUE A EXTENSION FACATATIVÁ</t>
  </si>
  <si>
    <t>MANTENIMIENTO Y ADECUACIÓN DEL TERRENO PARA EL INGRESO DE LA EXTENSIÓN FACATATIVÁ.</t>
  </si>
  <si>
    <t>ADQUISICIÓN DE ELEMENTOS DE PAPELERÍA PARA LA CONSERVACIÓN DEL ARCHIVO DOCUMENTAL EXTENSIÓN FACATATIVÁ PARA LA VIGENCIA 2022</t>
  </si>
  <si>
    <t>ADECUACIÓN DE ESPACIOS FISICOS PARA LAS OFICINAS ADMINISTRATIVAS DE LA EXTENSIÓN FACATATIVA</t>
  </si>
  <si>
    <t>Estrategias para la optimización de la retención estudiantil en estudiantes de pregrado, incluye programas socioeconomicos, inducción, consejerias entre otros</t>
  </si>
  <si>
    <t>PRPOAI-196 BU FUSA</t>
  </si>
  <si>
    <t>FOMENTO DE LOS HABITOS, ESTILOS DE VIDA SALUDABLES, APROVECHAMIENTO DEL TIEMPO LIBRE Y FORTALECIMIENTO DE LAS APTITUDES Y ACTITUDES DE LA COMUNIDAD UNIVERSITARIA</t>
  </si>
  <si>
    <t>PRPOAI-200 BU FUSA</t>
  </si>
  <si>
    <t>EXTENSIÓN SOACHA</t>
  </si>
  <si>
    <t>EXTENSIÓN CHIA-ZIPAQUIRÁ</t>
  </si>
  <si>
    <t>SECCIONAL UBATÉ</t>
  </si>
  <si>
    <t>ACUERDO N. 006 - RB ESTAMPILLA</t>
  </si>
  <si>
    <t xml:space="preserve">ACUERDO N. 008 - RB </t>
  </si>
  <si>
    <t>ACUERDO N. 009 - RB PFI - PFC</t>
  </si>
  <si>
    <t>ACUERDO N. 010 - RVIG ANTERIORES</t>
  </si>
  <si>
    <t>MAQUINARIA Y APARATOS ELÉCTRICOS</t>
  </si>
  <si>
    <t>4020101040607-1</t>
  </si>
  <si>
    <t>4020201040707-1</t>
  </si>
  <si>
    <t>4020201030507-1</t>
  </si>
  <si>
    <t>4020201030607-1</t>
  </si>
  <si>
    <t>4020201030707-1</t>
  </si>
  <si>
    <t>4020202050407-1</t>
  </si>
  <si>
    <t>4020202060307-1</t>
  </si>
  <si>
    <t>4020202060407-1</t>
  </si>
  <si>
    <t>4020202080307-1</t>
  </si>
  <si>
    <t>4020202080507-1</t>
  </si>
  <si>
    <t>4020202080907-1</t>
  </si>
  <si>
    <t>PIEDRA, ARENA Y ARCILLA</t>
  </si>
  <si>
    <t>4020201010531-1</t>
  </si>
  <si>
    <t>PRODUCTOS DE MOLINERÍA, ALMIDONES Y PRODUCTOS DERIVADOS DEL ALMIDÓN; OTROS PRODUCTOS ALIMENTICIOS</t>
  </si>
  <si>
    <t>4020201020331-1</t>
  </si>
  <si>
    <t>4020201020731-1</t>
  </si>
  <si>
    <t>4020201030231-1</t>
  </si>
  <si>
    <t>4020201030831-1</t>
  </si>
  <si>
    <t>4020201040531-1</t>
  </si>
  <si>
    <t>4020201040631-1</t>
  </si>
  <si>
    <t>4020202060331-1</t>
  </si>
  <si>
    <t>4020202060431-1</t>
  </si>
  <si>
    <t>4020202070331-1</t>
  </si>
  <si>
    <t>4020202080331-1</t>
  </si>
  <si>
    <t>4020202080331-5</t>
  </si>
  <si>
    <t>4020202080931-1</t>
  </si>
  <si>
    <t>4020202090631-1</t>
  </si>
  <si>
    <t>4030202010131-1</t>
  </si>
  <si>
    <t>4020202080321-3</t>
  </si>
  <si>
    <t>4020202060813-1</t>
  </si>
  <si>
    <t>4020101040513-1</t>
  </si>
  <si>
    <t>OTROS SERVICIOS PROFESIONALES, CIENTÍFICOS Y TÉCNICOS - SERVICIOS DE ARQUITECTURA, SERVICIOS DE PLANEACIÓN URBANA Y ORDENACIÓN DEL TERRITORIO; SERVICIOS DE ARQUITECTURA PAISAJISTA</t>
  </si>
  <si>
    <t>4020202050417-2</t>
  </si>
  <si>
    <t>4020202080317-8</t>
  </si>
  <si>
    <t>4020101030817-1</t>
  </si>
  <si>
    <t>4020201030817-1</t>
  </si>
  <si>
    <t>PRODUCTOS DE LA AGRICULTURA Y LA HORTICULTURA</t>
  </si>
  <si>
    <t>4020101040618-1</t>
  </si>
  <si>
    <t>4020201000118-1</t>
  </si>
  <si>
    <t>4020201030218-1</t>
  </si>
  <si>
    <t>4020201030418-1</t>
  </si>
  <si>
    <t>4020201030618-1</t>
  </si>
  <si>
    <t>4020201040218-1</t>
  </si>
  <si>
    <t>4020202080718-1</t>
  </si>
  <si>
    <t>4020202060318-1</t>
  </si>
  <si>
    <t>4020202080318-8</t>
  </si>
  <si>
    <t>4020202080518-1</t>
  </si>
  <si>
    <t>4020202080918-1</t>
  </si>
  <si>
    <t>4020202060322-1</t>
  </si>
  <si>
    <t>4020202060422-1</t>
  </si>
  <si>
    <t>4030202010122-1</t>
  </si>
  <si>
    <t>4050101030222-1</t>
  </si>
  <si>
    <t>4050102080322-1</t>
  </si>
  <si>
    <t>4050102080322-2</t>
  </si>
  <si>
    <t>4050102080522-1</t>
  </si>
  <si>
    <t>4020101040839-1</t>
  </si>
  <si>
    <t>DOTACIÓN (PRENDAS DE VESTIR Y CALZADO)</t>
  </si>
  <si>
    <t>SERVICIOS PARA EL CUIDADO DE LA SALUD HUMANA Y SERVICIOS SOCIALES</t>
  </si>
  <si>
    <t>4020101040514-1</t>
  </si>
  <si>
    <t>4020201020814-1</t>
  </si>
  <si>
    <t>4020202090314-1</t>
  </si>
  <si>
    <t>4020101040703-1</t>
  </si>
  <si>
    <t>4020201040603-1</t>
  </si>
  <si>
    <t>4020202070203-1</t>
  </si>
  <si>
    <t>4020202080303-1</t>
  </si>
  <si>
    <t>4020202080703-1</t>
  </si>
  <si>
    <t>ALOJAMIENTO; SERVICIOS DE SUMINISTROS DE COMIDAS Y BEBIDAS - Estrategias para la optimización de la retención estudiantil en estudiantes de pregrado, incluye programas socioeconomicos, inducción, consejerias entre otros</t>
  </si>
  <si>
    <t>APOYOS SOCIOECONOMICOS A ESTUDIANTES - Estrategias para la optimización de la retención estudiantil en estudiantes de pregrado, incluye programas socioeconomicos, inducción, consejerias entre otros</t>
  </si>
  <si>
    <t>ALOJAMIENTO; SERVICIOS DE SUMINISTROS DE COMIDAS Y BEBIDAS - FOMENTO DE LOS HABITOS, ESTILOS DE VIDA SALUDABLES, APROVECHAMIENTO DEL TIEMPO LIBRE Y FORTALECIMIENTO DE LAS APTITUDES Y ACTITUDES DE LA COMUNIDAD UNIVERSITARIA</t>
  </si>
  <si>
    <t>4020202060306-1</t>
  </si>
  <si>
    <t>4020202060306-2</t>
  </si>
  <si>
    <t>4031201010106-1</t>
  </si>
  <si>
    <t>4020202060303-1</t>
  </si>
  <si>
    <t>4020202060303-2</t>
  </si>
  <si>
    <t>4031201010103-1</t>
  </si>
  <si>
    <t>4020202060305-1</t>
  </si>
  <si>
    <t>4020202060305-2</t>
  </si>
  <si>
    <t>4031201010105-1</t>
  </si>
  <si>
    <t>ACUERDO N. 007 - RB FONDOS</t>
  </si>
  <si>
    <t>4020202060302-1</t>
  </si>
  <si>
    <t>4020202060302-2</t>
  </si>
  <si>
    <t>4031201010102-1</t>
  </si>
  <si>
    <t>SERVICIOS DE CONSTRUCCIÓN - ADECUACION FISICA Y DOTACION DE MOBILIARIO PARA LA SALA DE DOCENTES EN LA SECCIONAL GIRARDOT</t>
  </si>
  <si>
    <t>PRODUCTOS DE LA AGRICULTURA Y LA HORTICULTURA - Fortalecimiento y visibilidad de la investigación seccional Girardot</t>
  </si>
  <si>
    <t>PIEDRA, ARENA Y ARCILLA - Fortalecimiento y visibilidad de la investigación seccional Girardot</t>
  </si>
  <si>
    <t>ARTÍCULOS TEXTILES (EXCEPTO PRENDAS DE VESTIR) - Fortalecimiento y visibilidad de la investigación seccional Girardot</t>
  </si>
  <si>
    <t>TEJIDO DE PUNTO O GANCHILLO; PRENDAS DE VESTIR - Fortalecimiento y visibilidad de la investigación seccional Girardot</t>
  </si>
  <si>
    <t>PRODUCTOS DE MADERA, CORCHO, CESTERÍA Y ESPARTERÍA - Fortalecimiento y visibilidad de la investigación seccional Girardot</t>
  </si>
  <si>
    <t>PASTA O PULPA, PAPEL Y PRODUCTOS DE PAPEL; IMPRESOS Y ARTÍCULOS RELACIONADOS - Fortalecimiento y visibilidad de la investigación seccional Girardot</t>
  </si>
  <si>
    <t>QUÍMICOS BÁSICOS - Fortalecimiento y visibilidad de la investigación seccional Girardot</t>
  </si>
  <si>
    <t>OTROS PRODUCTOS QUÍMICOS; FIBRAS ARTIFICIALES (O FIBRAS INDUSTRIALES HECHAS POR EL HOMBRE) - Fortalecimiento y visibilidad de la investigación seccional Girardot</t>
  </si>
  <si>
    <t>PRODUCTOS DE CAUCHO Y PLÁSTICO - Fortalecimiento y visibilidad de la investigación seccional Girardot</t>
  </si>
  <si>
    <t>VIDRIO Y PRODUCTOS DE VIDRIO Y OTROS PRODUCTOS NO METÁLICOS N.C.P. - Fortalecimiento y visibilidad de la investigación seccional Girardot</t>
  </si>
  <si>
    <t>MUEBLES; OTROS BIENES TRANSPORTABLES N.C.P. - Fortalecimiento y visibilidad de la investigación seccional Girardot</t>
  </si>
  <si>
    <t>METALES BÁSICOS - Fortalecimiento y visibilidad de la investigación seccional Girardot</t>
  </si>
  <si>
    <t>PRODUCTOS METÁLICOS ELABORADOS (EXCEPTO MAQUINARIA Y EQUIPO) - Fortalecimiento y visibilidad de la investigación seccional Girardot</t>
  </si>
  <si>
    <t>MAQUINARIA PARA USO GENERAL - Fortalecimiento y visibilidad de la investigación seccional Girardot</t>
  </si>
  <si>
    <t>MAQUINARIA PARA USOS ESPECIALES - Fortalecimiento y visibilidad de la investigación seccional Girardot</t>
  </si>
  <si>
    <t>MAQUINARIA DE OFICINA, CONTABILIDAD E INFORMÁTICA - Fortalecimiento y visibilidad de la investigación seccional Girardot</t>
  </si>
  <si>
    <t>MAQUINARIA Y APARATOS ELÉCTRICOS - Fortalecimiento y visibilidad de la investigación seccional Girardot</t>
  </si>
  <si>
    <t>APARATOS MÉDICOS, INSTRUMENTOS ÓPTICOS Y DE PRECISIÓN, RELOJES - Fortalecimiento y visibilidad de la investigación seccional Girardot</t>
  </si>
  <si>
    <t>ALOJAMIENTO; SERVICIOS DE SUMINISTROS DE COMIDAS Y BEBIDAS - Fortalecimiento y visibilidad de la investigación seccional Girardot</t>
  </si>
  <si>
    <t>SERVICIOS DE TRANSPORTE DE PASAJEROS - Fortalecimiento y visibilidad de la investigación seccional Girardot</t>
  </si>
  <si>
    <t>OTROS SERVICIOS PROFESIONALES, CIENTÍFICOS Y TÉCNICOS - SERVICIOS CIENTÍFICOS Y OTROS SERVICIOS TÉCNICOS  - Fortalecimiento y visibilidad de la investigación seccional Girardot</t>
  </si>
  <si>
    <t>SERVICIOS DE FABRICACIÓN DE INSUMOS FÍSICOS QUE SON PROPIEDAD DE OTROS - Fortalecimiento y visibilidad de la investigación seccional Girardot</t>
  </si>
  <si>
    <t>4050101000102-1</t>
  </si>
  <si>
    <t>4050101010502-1</t>
  </si>
  <si>
    <t>4050101020702-1</t>
  </si>
  <si>
    <t>4050101020802-1</t>
  </si>
  <si>
    <t>4050101030102-1</t>
  </si>
  <si>
    <t>4050101030202-1</t>
  </si>
  <si>
    <t>4050101030402-1</t>
  </si>
  <si>
    <t>4050101030502-1</t>
  </si>
  <si>
    <t>4050101030602-1</t>
  </si>
  <si>
    <t>4050101030702-1</t>
  </si>
  <si>
    <t>4050101030802-1</t>
  </si>
  <si>
    <t>4050101040102-1</t>
  </si>
  <si>
    <t>4050101040202-1</t>
  </si>
  <si>
    <t>4050101040302-1</t>
  </si>
  <si>
    <t>4050101040402-1</t>
  </si>
  <si>
    <t>4050101040502-1</t>
  </si>
  <si>
    <t>4050101040602-1</t>
  </si>
  <si>
    <t>4050101040802-1</t>
  </si>
  <si>
    <t>4050102060302-1</t>
  </si>
  <si>
    <t>4050102060402-1</t>
  </si>
  <si>
    <t>4050102080302-1</t>
  </si>
  <si>
    <t>4050102080802-1</t>
  </si>
  <si>
    <t>4020202050402-2</t>
  </si>
  <si>
    <t>OTROS SERVICIOS DE FABRICACIÓN; SERVICIOS DE EDICIÓN, IMPRESIÓN Y REPRODUCCIÓN; SERVICIOS DE RECUPERACIÓN DE MATERIALES - Fortalecimiento y visibilidad de la investigación seccional Girardot</t>
  </si>
  <si>
    <t>4050102080902-1</t>
  </si>
  <si>
    <t>PASTA O PULPA, PAPEL Y PRODUCTOS DE PAPEL; IMPRESOS Y ARTÍCULOS RELACIONADOS - ADQUISICIÓN DE ELEMENTOS DE PAPELERÍA PARA LA CONSERVACIÓN DEL ARCHIVO DOCUMENTAL EXTENSIÓN FACATATIVÁ PARA LA VIGENCIA 2022</t>
  </si>
  <si>
    <t>SERVICIOS DE CONSTRUCCIÓN - MANTENIMIENTO DE CUBIERTA Y TECHO DE LA RAMPA UBICADA EN EL BLOQUE A EXTENSION FACATATIVÁ</t>
  </si>
  <si>
    <t>4020202050404-2</t>
  </si>
  <si>
    <t>4020201030204-1</t>
  </si>
  <si>
    <t>SERVICIOS DE CONSTRUCCIÓN - MANTENIMIENTO Y ADECUACIÓN DEL TERRENO PARA EL INGRESO DE LA EXTENSIÓN FACATATIVÁ</t>
  </si>
  <si>
    <t>4020202050404-3</t>
  </si>
  <si>
    <t>4020202060304-1</t>
  </si>
  <si>
    <t>4020202060304-2</t>
  </si>
  <si>
    <t>4031201010104-1</t>
  </si>
  <si>
    <t>SERVICIOS DE CONSTRUCCIÓN - ADECUACIÓN DE ESPACIOS FISICOS PARA LAS OFICINAS ADMINISTRATIVAS DE LA EXTENSIÓN FACATATIVA</t>
  </si>
  <si>
    <t>4020101040526-1</t>
  </si>
  <si>
    <t>4050101000126-1</t>
  </si>
  <si>
    <t>4050101040626-1</t>
  </si>
  <si>
    <t>4050101040826-1</t>
  </si>
  <si>
    <t>4050102060226-1</t>
  </si>
  <si>
    <t>METALES BÁSICOS</t>
  </si>
  <si>
    <t>4050101010526-1</t>
  </si>
  <si>
    <t>4050101030526-1</t>
  </si>
  <si>
    <t>4050101030726-1</t>
  </si>
  <si>
    <t>4050101040126-1</t>
  </si>
  <si>
    <t>4050101040226-1</t>
  </si>
  <si>
    <t>4050101040326-1</t>
  </si>
  <si>
    <t>4050101040426-1</t>
  </si>
  <si>
    <t>UBATÉ</t>
  </si>
  <si>
    <t>SOACHA</t>
  </si>
  <si>
    <t>CHIA- ZIPAQUIRÁ</t>
  </si>
  <si>
    <t>COMUNICACIONES UBATÉ</t>
  </si>
  <si>
    <t>servicio de base de datos multidisciplinar y biblioteca en línea para el programa de administración de empresas, ingeniería agronómica he ingeniería ambiental que oferta la universidad de cundinamarca en su sede seccionales y extensiones</t>
  </si>
  <si>
    <t>309</t>
  </si>
  <si>
    <t>servicio de sistema de repositorio digital e identificador electrónico de objetos digitales para la universidad de cundinamarca en su sede seccionales y extensiones</t>
  </si>
  <si>
    <t>272</t>
  </si>
  <si>
    <t>actualización de la licencia del software administrativo y contable, divulgación académica (nube) para la universidad de cundinamarca.</t>
  </si>
  <si>
    <t>371</t>
  </si>
  <si>
    <t>adquirir mobiliario (pupitres) para las aulas de clase de la universidad de cundinamarca, sede fusagasugá</t>
  </si>
  <si>
    <t>286</t>
  </si>
  <si>
    <t>adquisición de equipos y elementos para laboratorio de hidráulica, mecánica de fluidos y recurso suelo - aire del programa de ingeniería ambiental de la universidad cundinamarca, seccional girardot, fases iii y iv</t>
  </si>
  <si>
    <t>_x000D_
adquisición de equipos y elementos para laboratorio de hidráulica, mecánica de fluidos y recurso suelo - aire del programa de ingeniería ambiental de la universidad cundinamarca, seccional girardot, fases iii y iv</t>
  </si>
  <si>
    <t>adquisión de reactivos e insumos para laboratorio de hidráulica, mecánica de fluidos y recurso suelo - aire del programa de ingeniería ambiental de la universidad cundinamarca, seccional girardot, fases iii y iv</t>
  </si>
  <si>
    <t>311</t>
  </si>
  <si>
    <t>281</t>
  </si>
  <si>
    <t>289</t>
  </si>
  <si>
    <t>290</t>
  </si>
  <si>
    <t>291</t>
  </si>
  <si>
    <t>351</t>
  </si>
  <si>
    <t>369</t>
  </si>
  <si>
    <t>370</t>
  </si>
  <si>
    <t>prestar servicios profesionales en la direccion de autoevaluacion y acreditacion apoyando los procesos de obtención y renovación de registro calificado en el marco de la normatividad vigente y disposiciones institucionales</t>
  </si>
  <si>
    <t>otrosi 01 al anexo de personal académico no. 043 de 2022 cuyo objeto contractual es prestar servicios profesionales en la direccion de autoevaluacion y acreditacion apoyando la construccion y verificacion de condiciones de calidad en el proceso de obtencion y renovacion de registro calificado de programas academicos</t>
  </si>
  <si>
    <t>otrosi 01 al anexo de personal académico no. 002 de 2022 cuyo objeto contractual es prestar servicios profesionales en la direccion de autoevaluacion y acreditacion para implementar estrategias de seguimiento, verificación y soporte a los procesos de obtencion y renovacion de registro calificado de programas academicos y el cumplimiento de las condiciones de calidad en el marco de la resolución 15224 y 21795 de 2020</t>
  </si>
  <si>
    <t>otrosi 01 al anexo de personal académico no. 005 de 2022 cuyo objeto contractual es prestar servicios profesionales para desarrollar estudios y medicion del valor agregado, analitica de procesos de autoevaluacion de los programas academicos por cada cundinamarca</t>
  </si>
  <si>
    <t>prestar servicios profesionales en la direccion de autoevaluacion y acreditacion brindando asesoria en la construccion de documentos maestros asociados a los procesos obtención y renovación de registros calificados, acompañ;ando a los programas académicos en el marco del decreto 1330 de 2019 y la resolución 021795 de 2020 del ministerio de educación nacional.</t>
  </si>
  <si>
    <t>prestar servicios profesionales para desarrollar la gestión, el analisis y la medicion del valor agregado vigencia 2022, diseñ;ar la estructura y arquitectura del aplicativo de valor agregado, y apoyar el ejercicio de autoevaluacion de los programas academicos por cada unidad regional de la universidad de cundinamarca.</t>
  </si>
  <si>
    <t>servicios de apoyo logístico en alimentación y alojamiento, para las visitas de pares expertos colaborativos y pares académicos en el marco del proceso de renovación de registro calificado.</t>
  </si>
  <si>
    <t>335</t>
  </si>
  <si>
    <t>servicios de apoyo logístico en alimentación (refrigerios) para el evento de ponderación institucional y de programas a realizarse en el marco del proceso de autoevaluación de la universidad de cundinamarca, vigencia 2022, seccional girardot.</t>
  </si>
  <si>
    <t>345</t>
  </si>
  <si>
    <t>otrosi 01 al anexo de personal académico no. 066 de 2022 cuyo objeto contractual es prestar servicios profesionales en la escuela de formacion y aprendizaje docente para gestionar el acompañ;amiento, construccion y retroalimentacion en el diseñ;o de campos de aprendizaje derivados de los procesos de resignificacion curricular de programas academicos de la universidad de cundinamarca.</t>
  </si>
  <si>
    <t>292</t>
  </si>
  <si>
    <t>2022-05-06 11:02:00.0</t>
  </si>
  <si>
    <t>otrosi 02 al anexo de personal académico no. 056 de 2022 cuyo objeto contractual es prestar servicios profesionales en la escuela de formacion y aprendizaje docente apoyando el diseno, implementacion y gestión de los campos de aprendizaje de los programas resignificados curricularmente.</t>
  </si>
  <si>
    <t>312</t>
  </si>
  <si>
    <t>2022-05-20 00:00:00.0</t>
  </si>
  <si>
    <t>otrosi 01 al anexo de personal académico no. 067 de 2022 cuyo objeto contractual es prestar  servicios  profesionales  para  la implementacion  del   campo muntidimensional   de   aprendizaje   en   el marco   de   los  procesos     de resignificacion     curricular     de     la   universidad   de cundinamarca</t>
  </si>
  <si>
    <t>331</t>
  </si>
  <si>
    <t>2022-06-06 10:03:51.0</t>
  </si>
  <si>
    <t>prestar servicios profesionales en la escuela de formacion y aprendizaje docente gestionando, sistematizando analiticas academicas y acompañ;amiento a profesores en el marco de los circuitos de formación, innovación y evaluación con metodologías y estrategias para implementar el campo multidimensional de aprendizaje.</t>
  </si>
  <si>
    <t>352</t>
  </si>
  <si>
    <t>2022-06-22 12:30:09.0</t>
  </si>
  <si>
    <t xml:space="preserve">prestar servicios profesionales en la escuela de formacion y aprendizaje docente de la ucundinamarca para implementar piezas graficas, micrositio, videotutoriales y recursos educativos digitales requeridos en el desarrollo de los circuitos de evaluacion, formacion e innovacion </t>
  </si>
  <si>
    <t>353</t>
  </si>
  <si>
    <t>2022-06-22 12:30:34.0</t>
  </si>
  <si>
    <t>dotacion e instalación de mobiliario para los centros de formacion, aprendizaje e innovacion docente de la universidad de cundinamarca sedes chia y soacha.</t>
  </si>
  <si>
    <t>296</t>
  </si>
  <si>
    <t>2022-05-09 15:37:58.0</t>
  </si>
  <si>
    <t>dotación e instalación de elementos de alta tecnologia para los centros de formacion, aprendizaje e innovación docente de la universidad de cundinamarca sedes chia y soacha</t>
  </si>
  <si>
    <t>294</t>
  </si>
  <si>
    <t>2022-05-09 15:17:43.0</t>
  </si>
  <si>
    <t>fase ii ampliación del centro de formación e innovación docente sede soacha y adecuación locativa del centro de formación e innovación docente de la sede chía - universidad de cundinamarca</t>
  </si>
  <si>
    <t>268</t>
  </si>
  <si>
    <t>2022-04-18 00:00:00.0</t>
  </si>
  <si>
    <t>otrosi al contrato número no f-cps-225 de 2021, con objeto: producir contenidos educativos digitales de veinticuatro (24) programas académicos de pregrado y posgrado, equivalentes a cincuenta (50) créditos académicos, correspondientes a las siguientes facultades: ciencias agropecuarias, ciencias de la salud y de educación, en coherencia con el modelo educativo digital transmoderno medit de la universidad de cundinamarca</t>
  </si>
  <si>
    <t>306</t>
  </si>
  <si>
    <t>digitalizar programas educativos correspondientes a las siguientes facultades: ciencias agropecuarias, ciencias administrativas, económicas y contables y educación en coherencia con el modelo educativo digital transmoderno medit de la universidad de cundinamarca.</t>
  </si>
  <si>
    <t>317</t>
  </si>
  <si>
    <t xml:space="preserve">prestar sus servicios profesionales como diseñ;ador instruccional para la creación de experiencias de aprendizaje y la creación de recursos educativos digitales de los campos de aprendizajes disciplinares de los programas académicos: administración de empresas, contaduria pública, ingeniería agronómica e ingeniería ambiental de la universidad de cundinamarca.  </t>
  </si>
  <si>
    <t>287</t>
  </si>
  <si>
    <t xml:space="preserve">prestar sus servicios profesionales como diseñ;ador instruccional para la digitalización de campos de aprendizaje disciplinares de los programas académicos: ciencias del deporte y la educación física y licenciatura en educación física, recreación y deportes de universidad de cundinamarca. </t>
  </si>
  <si>
    <t>288</t>
  </si>
  <si>
    <t>prestar sus servicios profesionales para el diseñ;o de recursos educativos, así como el diseñ;o instruccional de los campos de aprendizaje disciplinares del programa de enfermería de la universidad de cundinamarca.</t>
  </si>
  <si>
    <t>337</t>
  </si>
  <si>
    <t>prestar sus servicios profesionales en el acompañ;amiento a profesores en la digitalización e implementación de campos de aprendizaje disciplinares, así como en el diseñ;o de recursos educativos liderados por la oficina de educación virtual y a distancia de la universidad de cundinamarca.</t>
  </si>
  <si>
    <t>340</t>
  </si>
  <si>
    <t>prestar servicios profesionales para el diseñ;o gráfico y multimedia de los recursos educativos digitales, edición de video y audio que conformen los proyectos educativos - campos de aprendizaje - llevados a cabo en el marco del medit por la oficina de educación virtual y a distancia de la universidad de cundinamarca.</t>
  </si>
  <si>
    <t>319</t>
  </si>
  <si>
    <t>prestar servicios profesionales a nivel de comunicación y tecnología en los procesos liderados por la oficina de educación virtual y a distancia en el marco de planificación, diseñ;o e implementación de campos de aprendizaje y cursos en modalidad virtual.</t>
  </si>
  <si>
    <t>320</t>
  </si>
  <si>
    <t>prestar servicios de apoyo a la gestión administrativa en los procesos de contratación, así como en actividades asistenciales y operativas necesarias por la oficina de educación virtual y a distancia.</t>
  </si>
  <si>
    <t>321</t>
  </si>
  <si>
    <t>prestar servicios profesionales en la digitalizar el campo de aprendizaje disciplinar procesos de organización comunitaria y redes sociales, equivalente a dos (2) créditos académicos, lo cual contempla: resultados esperados de aprendizaje, actividades, contenidos, recursos educativos e instrumentos de recolección de datos.</t>
  </si>
  <si>
    <t>322</t>
  </si>
  <si>
    <t>prestar servicios profesionales para digitalizar el campo de aprendizaje disciplinar desarrollo sostenible del territorio, equivalente a dos (2) créditos académicos, lo cual contempla: resultados esperados de aprendizaje, actividades, contenidos, recursos educativos e instrumentos de recolección de datos.</t>
  </si>
  <si>
    <t>323</t>
  </si>
  <si>
    <t>prestar servicios profesionales para diseñ;ar la línea gráfica, el diseñ;o y producción de insumos multimedia para los recursos educativos digitales que conformen los proyectos educativos - campos de aprendizaje - llevados a cabo en el marco del medit por la oficina de educación virtual y a distancia de la universidad de cundinamarca.</t>
  </si>
  <si>
    <t>324</t>
  </si>
  <si>
    <t>prestar servicios profesionales para digitalizar el campo de aprendizaje disciplinar pedagogía para la conservación convivencia, equivalente a dos (2) créditos académicos, lo cual contempla: resultados esperados de aprendizaje, actividades, contenidos, recursos educativos e instrumentos de recolección de datos.</t>
  </si>
  <si>
    <t>325</t>
  </si>
  <si>
    <t>prestar servicios profesionales para diseñ;ar y desarrollar el plan de aprendizaje del diplomado iso45001:2018, equivalente a dos (2) créditos académicos, lo cual contempla: resultados esperados de aprendizaje, actividades, contenidos, recursos educativos e instrumentos de recolección de datos.</t>
  </si>
  <si>
    <t>326</t>
  </si>
  <si>
    <t>prestar sus servicios profesionales en la gestión de los proyectos de digitalización de contenidos educativos, desde la fase de análisis hasta su implementación, llevados a cabo en el marco del medit por la oficina de educación virtual y a distancia de la universidad de cundinamarca.</t>
  </si>
  <si>
    <t>336</t>
  </si>
  <si>
    <t>prestar sus servicios profesionales para el diseñ;o de recursos educativos, así como el diseñ;o instruccional de los campos de aprendizaje disciplinares de los programa académicos: música, licenciatura de sociales y de la especialización en educación ambiental y desarrollo de la comunidad de la universidad de cundinamarca.</t>
  </si>
  <si>
    <t>338</t>
  </si>
  <si>
    <t>prestar servicios en el soporte tecnológico de los campos de aprendizaje, recursos educativos digitales de pregrado y cursos alojados en la plataforma de gestión de aprendizaje a moodle a de la universidad de cundinamarca</t>
  </si>
  <si>
    <t>339</t>
  </si>
  <si>
    <t>341</t>
  </si>
  <si>
    <t>prestar servicios en el soporte y generación de datos y analíticas de la plataforma lms institucional, así como en el soporte tecnológico institucional para garantizar la efectiva implementación de los campos de aprendizaje disciplinares de los programas académicos de la universidad de cundinamarca.</t>
  </si>
  <si>
    <t>342</t>
  </si>
  <si>
    <t>prestar servicios en el soporte tecnológico a los usuarios de los campos de aprendizaje, recursos educativos digitales de posgrados y cursos alojados en la plataforma de gestión de aprendizaje a moodle a de la universidad de cundinamarca</t>
  </si>
  <si>
    <t>343</t>
  </si>
  <si>
    <t>prestar el servicio de auditoria de otrogamiento de tercera parte bajo criterios internacionales de la norma  iso 14001:2015 para la certificación del sistema de gestión ambiental de la universidad de cundinamarca, en la seccional girardot y la extensión de facatativá, incluida la unidad agroambiental el vergel de facatativá.</t>
  </si>
  <si>
    <t>330</t>
  </si>
  <si>
    <t>2022-06-03 09:20:19.0</t>
  </si>
  <si>
    <t>servicio de limpieza, desinfección, fumigación y desodorización en los depósitos de los archivos de la universidad de cundinamarca.</t>
  </si>
  <si>
    <t>275</t>
  </si>
  <si>
    <t>2022-04-21 12:06:19.0</t>
  </si>
  <si>
    <t>interventoría a los diseñ;os y estudios técnicos para construir la segunda etapa de la nueva sede de la extensión zipaquirá de la universidad de cundinamarca.</t>
  </si>
  <si>
    <t>282</t>
  </si>
  <si>
    <t>2022-04-28 15:02:39.0</t>
  </si>
  <si>
    <t>contratar el servicio de auditorías internas del sistema de gestión de la calidad bajo la norma iso 9001:2015, del sistema de seguridad y salud en el trabajo bajo la norma iso 45001:2018 y el decreto 1072 de 2015 libro 2, parte 2, titulo 4 capitulo 6 en la universidad de cundinamarca y del sistema de gestión ambiental bajo la norma iso 14001:2015 en la seccional ubaté de la universidad de cundinamarca</t>
  </si>
  <si>
    <t>270</t>
  </si>
  <si>
    <t>2022-04-20 15:17:15.0</t>
  </si>
  <si>
    <t>servicio de publicidad y marketing en redes sociales</t>
  </si>
  <si>
    <t>307</t>
  </si>
  <si>
    <t>2022-05-16 10:56:41.0</t>
  </si>
  <si>
    <t xml:space="preserve">contratar la auditoría interna contable financiera bajo las normas legales aplicables en colombia para la vigencia 2021 que permita determinar si los estados financieros reflejan razonablemente la situación financiera, y si el presupuesto cumple con el marco jurídico establecido en sus diferentes etapas </t>
  </si>
  <si>
    <t>269</t>
  </si>
  <si>
    <t>2022-04-20 15:16:37.0</t>
  </si>
  <si>
    <t>otrosi n. 01 al contrato f-ocs - 019 - 2022 cuyo objeto renovacion del servicio soporte, actualizacion y mantenimiento de la suite vision empresarial modulo bcs.</t>
  </si>
  <si>
    <t>361</t>
  </si>
  <si>
    <t>2022-06-23 11:14:20.0</t>
  </si>
  <si>
    <t>ciclo de talleres de formación a la empleabilidad y el emprendimiento con propósito 2022</t>
  </si>
  <si>
    <t>280</t>
  </si>
  <si>
    <t>2022-04-22 10:23:58.0</t>
  </si>
  <si>
    <t>contratar la realización de cursos y diplomados mediado por tic de actualización para graduados de la universidad de cundinamarca</t>
  </si>
  <si>
    <t>318</t>
  </si>
  <si>
    <t>2022-05-26 17:59:15.0</t>
  </si>
  <si>
    <t xml:space="preserve">adquisición de pines de solapa para las ceremonias de grados del iipa 2022 en sede, seccionales y extensiones de la ucundinamarca </t>
  </si>
  <si>
    <t>295</t>
  </si>
  <si>
    <t>2022-05-09 15:18:50.0</t>
  </si>
  <si>
    <t>servicio logístico para la reunión de homenaje a graduandos del iipa 2022 en sede, seccionales y extensiones de la universidad de cundinamarca</t>
  </si>
  <si>
    <t>332</t>
  </si>
  <si>
    <t>2022-06-06 15:20:53.0</t>
  </si>
  <si>
    <t>adquisición de equipos de computo para el desarrollo de los proyectos de interacción social universitaria</t>
  </si>
  <si>
    <t>276</t>
  </si>
  <si>
    <t>2022-04-21 12:11:39.0</t>
  </si>
  <si>
    <t xml:space="preserve">contratar el servicio de alimentación y hospedaje para voluntarios participantes </t>
  </si>
  <si>
    <t>344</t>
  </si>
  <si>
    <t>2022-06-15 18:10:35.0</t>
  </si>
  <si>
    <t>diseñ;ar los planes de aprendizaje digital para los campos de aprendizaje disciplinar de los programas de posgrado de la vigencia 2022-ii.</t>
  </si>
  <si>
    <t>373</t>
  </si>
  <si>
    <t>2022-06-28 16:22:47.0</t>
  </si>
  <si>
    <t xml:space="preserve">capacitacion sobre cumplimiento ley 951/2005; sobre fortalecimiento de conocimientos sobre derevchos y deberes en la ciudadania y el estado social de derecho colombiano; sobre fortalecimiento del conocimiento sobre los valores del servidor publico; sobre temas sindicales para el personal administrativo de la universidad de cundinamarca_x000D_
</t>
  </si>
  <si>
    <t>277</t>
  </si>
  <si>
    <t>2022-04-21 15:22:36.0</t>
  </si>
  <si>
    <t>asignacion de exoneraciones de matricula para el segundo periodo academico 2022.</t>
  </si>
  <si>
    <t>334</t>
  </si>
  <si>
    <t>2022-06-13 10:22:02.0</t>
  </si>
  <si>
    <t>pago cuota de sostenimiento de la red de bienestar - nodo centro añ;o 2022.</t>
  </si>
  <si>
    <t>278</t>
  </si>
  <si>
    <t>2022-04-22 10:17:32.0</t>
  </si>
  <si>
    <t>pago de inscripciones para la participación de los grupos deportivos de estudiantes en los ascun regionales 2022</t>
  </si>
  <si>
    <t>279</t>
  </si>
  <si>
    <t>2022-04-22 10:17:58.0</t>
  </si>
  <si>
    <t>reconocimiento para la conmemoración de la labor docente y demás actividades de aprovechamiento del tiempo libre y fortalecimiento de las aptitudes y las actitudes de bienestar universitario</t>
  </si>
  <si>
    <t>293</t>
  </si>
  <si>
    <t>2022-05-06 12:12:17.0</t>
  </si>
  <si>
    <t>servicios de hidratación para los encuentros culturales y deportivos dirigidos para la comunidad universitaria.</t>
  </si>
  <si>
    <t>333</t>
  </si>
  <si>
    <t>2022-06-08 18:24:29.0</t>
  </si>
  <si>
    <t>otrosi no. 01 a la f-ops no. 054 de 2022, la cual tiene por objeto prestar servicios de apoyo para el fortalecimiento de habitos de vida saludable y mejoramiento de la calidad de vida en la comunidad de la universidad de cundinamarca seccional ubaté.</t>
  </si>
  <si>
    <t>329</t>
  </si>
  <si>
    <t>2022-06-03 09:07:53.0</t>
  </si>
  <si>
    <t>sueldo básico personal administrativo ocasional de bienestar universitario para el segundo periodo académico de 2022.</t>
  </si>
  <si>
    <t>355</t>
  </si>
  <si>
    <t>2022-06-22 17:04:02.0</t>
  </si>
  <si>
    <t>auxilio de cesantías personal administrativo ocasional bienestar universitario para el segundo periodo académico de 2022</t>
  </si>
  <si>
    <t>356</t>
  </si>
  <si>
    <t>2022-06-22 17:04:19.0</t>
  </si>
  <si>
    <t xml:space="preserve">auxilio de transporte personal administrativo ocasional para bienestar universitario en el segundo periodo académico de 2022 </t>
  </si>
  <si>
    <t>357</t>
  </si>
  <si>
    <t>2022-06-22 17:04:45.0</t>
  </si>
  <si>
    <t>vacaciones personal administrativo ocasional bienestar universitario para el segundo periodo académico de 2022</t>
  </si>
  <si>
    <t>358</t>
  </si>
  <si>
    <t>2022-06-22 17:05:01.0</t>
  </si>
  <si>
    <t>prima de servicio personal administrativo ocasional para bienestar universitario en el segundo periodo académico de 2022</t>
  </si>
  <si>
    <t>359</t>
  </si>
  <si>
    <t>2022-06-22 17:06:15.0</t>
  </si>
  <si>
    <t>Fomento de los hábitos, estilos de vida saludables, aprovechamiento del tiempo libre y fortalecimiento de las actitudes y aptitudes de la comunidad universitaria.</t>
  </si>
  <si>
    <t>contratación de personal a termino fijo de la dirección de sistemas y tecnología para el segundo semestre de la vigencia 2022 - sueldo basico personal administrativo ocasional</t>
  </si>
  <si>
    <t>364</t>
  </si>
  <si>
    <t>2022-06-24 14:31:26.0</t>
  </si>
  <si>
    <t>contratación de personal a termino fijo de la dirección de sistemas y tecnología para el segundo semestre de la vigencia 2022 - auxilio de transporte personal administrativo ocasional</t>
  </si>
  <si>
    <t>365</t>
  </si>
  <si>
    <t>2022-06-24 14:38:06.0</t>
  </si>
  <si>
    <t>contratación de personal a termino fijo de la dirección de sistemas y tecnología para el segundo semestre de la vigencia 2022 - prima de servicio personal administrativo ocasional</t>
  </si>
  <si>
    <t>366</t>
  </si>
  <si>
    <t>2022-06-24 14:42:37.0</t>
  </si>
  <si>
    <t>contratación de personal a termino fijo de la dirección de sistemas y tecnología para el segundo semestre de la vigencia 2022 - auxilio de cesantias personal administrativo ocasional</t>
  </si>
  <si>
    <t>367</t>
  </si>
  <si>
    <t>2022-06-24 14:43:36.0</t>
  </si>
  <si>
    <t>contratación de personal a termino fijo de la dirección de sistemas y tecnología para el segundo semestre de la vigencia 2022 - vacaciones personal administrativo ocasional</t>
  </si>
  <si>
    <t>368</t>
  </si>
  <si>
    <t>2022-06-24 14:44:42.0</t>
  </si>
  <si>
    <t>solicitud fondo renovable numero uno (1) de la direccion de sistemas y tecnologia para la vigencia 2022</t>
  </si>
  <si>
    <t>354</t>
  </si>
  <si>
    <t>2022-06-22 12:31:28.0</t>
  </si>
  <si>
    <t>Adquisicion de la plataforma de salas de videconferencia, suscripción por un añ;o</t>
  </si>
  <si>
    <t>274</t>
  </si>
  <si>
    <t>2022-04-20 17:50:54.0</t>
  </si>
  <si>
    <t>adquisición de licenciamiento de antivirus para los equipos de cómputo de la universidad de cundinamarca en su sede, seccionales y extensiones.</t>
  </si>
  <si>
    <t>346</t>
  </si>
  <si>
    <t>2022-06-21 17:38:37.0</t>
  </si>
  <si>
    <t>360</t>
  </si>
  <si>
    <t>2022-06-22 19:51:21.0</t>
  </si>
  <si>
    <t>preservacion, gestion y visibilizacion de la produccion intelectual de la universidad de cundinamarca, servicio de soporte y mantenimiento de la plataforma open journal system (ojs) por un (1) ano, asi como la actualizacion a la ultima version long time service y marcacion en xml de los articulos de las revistas ciencias agropecuarias, pensamiento udecino, suma+paz, caminos educativos, arte y creacion</t>
  </si>
  <si>
    <t>283</t>
  </si>
  <si>
    <t>2022-05-02 00:00:00.0</t>
  </si>
  <si>
    <t>pares exernos que realizaran la evaluación de proyectos de investigación en el marco de la iii convocatoria interna 2022-1 ucundinamarca generación siglo 21-conformación del banco de proyectos elegibles y establecer la planeación y dedicación de los profesores a la función sustantiva de ciencia tecnología e innovación, con el fin de obtener productos académicos en el marco de los indicadores minciencias a fin de fortalecer los grupos de investigación mediante la financiación de proyectos de ctei translocales de alto impacto para el departamento de cundinamarca</t>
  </si>
  <si>
    <t>314</t>
  </si>
  <si>
    <t>2022-05-24 16:51:33.0</t>
  </si>
  <si>
    <t>pares externos que realizaran la evaluación de cinco (05) artículos para publicación del volumen 7 de la revista caminos educativos</t>
  </si>
  <si>
    <t>328</t>
  </si>
  <si>
    <t>2022-06-01 17:02:24.0</t>
  </si>
  <si>
    <t>pago a pares que realizaran la evaluación de la productividad académica de los docentes de carrera y docentes ocasionales de la universidad de cundinamarca.</t>
  </si>
  <si>
    <t>363</t>
  </si>
  <si>
    <t>2022-06-23 18:06:57.0</t>
  </si>
  <si>
    <t>isrc para álbum fonográfico de 17 tracks para la obra pájaros azules</t>
  </si>
  <si>
    <t>284</t>
  </si>
  <si>
    <t>2022-05-02 09:22:01.0</t>
  </si>
  <si>
    <t>inscripción del docente edier fernando avila vélez para participar en calidad de ponente en el evento denominado: iv simposio iberoafroamericano de riesgos, a realizarse en metodología virtual del 21 al 23 de julio de 2022</t>
  </si>
  <si>
    <t>315</t>
  </si>
  <si>
    <t>2022-05-24 16:52:06.0</t>
  </si>
  <si>
    <t>inscripción del docente edwin davier correa rojas para participar en calidad de ponente en el evento denominado: primer congreso de producción animal de colombia a realizarse del 21 al 23 de julio de 2022, en la ciudad de medellín</t>
  </si>
  <si>
    <t>316</t>
  </si>
  <si>
    <t>2022-05-24 16:52:30.0</t>
  </si>
  <si>
    <t>362</t>
  </si>
  <si>
    <t>2022-06-23 18:02:06.0</t>
  </si>
  <si>
    <t xml:space="preserve"> otrosi al f-cto 242 de 2021, que tiene por objeto acontrato de obra para el descapote, explanacioin y transporte de material del lote ubicado en carrera 56 no. 18 a-47 de la universidad de cundinamarca</t>
  </si>
  <si>
    <t>273</t>
  </si>
  <si>
    <t>2022-04-20 17:50:30.0</t>
  </si>
  <si>
    <t>adquisición de mobiliario para almacenamiento de insumos de papelería en la extensión facatativá para la vigencia 2022</t>
  </si>
  <si>
    <t>308</t>
  </si>
  <si>
    <t>2022-05-18 17:27:20.0</t>
  </si>
  <si>
    <t>inscripción de un (1) docente perteneciente a la facultad de ciencias agropecuarias, en el  49 congreso socolen</t>
  </si>
  <si>
    <t>327</t>
  </si>
  <si>
    <t>2022-06-01 15:48:01.0</t>
  </si>
  <si>
    <t xml:space="preserve">inscripción de un (1) docente perteneciente a la facultad de ciencias agropecuarias, en el congreso colombiano de ecología cce 2022_x000D_
</t>
  </si>
  <si>
    <t>347</t>
  </si>
  <si>
    <t>2022-06-21 17:39:00.0</t>
  </si>
  <si>
    <t xml:space="preserve">inscripción de un (1) docente perteneciente a la facultad de ciencias agropecuarias, en el diplomado uas (drones) de la universidad de cundinamarca _x000D_
</t>
  </si>
  <si>
    <t>348</t>
  </si>
  <si>
    <t>2022-06-21 17:39:16.0</t>
  </si>
  <si>
    <t>otro si no 1 contrato f cps 143 2021 con objeto actualización, fortalecimiento e implementación de la infraestructura wlan de la universidad de cundinamarca extensión chía</t>
  </si>
  <si>
    <t>372</t>
  </si>
  <si>
    <t>2022-06-28 16:10:34.0</t>
  </si>
  <si>
    <t>64-313</t>
  </si>
  <si>
    <t>pagar las inscripciones a los congresos ponencias, seminarios, talleres, actualizaciones, simposios, foros, y mesas de trabajo dentro de la vigencia 2022, en los cuales participe personal administrativo de planta teniendo correlación a su área de desempeñ;o - adición al proceso cuyo objeto, "pagar las inscripciones a los congresos ponencias, seminarios, talleres, actualizaciones, simposios, foros, y mesas de trabajo dentro de la vigencia 2022, en los cuales participe personal administrativo de planta teniendo correlación a su área de desempeñ;o"</t>
  </si>
  <si>
    <t>PRPOAI-127 FOMENTO 2020</t>
  </si>
  <si>
    <t>PRPOAI-141 FOMENTO 2019</t>
  </si>
  <si>
    <t>PRPOAI-86 FOMENTO 2020</t>
  </si>
  <si>
    <t>PRPOAI-78 FOMENTO 2020</t>
  </si>
  <si>
    <t>PRPOAI-160</t>
  </si>
  <si>
    <t>PRPOAI-199</t>
  </si>
  <si>
    <t>PRPOAI-198</t>
  </si>
  <si>
    <t>PRPOAI-197</t>
  </si>
  <si>
    <t>PRPOAI-220 FOMENTO 2021</t>
  </si>
  <si>
    <t>FOMENTO 2022</t>
  </si>
  <si>
    <t>Zona Campo Institucional de Aprendizaje (CAI) - Adecuación Física e implementación de recursos educativos y equipo tecnológico para los espacios académicos de las unidades regionales de la Universidad que operan el campo de aprendizaje como una apuesta de aseguramiento de la calidad académica y gestión curricular desde el Modelo Educativo Digital Transmoderno en la UCundinamarca.</t>
  </si>
  <si>
    <t>Sistema de Gestión Digital y Curricular del Campo Multidimensional de Aprendizaje (SIGDCMA).</t>
  </si>
  <si>
    <t>CMA - SISTEMAS Y TECNOLOGÍA</t>
  </si>
  <si>
    <t>ACUERDO 014 FOMENTO 2022</t>
  </si>
  <si>
    <t>ACUERDO N. 014 FOMENTO 2022</t>
  </si>
  <si>
    <t>Creación del Centro de Idiomas en la Extensión Soacha para la promoción del multilingüismo y la transculturalidad a través de los campos de aprendizaje del MEDIT de la UCundinamarca</t>
  </si>
  <si>
    <t>Unidad de Apoyo Académico - Facultad de Educación</t>
  </si>
  <si>
    <t>Creación del Consultorio de Psicología en la Extensión Facatativá, para la atención presencial y virtual de la población de Sabana Occidente de Cundinamarca, desde el Modelo Educativo Digital Transmoderno de la U Cundinamarca.</t>
  </si>
  <si>
    <t>Unidad de Apoyo Académico - Facultad de Ciencias Sociales</t>
  </si>
  <si>
    <t>Adecuaciones y arreglos locativos en la terraza del tercer piso  del edificio Emilio Sierra para las oficinas que conforman el sistema integrado de gestión de la Universidad de Cundinamarca</t>
  </si>
  <si>
    <t>ACUERDO N. 015 ART 142 COOPERATIVAS</t>
  </si>
  <si>
    <t>I FASE - Intervención general de la plata física del Centro Académico Deportivo C.A.D. de la Universidad de Cundinamarca</t>
  </si>
  <si>
    <t>BIENES Y SERVICIOS - CAD</t>
  </si>
  <si>
    <t>Adquisición de equipos audiovisuales para la Oficina Asesora de Comunicaciones de la Universidad de Cundinamarca.</t>
  </si>
  <si>
    <t>adquisicion de bienes necesarios para el proceso de sensibilizacion difusion y socializacion de los procesos de formacion docente derivados de la implementacion de los circuitos de formacion innovacion y evaluacion declarados en la escuela de formacion y aprendizaje docente de la universidad de cundinamarca</t>
  </si>
  <si>
    <t>2022-07-12 08:31:18.0</t>
  </si>
  <si>
    <t>prestar  servicios  profesionales  en  la  escuela  de  formacion  y aprendizaje docente apoyando el diseno implementacion y gestion de  los  campos  de  aprendizaje  disciplinar  de  los  programas resignificados curricularmente.</t>
  </si>
  <si>
    <t>prestar servicios profesionales en la escuela de formacion y aprendizaje docente apoyando la sistematizacion de datos y analitica  academica, en el marco de los procesos realizados en los circuitos de formacion, aprendizaje e innovacion desarrollados por la escuela de formacion docente de la universidad de cundinamarca</t>
  </si>
  <si>
    <t>prestar servicios profesionales en la escuela de formacion y aprendizaje docente apoyando el diseno, implementacion y gestion de los campos de aprendizaje de los programas resignificados curricularmente</t>
  </si>
  <si>
    <t>prestar servicios profesionales en la escuela de formacion y aprendizaje docente para gestionar  el  acompanamiento,construccion y retroalimentacion en el diseno de campos de aprendizaje derivados de los procesos de resignificacion curricular de programas academicos de la universidad de cundinamarca</t>
  </si>
  <si>
    <t>2022-07-08 11:55:39.0</t>
  </si>
  <si>
    <t>2022-07-18 18:37:03.0</t>
  </si>
  <si>
    <t>2022-08-04 09:20:47.0</t>
  </si>
  <si>
    <t>2022-08-04 09:23:09.0</t>
  </si>
  <si>
    <t>prestar servicios de catering en el marco del desarrollo de las actividades de bienestar universitario de la universidad de cundinamarca extensiones chía y zipaquirá para el segundo periodo académico 2022.</t>
  </si>
  <si>
    <t>2022-08-08 15:00:33.0</t>
  </si>
  <si>
    <t>contratar el servicio de alimentación para las actividades académico_x0002_administrativas a desarrollarse en la universidad de cundinamarca extensión facatativá durante el segundo periodo académico 2022</t>
  </si>
  <si>
    <t>2022-09-13 10:10:11.0</t>
  </si>
  <si>
    <t>fondo renovable no. 01 bienestar universitario</t>
  </si>
  <si>
    <t>2022-07-25 15:07:10.0</t>
  </si>
  <si>
    <t>contratar el servicio de hospedaje, alimentación para la participación de la comunidad universitaria en ascun.</t>
  </si>
  <si>
    <t>2022-08-11 17:20:42.0</t>
  </si>
  <si>
    <t>servicio de alimentación y hospedaje para estudiantes internacionales participantes del programa estudiante embajador de la universidad de cundinamarca de las sedes fusagasugá, facatativá, soacha, girardot y ubaté.</t>
  </si>
  <si>
    <t>2022-08-11 18:32:00.0</t>
  </si>
  <si>
    <t>2022-08-08 15:01:10.0</t>
  </si>
  <si>
    <t>2022-09-13 10:09:32.0</t>
  </si>
  <si>
    <t>servicio logistico para la implementación estrategica de fortalecimiento para el encuentro deportivo y cultural y congreso de graduados del iipa 2022 en sede, seccionales y extensiones de la universidad de cundinamarca</t>
  </si>
  <si>
    <t>2022-08-01 11:38:34.0</t>
  </si>
  <si>
    <t>financiar los gastos de la dirección de investigación para el fortalecimiento de los procesos de ciencia tecnologia e innovacion (fondo renovable- de conformidad con la resolución 162 de 2019)</t>
  </si>
  <si>
    <t>financiar gastos de alojamiento y alimentación  de cuatro docentes de la facultad de ingeniería: andres felipe guerrero guerrero, edgar hernando criollo, faider humberto barrero sánchez y edwin palacios yepes quienes participarán en representación de la universidad de cundinamarca en calidad de ponentes en el encuentro internacional de educación en ingeniería acofi (eiei acofi 2022), que se realizará en la ciudad de cartagena de indias del 13 al 16 de septiembre de 2022.</t>
  </si>
  <si>
    <t>financiar los gastos de alojamiento  de la docente maria aldaya rodriguez para presentar el taller: propuestas metodológicas para la educación ambiental en el bosque seco tropicala proveniente del proyecto de investigación desarrollo de prototipos de negocios en biocomercio derivados de las cadenas sociales productivas localizadas en los senderos tradicionales de girardot y alto magdalena a partir de la vegetación del bosque seco tropical, en el congreso colombiano de ecología - cce 2022 "generación de conciencia para la toma de decisiones" a realizarse del 30 de agosto al 2 de septiembre 2022</t>
  </si>
  <si>
    <t>apoyo económico a la docente de carrera maría victoria rojas martínez, para garantizar su participación en el xvii coloquio panamericano de investigación en enfermería, a realizarse del 8 al 10 de noviembre 2022 en campus de la universidad de miami en coral gables, florida, ee. uu.</t>
  </si>
  <si>
    <t>2022-07-08 17:48:13.0</t>
  </si>
  <si>
    <t>2022-08-08 11:25:39.0</t>
  </si>
  <si>
    <t>2022-08-09 09:17:06.0</t>
  </si>
  <si>
    <t>2022-09-12 18:15:04.0</t>
  </si>
  <si>
    <t>389</t>
  </si>
  <si>
    <t>524</t>
  </si>
  <si>
    <t>531</t>
  </si>
  <si>
    <t>608</t>
  </si>
  <si>
    <t>2022-08-23 18:52:46.0</t>
  </si>
  <si>
    <t>adquirir ayudas técnicas para el apoyo en el desarrollo de actividades académicas de estudiantes con discapacidad visual.</t>
  </si>
  <si>
    <t>567</t>
  </si>
  <si>
    <t>626</t>
  </si>
  <si>
    <t>2022-09-16 10:00:29.0</t>
  </si>
  <si>
    <t xml:space="preserve">contratar el servicio de alimentación y hospedaje para los estudiantes del programa estudiante embajador movilidad entrante, extensión facatativá para el segundo periodo académico 2022._x000D_
</t>
  </si>
  <si>
    <t>contratar el servicio de alimentación y hospedaje para los estudiantes del programa estudiante embajador movilidad entrante, seccional girardot para el segundo periodo académico 2022.</t>
  </si>
  <si>
    <t>contratar el servicio de alimentación y hospedaje para los estudiantes del programa estudiante embajador movilidad entrante, extensión soacha para el segundo periodo académico 2022.</t>
  </si>
  <si>
    <t>contratar el servicio de alimentación y hospedaje para los estudiantes del programa estudiante embajador movilidad entrante, seccional ubaté para el segundo periodo académico 2022.</t>
  </si>
  <si>
    <t>contratar el servicio de alimentación y hospedaje para los estudiantes del programa estudiante embajador movilidad entrante, sede fusagasugá para el segundo periodo académico 2022.</t>
  </si>
  <si>
    <t>2022-07-26 12:07:55.0</t>
  </si>
  <si>
    <t>2022-07-29 09:41:02.0</t>
  </si>
  <si>
    <t>2022-07-29 09:41:28.0</t>
  </si>
  <si>
    <t>2022-08-04 14:53:36.0</t>
  </si>
  <si>
    <t>2022-08-26 15:38:30.0</t>
  </si>
  <si>
    <t>480</t>
  </si>
  <si>
    <t>490</t>
  </si>
  <si>
    <t>491</t>
  </si>
  <si>
    <t>515</t>
  </si>
  <si>
    <t>577</t>
  </si>
  <si>
    <t>contratar el servicio de restaurante universitario para los estudiantes de la universidad de cundinamarca, sede fusagasugá para el segundo periodo académico 2022.</t>
  </si>
  <si>
    <t>contratar el servicio de plan día de alimentación para los estudiantes de la universidad de cundinamarca, sede fusagasugá, para el segundo periodo académico 2022.</t>
  </si>
  <si>
    <t>contratar el servicio de hogar universitario para los estudiantes de la universidad de cundinamarca, sede fusagasugá para el segundo periodo académico 2022.</t>
  </si>
  <si>
    <t>376</t>
  </si>
  <si>
    <t>377</t>
  </si>
  <si>
    <t>378</t>
  </si>
  <si>
    <t>2022-07-06 18:20:54.0</t>
  </si>
  <si>
    <t>2022-07-06 18:21:16.0</t>
  </si>
  <si>
    <t>2022-07-06 18:21:46.0</t>
  </si>
  <si>
    <t xml:space="preserve">contratar el servicio de hogar universitario para los estudiantes de la_x000D_
universidad de cundinamarca, extensión facatativá para el segundo periodo_x000D_
académico 2022._x000D_
</t>
  </si>
  <si>
    <t>contratar el servicio de restaurante universitario para los estudiantes de la_x000D_
universidad de cundinamarca, extensión facatativá para el segundo periodo_x000D_
académico 2022.</t>
  </si>
  <si>
    <t xml:space="preserve">contratar el servicio de plan día de alimentación para los estudiantes de la_x000D_
universidad de cundinamarca, extensión facatativá, para el segundo periodo_x000D_
académico 2022._x000D_
</t>
  </si>
  <si>
    <t>404</t>
  </si>
  <si>
    <t>405</t>
  </si>
  <si>
    <t>406</t>
  </si>
  <si>
    <t>2022-07-14 16:14:32.0</t>
  </si>
  <si>
    <t>2022-07-14 16:14:51.0</t>
  </si>
  <si>
    <t>2022-07-14 16:19:33.0</t>
  </si>
  <si>
    <t xml:space="preserve">contratar el servicio de restaurante universitario para los estudiantes de la universidad de cundinamarca, extensión zipaquirá para el segundo periodo académico 2022. </t>
  </si>
  <si>
    <t>2022-07-14 16:30:55.0</t>
  </si>
  <si>
    <t>2022-07-14 17:25:33.0</t>
  </si>
  <si>
    <t>contratar el servicio de plan complementario de alimentación  para los estudiantes de la universidad de cundinamarca, extensión chía para el segundo periodo académico 2022.</t>
  </si>
  <si>
    <t xml:space="preserve">restaurante universitario para los estudiantes de la universidad de cundinamarca, extensión soacha para el segundo periodo académico 2022. </t>
  </si>
  <si>
    <t>2022-07-15 16:53:20.0</t>
  </si>
  <si>
    <t>servicio de hogar universitario para los estudiantes de la universidad de cundinamarca seccional girardot para el segundo periodo académico 2022.</t>
  </si>
  <si>
    <t>servicio para contratar el programa plan día de alimentación para los estudiantes de la universidad de cundinamarca seccional girardot, para el segundo periodo académico 2022</t>
  </si>
  <si>
    <t>servicio para el programa de restaurante universitario para los estudiantes beneficiados de la universidad de cundinamarca seccional girardot, en el segundo periodo académico 2022</t>
  </si>
  <si>
    <t>2022-07-15 14:28:02.0</t>
  </si>
  <si>
    <t>2022-07-15 14:28:30.0</t>
  </si>
  <si>
    <t>2022-07-15 16:51:08.0</t>
  </si>
  <si>
    <t>421</t>
  </si>
  <si>
    <t>422</t>
  </si>
  <si>
    <t>423</t>
  </si>
  <si>
    <t>contratar el servicio de hogar universitario para los estudiantes de la universidad de cundinamarca seccional ubaté, para el segundo periodo académico 2022.</t>
  </si>
  <si>
    <t>contratar el servicio de restaurante plan complementario de alimentación para los estudiantes de la universidad de cundinamarca seccional ubaté, para el segundo periodo académico de 2002</t>
  </si>
  <si>
    <t>contratar el servicio de restaurante universitario para los estudiantes de la universidad de cundinamarca seccional ubaté, para el segundo periodo académico 2022.</t>
  </si>
  <si>
    <t>2022-07-18 09:27:21.0</t>
  </si>
  <si>
    <t>2022-07-18 09:27:44.0</t>
  </si>
  <si>
    <t>2022-07-18 09:28:07.0</t>
  </si>
  <si>
    <t>426</t>
  </si>
  <si>
    <t>427</t>
  </si>
  <si>
    <t>428</t>
  </si>
  <si>
    <t>adquisición de elementos e insumos de bioseguridad requeridos para el desarrrollo de proyectos de investigación y planes de trabajo de semilleros de investigacion avalados institucionalmente en la universidad de cundinamarca</t>
  </si>
  <si>
    <t>2022-09-20 10:46:51.0</t>
  </si>
  <si>
    <t>becas como apoyo económico académico de la movilidad saliente en el segundo periodo académico del 2022</t>
  </si>
  <si>
    <t>2022-07-07 12:06:55.0</t>
  </si>
  <si>
    <t>servicio de alimentación y hospedaje para voluntarios participantes de las inmersiones lingéísticas y el voluntariado internacional</t>
  </si>
  <si>
    <t>contratar el servicio de hospedaje, alimentación y transporte para participantes de misiones académicas entrantes en la universidad de cundinamarca durante el segundo periodo académico 2022.</t>
  </si>
  <si>
    <t>contratar el servicio de alimentación, hospedaje y transporte para la comunidad internacional en la universidad de cundinamarca.</t>
  </si>
  <si>
    <t>2022-07-26 12:07:14.0</t>
  </si>
  <si>
    <t>2022-08-26 10:34:30.0</t>
  </si>
  <si>
    <t>2022-09-16 07:43:28.0</t>
  </si>
  <si>
    <t>479</t>
  </si>
  <si>
    <t>574</t>
  </si>
  <si>
    <t>625</t>
  </si>
  <si>
    <t>exoneraciones de matrícula para el segundo periodo académico de 2022, recursos asignados por el fondo especial de la seccional girardot</t>
  </si>
  <si>
    <t>2022-07-12 15:17:22.0</t>
  </si>
  <si>
    <t xml:space="preserve">adquisición de un televisor con fines publicitarios exclusivos de la biblioteca de la extensión facatativá._x000D_
</t>
  </si>
  <si>
    <t>2022-09-22 23:07:10.0</t>
  </si>
  <si>
    <t>actualizacion   yrenovacion   delicencias   adobe:   creative cloud (indesing, photoshop, ilustrator, acrobat, incopy), por un añ;o, para apoyar las actividades de diagramacion y diseñ;o de portada y  contraportada de todas las publicaciones que se  realicen  a  traves  de  la  editorial  de  la    universidad  de cundinamarcaa    fin    de    lograr    la visualización    de    la producción editorial</t>
  </si>
  <si>
    <t>fortalecimiento y visibilización de los procesos editoriales a través del servicio anual que incluye la suscripción al sistema crossref y soporte técnico durante un añ;o al grupo de editores de la institución para el uso y manejo del doi para las publicaciones de la universidad de cundinamarca.</t>
  </si>
  <si>
    <t>fortalecimiento   de   la   productividad   académica   mediante   la herramienta de turnitin originality check a®suscripción anual para 1000  estudiantes  de  la  comunidad  educativa  (incluye  acceso  a docentes, estudiantes, investigadores y editores). envíos ilimitados alañ;o. incluye integración a lms</t>
  </si>
  <si>
    <t>2022-07-08 17:48:32.0</t>
  </si>
  <si>
    <t>2022-07-11 11:50:17.0</t>
  </si>
  <si>
    <t>2022-07-11 11:52:54.0</t>
  </si>
  <si>
    <t>2022-07-13 08:28:14.0</t>
  </si>
  <si>
    <t>390</t>
  </si>
  <si>
    <t>391</t>
  </si>
  <si>
    <t>393</t>
  </si>
  <si>
    <t>401</t>
  </si>
  <si>
    <t>fortalecimiento de la productividad académica mediante la herramienta de turnitin originality check a®suscripción anual para 1000 estudiantes de la comunidad educativa (incluye acceso a docentes, estudiantes, investigadores y editores). envíos ilimitados al añ;o. incluye integración a lms.</t>
  </si>
  <si>
    <t>actualizacion y renovación de dos (2) licencias acrobat pro dc por un añ;o para realizar actividades de la editorial de la universidad de cundinamarca</t>
  </si>
  <si>
    <t xml:space="preserve">fortalecimiento y visibilización de la producción científica y académica a través de la plataforma digital commons que combine la funcionalidad de repositorio institucional (institutional repository, ir), con un servicio profesional de publicación en línea (gestión editorial, revisión por pares), visibilidad académica, métricas y tableros de control, para fortalecer  las publicaciones que se realicen a través de la editorial de la universidad de cundinamarca_x000D_
</t>
  </si>
  <si>
    <t>servicios web plataformas o software (hosting empresarial)</t>
  </si>
  <si>
    <t>2022-07-12 17:45:30.0</t>
  </si>
  <si>
    <t>2022-08-22 17:46:16.0</t>
  </si>
  <si>
    <t>2022-09-05 15:01:11.0</t>
  </si>
  <si>
    <t>2022-09-07 08:53:18.0</t>
  </si>
  <si>
    <t>398</t>
  </si>
  <si>
    <t>562</t>
  </si>
  <si>
    <t>598</t>
  </si>
  <si>
    <t>600</t>
  </si>
  <si>
    <t>adquisicion de elementos educativos, electrónicos y de audio del auditorio extensión chía universidad de cundinamarca.</t>
  </si>
  <si>
    <t>2022-09-22 08:39:38.0</t>
  </si>
  <si>
    <t>2022-07-15 22:03:05.0</t>
  </si>
  <si>
    <t>2022-07-21 19:17:39.0</t>
  </si>
  <si>
    <t>2022-07-21 19:18:02.0</t>
  </si>
  <si>
    <t>2022-07-21 00:00:00.0</t>
  </si>
  <si>
    <t>2022-07-21 19:19:12.0</t>
  </si>
  <si>
    <t>2022-07-25 12:09:14.0</t>
  </si>
  <si>
    <t>2022-07-25 12:13:25.0</t>
  </si>
  <si>
    <t>2022-07-25 14:42:42.0</t>
  </si>
  <si>
    <t>2022-08-01 10:57:44.0</t>
  </si>
  <si>
    <t>2022-08-01 11:00:38.0</t>
  </si>
  <si>
    <t>2022-08-02 09:40:50.0</t>
  </si>
  <si>
    <t>2022-08-02 09:41:28.0</t>
  </si>
  <si>
    <t>2022-08-08 10:46:16.0</t>
  </si>
  <si>
    <t>2022-08-08 10:47:49.0</t>
  </si>
  <si>
    <t>2022-08-16 10:54:13.0</t>
  </si>
  <si>
    <t>2022-08-19 17:39:20.0</t>
  </si>
  <si>
    <t>2022-08-23 19:21:37.0</t>
  </si>
  <si>
    <t>2022-08-26 17:41:06.0</t>
  </si>
  <si>
    <t>2022-09-14 12:41:18.0</t>
  </si>
  <si>
    <t>2022-09-16 15:55:07.0</t>
  </si>
  <si>
    <t>2022-09-20 17:34:24.0</t>
  </si>
  <si>
    <t>actualizacion de la licencia de simulacion para la administracion hotelera de la universidad de cundinamarca</t>
  </si>
  <si>
    <t>actualización de la licencia del software virtualplant para el desarrollo de prácticas de laboratorio y actividades interactivas en áreas relacionadas con procesos industriales para el programa de ingeniería industrial de la universidad de cundinamarca.</t>
  </si>
  <si>
    <t>actualización de la licencia del software ganadero tp para la facultad de agropecuarias de la universidad de cundinamarca.</t>
  </si>
  <si>
    <t>actualizacion de la licencia del software tauruswebs,oviswebs y suinowebs para la facultad de ciencias agropecuarias del programa de zooctenia de la universidad de cundinamarca.</t>
  </si>
  <si>
    <t>adquisición licencia rationmix para la universidad de cundinamarca</t>
  </si>
  <si>
    <t>actualización de la licencia del software de diseñ;o y simulación de automatización de procesos en hidráulica, neumática, electrotecnia, electricidad y controles, para la facultad de ingenieria de la universidad de cundinamarca.</t>
  </si>
  <si>
    <t>actualización de la licencia atlas de anatomía en 3d preciso y realista generado a partir de cortes de un espécimen cadavérico para el programa de psicología de la universidad de cundinamarca</t>
  </si>
  <si>
    <t>adquisicion de la licencia del software rationmix  para la universidad de cundinamarca</t>
  </si>
  <si>
    <t>adquisición de la licencia para la simulación, análisis estadístico y optimización de datos para el programa de administración de empresas de la seccional girardot de la universidad de cundinamarca.</t>
  </si>
  <si>
    <t>adquisición de la licencia eviews para el programa de administracion de empresas de  la unidad  regional ,seccional  girardot  de la universidad de cundinamarca</t>
  </si>
  <si>
    <t>actualización de la licencia del software especializado en el procesamiento y análisis de imágenes geoespaciales utilizado por profesionales gis, científicos, investigadores y analistas para la universidad de cundinamarca.</t>
  </si>
  <si>
    <t>actualización de la licencia del software labsag para la facultad de ciencias administrativas financieras y contables del programa administración de empresas de la universidad de cundinamarca.</t>
  </si>
  <si>
    <t>actualización de la  licencia del software  anylogic cloud  para  la facultad de educación de  la universidad de cundinamarca.</t>
  </si>
  <si>
    <t>actualización de la licencia del software ibm cognos que es un software de inteligencia comercial, es requerido por la facultad de educación del programa de licenciatura matemáticas de la universidad de cundinamarca.</t>
  </si>
  <si>
    <t>actualización de la licencia del software para el análisis estadístico avanzado, para la universidad de cundinamarca.</t>
  </si>
  <si>
    <t>actualización de la licencia arcgis para la universidad de cundinamarca</t>
  </si>
  <si>
    <t>actualización de la licencia del software que permite la programación, cálculo numérico, análisis de datos, desarrollar algoritmos y crear modelos para la facultad de ingeniería de la universidad de cundinamarca.</t>
  </si>
  <si>
    <t>actualizacion de la licencia simventure para la universidad de cundinamarca.</t>
  </si>
  <si>
    <t xml:space="preserve"> adquisición de la licencia del software enterprise architect para el programa de ingeniería de sistemas de la universidad de cundinamarca.</t>
  </si>
  <si>
    <t>actualización de la licencia  del software flexsim que permite visualizar y probar cambios en las operaciones y los procesos de la logística ,para el programa de ingeniería industrial de la universidad de cundinamarca.</t>
  </si>
  <si>
    <t>adquisicion de software dedicado al calculo de la composición corporal, diseñ;o de planes de entrenamiento; planificación, periodización y control del entrenamiento deportivo, para la universidad de cundinamarca</t>
  </si>
  <si>
    <t>425</t>
  </si>
  <si>
    <t>440</t>
  </si>
  <si>
    <t>441</t>
  </si>
  <si>
    <t>442</t>
  </si>
  <si>
    <t>444</t>
  </si>
  <si>
    <t>464</t>
  </si>
  <si>
    <t>465</t>
  </si>
  <si>
    <t>467</t>
  </si>
  <si>
    <t>496</t>
  </si>
  <si>
    <t>497</t>
  </si>
  <si>
    <t>506</t>
  </si>
  <si>
    <t>507</t>
  </si>
  <si>
    <t>518</t>
  </si>
  <si>
    <t>519</t>
  </si>
  <si>
    <t>546</t>
  </si>
  <si>
    <t>550</t>
  </si>
  <si>
    <t>568</t>
  </si>
  <si>
    <t>582</t>
  </si>
  <si>
    <t>620</t>
  </si>
  <si>
    <t>629</t>
  </si>
  <si>
    <t>645</t>
  </si>
  <si>
    <t>2022-07-25 11:27:28.0</t>
  </si>
  <si>
    <t>pago contra factura por concepto de renovación del registro del servicio de espacio de direcciones de protocolo de internet y/o asignación de números de sistema autónomo</t>
  </si>
  <si>
    <t>2022-09-20 17:27:37.0</t>
  </si>
  <si>
    <t>adquirir los insumos tecnológicos para los recursos informáticos de la sede, seccionales extensiones y oficina de convenios y relaciones interinstitucionales de bogotá pertenecientes a la universidad de cundinamarca</t>
  </si>
  <si>
    <t>2022-08-22 11:29:22.0</t>
  </si>
  <si>
    <t>adquirir equipos elctronicos para adecuar los espacios académicos los cuales solventen las necesidades de la comunidad estudiantil presente en la universidad de cundinamarca.</t>
  </si>
  <si>
    <t>2022-08-22 11:32:16.0</t>
  </si>
  <si>
    <t>2022-08-22 11:28:47.0</t>
  </si>
  <si>
    <t>adquisición de equipos de cómputo portátiles para el préstamo a estudiantes como programa de apoyo socio económico.</t>
  </si>
  <si>
    <t>2022-09-15 09:13:04.0</t>
  </si>
  <si>
    <t>2022-08-22 11:29:50.0</t>
  </si>
  <si>
    <t>adquisición de elementos, artículos e insumos de papeleria requeridos para el desarrrollo de proyectos de investigación y planes de trabajo de semilleros de investigacion avalados institucionalmente en la universidad de cundinamarca</t>
  </si>
  <si>
    <t>2022-09-20 10:59:43.0</t>
  </si>
  <si>
    <t>2022-09-14 00:00:00.0</t>
  </si>
  <si>
    <t>adquisición de equipo tecnológico para los espacios académicos de las unidades regionales de la universidad de cundinamarca que operan en el campo de aprendizaje institucional</t>
  </si>
  <si>
    <t>2022-08-19 17:43:18.0</t>
  </si>
  <si>
    <t>2022-08-19 17:46:03.0</t>
  </si>
  <si>
    <t>adquisición de equipos de computo para el fortalecimiento de los recursos informáticos de la seccional girardot iii fase</t>
  </si>
  <si>
    <t>adquisición de equipos de computo portátiles para la biblioteca de la universidad de cundinamarca seccional girardot iii fase</t>
  </si>
  <si>
    <t>2022-08-26 12:06:52.0</t>
  </si>
  <si>
    <t>adquisición de pantallas interactivas par el laboratorio de aguas de la universidad cundinamarca, seccional girardot</t>
  </si>
  <si>
    <t>2022-09-16 10:01:32.0</t>
  </si>
  <si>
    <t>2022-09-16 10:02:23.0</t>
  </si>
  <si>
    <t>adquisición de equipo de lavado para el beneficio del café producido en la unidad agroambiental la esperanza de la universidad de cundinamarca, sede fusagasugá.</t>
  </si>
  <si>
    <t>2022-08-11 18:32:57.0</t>
  </si>
  <si>
    <t>2022-09-20 10:54:14.0</t>
  </si>
  <si>
    <t>dotación de mobiliario para  laboratorio biotecnología y genética facultad de ciencias agropecuarias, sede fusagasugá.</t>
  </si>
  <si>
    <t>2022-08-01 00:00:00.0</t>
  </si>
  <si>
    <t>adquisicion de lockers para el bloque académico de la universidad de cundinamarca seccional girardot</t>
  </si>
  <si>
    <t>2022-08-26 12:08:00.0</t>
  </si>
  <si>
    <t>2022-09-13 10:06:06.0</t>
  </si>
  <si>
    <t>adquisicion de mobiliario para las sedes seccionales y extensiones de la universidad de cundinamarca</t>
  </si>
  <si>
    <t>2022-09-30 17:30:36.0</t>
  </si>
  <si>
    <t>adquisición de mobiliario para las sedes seccionales y extensiones de la universidad de cundinamarca</t>
  </si>
  <si>
    <t>2022-09-30 17:31:11.0</t>
  </si>
  <si>
    <t>2022-09-30 17:32:31.0</t>
  </si>
  <si>
    <t>2022-09-30 17:28:56.0</t>
  </si>
  <si>
    <t>adquisición de encordados para violin y encordados para guitarra requeridos para el desarrrollo de proyectos de investigación avalados institucionalmente en la universidad de cundinamarca</t>
  </si>
  <si>
    <t>634</t>
  </si>
  <si>
    <t>639</t>
  </si>
  <si>
    <t>2022-09-20 10:41:18.0</t>
  </si>
  <si>
    <t>2022-09-20 10:57:27.0</t>
  </si>
  <si>
    <t>2022-09-30 17:31:57.0</t>
  </si>
  <si>
    <t>suministro e instalación de mobiliario y divisiones de oficina para la primera fase de la nueva edificación de la extensión zipaquirá de la universidad de cundinamarca.</t>
  </si>
  <si>
    <t>2022-08-17 11:28:57.0</t>
  </si>
  <si>
    <t>adquisición de mobiliario para la adecuación de las 36 aulas destinadas para la zona cai (campos de aprendizaje institucionales) en las diferentes sede, seccionales y extensiones de la universidad de cundinamarca.</t>
  </si>
  <si>
    <t>2022-08-22 12:27:34.0</t>
  </si>
  <si>
    <t>adquisición de material pop para los eventos de congreso de graduados y grados ordinarios y extraordinarios del iipa2022 en los que participa y organiza la oficina de graduados o requeridos para su correcto funcionamiento, a nivel interno, en sedes, seccionales y extensiones</t>
  </si>
  <si>
    <t>2022-08-05 11:37:17.0</t>
  </si>
  <si>
    <t>2022-08-17 11:29:20.0</t>
  </si>
  <si>
    <t>2022-07-25 15:06:44.0</t>
  </si>
  <si>
    <t>2022-07-08 11:55:07.0</t>
  </si>
  <si>
    <t>2022-09-09 09:15:20.0</t>
  </si>
  <si>
    <t>2022-09-09 09:18:12.0</t>
  </si>
  <si>
    <t>2022-09-20 09:59:45.0</t>
  </si>
  <si>
    <t>2022-09-22 23:01:39.0</t>
  </si>
  <si>
    <t>contratación de cuatro (4) expertos temáticos para digitalizar los campos de aprendizaje disciplinar a cadi a lo cual contempla: actividades, instrucciones, contenidos, recursos educativos e instrumentos de recolección de datos y su configuración en moodle.</t>
  </si>
  <si>
    <t>prestar servicios profesionales como diseñ;ador instruccional para el diseñ;o y elaboración de los recursos educativos de los campos de aprendizaje, así como de cursos autogestionados que se lleven a cabo en el marco del medit por la oficina de educación virtual y a distancia de la universidad de cundinamarca.</t>
  </si>
  <si>
    <t>prestar servicios profesionales para asesorar a los programas académicos de pregrado y posgrado en la construcción de los cadi digitales de la oferta 2023 orientándolos en los factores tecno pedagógicos que soporta cada campo de aprendizaje digitalizado en la plataforma de aprendizaje institucional.</t>
  </si>
  <si>
    <t>prestar servicios en el diseñ;o y construcción de recursos educativos digitales en los cursos autogestionados de talento humano y cadi digitales de los programas de pregrado y postgrado.</t>
  </si>
  <si>
    <t xml:space="preserve">prestar servicios profesionales para el montaje productivo y revisión de los cursos autogestionados de talento humano y cadi digitales de los programas de pregrado y postgrado. </t>
  </si>
  <si>
    <t>380</t>
  </si>
  <si>
    <t>602</t>
  </si>
  <si>
    <t>603</t>
  </si>
  <si>
    <t>630</t>
  </si>
  <si>
    <t>650</t>
  </si>
  <si>
    <t>interventoría técnica, económica, financiera, jurídica, administrativa y ambiental de la construccion, del muro de cerramiento del lindero del costado norte de la universidad de cundinamarca sede fusagasugá.</t>
  </si>
  <si>
    <t>2022-08-29 12:11:52.0</t>
  </si>
  <si>
    <t xml:space="preserve">vinculación de personal académico requeridos para el desarrollo de proyectos de investigación avalados institucionalmente. </t>
  </si>
  <si>
    <t>vinculacion de cuatro (4)  personales academicos  requeridos en  la direccion de investigacion para contribuir en el fortalecimiento del proceso de ciencia tecnologia e innovacion de la universidad de cundinamarca</t>
  </si>
  <si>
    <t>pares evaluadores externos para la evaluación de diez y nueve (19) artículos para publicación del volumen 8 de la revista ciencias agropecuarias</t>
  </si>
  <si>
    <t>pares evaluadores externos que realizaran la evaluación de diez (10) artículos para publicación del volumen 1 de la revista arte y creación</t>
  </si>
  <si>
    <t xml:space="preserve">prestar los servicios profesionales como editor de la revista de la facultad de ciencias agropecuarias a fin de fortalecer e incrementar la productividad científica y tecnológica de la universidad de cundinamarca y lograr su indexación_x000D_
</t>
  </si>
  <si>
    <t>533</t>
  </si>
  <si>
    <t>561</t>
  </si>
  <si>
    <t>564</t>
  </si>
  <si>
    <t>647</t>
  </si>
  <si>
    <t>656</t>
  </si>
  <si>
    <t>2022-08-10 17:01:17.0</t>
  </si>
  <si>
    <t>2022-08-22 17:45:48.0</t>
  </si>
  <si>
    <t>2022-08-22 17:53:27.0</t>
  </si>
  <si>
    <t>2022-09-21 11:31:11.0</t>
  </si>
  <si>
    <t>2022-09-30 16:53:42.0</t>
  </si>
  <si>
    <t xml:space="preserve">pares evaluadores externos para la evaluación de diez y nueve (19) artículos para publicación del volumen 8 de la revista ciencias agropecuarias_x000D_
</t>
  </si>
  <si>
    <t>2022-08-22 17:53:07.0</t>
  </si>
  <si>
    <t>construcción de la primera fase de la nueva sede de la extensión zipaquirá de la universidad de cundinamarca</t>
  </si>
  <si>
    <t>solicitud de prorroga y adicion no 1 para el contrato de interventoria no f-ctc- 219 de 2020</t>
  </si>
  <si>
    <t>2022-07-28 17:17:13.0</t>
  </si>
  <si>
    <t>solicitud de prorroga y adición al contrato f-ctc 264 de 2021, objeto de contrato "contratar la consultoría para los diseñ;os, estudios y cálculos para el cerramiento, áreas de vigilancia y postes de iluminación para el lote ubicado en el sector de puente aranda en la ciudad de bogotá de la universidad de cundinamarca</t>
  </si>
  <si>
    <t>2022-09-21 11:27:57.0</t>
  </si>
  <si>
    <t>2022-07-12 17:44:21.0</t>
  </si>
  <si>
    <t>2022-08-04 09:22:24.0</t>
  </si>
  <si>
    <t xml:space="preserve">vinculación del personal ops de la dirección de investigación para contribuir en el fortalecimiento del proceso de ciencia tecnología e innovación de la universidad de cundinamarca. </t>
  </si>
  <si>
    <t>vinculación de dos (2) ops requeridas para el iipa 2022 en la dirección de investigación.</t>
  </si>
  <si>
    <t>397</t>
  </si>
  <si>
    <t>512</t>
  </si>
  <si>
    <t>contratar cuatro profesionales para el centro de desarrollo tecnológico de la universidad de cundinamarca.</t>
  </si>
  <si>
    <t>2022-09-27 18:11:38.0</t>
  </si>
  <si>
    <t>contratación de personal por prestación de servicios para la oficina de bienestar universitario en el segundo periodo académico 2022.</t>
  </si>
  <si>
    <t>2022-07-08 17:40:39.0</t>
  </si>
  <si>
    <t>2022-07-25 15:07:40.0</t>
  </si>
  <si>
    <t>2022-08-04 09:24:01.0</t>
  </si>
  <si>
    <t>2022-08-31 15:29:07.0</t>
  </si>
  <si>
    <t>prestar servicios profesionales para el apoyo y gestión de los sistemas del proceso de internacionalización, y que contribuyan al cumplimiento de metas del proceso y de la política dialogando con el mundo.</t>
  </si>
  <si>
    <t xml:space="preserve">prestar los servicios profesionales como asesor en la consolidación de la información en el aplicativo de autoevaluación y acreditación con su respectivo diligenciamiento y análisis con evidencias, en lo correspondiente al proceso dialogando con el mundo _x000D_
_x000D_
</t>
  </si>
  <si>
    <t>514</t>
  </si>
  <si>
    <t>592</t>
  </si>
  <si>
    <t>2022-08-08 11:02:30.0</t>
  </si>
  <si>
    <t>prestar servicios profesionales para apoyar la implementación del plan de acción de educación superior inclusiva en articulación con las áreas y dependencias ii pa 2022</t>
  </si>
  <si>
    <t>2022-07-06 18:15:12.0</t>
  </si>
  <si>
    <t>2022-07-15 09:14:07.0</t>
  </si>
  <si>
    <t>2022-07-15 09:16:58.0</t>
  </si>
  <si>
    <t>2022-07-18 18:37:50.0</t>
  </si>
  <si>
    <t>2022-07-19 12:24:06.0</t>
  </si>
  <si>
    <t>2022-07-21 09:37:57.0</t>
  </si>
  <si>
    <t>2022-07-21 19:19:26.0</t>
  </si>
  <si>
    <t>2022-08-11 17:12:07.0</t>
  </si>
  <si>
    <t>2022-08-26 10:33:14.0</t>
  </si>
  <si>
    <t>2022-08-26 10:33:34.0</t>
  </si>
  <si>
    <t>2022-09-02 09:20:29.0</t>
  </si>
  <si>
    <t>2022-09-02 10:09:17.0</t>
  </si>
  <si>
    <t>2022-09-15 09:17:10.0</t>
  </si>
  <si>
    <t>2022-09-28 09:01:20.0</t>
  </si>
  <si>
    <t>prestar servicios profesionales en la direccion de autoevaluacion y acreditacion coordinando y gestionando todas las actividades administrativas y de planeación en el marco de los procesos de aseguramiento de la calidad a traves del desarrollo de procesos estrategicos establecidos en la dirección.</t>
  </si>
  <si>
    <t>prestar servicios profesionales en la dirección de autoevaluación y acreditación y la dirección de posgrados, para elaborar el documento maestro (nueve condiciones de calidad definidas por el decreto 1330 de 2019 y la resolución 21795 de 2020), del programa especialización en educación, pedagogías, ruralidades y derechos humanos, modalidad virtual; incluyendo el proceso de sustentación ante órganos colegiados.</t>
  </si>
  <si>
    <t>prestar servicios profesionales en la dirección de autoevaluación y acreditación y la dirección de posgrados, para elaborar el documento maestro (nueve condiciones de calidad definidas por el decreto 1330 de 2019 y la resolución 21795 de 2020), del programa especialización en medición y evaluación psicológica, modalidad virtual; incluyendo el proceso de sustentación ante órganos colegiados.</t>
  </si>
  <si>
    <t>prestar servicios profesionales apoyando la construccion y verificación de condiciones de calidad de los documentos maestros con miras a la obtencion y renovación de registros calificados de programas academicos, de acuerdo a la normatividad vigente y a las necesidades de la dirección en de autoevaluacion y acreditacion</t>
  </si>
  <si>
    <t>prestar servicios profesionales en la direccion de autoevaluacion y acreditacion asesorando y gestionando las actividades derivadas del proceso de autoevaluación institucional  de programas incluyendo los ejercicios de ponderación de acuerdo a los lineamientos de acreditación de la universidad</t>
  </si>
  <si>
    <t>prestar servicios profesionales gestionando y ejecutando las actividades de caracter estratégico y administrativo en el marco de los procesos de registro calificado y de acreditación en alta calidad de la dirección de autoevaluación y acreditación conforme a la normatividad interna y externa vigente</t>
  </si>
  <si>
    <t>prestar servicios profesionales en la dirección de autoevaluación y acreditación asesorando y apoyando la construcción de documentos maestros asociados a la nueva oferta académica de la universidad de cundinamarca dentro de los procesos de obtención de registro calificado y de la acreditación en alta calidad</t>
  </si>
  <si>
    <t>prestar servicios profesionales para el acompanamiento en revision y ajuste documental de caracter tecnico en el marco de la relacion docencia servicio para los programas academicos con practicas asistenciales de la universidad de cundinamarca de acuerdo a la normatividad vigente para los procesos de registro calificado.</t>
  </si>
  <si>
    <t>prestar servicios profesionales en el acompañ;amiento, asesoría y revisión de la construcción documentos maestros en el marco de los procesos de registro calificado y de acreditación en alta calidad que adelanta la dirección de autoevaluación y acreditación de acuerdo a la normatividad vigente, decreto 1330 de 2019, resolución 021795 de 2020 del men y acuerdo 02 de 2020 del cesu</t>
  </si>
  <si>
    <t>prestar servicios profesionales en la dirección de autoevaluación y acreditación asesorando la sensibilización, ejecución y despliegue del ejercicio de ponderación institucional y de programas académicos de acuerdo a los lineamientos de acreditación de la universidad de cundinamarca y normatividad vigente</t>
  </si>
  <si>
    <t>prestar servicios profesionales asesorando la articulación entre los objetivos misionales de las sedes, seccionales, extensiones, dependencias y programas de la universidad de cundinamarca, con sus acciones estratégicas enmarcadas en las fases de autoevaluación y de los lineamientos de acreditación en alta calidad de la ucundinamarca</t>
  </si>
  <si>
    <t>prestar servicios profesionales asesorando la la construccion, orientacion y verificacion de procesos de aseguramiento de la calidad academica en coherencia con el decreto 1330 de 2019 y la resolución 021795 de 2020 del ministerio de educacion y lineamientos de la dirección de autoevaluación y acreditación</t>
  </si>
  <si>
    <t>prestar servicios profesionales en la direccion de autoevaluacion y acreditacion asesorando la construccion y verificacion de condiciones de calidad en los procesos de obtencion y renovacion de registros calificados de programas academicos vigencia 2022</t>
  </si>
  <si>
    <t>otrosi 01 al anexo de personal académico no. 007 de 2022 cuyo objeto contractual es " prestar servicios profesionales desarrollando gestión y soporte academico en los procesos de autoevaluación institucional y de programas, en coherencia con la normatividad vigente y lineamientos institucionales</t>
  </si>
  <si>
    <t>contratación de cuatro órdenes de prestación de servicios profesionales en la dirección de autoevaluación y acreditación, diseñ;ando y construyendo documentos maestros de programas académicos de pregrado en modalidad presencial, en cumplimiento de los requisitos establecidos en la resolución 021795 de 2020 del men y la normatividad interna vigente.</t>
  </si>
  <si>
    <t>375</t>
  </si>
  <si>
    <t>411</t>
  </si>
  <si>
    <t>420</t>
  </si>
  <si>
    <t>431</t>
  </si>
  <si>
    <t>435</t>
  </si>
  <si>
    <t>436</t>
  </si>
  <si>
    <t>445</t>
  </si>
  <si>
    <t>446</t>
  </si>
  <si>
    <t>534</t>
  </si>
  <si>
    <t>572</t>
  </si>
  <si>
    <t>573</t>
  </si>
  <si>
    <t>596</t>
  </si>
  <si>
    <t>597</t>
  </si>
  <si>
    <t>623</t>
  </si>
  <si>
    <t>655</t>
  </si>
  <si>
    <t>2022-07-08 11:56:19.0</t>
  </si>
  <si>
    <t>2022-08-23 08:42:28.0</t>
  </si>
  <si>
    <t>prestar servicios de consultoría para el fortalecimiento del proceso de planeación física en la oficina de planeación de la universidad de cundinamarca.</t>
  </si>
  <si>
    <t xml:space="preserve">prestar servicios de consultoría para el acompañ;amiento y fortalecimiento del proceso de planeación física en la oficina de planeación de la universidad de cundinamarca. </t>
  </si>
  <si>
    <t>382</t>
  </si>
  <si>
    <t>565</t>
  </si>
  <si>
    <t>2022-07-18 18:52:29.0</t>
  </si>
  <si>
    <t>contratación del personal de la unidad de marketing digital para el segundo periodo académico del 2022.</t>
  </si>
  <si>
    <t>2022-08-04 15:46:18.0</t>
  </si>
  <si>
    <t>contratación de ordenes de prestación de servicios para la oficina de archivo y correspondencia, correspondiente al segundo periodo del añ;o 2022-2</t>
  </si>
  <si>
    <t>2022-07-29 16:25:55.0</t>
  </si>
  <si>
    <t>contratacion del personal para el ii periodo academico del sistema de gestion ambiental</t>
  </si>
  <si>
    <t>2022-07-26 16:44:42.0</t>
  </si>
  <si>
    <t>2022-08-08 14:52:38.0</t>
  </si>
  <si>
    <t>2022-08-16 10:42:19.0</t>
  </si>
  <si>
    <t>contratar la auditoria de otorgamiento de tercera parte segun la norma iso 9001:2015 para el sistema de gestion de la calidad de la universidad de cundinamarca</t>
  </si>
  <si>
    <t>servicio técnico para el mantenimiento de la licencia del software para la automatización de procesos en la universidad de cundinamarca.</t>
  </si>
  <si>
    <t>483</t>
  </si>
  <si>
    <t>526</t>
  </si>
  <si>
    <t>543</t>
  </si>
  <si>
    <t>2022-07-13 08:27:49.0</t>
  </si>
  <si>
    <t>2022-08-26 16:26:55.0</t>
  </si>
  <si>
    <t>2022-09-15 09:38:49.0</t>
  </si>
  <si>
    <t>prestar servicios profesionales como apoyo a la gestion de proyectos de tecnologia en la universidad de cundinamarca</t>
  </si>
  <si>
    <t>contratación de cuatro profesionales con experiencia idónea para apoyar las actividades de la dirección de sistemas y tecnología</t>
  </si>
  <si>
    <t>prestar servicios para el desarrollo y gestión de aplicaciones propias, los cuales dan cumplimiento a las necesidades de las diferentes unidades de la universidad</t>
  </si>
  <si>
    <t>400</t>
  </si>
  <si>
    <t>579</t>
  </si>
  <si>
    <t>624</t>
  </si>
  <si>
    <t>2022-08-11 00:00:00.0</t>
  </si>
  <si>
    <t>2022-09-20 10:06:56.0</t>
  </si>
  <si>
    <t>2022-09-20 10:30:29.0</t>
  </si>
  <si>
    <t xml:space="preserve">otro si al contrato f-cps-224-2021con objeto: ã¢a¬åproducir y hacer entrega a la universidad de cundinamarca de ciento treinta (130) recursos educativos digitales, con nivel de interacción 2, de los programas de pregrado en proceso de resignificación curricular de las de las facultades de ciencias agropecuarias, ciencias administrativas económicas y contables, ciencias de la salud e ingenieríaã¢a¬a </t>
  </si>
  <si>
    <t>prestar servicios profesionales en el despliegue de la operación de la plataforma de aprendizaje moodle en las instancias de pregrado, postgrado, institución y mooc en nube publica y privada, asesorando las implementaciones necesarias para atender los requerimientos en el marco del medit.</t>
  </si>
  <si>
    <t>536</t>
  </si>
  <si>
    <t>632</t>
  </si>
  <si>
    <t>633</t>
  </si>
  <si>
    <t>2022-07-28 17:03:43.0</t>
  </si>
  <si>
    <t>2022-08-26 16:26:27.0</t>
  </si>
  <si>
    <t>implementación de estrategias mediante el diseñ;o y desarrollo del nuevo micrositio del sistema de gestión de seguridad de la información- sgsi y tratamiento de datos.</t>
  </si>
  <si>
    <t>contratación de tres profesionales con experiencia idónea para apoyar las actividades de la dirección de sistemas y tecnología</t>
  </si>
  <si>
    <t>488</t>
  </si>
  <si>
    <t>578</t>
  </si>
  <si>
    <t>analisis fisico quimico de aguas suelos, abonos organicos.bromatologicos, tejido foliar para las unidades agroambientales la esperanza  y el tibar de la universidad de cundinamarca</t>
  </si>
  <si>
    <t>realizar pruebas de genotipado, fertilidad y empaquetado de pajillas a los semovientes bovinos de la unidad agroambiental la esperanza de la universidad de cundinamarca.</t>
  </si>
  <si>
    <t>2022-08-16 10:44:25.0</t>
  </si>
  <si>
    <t>2022-09-13 10:34:14.0</t>
  </si>
  <si>
    <t>545</t>
  </si>
  <si>
    <t>617</t>
  </si>
  <si>
    <t>evaluación de la calidad de agua del sistema de embalses de facatativá y la tendencia a la eutrofización mediante métodos fisicoquímicos y biológicos (imágenes satelitales de alta resolución )</t>
  </si>
  <si>
    <t>2022-09-13 10:30:04.0</t>
  </si>
  <si>
    <t>2022-08-11 18:33:11.0</t>
  </si>
  <si>
    <t>2022-09-13 10:33:45.0</t>
  </si>
  <si>
    <t>realizacion de pruebas de brucelosis y tuberculosis bovina a los semovientes bovinos de las unidades agroambientales la esperanza y el tibar de la universidad de cundinamarca</t>
  </si>
  <si>
    <t>539</t>
  </si>
  <si>
    <t>616</t>
  </si>
  <si>
    <t>2022-09-20 11:01:56.0</t>
  </si>
  <si>
    <t>2022-07-25 15:07:23.0</t>
  </si>
  <si>
    <t>2022-09-20 10:50:43.0</t>
  </si>
  <si>
    <t>2022-09-20 11:04:02.0</t>
  </si>
  <si>
    <t>adquisición de elementos e insumos de bioseguridad requeridos para el desarrollo de proyectos de investigación y planes de trabajo de semilleros de investigacion avalados institucionalmente en la universidad de cundinamarca</t>
  </si>
  <si>
    <t>637</t>
  </si>
  <si>
    <t>642</t>
  </si>
  <si>
    <t>2022-09-20 11:29:36.0</t>
  </si>
  <si>
    <t>2022-07-08 17:45:38.0</t>
  </si>
  <si>
    <t xml:space="preserve">financiar los gastos de la dirección de investigación para el fortalecimiento de los procesos de ciencia tecnologia e innovacion (fondo renovable- de conformidad con la resolución 162 de 2019)_x000D_
</t>
  </si>
  <si>
    <t>2022-07-25 00:00:00.0</t>
  </si>
  <si>
    <t>2022-07-27 18:53:47.0</t>
  </si>
  <si>
    <t>adecuaciones y reparaciones locativas para la sala de docentes extension facatativa de la universidad de cundinamarca</t>
  </si>
  <si>
    <t>adecuaciones y reparaciones locativas para la sala de docentes seccional girardot de la universidad de cundinamarca</t>
  </si>
  <si>
    <t>466</t>
  </si>
  <si>
    <t>485</t>
  </si>
  <si>
    <t>construcción muro de cerramiento del recorrido sobre el lindero norte del campus, sede fusagasugá.</t>
  </si>
  <si>
    <t>2022-07-25 11:26:01.0</t>
  </si>
  <si>
    <t>2022-08-23 10:17:37.0</t>
  </si>
  <si>
    <t>adecuación del terreno para la vía carreteable que conduce al parqueadero de la unidad agroambiental el_x000D_
vergel de la extensión facatativá</t>
  </si>
  <si>
    <t>2022-08-19 17:41:30.0</t>
  </si>
  <si>
    <t>2022-08-19 17:41:56.0</t>
  </si>
  <si>
    <t>2022-08-31 15:29:54.0</t>
  </si>
  <si>
    <t>2022-09-22 22:56:32.0</t>
  </si>
  <si>
    <t>pago de inscripción, para participar como asistentes al evento exporecreaciãn 2022 are encuentrosa¿ recrear el arte de vivira a los cuatro (4) docentes maximiliano quintero reina, carlos alberto romero, jhon mauricio medellín y eduar alonso ceballos bernal.</t>
  </si>
  <si>
    <t>resignificar curricularmente los programas académicos de pregrado y de posgrado en articulación con el peu, el modelo educativo digital transnmoderno-medit- y por tanto con el contexto nacional e internacional. en consecuencia, se transforman las prácticas de los profesores, los procesos de evaluación de los aprendizajes y se promueve el mejoramiento de los resultados de las pruebas saber.</t>
  </si>
  <si>
    <t>contribuir en el desarrollo de la resignificación curricular mediante el apoyo y acompañ;amiento en el proceso de convocatoria para la vinculación de los profesores de planta con el propósito de transformar las prácticas de los profesores, los procesos de evaluación de los aprendizajes y el mejoramiento de los resultados de las pruebas saber.</t>
  </si>
  <si>
    <t>apoyar el proceso de despliegue de la resgnificiación curricular del programa académico música de la universidad de cundinamarca teniendo como base el peu, el modelo educativo digital transmoderno así como también el contexto nacional e internacional para el fortalecimiento de los procesos de evaluación de los aprendizajes y las prácticas de los profesores.</t>
  </si>
  <si>
    <t>prestar servicios profesionales en el marco de la resignificación curricular asesorando los programas académicos en los procesos relacionados con los registros calificados y en la ruta de acreditación como factor estratégico en la verificación de las condiciones de calidad producto de la autoevaluación institucional en la transformación de las prácticas de los profesores, los procesos de evaluación de los aprendizajes y en la construcción curricular.</t>
  </si>
  <si>
    <t>505</t>
  </si>
  <si>
    <t>551</t>
  </si>
  <si>
    <t>552</t>
  </si>
  <si>
    <t>593</t>
  </si>
  <si>
    <t>649</t>
  </si>
  <si>
    <t>2022-08-12 10:13:04.0</t>
  </si>
  <si>
    <t>2022-08-19 17:42:16.0</t>
  </si>
  <si>
    <t>adición al proceso cuyo objeto, "pagar las inscripciones a los congresos ponencias, seminarios, talleres, actualizaciones, simposios, foros, y mesas de trabajo dentro de la vigencia 2022, en los cuales participe personal administrativo de planta teniendo correlación a su área de desempeñ;o"</t>
  </si>
  <si>
    <t>tercera adición al proceso cuyo objeto, "pagar las inscripciones a los congresos ponencias, seminarios, talleres, actualizaciones, simposios, foros, y mesas de trabajo dentro de la vigencia 2022,en los cuales participe personal administrativo de planta teniendo correlación a su área de desempeñ;o"</t>
  </si>
  <si>
    <t>541</t>
  </si>
  <si>
    <t>553</t>
  </si>
  <si>
    <t>2022-07-08 17:38:05.0</t>
  </si>
  <si>
    <t>2022-07-25 15:06:27.0</t>
  </si>
  <si>
    <t>contratación anexos de personal académico para la oficina de bienestar universitario en el segundo periodo académico 2022.</t>
  </si>
  <si>
    <t>383</t>
  </si>
  <si>
    <t>469</t>
  </si>
  <si>
    <t>2022-07-21 12:06:22.0</t>
  </si>
  <si>
    <t>2022-07-21 12:06:49.0</t>
  </si>
  <si>
    <t>2022-07-28 17:03:08.0</t>
  </si>
  <si>
    <t>2022-08-10 17:00:17.0</t>
  </si>
  <si>
    <t>2022-08-12 10:10:38.0</t>
  </si>
  <si>
    <t>2022-08-26 17:48:48.0</t>
  </si>
  <si>
    <t>2022-08-29 12:16:55.0</t>
  </si>
  <si>
    <t>2022-08-31 19:59:06.0</t>
  </si>
  <si>
    <t>pago de inscripción para participar como asistente a encuentro internacional de educación en ingeniera acofi, nuevas realidades para la educación en ingeniería, currículo, tecnología, medio ambiente y desarrollo, que se realizará en cartagena del 13 al 16 de septiembre de 2022, a los docentes ana lucia hurtado mesa, edgar eduardo roa guerrero, jesús enrique pabón quintero, jaime orlando parra gonzalez.</t>
  </si>
  <si>
    <t>pago de inscripción para participar como asistente a la docente rubiela bello rodriguez a encuentro internacional de educación en ingeniera acofi, nuevas realidades para la educación en ingeniería, currículo, tecnología, medio ambiente y desarrollo, que se realizará en cartagena del 13 al 16 de septiembre de 2022</t>
  </si>
  <si>
    <t xml:space="preserve">financiamiento para la participación de un (1) docente perteneciente a la facultad de ciencias agropecuarias  en el curso análisis de la genética y genómica molecular 2022  </t>
  </si>
  <si>
    <t xml:space="preserve">pago de inscripción de cuatro (4) docentes tco con funciones administrativas  pertenecientes a la facultad de  ciencias administrativas económicas y contables participar como asistentes a la  "ix cumbre incp". </t>
  </si>
  <si>
    <t>pago de inscripción a para asistir a dos docentes (2) al xxi coloquio nacional de investigación en enfermería- trascendiendo en el cuidado: retos y perspectivas de enfermería, pertenecientes a la facultad de ciencias de la salud.</t>
  </si>
  <si>
    <t xml:space="preserve">pago de inscripción a tres (3) docentes con funciones administrativas pertenecientes a la facultad de ciencias administrativas económicas y contables  a la "conferencia 2022" de la asociación colombiana de facultades de administración "ascolfa"  </t>
  </si>
  <si>
    <t xml:space="preserve">pago para inscripción de un (1) docente para la participación en congreso acofi 2022 perteneciente a la facultad de ciencias agropecuarias </t>
  </si>
  <si>
    <t>pago de inscripción para quince (15) docentes para participar como asistentes al iv congreso nacional e internacional de simulación clínica en ciencias de la salud, pertenecientes a la facultad de ciencias de la salud.</t>
  </si>
  <si>
    <t>437</t>
  </si>
  <si>
    <t>438</t>
  </si>
  <si>
    <t>487</t>
  </si>
  <si>
    <t>532</t>
  </si>
  <si>
    <t>540</t>
  </si>
  <si>
    <t>583</t>
  </si>
  <si>
    <t>587</t>
  </si>
  <si>
    <t>594</t>
  </si>
  <si>
    <t>2022-07-26 12:05:44.0</t>
  </si>
  <si>
    <t>2022-07-26 12:06:17.0</t>
  </si>
  <si>
    <t>2022-07-26 12:06:39.0</t>
  </si>
  <si>
    <t>prestar servicios como personal académico para orientar el diplomado: diversidad como propósito educativo de vicerrectoría académica para ii pa 2022</t>
  </si>
  <si>
    <t>prestar servicio como personal académico para orientar diplomado educación inclusiva, diversidad y estrategias pedagógicas de vicerrectoría académica para ii pa 2022</t>
  </si>
  <si>
    <t>prestar servicios profesionales para diseñ;o y construcción de plan de aprendizaje digital, recursos digitales, diseñ;o instruccional e instrumentos de recolección de información del curso virtual: recursos digitales accesibles (equivalente a un crédito académico)</t>
  </si>
  <si>
    <t>476</t>
  </si>
  <si>
    <t>477</t>
  </si>
  <si>
    <t>478</t>
  </si>
  <si>
    <t>2022-03-24 10:14:44.0</t>
  </si>
  <si>
    <t>2022-03-24 10:15:07.0</t>
  </si>
  <si>
    <t>2022-03-24 10:15:18.0</t>
  </si>
  <si>
    <t>2022-07-13 17:37:46.0</t>
  </si>
  <si>
    <t>2022-07-14 16:20:04.0</t>
  </si>
  <si>
    <t>2022-07-15 09:14:36.0</t>
  </si>
  <si>
    <t>2022-07-15 09:14:55.0</t>
  </si>
  <si>
    <t>2022-07-15 09:15:12.0</t>
  </si>
  <si>
    <t>2022-07-15 09:15:40.0</t>
  </si>
  <si>
    <t>2022-07-15 09:15:56.0</t>
  </si>
  <si>
    <t>2022-07-15 09:16:10.0</t>
  </si>
  <si>
    <t>2022-08-26 10:32:13.0</t>
  </si>
  <si>
    <t xml:space="preserve">prestar servicios profesionales en la dirección de autoevaluación y acreditación y la dirección de posgrados, para elaborar el documento maestro (nueve condiciones de calidad definidas por el decreto 1330 de 2019 y la resolución 21795 de 2020), del programa maestría en dirección y administración de las organizaciones, modalidad virtual; incluyendo el proceso de sustentación ante órganos colegiados._x000D_
</t>
  </si>
  <si>
    <t>prestar servicios profesionales en la dirección de autoevaluación y acreditación y la dirección de posgrados, para elaborar el documento maestro (nueve condiciones de calidad definidas por el decreto 1330 de 2019 y la resolución 21795 de 2020), del programa maestría en automatización de software y procesos industriales, modalidad virtual; incluyendo el proceso de sustentación ante órganos colegiados.</t>
  </si>
  <si>
    <t>prestar servicios profesionales en la dirección de autoevaluación y acreditación y la dirección de posgrados, para elaborar el documento maestro (nueve condiciones de calidad definidas por el decreto 1330 de 2019 y la resolución 21795 de 2020), del programa especialización en cuidado de enfermería al paciente en urgencias, modalidad virtual; incluyendo el proceso de sustentación ante órganos colegiados.</t>
  </si>
  <si>
    <t>prestar servicios profesionales en la dirección de autoevaluación y acreditación y la dirección de posgrados, para elaborar el documento maestro (nueve condiciones de calidad definidas por el decreto 1330 de 2019 y la resolución 21795 de 2020), del programa especialización en producción musical, modalidad virtual; incluyendo el proceso de sustentación ante órganos colegiados.</t>
  </si>
  <si>
    <t>prestar servicios profesionales en la dirección de autoevaluación y acreditación y la dirección de posgrados, para elaborar el documento maestro (nueve condiciones de calidad definidas por el decreto 1330 de 2019 y la resolución 21795 de 2020), del programa especialización en dirección musical, modalidad virtual; incluyendo el proceso de sustentación ante órganos colegiados.</t>
  </si>
  <si>
    <t>prestar servicios profesionales en la dirección de autoevaluación y acreditación y la dirección de posgrados, para elaborar el documento maestro (nueve condiciones de calidad definidas por el decreto 1330 de 2019 y la resolución 21795 de 2020), del programa especialización en gestión y desarrollo de la actividad física y el deporte, modalidad virtual; incluyendo el proceso de sustentación ante órganos colegiados.</t>
  </si>
  <si>
    <t>prestar servicios profesionales en la dirección de autoevaluación y acreditación y la dirección de posgrados, para elaborar el documento maestro (nueve condiciones de calidad definidas por el decreto 1330 de 2019 y la resolución 21795 de 2020), del programa especialización en intervención psicosocial para el cuidado, salud y el bienestar, modalidad virtual; incluyendo el proceso de sustentación ante órganos colegiados.</t>
  </si>
  <si>
    <t>prestar servicios profesionales en la dirección de autoevaluación y acreditación y la dirección de posgrados, para elaborar el documento maestro (nueve condiciones de calidad definidas por el decreto 1330 de 2019 y la resolución 21795 de 2020), del programa especialización en deporte escolar, modalidad virtual; incluyendo el proceso de sustentación ante órganos colegiados.</t>
  </si>
  <si>
    <t>prestar     servicios     profesiones     en     la     dirección     de autoevaluación  y  acreditación  y  la  dirección  de  posgrados,  para elaborar  el  documento  maestro  (nueve  condiciones  de  calidad definidas por el decreto 1330 de 2019 y la resolución 21795 de 2020), de los programas especialización en gerencia financiera y contable, y  especialización en gestión tributaria, modalidad virtual; incluyendo el proceso de sustentación ante órganos colegiados</t>
  </si>
  <si>
    <t>402</t>
  </si>
  <si>
    <t>407</t>
  </si>
  <si>
    <t>412</t>
  </si>
  <si>
    <t>413</t>
  </si>
  <si>
    <t>414</t>
  </si>
  <si>
    <t>416</t>
  </si>
  <si>
    <t>417</t>
  </si>
  <si>
    <t>418</t>
  </si>
  <si>
    <t>571</t>
  </si>
  <si>
    <t>2022-07-08 17:47:47.0</t>
  </si>
  <si>
    <t>2022-07-11 11:51:14.0</t>
  </si>
  <si>
    <t>2022-08-08 11:23:32.0</t>
  </si>
  <si>
    <t>2022-08-08 11:26:05.0</t>
  </si>
  <si>
    <t>2022-08-09 09:16:32.0</t>
  </si>
  <si>
    <t>2022-08-31 08:48:09.0</t>
  </si>
  <si>
    <t>2022-09-12 17:53:17.0</t>
  </si>
  <si>
    <t xml:space="preserve">inscripcion de los estudiantes semilleristas  con proyectos avalados para garantizar su presentación y participación en el xx encuentro regional de semilleros de investigación aredcolsi </t>
  </si>
  <si>
    <t>inscripciones de cuatro docentes de la facultad de ingeniería: andres felipe guerrero guerrero, edgar hernando criollo, faider humberto barrero sánchez y edwin palacios yepes quienes participarán en representación de la universidad de cundinamarca en calidad de ponentes en el encuentro internacional de educación en ingeniería acofi (eiei acofi 2022), que se realizará en la ciudad de cartagena de indias del 13 al 16 de septiembre de 2022.</t>
  </si>
  <si>
    <t>inscripción de la docente paola andrea valencia achuri quien participara en calidad de ponente en el xii congreso universitario internacional sobre contenidos, investigación, innovación y docencia a cuiciid, que se realizara de manera virtual el 5, 6 y 7 de octubre de 2022 en madrid a españ;a</t>
  </si>
  <si>
    <t>inscripción de la docente maria aldaya rodriguez para presentar el taller: propuestas metodológicas para la educación ambiental en el bosque seco tropicala proveniente del proyecto de investigación desarrollo de prototipos de negocios en biocomercio derivados de las cadenas sociales productivas localizadas en los senderos tradicionales de girardot y alto magdalena a partir de la vegetación del bosque seco tropical, en el congreso colombiano de ecología - cce 2022 "generación de conciencia para la toma de decisiones" a realizarse del 30 de agosto al 2 de septiembre 2022</t>
  </si>
  <si>
    <t>inscripción de la docente yeny liliana casas  méndez y  los  estudiantes: cristian  fabian  castro  santana y william steven villamil leon pertenecientes a la facultaddeingeniería,quienesparticiparánenrepresentacióndelauniversidaddecundinamarcaencalidaddeponentesenelencuentro  internacional  de  educación  en  ingeniería acofi (eiei acofi 2022), que se realizará en la ciudad de cartagena de indias del 13 al 16 de septiembre de 2022</t>
  </si>
  <si>
    <t>388</t>
  </si>
  <si>
    <t>392</t>
  </si>
  <si>
    <t>521</t>
  </si>
  <si>
    <t>525</t>
  </si>
  <si>
    <t>530</t>
  </si>
  <si>
    <t>591</t>
  </si>
  <si>
    <t>606</t>
  </si>
  <si>
    <t>2022-07-25 15:07:54.0</t>
  </si>
  <si>
    <t>2022-08-16 10:40:59.0</t>
  </si>
  <si>
    <t>organización y ejecución del encuentro deportivo y cultural presencial de graduados de la universidad de cundinamarca</t>
  </si>
  <si>
    <t>2022-09-14 12:32:22.0</t>
  </si>
  <si>
    <t>realización de video institucional para difundir la oferta de servicios, estrategias y acciones llevadas por la interacción social universitaria</t>
  </si>
  <si>
    <t>2022-07-06 18:14:43.0</t>
  </si>
  <si>
    <t>adquisición de bienes necesarios para realizar la campañ;a en el desarrollo del proceso de autoevaluación en sus correspondientes fases</t>
  </si>
  <si>
    <t>2022-09-14 12:34:59.0</t>
  </si>
  <si>
    <t>adquisición de bienes necesarios para el proceso de sensibilización, difusión y socialización de los servicios de interacción social universitaria</t>
  </si>
  <si>
    <t>2022-08-16 12:18:09.0</t>
  </si>
  <si>
    <t>iv convocatoria interna - periodo 2022- 2 ucundinamarca generación siglo 21 conformación del banco de proyectos elegibles y establecer la planeación y dedicación de los profesores a la función sustantiva de ciencia tecnología e innovación, con el fin de obtener productos académicos en el marco de los indicadores minciencias a fin de fortalecer los grupos de investigación mediante la financiación de proyectos de ctei translocales de alto impacto para el departamento de cundinamarca.</t>
  </si>
  <si>
    <t>fase ii a implementación de infraestructura de red y comunicaciones (sistema sipra, sistema uninterruptable power supply (ups), conexión de fibra óptica, cableado estructurado, red eléctrica, servicio wifi ) de la universidad de cundinamarca a extensión soacha.</t>
  </si>
  <si>
    <t>2022-07-27 18:36:02.0</t>
  </si>
  <si>
    <t>contratar la feria virtual laboral universitaria para graduados de la universidad de cundinamarca en sede, seccionales y extensiones</t>
  </si>
  <si>
    <t>organización y ejecución del cuarto congreso presencial de graduados de la ucundinamarca en las diferentes unidades regionales</t>
  </si>
  <si>
    <t>2022-08-16 10:42:54.0</t>
  </si>
  <si>
    <t>2022-09-07 09:20:09.0</t>
  </si>
  <si>
    <t>2022-09-30 17:06:10.0</t>
  </si>
  <si>
    <t>prestar servicio de logística para el desarrollo del evento "feria de transparencia universitaria vigencia 2022"</t>
  </si>
  <si>
    <t>2022-07-19 10:41:03.0</t>
  </si>
  <si>
    <t xml:space="preserve">servicio de plataforma práctica de citación y referencias bibliográficas para la universidad de cundinamarca en sus sedes seccionales y extensiones. </t>
  </si>
  <si>
    <t>2022-07-25 11:39:27.0</t>
  </si>
  <si>
    <t>2022-07-25 11:42:46.0</t>
  </si>
  <si>
    <t>2022-07-25 11:43:44.0</t>
  </si>
  <si>
    <t>2022-07-25 11:44:41.0</t>
  </si>
  <si>
    <t>2022-07-25 11:45:47.0</t>
  </si>
  <si>
    <t>2022-07-25 11:46:44.0</t>
  </si>
  <si>
    <t>2022-07-25 11:47:37.0</t>
  </si>
  <si>
    <t>2022-07-25 11:49:18.0</t>
  </si>
  <si>
    <t>2022-07-25 11:50:39.0</t>
  </si>
  <si>
    <t>2022-07-25 11:51:34.0</t>
  </si>
  <si>
    <t>2022-07-25 11:52:31.0</t>
  </si>
  <si>
    <t>2022-07-25 11:53:56.0</t>
  </si>
  <si>
    <t>2022-07-25 11:54:43.0</t>
  </si>
  <si>
    <t>2022-07-25 11:55:56.0</t>
  </si>
  <si>
    <t>2022-07-25 11:57:00.0</t>
  </si>
  <si>
    <t>2022-07-29 09:42:15.0</t>
  </si>
  <si>
    <t>2022-07-29 09:46:31.0</t>
  </si>
  <si>
    <t>2022-08-03 00:00:00.0</t>
  </si>
  <si>
    <t>2022-08-03 14:21:00.0</t>
  </si>
  <si>
    <t>2022-08-03 14:21:31.0</t>
  </si>
  <si>
    <t>servicio base de datos especializada con contenidos y publicaciones actualizadas en información jurídica, legislación y jurisprudencia para las bibliotecas de la universidad de cundinamarca en su sede, seccionales y extensiones.</t>
  </si>
  <si>
    <t>servicio base de datos multidisciplinar para los programas de administración de empresas contaduría pública ingeniería que oferta la universidad de cundinamarca en su sede seccionales extensiones</t>
  </si>
  <si>
    <t>servicio base de datos especializadas para el programa de enfermería que oferta la universidad de cundinamarca en la seccional girardot.</t>
  </si>
  <si>
    <t>servicio biblioteca digital especializada para la facultad de educación de la universidad de cundinamarca</t>
  </si>
  <si>
    <t>servicio base de datos multidisciplinar referencial y de citas bibliográficas para los programas que ofertan en la universidad de cundinamarca en su sede seccionales y extensiones</t>
  </si>
  <si>
    <t>servicio biblioteca digital editorial especializada para el programa administración de empresas y contaduría pública que oferta la universidad de cundinamarca en su sede, seccionales y extensiones</t>
  </si>
  <si>
    <t xml:space="preserve">servicio biblioteca digital multidisciplinar para los programas que oferta la universidad de cundinamarca en su sede, seccionales y extensiones
</t>
  </si>
  <si>
    <t>servicio biblioteca digital multieditorial multiusuario para las bibliotecas de la universidad de cundinamarca en su sede seccionales y extensiones</t>
  </si>
  <si>
    <t>servicio base de datos especializada en normas técnicas colombianas para las programas que oferta la universidad de cundinamarca en su sede seccionales y extensiones</t>
  </si>
  <si>
    <t>servicio plataforma electrónica de datos científicos en textos completos multidisciplinar para los programas que oferta la universidad de cundinamarca</t>
  </si>
  <si>
    <t>servicio base de datos proquest para las bibliotecas de la universidad de cundinamarca en su sede seccionales y extensiones</t>
  </si>
  <si>
    <t>servicio base de datos ieee/electronic library ebsco para las bibliotecas la universidad de cundinamarca en su sede seccionales y extensiones</t>
  </si>
  <si>
    <t>servicio base especializada en procesos administrativos e industriales  para los programas que oferta la universidad de cundinamarca en su sede seccionales y extensiones</t>
  </si>
  <si>
    <t>servicio biblioteca digital editorial especializada para el programa administración de empresas y enfermería que oferta la universidad de cundinamarca en su sede seccionales y extensiones</t>
  </si>
  <si>
    <t>servicios base de datos especializada en estatus y jurisprudencia biblioteca en línea de libros y revistas en analítica jurídica para las bibliotecas de la universidad de cundinamarca en su sede, seccionales y extensiones.</t>
  </si>
  <si>
    <t>servicio recurso electrónico especializado para el programa de música que oferta la universidad de cundinamarca en la extensión zipaquirá</t>
  </si>
  <si>
    <t>servicio plataforma electrónica multidisciplinar para los programas de pregrado posgrado y maestría que oferta la universidad cundinamarca en sede, seccionales y extensiones</t>
  </si>
  <si>
    <t>servicio base de datos biomédica especializada para el programa de enfermería que oferta la universidad de cundinamarca en la seccional girardot</t>
  </si>
  <si>
    <t>servicio base de datos bibliográfica multidisciplinar en literatura mundial de revistas electrónicas para las bibliotecas de la universidad de cundinamarca en sude, seccionales y extensiones</t>
  </si>
  <si>
    <t>servicio plataforma interactiva con contenidos científicos especializados para la facultad de ingeniería que oferta la universidad de cundinamarca en su sede seccionales y extensiones</t>
  </si>
  <si>
    <t>449</t>
  </si>
  <si>
    <t>450</t>
  </si>
  <si>
    <t>451</t>
  </si>
  <si>
    <t>452</t>
  </si>
  <si>
    <t>453</t>
  </si>
  <si>
    <t>454</t>
  </si>
  <si>
    <t>455</t>
  </si>
  <si>
    <t>456</t>
  </si>
  <si>
    <t>457</t>
  </si>
  <si>
    <t>458</t>
  </si>
  <si>
    <t>459</t>
  </si>
  <si>
    <t>460</t>
  </si>
  <si>
    <t>461</t>
  </si>
  <si>
    <t>462</t>
  </si>
  <si>
    <t>463</t>
  </si>
  <si>
    <t>492</t>
  </si>
  <si>
    <t>493</t>
  </si>
  <si>
    <t>508</t>
  </si>
  <si>
    <t>509</t>
  </si>
  <si>
    <t>510</t>
  </si>
  <si>
    <t>2022-08-26 17:51:39.0</t>
  </si>
  <si>
    <t>2022-09-12 11:46:27.0</t>
  </si>
  <si>
    <t xml:space="preserve">servicio de software de acceso y autenticación mas certificado de seguridad para ingreso a base de datos y bibliotecas digitales que frece la universidad de cundinamarca en su sede seccionales y extensiones._x000D_
_x000D_
</t>
  </si>
  <si>
    <t>servicio de sistema de gestión bibliotecaria para las bibliotecas de la universidad de cundinamarca</t>
  </si>
  <si>
    <t>584</t>
  </si>
  <si>
    <t>604</t>
  </si>
  <si>
    <t>2022-07-08 17:46:49.0</t>
  </si>
  <si>
    <t>2022-07-08 17:47:22.0</t>
  </si>
  <si>
    <t>2022-08-08 11:24:56.0</t>
  </si>
  <si>
    <t>2022-08-09 09:15:44.0</t>
  </si>
  <si>
    <t>2022-09-12 18:11:54.0</t>
  </si>
  <si>
    <t>financiar gastos de transporte  de cuatro docentes de la facultad de ingeniería: andres felipe guerrero guerrero, edgar hernando criollo, faider humberto barrero sánchez y edwin palacios yepes quienes participarán en representación de la universidad de cundinamarca en calidad de ponentes en el encuentro internacional de educación en ingeniería acofi (eiei acofi 2022), que se realizará en la ciudad de cartagena de indias del 13 al 16 de septiembre de 2022.</t>
  </si>
  <si>
    <t>financiar los gastos de transporte  de la docente maria aldaya rodriguez para presentar el taller: propuestas metodológicas para la educación ambiental en el bosque seco tropicala proveniente del proyecto de investigación desarrollo de prototipos de negocios en biocomercio derivados de las cadenas sociales productivas localizadas en los senderos tradicionales de girardot y alto magdalena a partir de la vegetación del bosque seco tropical, en el congreso colombiano de ecología - cce 2022 "generación de conciencia para la toma de decisiones" a realizarse del 30 de agosto al 2 de septiembre 2022</t>
  </si>
  <si>
    <t>387</t>
  </si>
  <si>
    <t>523</t>
  </si>
  <si>
    <t>529</t>
  </si>
  <si>
    <t>607</t>
  </si>
  <si>
    <t>2022-09-12 17:47:58.0</t>
  </si>
  <si>
    <t>caja menor n. 2 sistemas de gestión de calidad</t>
  </si>
  <si>
    <t>2022-08-24 11:04:35.0</t>
  </si>
  <si>
    <t>toma de citologías y antígeno prostático a la comunidad universitaria de la sede, seccionales y extensiones, con el ánimo de promover los hábitos de vida saludable, el autocuidado y el mejoramiento de la calidad de vida.</t>
  </si>
  <si>
    <t>2022-07-25 15:06:03.0</t>
  </si>
  <si>
    <t>2022-07-14 16:13:29.0</t>
  </si>
  <si>
    <t>digitalización de los archivos del área de tesorería, de la sede de fusagasugá</t>
  </si>
  <si>
    <t>2022-09-20 10:44:50.0</t>
  </si>
  <si>
    <t>2022-08-29 12:50:03.0</t>
  </si>
  <si>
    <t>dotar de elementos de vidriería el laboratorio de biotecnología y genética sede fusagasugá e hidráulica de la seccional de girardot, que faciliten el desarrollo de actividades académicas y de investigación de los programas de la facultad de ciencias agropecuarias de la universidad de cundinamarca.</t>
  </si>
  <si>
    <t>2022-08-29 12:51:24.0</t>
  </si>
  <si>
    <t>4020101040707-1</t>
  </si>
  <si>
    <t>4020201030207-1</t>
  </si>
  <si>
    <t>4020101040530-1</t>
  </si>
  <si>
    <t>4020201040530-1</t>
  </si>
  <si>
    <t>4020101040730-1</t>
  </si>
  <si>
    <t>4020201040730-1</t>
  </si>
  <si>
    <t>4020201040630-1</t>
  </si>
  <si>
    <t>4020201040830-1</t>
  </si>
  <si>
    <t>4020101040830-1</t>
  </si>
  <si>
    <t>4020201020730-1</t>
  </si>
  <si>
    <t>4020202080318-4</t>
  </si>
  <si>
    <t>4020202080323-3</t>
  </si>
  <si>
    <t>4020202050418-1</t>
  </si>
  <si>
    <t>jesi2022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</si>
</sst>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3" formatCode="_-* #,##0.00_-;\-* #,##0.00_-;_-* &quot;-&quot;??_-;_-@_-"/>
    <numFmt numFmtId="164" formatCode="_-* #,##0.00\ _€_-;\-* #,##0.00\ _€_-;_-* &quot;-&quot;??\ _€_-;_-@_-"/>
    <numFmt numFmtId="165" formatCode="[$$-240A]\ #,##0"/>
    <numFmt numFmtId="166" formatCode="_(* #,##0_);_(* \(#,##0\);_(* &quot;-&quot;??_);_(@_)"/>
    <numFmt numFmtId="167" formatCode="###,###"/>
    <numFmt numFmtId="168" formatCode="###,###,##0.00"/>
  </numFmts>
  <fonts count="37" x14ac:knownFonts="1">
    <font>
      <sz val="11"/>
      <color theme="1"/>
      <name val="Calibri"/>
      <family val="2"/>
      <scheme val="minor"/>
    </font>
    <font>
      <sz val="11"/>
      <color theme="1"/>
      <name val="Calibri"/>
      <family val="2"/>
      <scheme val="minor"/>
    </font>
    <font>
      <sz val="9"/>
      <color theme="1"/>
      <name val="Calibri"/>
      <family val="2"/>
      <scheme val="minor"/>
    </font>
    <font>
      <sz val="10"/>
      <name val="Arial"/>
      <family val="2"/>
    </font>
    <font>
      <b/>
      <sz val="10"/>
      <color theme="0"/>
      <name val="Century Gothic"/>
      <family val="2"/>
    </font>
    <font>
      <sz val="11"/>
      <color theme="1"/>
      <name val="Century Gothic"/>
      <family val="2"/>
    </font>
    <font>
      <sz val="10"/>
      <color theme="1"/>
      <name val="Century Gothic"/>
      <family val="2"/>
    </font>
    <font>
      <sz val="10"/>
      <name val="Century Gothic"/>
      <family val="2"/>
    </font>
    <font>
      <b/>
      <sz val="10"/>
      <name val="Century Gothic"/>
      <family val="2"/>
    </font>
    <font>
      <sz val="11"/>
      <color rgb="FFFF0000"/>
      <name val="Calibri"/>
      <family val="2"/>
      <scheme val="minor"/>
    </font>
    <font>
      <sz val="11"/>
      <name val="Century Gothic"/>
      <family val="2"/>
    </font>
    <font>
      <b/>
      <sz val="11"/>
      <color theme="0"/>
      <name val="Century Gothic"/>
      <family val="2"/>
    </font>
    <font>
      <sz val="11"/>
      <color theme="9" tint="-0.499984740745262"/>
      <name val="Century Gothic"/>
      <family val="2"/>
    </font>
    <font>
      <sz val="11"/>
      <color theme="1"/>
      <name val="Arial"/>
      <family val="2"/>
    </font>
    <font>
      <sz val="11"/>
      <color rgb="FF000000"/>
      <name val="Arial"/>
      <family val="2"/>
    </font>
    <font>
      <b/>
      <sz val="10"/>
      <color rgb="FF292929"/>
      <name val="Arial"/>
      <family val="2"/>
    </font>
    <font>
      <sz val="10"/>
      <color theme="1"/>
      <name val="Arial"/>
      <family val="2"/>
    </font>
    <font>
      <b/>
      <sz val="10"/>
      <color rgb="FFFFFFFF"/>
      <name val="Arial"/>
      <family val="2"/>
    </font>
    <font>
      <sz val="10"/>
      <color theme="1"/>
      <name val="Arial Narrow"/>
      <family val="2"/>
    </font>
    <font>
      <b/>
      <sz val="10"/>
      <color rgb="FF0F3D38"/>
      <name val="Arial Narrow"/>
      <family val="2"/>
    </font>
    <font>
      <b/>
      <sz val="10"/>
      <color theme="1"/>
      <name val="Arial Narrow"/>
      <family val="2"/>
    </font>
    <font>
      <b/>
      <sz val="10"/>
      <color theme="1"/>
      <name val="Arial"/>
      <family val="2"/>
    </font>
    <font>
      <sz val="11"/>
      <name val="Calibri"/>
      <family val="2"/>
      <scheme val="minor"/>
    </font>
    <font>
      <b/>
      <sz val="11"/>
      <name val="Calibri"/>
      <family val="2"/>
      <scheme val="minor"/>
    </font>
    <font>
      <b/>
      <sz val="11"/>
      <color theme="1"/>
      <name val="Calibri"/>
      <family val="2"/>
      <scheme val="minor"/>
    </font>
    <font>
      <sz val="11"/>
      <name val="Times New Roman"/>
      <family val="1"/>
    </font>
    <font>
      <b/>
      <sz val="11"/>
      <name val="Times New Roman"/>
      <family val="1"/>
    </font>
    <font>
      <sz val="11"/>
      <name val="Times New Roman"/>
      <family val="1"/>
    </font>
    <font>
      <sz val="12"/>
      <color theme="1"/>
      <name val="Arial"/>
      <family val="2"/>
    </font>
    <font>
      <sz val="9"/>
      <name val="Century Gothic"/>
      <family val="2"/>
    </font>
    <font>
      <b/>
      <sz val="9"/>
      <color indexed="81"/>
      <name val="Tahoma"/>
      <family val="2"/>
    </font>
    <font>
      <sz val="9"/>
      <color indexed="81"/>
      <name val="Tahoma"/>
      <family val="2"/>
    </font>
    <font>
      <sz val="11"/>
      <name val="Times New Roman"/>
      <family val="1"/>
    </font>
    <font>
      <b/>
      <sz val="9"/>
      <color theme="1"/>
      <name val="Calibri"/>
      <family val="2"/>
      <scheme val="minor"/>
    </font>
    <font>
      <b/>
      <sz val="9"/>
      <name val="Century Gothic"/>
      <family val="2"/>
    </font>
    <font>
      <sz val="8"/>
      <color rgb="FF000000"/>
      <name val="Arial"/>
      <family val="2"/>
    </font>
    <font>
      <sz val="10"/>
      <color rgb="FFFF0000"/>
      <name val="Century Gothic"/>
      <family val="2"/>
    </font>
  </fonts>
  <fills count="11">
    <fill>
      <patternFill patternType="none"/>
    </fill>
    <fill>
      <patternFill patternType="gray125"/>
    </fill>
    <fill>
      <patternFill patternType="solid">
        <fgColor theme="9" tint="-0.49998474074526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00482B"/>
        <bgColor indexed="64"/>
      </patternFill>
    </fill>
    <fill>
      <patternFill patternType="solid">
        <fgColor theme="0" tint="-0.249977111117893"/>
        <bgColor indexed="64"/>
      </patternFill>
    </fill>
    <fill>
      <patternFill patternType="solid">
        <fgColor rgb="FFFF0000"/>
        <bgColor indexed="64"/>
      </patternFill>
    </fill>
    <fill>
      <patternFill patternType="solid">
        <fgColor rgb="FFCC3399"/>
        <bgColor indexed="64"/>
      </patternFill>
    </fill>
    <fill>
      <patternFill patternType="solid">
        <fgColor rgb="FFCCCCFF"/>
        <bgColor indexed="64"/>
      </patternFill>
    </fill>
  </fills>
  <borders count="3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rgb="FF4B514E"/>
      </left>
      <right style="thin">
        <color rgb="FF4B514E"/>
      </right>
      <top style="thin">
        <color rgb="FF4B514E"/>
      </top>
      <bottom style="thin">
        <color rgb="FF4B514E"/>
      </bottom>
      <diagonal/>
    </border>
    <border>
      <left style="thin">
        <color rgb="FF4B514E"/>
      </left>
      <right/>
      <top style="thin">
        <color rgb="FF4B514E"/>
      </top>
      <bottom style="thin">
        <color rgb="FF4B514E"/>
      </bottom>
      <diagonal/>
    </border>
    <border>
      <left/>
      <right/>
      <top style="thin">
        <color rgb="FF4B514E"/>
      </top>
      <bottom style="thin">
        <color rgb="FF4B514E"/>
      </bottom>
      <diagonal/>
    </border>
    <border>
      <left/>
      <right style="thin">
        <color rgb="FF4B514E"/>
      </right>
      <top style="thin">
        <color rgb="FF4B514E"/>
      </top>
      <bottom style="thin">
        <color rgb="FF4B514E"/>
      </bottom>
      <diagonal/>
    </border>
    <border>
      <left style="thin">
        <color rgb="FF4B514E"/>
      </left>
      <right/>
      <top style="thin">
        <color rgb="FF4B514E"/>
      </top>
      <bottom/>
      <diagonal/>
    </border>
    <border>
      <left/>
      <right/>
      <top style="thin">
        <color rgb="FF4B514E"/>
      </top>
      <bottom/>
      <diagonal/>
    </border>
    <border>
      <left/>
      <right style="thin">
        <color rgb="FF4B514E"/>
      </right>
      <top style="thin">
        <color rgb="FF4B514E"/>
      </top>
      <bottom/>
      <diagonal/>
    </border>
    <border>
      <left style="thin">
        <color rgb="FF4B514E"/>
      </left>
      <right/>
      <top/>
      <bottom style="thin">
        <color rgb="FF4B514E"/>
      </bottom>
      <diagonal/>
    </border>
    <border>
      <left/>
      <right/>
      <top/>
      <bottom style="thin">
        <color rgb="FF4B514E"/>
      </bottom>
      <diagonal/>
    </border>
    <border>
      <left/>
      <right style="thin">
        <color rgb="FF4B514E"/>
      </right>
      <top/>
      <bottom style="thin">
        <color rgb="FF4B514E"/>
      </bottom>
      <diagonal/>
    </border>
    <border>
      <left/>
      <right style="thin">
        <color theme="1"/>
      </right>
      <top/>
      <bottom/>
      <diagonal/>
    </border>
    <border>
      <left style="thin">
        <color theme="1"/>
      </left>
      <right style="thin">
        <color theme="1"/>
      </right>
      <top style="thin">
        <color theme="1"/>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64"/>
      </left>
      <right style="thin">
        <color indexed="8"/>
      </right>
      <top style="thin">
        <color indexed="64"/>
      </top>
      <bottom/>
      <diagonal/>
    </border>
    <border>
      <left style="thin">
        <color indexed="64"/>
      </left>
      <right style="thin">
        <color indexed="8"/>
      </right>
      <top/>
      <bottom style="thin">
        <color indexed="64"/>
      </bottom>
      <diagonal/>
    </border>
  </borders>
  <cellStyleXfs count="9">
    <xf numFmtId="0" fontId="0" fillId="0" borderId="0"/>
    <xf numFmtId="41"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3" fillId="0" borderId="0"/>
    <xf numFmtId="9" fontId="1" fillId="0" borderId="0" applyFont="0" applyFill="0" applyBorder="0" applyAlignment="0" applyProtection="0"/>
    <xf numFmtId="42" fontId="1" fillId="0" borderId="0" applyFont="0" applyFill="0" applyBorder="0" applyAlignment="0" applyProtection="0"/>
    <xf numFmtId="0" fontId="28" fillId="0" borderId="0"/>
    <xf numFmtId="41" fontId="1" fillId="0" borderId="0" applyFont="0" applyFill="0" applyBorder="0" applyAlignment="0" applyProtection="0"/>
  </cellStyleXfs>
  <cellXfs count="617">
    <xf numFmtId="0" fontId="0" fillId="0" borderId="0" xfId="0"/>
    <xf numFmtId="165" fontId="0" fillId="0" borderId="0" xfId="0" applyNumberFormat="1"/>
    <xf numFmtId="9" fontId="0" fillId="0" borderId="0" xfId="5" applyFont="1"/>
    <xf numFmtId="9" fontId="0" fillId="0" borderId="0" xfId="5" applyNumberFormat="1" applyFont="1"/>
    <xf numFmtId="9" fontId="0" fillId="0" borderId="4" xfId="5" applyNumberFormat="1" applyFont="1" applyFill="1" applyBorder="1" applyAlignment="1">
      <alignment vertical="center" wrapText="1"/>
    </xf>
    <xf numFmtId="0" fontId="0" fillId="0" borderId="0" xfId="0" applyBorder="1"/>
    <xf numFmtId="9" fontId="0" fillId="0" borderId="0" xfId="5" applyNumberFormat="1" applyFont="1" applyFill="1" applyBorder="1" applyAlignment="1">
      <alignment vertical="center" wrapText="1"/>
    </xf>
    <xf numFmtId="9" fontId="0" fillId="0" borderId="0" xfId="5" applyNumberFormat="1" applyFont="1" applyBorder="1"/>
    <xf numFmtId="0" fontId="7" fillId="0" borderId="2" xfId="0" applyFont="1" applyFill="1" applyBorder="1" applyAlignment="1">
      <alignment horizontal="left" vertical="center" wrapText="1"/>
    </xf>
    <xf numFmtId="0" fontId="9" fillId="0" borderId="0" xfId="0" applyFont="1"/>
    <xf numFmtId="9" fontId="12" fillId="3" borderId="2" xfId="5" applyFont="1" applyFill="1" applyBorder="1" applyAlignment="1">
      <alignment horizontal="center" vertical="center" wrapText="1"/>
    </xf>
    <xf numFmtId="165" fontId="5" fillId="0" borderId="2" xfId="0" applyNumberFormat="1" applyFont="1" applyFill="1" applyBorder="1" applyAlignment="1">
      <alignment horizontal="center" vertical="center" wrapText="1"/>
    </xf>
    <xf numFmtId="9" fontId="5" fillId="0" borderId="2" xfId="5" applyFont="1" applyBorder="1" applyAlignment="1">
      <alignment horizontal="center" vertical="center" wrapText="1"/>
    </xf>
    <xf numFmtId="0" fontId="13" fillId="5" borderId="0" xfId="0" applyFont="1" applyFill="1"/>
    <xf numFmtId="0" fontId="15" fillId="5" borderId="12" xfId="0" applyFont="1" applyFill="1" applyBorder="1" applyAlignment="1">
      <alignment horizontal="center" vertical="center" wrapText="1"/>
    </xf>
    <xf numFmtId="0" fontId="0" fillId="5" borderId="0" xfId="0" applyFill="1" applyBorder="1"/>
    <xf numFmtId="165" fontId="0" fillId="5" borderId="0" xfId="0" applyNumberFormat="1" applyFill="1" applyBorder="1"/>
    <xf numFmtId="165" fontId="0" fillId="5" borderId="0" xfId="0" applyNumberFormat="1" applyFill="1"/>
    <xf numFmtId="0" fontId="16" fillId="5" borderId="0" xfId="0" applyFont="1" applyFill="1"/>
    <xf numFmtId="0" fontId="0" fillId="5" borderId="0" xfId="0" applyFill="1"/>
    <xf numFmtId="0" fontId="17" fillId="6" borderId="23" xfId="0" applyFont="1" applyFill="1" applyBorder="1" applyAlignment="1">
      <alignment horizontal="center" vertical="center" wrapText="1"/>
    </xf>
    <xf numFmtId="9" fontId="11" fillId="2" borderId="1" xfId="5" applyFont="1" applyFill="1" applyBorder="1" applyAlignment="1">
      <alignment horizontal="center" vertical="center" wrapText="1"/>
    </xf>
    <xf numFmtId="165" fontId="5" fillId="5" borderId="2" xfId="0" applyNumberFormat="1" applyFont="1" applyFill="1" applyBorder="1" applyAlignment="1">
      <alignment horizontal="center" vertical="center" wrapText="1"/>
    </xf>
    <xf numFmtId="9" fontId="5" fillId="5" borderId="2" xfId="5" applyFont="1" applyFill="1" applyBorder="1" applyAlignment="1">
      <alignment horizontal="center" vertical="center" wrapText="1"/>
    </xf>
    <xf numFmtId="0" fontId="2" fillId="5" borderId="0" xfId="0" applyFont="1" applyFill="1"/>
    <xf numFmtId="0" fontId="18" fillId="5" borderId="0" xfId="0" applyFont="1" applyFill="1"/>
    <xf numFmtId="0" fontId="18" fillId="5" borderId="0" xfId="0" applyFont="1" applyFill="1" applyAlignment="1">
      <alignment horizontal="center"/>
    </xf>
    <xf numFmtId="0" fontId="19" fillId="5" borderId="0" xfId="0" applyFont="1" applyFill="1"/>
    <xf numFmtId="0" fontId="20" fillId="5" borderId="0" xfId="0" applyFont="1" applyFill="1"/>
    <xf numFmtId="9" fontId="19" fillId="5" borderId="0" xfId="0" applyNumberFormat="1" applyFont="1" applyFill="1"/>
    <xf numFmtId="165" fontId="11" fillId="6" borderId="1" xfId="0" applyNumberFormat="1" applyFont="1" applyFill="1" applyBorder="1" applyAlignment="1">
      <alignment horizontal="center" vertical="center"/>
    </xf>
    <xf numFmtId="0" fontId="4" fillId="6" borderId="2" xfId="0" applyFont="1" applyFill="1" applyBorder="1" applyAlignment="1">
      <alignment horizontal="center" vertical="center" wrapText="1"/>
    </xf>
    <xf numFmtId="9" fontId="4" fillId="6" borderId="2" xfId="5" applyNumberFormat="1" applyFont="1" applyFill="1" applyBorder="1" applyAlignment="1">
      <alignment horizontal="center" vertical="center" wrapText="1"/>
    </xf>
    <xf numFmtId="0" fontId="0" fillId="6" borderId="0" xfId="0" applyFill="1" applyBorder="1"/>
    <xf numFmtId="0" fontId="0" fillId="6" borderId="0" xfId="0" applyFill="1"/>
    <xf numFmtId="14" fontId="0" fillId="0" borderId="0" xfId="0" applyNumberFormat="1"/>
    <xf numFmtId="14" fontId="2" fillId="5" borderId="0" xfId="0" applyNumberFormat="1" applyFont="1" applyFill="1"/>
    <xf numFmtId="14" fontId="4" fillId="6"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0" fillId="0" borderId="0" xfId="0" applyBorder="1"/>
    <xf numFmtId="0" fontId="0" fillId="0" borderId="0" xfId="0"/>
    <xf numFmtId="0" fontId="4" fillId="6" borderId="2"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8" fillId="0" borderId="2" xfId="0" applyFont="1" applyFill="1" applyBorder="1" applyAlignment="1">
      <alignment horizontal="center" vertical="center" wrapText="1"/>
    </xf>
    <xf numFmtId="0" fontId="8" fillId="0" borderId="7" xfId="0" applyFont="1" applyFill="1" applyBorder="1" applyAlignment="1">
      <alignment horizontal="center" vertical="center" wrapText="1"/>
    </xf>
    <xf numFmtId="9" fontId="8" fillId="0" borderId="4" xfId="5" applyNumberFormat="1" applyFont="1" applyFill="1" applyBorder="1" applyAlignment="1">
      <alignment horizontal="center" vertical="center" wrapText="1"/>
    </xf>
    <xf numFmtId="0" fontId="8" fillId="0" borderId="4" xfId="0" applyFont="1" applyFill="1" applyBorder="1" applyAlignment="1">
      <alignment horizontal="center" vertical="center" wrapText="1"/>
    </xf>
    <xf numFmtId="14" fontId="8" fillId="0" borderId="4"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22" fillId="0" borderId="0" xfId="0" applyFont="1" applyFill="1" applyBorder="1"/>
    <xf numFmtId="0" fontId="22" fillId="0" borderId="0" xfId="0" applyFont="1" applyFill="1"/>
    <xf numFmtId="0" fontId="10" fillId="0" borderId="2" xfId="0" applyFont="1" applyBorder="1"/>
    <xf numFmtId="165" fontId="7" fillId="0" borderId="2" xfId="0" applyNumberFormat="1" applyFont="1" applyBorder="1" applyAlignment="1">
      <alignment horizontal="center" vertical="center" wrapText="1"/>
    </xf>
    <xf numFmtId="0" fontId="8" fillId="0" borderId="24" xfId="0" applyFont="1" applyBorder="1" applyAlignment="1">
      <alignment horizontal="center" vertical="center" wrapText="1"/>
    </xf>
    <xf numFmtId="0" fontId="8" fillId="0" borderId="11" xfId="0" applyFont="1" applyBorder="1" applyAlignment="1">
      <alignment horizontal="center" vertical="center" wrapText="1"/>
    </xf>
    <xf numFmtId="166" fontId="8" fillId="0" borderId="10" xfId="0" applyNumberFormat="1" applyFont="1" applyBorder="1" applyAlignment="1">
      <alignment horizontal="center" vertical="center" wrapText="1"/>
    </xf>
    <xf numFmtId="0" fontId="8" fillId="0" borderId="10" xfId="0" applyFont="1" applyBorder="1" applyAlignment="1">
      <alignment horizontal="center" vertical="center" wrapText="1"/>
    </xf>
    <xf numFmtId="9" fontId="8" fillId="0" borderId="8" xfId="5" applyNumberFormat="1" applyFont="1" applyFill="1" applyBorder="1" applyAlignment="1">
      <alignment horizontal="center" vertical="center" wrapText="1"/>
    </xf>
    <xf numFmtId="0" fontId="8" fillId="0" borderId="8" xfId="0" applyFont="1" applyBorder="1" applyAlignment="1">
      <alignment horizontal="center" vertical="center" wrapText="1"/>
    </xf>
    <xf numFmtId="14" fontId="8" fillId="0" borderId="8" xfId="0" applyNumberFormat="1" applyFont="1" applyBorder="1" applyAlignment="1">
      <alignment horizontal="center" vertical="center" wrapText="1"/>
    </xf>
    <xf numFmtId="168" fontId="8" fillId="0" borderId="8" xfId="0" applyNumberFormat="1" applyFont="1" applyBorder="1" applyAlignment="1">
      <alignment horizontal="center" vertical="center" wrapText="1"/>
    </xf>
    <xf numFmtId="168" fontId="8" fillId="0" borderId="5" xfId="0" applyNumberFormat="1" applyFont="1" applyBorder="1" applyAlignment="1">
      <alignment horizontal="center" vertical="center" wrapText="1"/>
    </xf>
    <xf numFmtId="0" fontId="22" fillId="0" borderId="0" xfId="0" applyFont="1" applyBorder="1"/>
    <xf numFmtId="0" fontId="22" fillId="0" borderId="0" xfId="0" applyFont="1"/>
    <xf numFmtId="164" fontId="8" fillId="0" borderId="2" xfId="2" applyFont="1" applyFill="1" applyBorder="1" applyAlignment="1">
      <alignment horizontal="center" vertical="center" wrapText="1"/>
    </xf>
    <xf numFmtId="164" fontId="7" fillId="0" borderId="2" xfId="0" applyNumberFormat="1" applyFont="1" applyFill="1" applyBorder="1" applyAlignment="1">
      <alignment horizontal="center" vertical="center" wrapText="1"/>
    </xf>
    <xf numFmtId="164" fontId="7" fillId="0" borderId="2" xfId="2" applyFont="1" applyFill="1" applyBorder="1" applyAlignment="1">
      <alignment horizontal="center" vertical="center" wrapText="1"/>
    </xf>
    <xf numFmtId="167" fontId="8" fillId="0" borderId="10" xfId="0" applyNumberFormat="1" applyFont="1" applyBorder="1" applyAlignment="1">
      <alignment horizontal="center" vertical="center" wrapText="1"/>
    </xf>
    <xf numFmtId="0" fontId="8" fillId="0" borderId="2" xfId="0" applyFont="1" applyFill="1" applyBorder="1" applyAlignment="1">
      <alignment vertical="center" wrapText="1"/>
    </xf>
    <xf numFmtId="0" fontId="7" fillId="0" borderId="2" xfId="0" applyFont="1" applyFill="1" applyBorder="1" applyAlignment="1">
      <alignment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0" fillId="0" borderId="0" xfId="0" applyBorder="1"/>
    <xf numFmtId="0" fontId="0" fillId="0" borderId="0" xfId="0"/>
    <xf numFmtId="167" fontId="8" fillId="0" borderId="10" xfId="0" applyNumberFormat="1" applyFont="1" applyBorder="1" applyAlignment="1">
      <alignment horizontal="center" vertical="center" wrapText="1"/>
    </xf>
    <xf numFmtId="0" fontId="8" fillId="0" borderId="10" xfId="0" applyFont="1" applyBorder="1" applyAlignment="1">
      <alignment horizontal="center" vertical="center" wrapText="1"/>
    </xf>
    <xf numFmtId="0" fontId="2" fillId="5" borderId="0" xfId="0" applyFont="1" applyFill="1" applyAlignment="1">
      <alignment horizontal="center"/>
    </xf>
    <xf numFmtId="0" fontId="0" fillId="0" borderId="0" xfId="0" applyAlignment="1">
      <alignment horizontal="center"/>
    </xf>
    <xf numFmtId="0" fontId="7" fillId="0" borderId="2" xfId="0" applyFont="1" applyFill="1" applyBorder="1" applyAlignment="1">
      <alignment horizontal="left" vertical="center"/>
    </xf>
    <xf numFmtId="14" fontId="8"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xf>
    <xf numFmtId="14" fontId="7" fillId="0" borderId="2" xfId="0" applyNumberFormat="1" applyFont="1" applyFill="1" applyBorder="1" applyAlignment="1">
      <alignment horizontal="center" vertical="center"/>
    </xf>
    <xf numFmtId="0" fontId="0" fillId="0" borderId="0" xfId="0" applyBorder="1" applyAlignment="1">
      <alignment horizontal="center"/>
    </xf>
    <xf numFmtId="0" fontId="8" fillId="0" borderId="10"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25"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7" borderId="7" xfId="0" applyFont="1" applyFill="1" applyBorder="1" applyAlignment="1">
      <alignment horizontal="center" vertical="center" wrapText="1"/>
    </xf>
    <xf numFmtId="164" fontId="8" fillId="7" borderId="2" xfId="0" applyNumberFormat="1" applyFont="1" applyFill="1" applyBorder="1" applyAlignment="1">
      <alignment horizontal="center" vertical="center" wrapText="1"/>
    </xf>
    <xf numFmtId="9" fontId="8" fillId="7" borderId="4" xfId="5" applyNumberFormat="1" applyFont="1" applyFill="1" applyBorder="1" applyAlignment="1">
      <alignment horizontal="center" vertical="center" wrapText="1"/>
    </xf>
    <xf numFmtId="0" fontId="8" fillId="7" borderId="4" xfId="0" applyFont="1" applyFill="1" applyBorder="1" applyAlignment="1">
      <alignment horizontal="center" vertical="center" wrapText="1"/>
    </xf>
    <xf numFmtId="14" fontId="8" fillId="7" borderId="4" xfId="0" applyNumberFormat="1" applyFont="1" applyFill="1" applyBorder="1" applyAlignment="1">
      <alignment horizontal="center" vertical="center" wrapText="1"/>
    </xf>
    <xf numFmtId="0" fontId="8" fillId="7" borderId="1" xfId="0" applyFont="1" applyFill="1" applyBorder="1" applyAlignment="1">
      <alignment horizontal="center" vertical="center" wrapText="1"/>
    </xf>
    <xf numFmtId="0" fontId="8" fillId="7" borderId="25" xfId="0" applyFont="1" applyFill="1" applyBorder="1" applyAlignment="1">
      <alignment horizontal="center" vertical="center" wrapText="1"/>
    </xf>
    <xf numFmtId="164" fontId="8" fillId="7" borderId="4" xfId="2" applyFont="1" applyFill="1" applyBorder="1" applyAlignment="1">
      <alignment horizontal="center" vertical="center" wrapText="1"/>
    </xf>
    <xf numFmtId="14" fontId="8" fillId="7" borderId="2" xfId="0" applyNumberFormat="1" applyFont="1" applyFill="1" applyBorder="1" applyAlignment="1">
      <alignment horizontal="center" vertical="center" wrapText="1"/>
    </xf>
    <xf numFmtId="164" fontId="7" fillId="7" borderId="2" xfId="2" applyFont="1" applyFill="1" applyBorder="1" applyAlignment="1">
      <alignment horizontal="center" vertical="center" wrapText="1"/>
    </xf>
    <xf numFmtId="0" fontId="8" fillId="7" borderId="3" xfId="0" applyFont="1" applyFill="1" applyBorder="1" applyAlignment="1">
      <alignment horizontal="center" vertical="center" wrapText="1"/>
    </xf>
    <xf numFmtId="0" fontId="8" fillId="7" borderId="4" xfId="0" quotePrefix="1" applyFont="1" applyFill="1" applyBorder="1" applyAlignment="1">
      <alignment horizontal="center" vertical="center" wrapText="1"/>
    </xf>
    <xf numFmtId="0" fontId="8" fillId="7" borderId="26" xfId="0" applyFont="1" applyFill="1" applyBorder="1" applyAlignment="1">
      <alignment horizontal="center" vertical="center" wrapText="1"/>
    </xf>
    <xf numFmtId="164" fontId="8" fillId="7" borderId="3" xfId="2" applyFont="1" applyFill="1" applyBorder="1" applyAlignment="1">
      <alignment vertical="center" wrapText="1"/>
    </xf>
    <xf numFmtId="164" fontId="8" fillId="7" borderId="1" xfId="2" applyFont="1" applyFill="1" applyBorder="1" applyAlignment="1">
      <alignment horizontal="center" vertical="center" wrapText="1"/>
    </xf>
    <xf numFmtId="164" fontId="8" fillId="7" borderId="1" xfId="0" applyNumberFormat="1" applyFont="1" applyFill="1" applyBorder="1" applyAlignment="1">
      <alignment horizontal="center" vertical="center" wrapText="1"/>
    </xf>
    <xf numFmtId="164" fontId="8" fillId="7" borderId="2" xfId="2" applyFont="1" applyFill="1" applyBorder="1" applyAlignment="1">
      <alignment horizontal="center" vertical="center" wrapText="1"/>
    </xf>
    <xf numFmtId="0" fontId="8" fillId="7" borderId="1" xfId="0" applyFont="1" applyFill="1" applyBorder="1" applyAlignment="1">
      <alignment horizontal="left" vertical="center" wrapText="1"/>
    </xf>
    <xf numFmtId="0" fontId="8" fillId="7" borderId="2" xfId="0" applyFont="1" applyFill="1" applyBorder="1" applyAlignment="1">
      <alignment horizontal="left" vertical="center"/>
    </xf>
    <xf numFmtId="0" fontId="23" fillId="7" borderId="0" xfId="0" applyFont="1" applyFill="1" applyBorder="1"/>
    <xf numFmtId="0" fontId="23" fillId="7" borderId="0" xfId="0" applyFont="1" applyFill="1"/>
    <xf numFmtId="0" fontId="8" fillId="7" borderId="3" xfId="0" applyFont="1" applyFill="1" applyBorder="1" applyAlignment="1">
      <alignment vertical="center" wrapText="1"/>
    </xf>
    <xf numFmtId="0" fontId="8" fillId="7" borderId="3" xfId="0" applyFont="1" applyFill="1" applyBorder="1" applyAlignment="1">
      <alignment horizontal="left" vertical="center" wrapText="1"/>
    </xf>
    <xf numFmtId="164" fontId="8" fillId="7" borderId="3" xfId="2" applyFont="1" applyFill="1" applyBorder="1" applyAlignment="1">
      <alignment horizontal="center" vertical="center" wrapText="1"/>
    </xf>
    <xf numFmtId="0" fontId="23" fillId="0" borderId="0" xfId="0" applyFont="1" applyFill="1" applyBorder="1"/>
    <xf numFmtId="0" fontId="23" fillId="0" borderId="0" xfId="0" applyFont="1" applyFill="1"/>
    <xf numFmtId="14" fontId="8" fillId="0" borderId="10" xfId="0" applyNumberFormat="1" applyFont="1" applyBorder="1" applyAlignment="1">
      <alignment horizontal="center" vertical="center" wrapText="1"/>
    </xf>
    <xf numFmtId="168" fontId="8" fillId="0" borderId="10" xfId="0" applyNumberFormat="1" applyFont="1" applyBorder="1" applyAlignment="1">
      <alignment horizontal="center" vertical="center" wrapText="1"/>
    </xf>
    <xf numFmtId="168" fontId="8" fillId="0" borderId="27" xfId="0" applyNumberFormat="1" applyFont="1" applyBorder="1" applyAlignment="1">
      <alignment horizontal="center" vertical="center" wrapText="1"/>
    </xf>
    <xf numFmtId="0" fontId="8" fillId="7" borderId="2" xfId="0" applyFont="1" applyFill="1" applyBorder="1" applyAlignment="1">
      <alignment horizontal="left" vertical="center" wrapText="1"/>
    </xf>
    <xf numFmtId="0" fontId="7" fillId="7" borderId="2" xfId="0" applyFont="1" applyFill="1" applyBorder="1" applyAlignment="1">
      <alignment vertical="center" wrapText="1"/>
    </xf>
    <xf numFmtId="0" fontId="7" fillId="7" borderId="2" xfId="0" applyFont="1" applyFill="1" applyBorder="1" applyAlignment="1">
      <alignment horizontal="left" vertical="center" wrapText="1"/>
    </xf>
    <xf numFmtId="9" fontId="8" fillId="7" borderId="2" xfId="5" applyNumberFormat="1" applyFont="1" applyFill="1" applyBorder="1" applyAlignment="1">
      <alignment horizontal="center" vertical="center" wrapText="1"/>
    </xf>
    <xf numFmtId="0" fontId="22" fillId="7" borderId="2" xfId="0" applyFont="1" applyFill="1" applyBorder="1"/>
    <xf numFmtId="164" fontId="8" fillId="7" borderId="6" xfId="2" applyFont="1" applyFill="1" applyBorder="1" applyAlignment="1">
      <alignment horizontal="center" vertical="center" wrapText="1"/>
    </xf>
    <xf numFmtId="14" fontId="7" fillId="0" borderId="2" xfId="0" applyNumberFormat="1" applyFont="1" applyFill="1" applyBorder="1" applyAlignment="1">
      <alignment horizontal="center" vertical="center" wrapText="1"/>
    </xf>
    <xf numFmtId="0" fontId="0" fillId="0" borderId="0" xfId="0"/>
    <xf numFmtId="0" fontId="8" fillId="0" borderId="10" xfId="0" applyFont="1" applyBorder="1" applyAlignment="1">
      <alignment horizontal="center" vertical="center" wrapText="1"/>
    </xf>
    <xf numFmtId="0" fontId="4" fillId="6" borderId="3" xfId="0" applyFont="1" applyFill="1" applyBorder="1" applyAlignment="1">
      <alignment horizontal="center" vertical="center" wrapText="1"/>
    </xf>
    <xf numFmtId="14" fontId="4" fillId="6" borderId="3" xfId="0" applyNumberFormat="1" applyFont="1" applyFill="1" applyBorder="1" applyAlignment="1">
      <alignment horizontal="center" vertical="center" wrapText="1"/>
    </xf>
    <xf numFmtId="0" fontId="22" fillId="0" borderId="2" xfId="0" applyFont="1" applyFill="1" applyBorder="1"/>
    <xf numFmtId="9" fontId="8" fillId="0" borderId="8" xfId="5" applyFont="1" applyFill="1" applyBorder="1" applyAlignment="1">
      <alignment horizontal="center" vertical="center" wrapText="1"/>
    </xf>
    <xf numFmtId="0" fontId="8" fillId="0" borderId="2" xfId="0" quotePrefix="1" applyFont="1" applyFill="1" applyBorder="1" applyAlignment="1">
      <alignment horizontal="center" vertical="center" wrapText="1"/>
    </xf>
    <xf numFmtId="164" fontId="8" fillId="0" borderId="10" xfId="2" applyFont="1" applyBorder="1" applyAlignment="1">
      <alignment horizontal="center" vertical="center" wrapText="1"/>
    </xf>
    <xf numFmtId="9" fontId="11" fillId="6" borderId="1" xfId="5"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164" fontId="7" fillId="0" borderId="1" xfId="2"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vertical="center" wrapText="1"/>
    </xf>
    <xf numFmtId="0" fontId="7" fillId="0" borderId="1" xfId="0" applyFont="1" applyFill="1" applyBorder="1" applyAlignment="1">
      <alignment vertical="center" wrapText="1"/>
    </xf>
    <xf numFmtId="0" fontId="8" fillId="5" borderId="1" xfId="0" applyFont="1" applyFill="1" applyBorder="1" applyAlignment="1">
      <alignment horizontal="center" vertical="center" wrapText="1"/>
    </xf>
    <xf numFmtId="164" fontId="8" fillId="5" borderId="1" xfId="2" applyFont="1" applyFill="1" applyBorder="1" applyAlignment="1">
      <alignment horizontal="center" vertical="center" wrapText="1"/>
    </xf>
    <xf numFmtId="0" fontId="8" fillId="5" borderId="25" xfId="0" applyFont="1" applyFill="1" applyBorder="1" applyAlignment="1">
      <alignment horizontal="center" vertical="center" wrapText="1"/>
    </xf>
    <xf numFmtId="0" fontId="8" fillId="5" borderId="4" xfId="0" applyFont="1" applyFill="1" applyBorder="1" applyAlignment="1">
      <alignment horizontal="center" vertical="center" wrapText="1"/>
    </xf>
    <xf numFmtId="14" fontId="8" fillId="5" borderId="4" xfId="0" applyNumberFormat="1" applyFont="1" applyFill="1" applyBorder="1" applyAlignment="1">
      <alignment horizontal="center" vertical="center" wrapText="1"/>
    </xf>
    <xf numFmtId="9" fontId="8" fillId="5" borderId="4" xfId="5" applyNumberFormat="1" applyFont="1" applyFill="1" applyBorder="1" applyAlignment="1">
      <alignment horizontal="center" vertical="center" wrapText="1"/>
    </xf>
    <xf numFmtId="0" fontId="23" fillId="5" borderId="0" xfId="0" applyFont="1" applyFill="1" applyBorder="1"/>
    <xf numFmtId="0" fontId="23" fillId="5" borderId="0" xfId="0" applyFont="1" applyFill="1"/>
    <xf numFmtId="0" fontId="7" fillId="5" borderId="1" xfId="0" applyFont="1" applyFill="1" applyBorder="1" applyAlignment="1">
      <alignment horizontal="center" vertical="center" wrapText="1"/>
    </xf>
    <xf numFmtId="0" fontId="7" fillId="5" borderId="1" xfId="0" applyFont="1" applyFill="1" applyBorder="1" applyAlignment="1">
      <alignment horizontal="left" vertical="center" wrapText="1"/>
    </xf>
    <xf numFmtId="164" fontId="7" fillId="7" borderId="1" xfId="2" applyFont="1" applyFill="1" applyBorder="1" applyAlignment="1">
      <alignment horizontal="center" vertical="center" wrapText="1"/>
    </xf>
    <xf numFmtId="164" fontId="7" fillId="5" borderId="1" xfId="2" applyFont="1" applyFill="1" applyBorder="1" applyAlignment="1">
      <alignment horizontal="center" vertical="center" wrapText="1"/>
    </xf>
    <xf numFmtId="0" fontId="8" fillId="5" borderId="2" xfId="0" applyFont="1" applyFill="1" applyBorder="1" applyAlignment="1">
      <alignment horizontal="center" vertical="center" wrapText="1"/>
    </xf>
    <xf numFmtId="164" fontId="8" fillId="5" borderId="2" xfId="2" applyFont="1" applyFill="1" applyBorder="1" applyAlignment="1">
      <alignment horizontal="center" vertical="center" wrapText="1"/>
    </xf>
    <xf numFmtId="0" fontId="8" fillId="5" borderId="2" xfId="0" applyFont="1" applyFill="1" applyBorder="1" applyAlignment="1">
      <alignment horizontal="left" vertical="center"/>
    </xf>
    <xf numFmtId="14" fontId="8" fillId="5" borderId="2" xfId="0" applyNumberFormat="1" applyFont="1" applyFill="1" applyBorder="1" applyAlignment="1">
      <alignment horizontal="center" vertical="center" wrapText="1"/>
    </xf>
    <xf numFmtId="164" fontId="7" fillId="5" borderId="1" xfId="0" applyNumberFormat="1" applyFont="1" applyFill="1" applyBorder="1" applyAlignment="1">
      <alignment horizontal="center" vertical="center" wrapText="1"/>
    </xf>
    <xf numFmtId="0" fontId="7" fillId="5" borderId="2" xfId="0" applyFont="1" applyFill="1" applyBorder="1" applyAlignment="1">
      <alignment horizontal="center" vertical="center" wrapText="1"/>
    </xf>
    <xf numFmtId="0" fontId="25" fillId="0" borderId="29" xfId="0" applyFont="1" applyBorder="1" applyAlignment="1">
      <alignment horizontal="left" vertical="center"/>
    </xf>
    <xf numFmtId="167" fontId="0" fillId="0" borderId="29" xfId="0" applyNumberFormat="1" applyBorder="1" applyAlignment="1">
      <alignment horizontal="center" vertical="center" wrapText="1"/>
    </xf>
    <xf numFmtId="0" fontId="27" fillId="0" borderId="29" xfId="0" applyFont="1" applyBorder="1" applyAlignment="1">
      <alignment horizontal="left" vertical="center"/>
    </xf>
    <xf numFmtId="0" fontId="8" fillId="8" borderId="2" xfId="0" applyFont="1" applyFill="1" applyBorder="1" applyAlignment="1">
      <alignment horizontal="center" vertical="center" wrapText="1"/>
    </xf>
    <xf numFmtId="42" fontId="8" fillId="0" borderId="2" xfId="6" applyFont="1" applyFill="1" applyBorder="1" applyAlignment="1">
      <alignment horizontal="center" vertical="center" wrapText="1"/>
    </xf>
    <xf numFmtId="42" fontId="0" fillId="0" borderId="29" xfId="6" applyFont="1" applyBorder="1" applyAlignment="1">
      <alignment horizontal="center" vertical="center" wrapText="1"/>
    </xf>
    <xf numFmtId="14" fontId="27" fillId="0" borderId="29" xfId="0" applyNumberFormat="1" applyFont="1" applyFill="1" applyBorder="1" applyAlignment="1">
      <alignment horizontal="right" vertical="center"/>
    </xf>
    <xf numFmtId="14" fontId="27" fillId="5" borderId="29" xfId="0" applyNumberFormat="1" applyFont="1" applyFill="1" applyBorder="1" applyAlignment="1">
      <alignment horizontal="right" vertical="center"/>
    </xf>
    <xf numFmtId="14" fontId="7" fillId="0" borderId="2" xfId="0" applyNumberFormat="1" applyFont="1" applyFill="1" applyBorder="1" applyAlignment="1">
      <alignment horizontal="left" vertical="center"/>
    </xf>
    <xf numFmtId="0" fontId="7" fillId="0" borderId="4" xfId="0" applyFont="1" applyFill="1" applyBorder="1" applyAlignment="1">
      <alignment horizontal="center" vertical="center" wrapText="1"/>
    </xf>
    <xf numFmtId="0" fontId="8" fillId="0" borderId="2" xfId="0" applyFont="1" applyFill="1" applyBorder="1" applyAlignment="1">
      <alignment horizontal="center" vertical="center" wrapText="1"/>
    </xf>
    <xf numFmtId="14" fontId="7" fillId="0" borderId="4" xfId="0" applyNumberFormat="1" applyFont="1" applyFill="1" applyBorder="1" applyAlignment="1">
      <alignment horizontal="center" vertical="center" wrapText="1"/>
    </xf>
    <xf numFmtId="0" fontId="7"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164" fontId="7" fillId="0" borderId="4" xfId="2"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0" xfId="0" applyFont="1" applyBorder="1" applyAlignment="1">
      <alignment horizontal="center" vertical="center" wrapText="1"/>
    </xf>
    <xf numFmtId="164" fontId="8" fillId="0" borderId="2" xfId="2" applyFont="1" applyFill="1" applyBorder="1" applyAlignment="1">
      <alignment horizontal="center" vertical="center" wrapText="1"/>
    </xf>
    <xf numFmtId="14" fontId="7" fillId="0" borderId="4" xfId="0" applyNumberFormat="1" applyFont="1" applyFill="1" applyBorder="1" applyAlignment="1">
      <alignment horizontal="center" vertical="center" wrapText="1"/>
    </xf>
    <xf numFmtId="164" fontId="7" fillId="0" borderId="6" xfId="2" applyFont="1" applyFill="1" applyBorder="1" applyAlignment="1">
      <alignment horizontal="center" vertical="center" wrapText="1"/>
    </xf>
    <xf numFmtId="164" fontId="0" fillId="0" borderId="29" xfId="2" applyFont="1" applyBorder="1" applyAlignment="1">
      <alignment horizontal="center" vertical="center" wrapText="1"/>
    </xf>
    <xf numFmtId="164" fontId="8" fillId="0" borderId="27" xfId="2" applyFont="1" applyBorder="1" applyAlignment="1">
      <alignment horizontal="center" vertical="center" wrapText="1"/>
    </xf>
    <xf numFmtId="164" fontId="8" fillId="0" borderId="5" xfId="2" applyFont="1" applyBorder="1" applyAlignment="1">
      <alignment horizontal="center" vertical="center" wrapText="1"/>
    </xf>
    <xf numFmtId="164" fontId="8" fillId="0" borderId="8" xfId="2" applyFont="1" applyBorder="1" applyAlignment="1">
      <alignment horizontal="center" vertical="center" wrapText="1"/>
    </xf>
    <xf numFmtId="164" fontId="7" fillId="0" borderId="1" xfId="2"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8" fillId="0" borderId="2" xfId="0" applyFont="1" applyFill="1" applyBorder="1" applyAlignment="1">
      <alignment horizontal="center" vertical="center" wrapText="1"/>
    </xf>
    <xf numFmtId="164" fontId="7" fillId="0" borderId="1" xfId="2"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164" fontId="8" fillId="0" borderId="4" xfId="2" applyFont="1" applyFill="1" applyBorder="1" applyAlignment="1">
      <alignment horizontal="center" vertical="center" wrapText="1"/>
    </xf>
    <xf numFmtId="164" fontId="8" fillId="0" borderId="1" xfId="2"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8" fillId="0" borderId="2" xfId="0" applyFont="1" applyFill="1" applyBorder="1" applyAlignment="1">
      <alignment horizontal="center" vertical="center" wrapText="1"/>
    </xf>
    <xf numFmtId="0" fontId="0" fillId="0" borderId="0" xfId="0"/>
    <xf numFmtId="0" fontId="0" fillId="0" borderId="0" xfId="0" applyBorder="1"/>
    <xf numFmtId="0" fontId="8" fillId="0" borderId="10" xfId="0" applyFont="1" applyBorder="1" applyAlignment="1">
      <alignment horizontal="center" vertical="center" wrapText="1"/>
    </xf>
    <xf numFmtId="164" fontId="8" fillId="0" borderId="2" xfId="2"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164" fontId="8" fillId="0" borderId="4" xfId="2" applyFont="1" applyFill="1" applyBorder="1" applyAlignment="1">
      <alignment horizontal="center" vertical="center" wrapText="1"/>
    </xf>
    <xf numFmtId="164" fontId="8" fillId="0" borderId="1" xfId="2"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164" fontId="7" fillId="0" borderId="1" xfId="2"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0" fillId="0" borderId="0" xfId="0"/>
    <xf numFmtId="0" fontId="8" fillId="0" borderId="1" xfId="0" quotePrefix="1" applyFont="1" applyFill="1" applyBorder="1" applyAlignment="1">
      <alignment horizontal="center" vertical="center" wrapText="1"/>
    </xf>
    <xf numFmtId="164" fontId="8" fillId="0" borderId="2" xfId="2" applyFont="1" applyFill="1" applyBorder="1" applyAlignment="1">
      <alignment horizontal="center" vertical="center" wrapText="1"/>
    </xf>
    <xf numFmtId="164" fontId="20" fillId="5" borderId="0" xfId="2" applyFont="1" applyFill="1"/>
    <xf numFmtId="164" fontId="19" fillId="5" borderId="0" xfId="2" applyFont="1" applyFill="1"/>
    <xf numFmtId="164" fontId="2" fillId="5" borderId="0" xfId="2" applyFont="1" applyFill="1"/>
    <xf numFmtId="164" fontId="4" fillId="6" borderId="2" xfId="2" applyFont="1" applyFill="1" applyBorder="1" applyAlignment="1">
      <alignment horizontal="center" vertical="center" wrapText="1"/>
    </xf>
    <xf numFmtId="164" fontId="8" fillId="0" borderId="24" xfId="2" applyFont="1" applyBorder="1" applyAlignment="1">
      <alignment horizontal="center" vertical="center" wrapText="1"/>
    </xf>
    <xf numFmtId="164" fontId="8" fillId="0" borderId="11" xfId="2" applyFont="1" applyBorder="1" applyAlignment="1">
      <alignment horizontal="center" vertical="center" wrapText="1"/>
    </xf>
    <xf numFmtId="164" fontId="0" fillId="0" borderId="0" xfId="2" applyFont="1"/>
    <xf numFmtId="164" fontId="8" fillId="0" borderId="6" xfId="2" applyFont="1" applyFill="1" applyBorder="1" applyAlignment="1">
      <alignment horizontal="center" vertical="center" wrapText="1"/>
    </xf>
    <xf numFmtId="0" fontId="29" fillId="5" borderId="2" xfId="0" applyFont="1" applyFill="1" applyBorder="1" applyAlignment="1">
      <alignment horizontal="justify" vertical="center" wrapText="1"/>
    </xf>
    <xf numFmtId="0" fontId="29" fillId="5" borderId="2" xfId="0" applyFont="1" applyFill="1" applyBorder="1" applyAlignment="1">
      <alignment horizontal="center" vertical="center" wrapText="1"/>
    </xf>
    <xf numFmtId="0" fontId="29" fillId="5" borderId="2" xfId="0" applyFont="1" applyFill="1" applyBorder="1" applyAlignment="1">
      <alignment vertical="center" wrapText="1"/>
    </xf>
    <xf numFmtId="0" fontId="8" fillId="0" borderId="4" xfId="0" applyFont="1" applyFill="1" applyBorder="1" applyAlignment="1">
      <alignment horizontal="left" vertical="center"/>
    </xf>
    <xf numFmtId="0" fontId="8" fillId="0" borderId="28" xfId="0"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0" fontId="7" fillId="0" borderId="25" xfId="0" applyFont="1" applyBorder="1" applyAlignment="1">
      <alignment horizontal="center" vertical="center" wrapText="1"/>
    </xf>
    <xf numFmtId="0" fontId="8" fillId="0" borderId="1" xfId="0" applyFont="1" applyFill="1" applyBorder="1" applyAlignment="1">
      <alignment horizontal="left" vertical="center"/>
    </xf>
    <xf numFmtId="14" fontId="8" fillId="0" borderId="1" xfId="0" applyNumberFormat="1" applyFont="1" applyFill="1" applyBorder="1" applyAlignment="1">
      <alignment horizontal="center" vertical="center" wrapText="1"/>
    </xf>
    <xf numFmtId="0" fontId="8" fillId="0" borderId="2" xfId="0" applyFont="1" applyFill="1" applyBorder="1" applyAlignment="1">
      <alignment horizontal="left" vertical="center"/>
    </xf>
    <xf numFmtId="0" fontId="7" fillId="0" borderId="1" xfId="0" applyFont="1" applyBorder="1" applyAlignment="1">
      <alignment horizontal="center" vertical="center" wrapText="1"/>
    </xf>
    <xf numFmtId="165" fontId="7" fillId="0" borderId="1" xfId="0" applyNumberFormat="1" applyFont="1" applyBorder="1" applyAlignment="1">
      <alignment horizontal="center" vertical="center" wrapText="1"/>
    </xf>
    <xf numFmtId="0" fontId="6" fillId="0" borderId="2" xfId="0" applyFont="1" applyFill="1" applyBorder="1" applyAlignment="1">
      <alignment wrapText="1"/>
    </xf>
    <xf numFmtId="0" fontId="6" fillId="0" borderId="2" xfId="0" applyFont="1" applyFill="1" applyBorder="1" applyAlignment="1">
      <alignment vertical="center" wrapText="1"/>
    </xf>
    <xf numFmtId="0" fontId="6" fillId="0" borderId="2" xfId="0" applyFont="1" applyBorder="1" applyAlignment="1">
      <alignment wrapText="1"/>
    </xf>
    <xf numFmtId="164" fontId="7" fillId="0" borderId="1" xfId="2"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8" fillId="0" borderId="2" xfId="0" applyFont="1" applyFill="1" applyBorder="1" applyAlignment="1">
      <alignment horizontal="center" vertical="center" wrapText="1"/>
    </xf>
    <xf numFmtId="0" fontId="0" fillId="0" borderId="0" xfId="0"/>
    <xf numFmtId="164" fontId="8" fillId="0" borderId="2" xfId="2" applyFont="1" applyFill="1" applyBorder="1" applyAlignment="1">
      <alignment horizontal="center" vertical="center" wrapText="1"/>
    </xf>
    <xf numFmtId="0" fontId="7" fillId="0" borderId="0" xfId="0" applyFont="1" applyBorder="1" applyAlignment="1">
      <alignment horizontal="center" vertical="center" wrapText="1"/>
    </xf>
    <xf numFmtId="164" fontId="7" fillId="0" borderId="7" xfId="2" applyFont="1" applyFill="1" applyBorder="1" applyAlignment="1">
      <alignment horizontal="center" vertical="center" wrapText="1"/>
    </xf>
    <xf numFmtId="164" fontId="7" fillId="0" borderId="25" xfId="2" applyFont="1" applyFill="1" applyBorder="1" applyAlignment="1">
      <alignment horizontal="center" vertical="center" wrapText="1"/>
    </xf>
    <xf numFmtId="164" fontId="7" fillId="5" borderId="25" xfId="2" applyFont="1" applyFill="1" applyBorder="1" applyAlignment="1">
      <alignment horizontal="center" vertical="center" wrapText="1"/>
    </xf>
    <xf numFmtId="0" fontId="8" fillId="0" borderId="2" xfId="0" quotePrefix="1" applyFont="1" applyFill="1" applyBorder="1" applyAlignment="1">
      <alignment vertical="center" wrapText="1"/>
    </xf>
    <xf numFmtId="164" fontId="7" fillId="0" borderId="2" xfId="2" applyFont="1" applyFill="1" applyBorder="1" applyAlignment="1">
      <alignment vertical="center" wrapText="1"/>
    </xf>
    <xf numFmtId="164" fontId="7" fillId="0" borderId="2" xfId="0" applyNumberFormat="1" applyFont="1" applyFill="1" applyBorder="1" applyAlignment="1">
      <alignment vertical="center" wrapText="1"/>
    </xf>
    <xf numFmtId="164" fontId="7" fillId="0" borderId="2" xfId="2" applyFont="1" applyBorder="1" applyAlignment="1">
      <alignment horizontal="center" vertical="center" wrapText="1"/>
    </xf>
    <xf numFmtId="164" fontId="7" fillId="7" borderId="25" xfId="2" applyFont="1" applyFill="1" applyBorder="1" applyAlignment="1">
      <alignment horizontal="center" vertical="center" wrapText="1"/>
    </xf>
    <xf numFmtId="164" fontId="7" fillId="0" borderId="3" xfId="2" applyFont="1" applyFill="1" applyBorder="1" applyAlignment="1">
      <alignment horizontal="center" vertical="center" wrapText="1"/>
    </xf>
    <xf numFmtId="0" fontId="7"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0" xfId="0" applyFont="1" applyBorder="1" applyAlignment="1">
      <alignment horizontal="center" vertical="center" wrapText="1"/>
    </xf>
    <xf numFmtId="164" fontId="8" fillId="0" borderId="2" xfId="2" applyFont="1" applyFill="1" applyBorder="1" applyAlignment="1">
      <alignment horizontal="center" vertical="center" wrapText="1"/>
    </xf>
    <xf numFmtId="0" fontId="7" fillId="0" borderId="3" xfId="0" applyFont="1" applyFill="1" applyBorder="1" applyAlignment="1">
      <alignment horizontal="center" vertical="center"/>
    </xf>
    <xf numFmtId="14" fontId="7" fillId="0" borderId="3" xfId="0" applyNumberFormat="1" applyFont="1" applyFill="1" applyBorder="1" applyAlignment="1">
      <alignment horizontal="center" vertical="center" wrapText="1"/>
    </xf>
    <xf numFmtId="0" fontId="27" fillId="5" borderId="2" xfId="0" applyFont="1" applyFill="1" applyBorder="1" applyAlignment="1">
      <alignment horizontal="left" vertical="center"/>
    </xf>
    <xf numFmtId="0" fontId="27" fillId="5" borderId="2" xfId="0" applyFont="1" applyFill="1" applyBorder="1" applyAlignment="1">
      <alignment horizontal="center" vertical="center"/>
    </xf>
    <xf numFmtId="14" fontId="27" fillId="5" borderId="2" xfId="0" applyNumberFormat="1" applyFont="1" applyFill="1" applyBorder="1" applyAlignment="1">
      <alignment horizontal="right" vertical="center"/>
    </xf>
    <xf numFmtId="164" fontId="0" fillId="5" borderId="2" xfId="2" applyFont="1" applyFill="1" applyBorder="1" applyAlignment="1">
      <alignment horizontal="center" vertical="center" wrapText="1"/>
    </xf>
    <xf numFmtId="0" fontId="7" fillId="0" borderId="2" xfId="0" applyFont="1" applyFill="1" applyBorder="1" applyAlignment="1">
      <alignment horizontal="center" vertical="center" wrapText="1"/>
    </xf>
    <xf numFmtId="43" fontId="0" fillId="0" borderId="0" xfId="0" applyNumberFormat="1"/>
    <xf numFmtId="0" fontId="7" fillId="5" borderId="2" xfId="0" applyFont="1" applyFill="1" applyBorder="1" applyAlignment="1">
      <alignment horizontal="left" vertical="center"/>
    </xf>
    <xf numFmtId="0" fontId="33" fillId="5" borderId="0" xfId="0" applyFont="1" applyFill="1"/>
    <xf numFmtId="0" fontId="24" fillId="0" borderId="0" xfId="0" applyFont="1"/>
    <xf numFmtId="164" fontId="7" fillId="0" borderId="2" xfId="2" applyFont="1" applyFill="1" applyBorder="1" applyAlignment="1">
      <alignment horizontal="center" vertical="center" wrapText="1"/>
    </xf>
    <xf numFmtId="0" fontId="8" fillId="0" borderId="4" xfId="0" applyFont="1" applyFill="1" applyBorder="1" applyAlignment="1">
      <alignment vertical="center" wrapText="1"/>
    </xf>
    <xf numFmtId="0" fontId="7" fillId="0" borderId="3" xfId="0" applyFont="1" applyFill="1" applyBorder="1" applyAlignment="1">
      <alignment vertical="center"/>
    </xf>
    <xf numFmtId="0" fontId="7" fillId="0" borderId="4" xfId="0" applyFont="1" applyFill="1" applyBorder="1" applyAlignment="1">
      <alignment vertical="center"/>
    </xf>
    <xf numFmtId="0" fontId="8" fillId="0" borderId="4" xfId="0" applyFont="1" applyFill="1" applyBorder="1" applyAlignment="1">
      <alignment vertical="center"/>
    </xf>
    <xf numFmtId="164" fontId="7" fillId="0" borderId="3" xfId="2" applyFont="1" applyFill="1" applyBorder="1" applyAlignment="1">
      <alignment vertical="center" wrapText="1"/>
    </xf>
    <xf numFmtId="164" fontId="7" fillId="0" borderId="4" xfId="2" applyFont="1" applyFill="1" applyBorder="1" applyAlignment="1">
      <alignment vertical="center" wrapText="1"/>
    </xf>
    <xf numFmtId="0" fontId="7" fillId="0" borderId="4" xfId="0" applyFont="1" applyFill="1" applyBorder="1" applyAlignment="1">
      <alignment horizontal="left" vertical="center"/>
    </xf>
    <xf numFmtId="164" fontId="7" fillId="0" borderId="4" xfId="2" applyFont="1" applyFill="1" applyBorder="1" applyAlignment="1">
      <alignment horizontal="left" vertical="center" wrapText="1"/>
    </xf>
    <xf numFmtId="0" fontId="7" fillId="0" borderId="2" xfId="0" applyFont="1" applyFill="1" applyBorder="1" applyAlignment="1">
      <alignment vertical="center"/>
    </xf>
    <xf numFmtId="0" fontId="8" fillId="0" borderId="4"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5" borderId="4" xfId="0" applyFont="1" applyFill="1" applyBorder="1" applyAlignment="1">
      <alignment horizontal="center" vertical="center" wrapText="1"/>
    </xf>
    <xf numFmtId="14" fontId="7" fillId="0" borderId="4" xfId="0" applyNumberFormat="1" applyFont="1" applyFill="1" applyBorder="1" applyAlignment="1">
      <alignment horizontal="center" vertical="center" wrapText="1"/>
    </xf>
    <xf numFmtId="14" fontId="7" fillId="0" borderId="2" xfId="0" applyNumberFormat="1" applyFont="1" applyFill="1" applyBorder="1" applyAlignment="1">
      <alignment horizontal="center" vertical="center" wrapText="1"/>
    </xf>
    <xf numFmtId="164" fontId="7" fillId="0" borderId="2" xfId="2" applyFont="1" applyFill="1" applyBorder="1" applyAlignment="1">
      <alignment horizontal="center" vertical="center" wrapText="1"/>
    </xf>
    <xf numFmtId="0" fontId="7" fillId="0" borderId="2" xfId="0" applyFont="1" applyFill="1" applyBorder="1" applyAlignment="1">
      <alignment horizontal="center" vertical="center" wrapText="1"/>
    </xf>
    <xf numFmtId="164" fontId="7" fillId="0" borderId="3" xfId="2" applyFont="1" applyFill="1" applyBorder="1" applyAlignment="1">
      <alignment horizontal="center" vertical="center" wrapText="1"/>
    </xf>
    <xf numFmtId="0" fontId="8"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xf>
    <xf numFmtId="14" fontId="7" fillId="0" borderId="2" xfId="0" applyNumberFormat="1" applyFont="1" applyFill="1" applyBorder="1" applyAlignment="1">
      <alignment horizontal="center" vertical="center" wrapText="1"/>
    </xf>
    <xf numFmtId="164" fontId="7" fillId="0" borderId="2" xfId="2" applyFont="1" applyFill="1" applyBorder="1" applyAlignment="1">
      <alignment horizontal="center" vertical="center" wrapText="1"/>
    </xf>
    <xf numFmtId="164" fontId="7" fillId="5" borderId="2" xfId="2" applyFont="1" applyFill="1" applyBorder="1" applyAlignment="1">
      <alignment horizontal="center" vertical="center" wrapText="1"/>
    </xf>
    <xf numFmtId="41" fontId="7" fillId="0" borderId="4" xfId="8" applyFont="1" applyFill="1" applyBorder="1" applyAlignment="1">
      <alignment horizontal="center" vertical="center" wrapText="1"/>
    </xf>
    <xf numFmtId="41" fontId="7" fillId="0" borderId="6" xfId="8" applyFont="1" applyFill="1" applyBorder="1" applyAlignment="1">
      <alignment horizontal="center" vertical="center" wrapText="1"/>
    </xf>
    <xf numFmtId="41" fontId="7" fillId="0" borderId="2" xfId="8" applyFont="1" applyFill="1" applyBorder="1" applyAlignment="1">
      <alignment horizontal="center" vertical="center" wrapText="1"/>
    </xf>
    <xf numFmtId="14" fontId="7" fillId="0" borderId="2" xfId="0" applyNumberFormat="1" applyFont="1" applyFill="1" applyBorder="1" applyAlignment="1">
      <alignment vertical="center" wrapText="1"/>
    </xf>
    <xf numFmtId="0" fontId="7" fillId="0" borderId="4" xfId="0" applyFont="1" applyFill="1" applyBorder="1" applyAlignment="1">
      <alignment vertical="center" wrapText="1"/>
    </xf>
    <xf numFmtId="0" fontId="7" fillId="0" borderId="3" xfId="0" applyFont="1" applyFill="1" applyBorder="1" applyAlignment="1">
      <alignment vertical="center" wrapText="1"/>
    </xf>
    <xf numFmtId="14" fontId="7" fillId="0" borderId="3" xfId="0" applyNumberFormat="1" applyFont="1" applyFill="1" applyBorder="1" applyAlignment="1">
      <alignment vertical="center" wrapText="1"/>
    </xf>
    <xf numFmtId="14" fontId="7" fillId="0" borderId="4" xfId="0" applyNumberFormat="1" applyFont="1" applyFill="1" applyBorder="1" applyAlignment="1">
      <alignment vertical="center" wrapText="1"/>
    </xf>
    <xf numFmtId="14" fontId="7" fillId="0" borderId="1" xfId="0" applyNumberFormat="1" applyFont="1" applyFill="1" applyBorder="1" applyAlignment="1">
      <alignment vertical="center" wrapText="1"/>
    </xf>
    <xf numFmtId="166" fontId="0" fillId="0" borderId="0" xfId="0" applyNumberFormat="1"/>
    <xf numFmtId="0" fontId="7" fillId="0" borderId="2" xfId="0" applyFont="1" applyFill="1" applyBorder="1" applyAlignment="1">
      <alignment horizontal="center" vertical="center" wrapText="1"/>
    </xf>
    <xf numFmtId="0" fontId="7" fillId="5" borderId="1" xfId="0" applyFont="1" applyFill="1" applyBorder="1" applyAlignment="1">
      <alignment vertical="center" wrapText="1"/>
    </xf>
    <xf numFmtId="164" fontId="7" fillId="9" borderId="25" xfId="2" applyFont="1" applyFill="1" applyBorder="1" applyAlignment="1">
      <alignment horizontal="center" vertical="center" wrapText="1"/>
    </xf>
    <xf numFmtId="164" fontId="7" fillId="9" borderId="1" xfId="2" applyFont="1" applyFill="1" applyBorder="1" applyAlignment="1">
      <alignment horizontal="center" vertical="center" wrapText="1"/>
    </xf>
    <xf numFmtId="164" fontId="7" fillId="9" borderId="2" xfId="2" applyFont="1" applyFill="1" applyBorder="1" applyAlignment="1">
      <alignment horizontal="center" vertical="center" wrapText="1"/>
    </xf>
    <xf numFmtId="164" fontId="7" fillId="9" borderId="7" xfId="2" applyFont="1" applyFill="1" applyBorder="1" applyAlignment="1">
      <alignment horizontal="center" vertical="center" wrapText="1"/>
    </xf>
    <xf numFmtId="164" fontId="7" fillId="9" borderId="4" xfId="2" applyFont="1" applyFill="1" applyBorder="1" applyAlignment="1">
      <alignment horizontal="center" vertical="center" wrapText="1"/>
    </xf>
    <xf numFmtId="164" fontId="7" fillId="9" borderId="1" xfId="2" applyFont="1" applyFill="1" applyBorder="1" applyAlignment="1">
      <alignment horizontal="center" vertical="center" wrapText="1"/>
    </xf>
    <xf numFmtId="164" fontId="8" fillId="5" borderId="4" xfId="2" applyFont="1" applyFill="1" applyBorder="1" applyAlignment="1">
      <alignment horizontal="center" vertical="center" wrapText="1"/>
    </xf>
    <xf numFmtId="164" fontId="7" fillId="9" borderId="2" xfId="2" applyFont="1" applyFill="1" applyBorder="1" applyAlignment="1">
      <alignment vertical="center" wrapText="1"/>
    </xf>
    <xf numFmtId="164" fontId="8" fillId="5" borderId="1" xfId="2" applyFont="1" applyFill="1" applyBorder="1" applyAlignment="1">
      <alignment horizontal="center" vertical="center" wrapText="1"/>
    </xf>
    <xf numFmtId="164" fontId="8" fillId="5" borderId="2" xfId="2" applyFont="1" applyFill="1" applyBorder="1" applyAlignment="1">
      <alignment horizontal="center" vertical="center" wrapText="1"/>
    </xf>
    <xf numFmtId="164" fontId="8" fillId="5" borderId="2" xfId="2" applyFont="1" applyFill="1" applyBorder="1" applyAlignment="1">
      <alignment vertical="center" wrapText="1"/>
    </xf>
    <xf numFmtId="164" fontId="8" fillId="5" borderId="1" xfId="2" applyFont="1" applyFill="1" applyBorder="1" applyAlignment="1">
      <alignment vertical="center" wrapText="1"/>
    </xf>
    <xf numFmtId="0" fontId="8" fillId="0" borderId="1" xfId="0" applyFont="1" applyFill="1" applyBorder="1" applyAlignment="1">
      <alignment horizontal="center" vertical="center" wrapText="1"/>
    </xf>
    <xf numFmtId="0" fontId="8" fillId="0" borderId="4" xfId="0" applyFont="1" applyFill="1" applyBorder="1" applyAlignment="1">
      <alignment horizontal="center" vertical="center" wrapText="1"/>
    </xf>
    <xf numFmtId="164" fontId="7" fillId="9" borderId="1" xfId="2" applyFont="1" applyFill="1" applyBorder="1" applyAlignment="1">
      <alignment horizontal="center" vertical="center" wrapText="1"/>
    </xf>
    <xf numFmtId="164" fontId="7" fillId="0" borderId="1" xfId="2"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1" xfId="0"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164" fontId="8" fillId="5" borderId="1" xfId="2"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0" borderId="1" xfId="0" quotePrefix="1" applyFont="1" applyFill="1" applyBorder="1" applyAlignment="1">
      <alignment horizontal="center" vertical="center" wrapText="1"/>
    </xf>
    <xf numFmtId="164" fontId="8" fillId="5" borderId="4" xfId="2" applyFont="1" applyFill="1" applyBorder="1" applyAlignment="1">
      <alignment horizontal="center" vertical="center" wrapText="1"/>
    </xf>
    <xf numFmtId="0" fontId="8" fillId="0" borderId="4" xfId="0" applyFont="1" applyFill="1" applyBorder="1" applyAlignment="1">
      <alignment horizontal="center" vertical="center" wrapText="1"/>
    </xf>
    <xf numFmtId="164" fontId="7" fillId="0" borderId="4" xfId="0" applyNumberFormat="1" applyFont="1" applyFill="1" applyBorder="1" applyAlignment="1">
      <alignment horizontal="center" vertical="center" wrapText="1"/>
    </xf>
    <xf numFmtId="164" fontId="7" fillId="9" borderId="3" xfId="2" applyFont="1" applyFill="1" applyBorder="1" applyAlignment="1">
      <alignment horizontal="center" vertical="center" wrapText="1"/>
    </xf>
    <xf numFmtId="164" fontId="7" fillId="9" borderId="4" xfId="2" applyFont="1" applyFill="1" applyBorder="1" applyAlignment="1">
      <alignment horizontal="center" vertical="center" wrapText="1"/>
    </xf>
    <xf numFmtId="164" fontId="7" fillId="9" borderId="1" xfId="2" applyFont="1" applyFill="1" applyBorder="1" applyAlignment="1">
      <alignment horizontal="center" vertical="center" wrapText="1"/>
    </xf>
    <xf numFmtId="0" fontId="7" fillId="0" borderId="1" xfId="0" applyFont="1" applyFill="1" applyBorder="1" applyAlignment="1">
      <alignment horizontal="left" vertical="center" wrapText="1"/>
    </xf>
    <xf numFmtId="164" fontId="7" fillId="0" borderId="3" xfId="2" applyFont="1" applyFill="1" applyBorder="1" applyAlignment="1">
      <alignment horizontal="center" vertical="center" wrapText="1"/>
    </xf>
    <xf numFmtId="164" fontId="7" fillId="0" borderId="4" xfId="2" applyFont="1" applyFill="1" applyBorder="1" applyAlignment="1">
      <alignment horizontal="center" vertical="center" wrapText="1"/>
    </xf>
    <xf numFmtId="164" fontId="7" fillId="0" borderId="1" xfId="2" applyFont="1" applyFill="1" applyBorder="1" applyAlignment="1">
      <alignment horizontal="center" vertical="center" wrapText="1"/>
    </xf>
    <xf numFmtId="0" fontId="7" fillId="0" borderId="4" xfId="0" applyFont="1" applyFill="1" applyBorder="1" applyAlignment="1">
      <alignment horizontal="center" vertical="center" wrapText="1"/>
    </xf>
    <xf numFmtId="164" fontId="8" fillId="0" borderId="3" xfId="2" applyFont="1" applyFill="1" applyBorder="1" applyAlignment="1">
      <alignment horizontal="center" vertical="center" wrapText="1"/>
    </xf>
    <xf numFmtId="164" fontId="8" fillId="0" borderId="1" xfId="2" applyFont="1" applyFill="1" applyBorder="1" applyAlignment="1">
      <alignment horizontal="center" vertical="center" wrapText="1"/>
    </xf>
    <xf numFmtId="0" fontId="0" fillId="9" borderId="1" xfId="0" applyFill="1" applyBorder="1" applyAlignment="1">
      <alignment horizontal="left" vertical="center" wrapText="1"/>
    </xf>
    <xf numFmtId="0" fontId="0" fillId="0" borderId="1" xfId="0" applyBorder="1" applyAlignment="1">
      <alignment horizontal="left" vertical="center" wrapText="1"/>
    </xf>
    <xf numFmtId="0" fontId="8" fillId="0" borderId="1" xfId="0" applyFont="1" applyFill="1" applyBorder="1" applyAlignment="1">
      <alignment horizontal="left" vertical="center" wrapText="1"/>
    </xf>
    <xf numFmtId="164" fontId="8" fillId="0" borderId="4" xfId="2"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0" fillId="0" borderId="0" xfId="0"/>
    <xf numFmtId="0" fontId="8" fillId="0" borderId="10" xfId="0" applyFont="1" applyBorder="1" applyAlignment="1">
      <alignment horizontal="center" vertical="center" wrapText="1"/>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4" xfId="0" applyFont="1" applyFill="1" applyBorder="1" applyAlignment="1">
      <alignment horizontal="center" vertical="center" wrapText="1"/>
    </xf>
    <xf numFmtId="164" fontId="7" fillId="0" borderId="1" xfId="2"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164" fontId="8" fillId="0" borderId="4" xfId="2" applyFont="1" applyFill="1" applyBorder="1" applyAlignment="1">
      <alignment horizontal="center" vertical="center" wrapText="1"/>
    </xf>
    <xf numFmtId="0" fontId="7" fillId="0" borderId="2" xfId="0" applyFont="1" applyFill="1" applyBorder="1" applyAlignment="1">
      <alignment horizontal="center" vertical="center" wrapText="1"/>
    </xf>
    <xf numFmtId="0" fontId="8" fillId="0" borderId="9" xfId="0" applyFont="1" applyFill="1" applyBorder="1" applyAlignment="1">
      <alignment horizontal="center" vertical="center" wrapText="1"/>
    </xf>
    <xf numFmtId="164" fontId="8" fillId="0" borderId="4" xfId="0" applyNumberFormat="1" applyFont="1" applyFill="1" applyBorder="1" applyAlignment="1">
      <alignment horizontal="center" vertical="center" wrapText="1"/>
    </xf>
    <xf numFmtId="0" fontId="35" fillId="0" borderId="0" xfId="0" applyFont="1" applyAlignment="1">
      <alignment horizontal="center" wrapText="1"/>
    </xf>
    <xf numFmtId="0" fontId="10" fillId="0" borderId="1" xfId="0" applyFont="1" applyBorder="1"/>
    <xf numFmtId="9" fontId="8" fillId="0" borderId="10" xfId="5" applyNumberFormat="1" applyFont="1" applyFill="1" applyBorder="1" applyAlignment="1">
      <alignment horizontal="center" vertical="center" wrapText="1"/>
    </xf>
    <xf numFmtId="0" fontId="23" fillId="7" borderId="2" xfId="0" applyFont="1" applyFill="1" applyBorder="1"/>
    <xf numFmtId="0" fontId="7" fillId="0" borderId="9" xfId="0" applyFont="1" applyBorder="1" applyAlignment="1">
      <alignment horizontal="center" vertical="center" wrapText="1"/>
    </xf>
    <xf numFmtId="0" fontId="8" fillId="10" borderId="2" xfId="0" applyFont="1" applyFill="1" applyBorder="1" applyAlignment="1">
      <alignment horizontal="center" vertical="center" wrapText="1"/>
    </xf>
    <xf numFmtId="164" fontId="7" fillId="10" borderId="2" xfId="2" applyFont="1" applyFill="1" applyBorder="1" applyAlignment="1">
      <alignment horizontal="center" vertical="center" wrapText="1"/>
    </xf>
    <xf numFmtId="0" fontId="7" fillId="0" borderId="0" xfId="0" applyFont="1" applyFill="1" applyBorder="1" applyAlignment="1">
      <alignment horizontal="left" vertical="center"/>
    </xf>
    <xf numFmtId="0" fontId="7" fillId="10" borderId="2"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2" xfId="0" applyFont="1" applyFill="1" applyBorder="1" applyAlignment="1">
      <alignment horizontal="center" vertical="center"/>
    </xf>
    <xf numFmtId="164" fontId="7" fillId="0" borderId="2" xfId="2" applyFont="1" applyFill="1" applyBorder="1" applyAlignment="1">
      <alignment horizontal="center" vertical="center"/>
    </xf>
    <xf numFmtId="14" fontId="8" fillId="0" borderId="2" xfId="0" applyNumberFormat="1" applyFont="1" applyFill="1" applyBorder="1" applyAlignment="1">
      <alignment horizontal="center" vertical="center"/>
    </xf>
    <xf numFmtId="0" fontId="8" fillId="10" borderId="3" xfId="0" applyFont="1" applyFill="1" applyBorder="1" applyAlignment="1">
      <alignment vertical="center" wrapText="1"/>
    </xf>
    <xf numFmtId="0" fontId="8" fillId="10" borderId="4" xfId="0" applyFont="1" applyFill="1" applyBorder="1" applyAlignment="1">
      <alignment horizontal="left" vertical="center" wrapText="1"/>
    </xf>
    <xf numFmtId="0" fontId="8" fillId="10" borderId="2" xfId="0" applyFont="1" applyFill="1" applyBorder="1" applyAlignment="1">
      <alignment horizontal="center" vertical="center" wrapText="1"/>
    </xf>
    <xf numFmtId="0" fontId="8" fillId="10" borderId="2" xfId="0" applyFont="1" applyFill="1" applyBorder="1" applyAlignment="1">
      <alignment vertical="center" wrapText="1"/>
    </xf>
    <xf numFmtId="164" fontId="7" fillId="10" borderId="3" xfId="2" applyFont="1" applyFill="1" applyBorder="1" applyAlignment="1">
      <alignment vertical="center" wrapText="1"/>
    </xf>
    <xf numFmtId="0" fontId="8" fillId="10" borderId="4" xfId="0" applyFont="1" applyFill="1" applyBorder="1" applyAlignment="1">
      <alignment horizontal="right" vertical="center" wrapText="1"/>
    </xf>
    <xf numFmtId="164" fontId="7" fillId="0" borderId="4" xfId="2" applyFont="1" applyFill="1" applyBorder="1" applyAlignment="1">
      <alignment horizontal="center" vertical="center"/>
    </xf>
    <xf numFmtId="0" fontId="8" fillId="10" borderId="4" xfId="0" applyFont="1" applyFill="1" applyBorder="1" applyAlignment="1">
      <alignment horizontal="center" vertical="center" wrapText="1"/>
    </xf>
    <xf numFmtId="0" fontId="26" fillId="10" borderId="29" xfId="0" applyFont="1" applyFill="1" applyBorder="1" applyAlignment="1">
      <alignment horizontal="center" vertical="center"/>
    </xf>
    <xf numFmtId="0" fontId="32" fillId="0" borderId="0" xfId="0" applyFont="1" applyBorder="1" applyAlignment="1">
      <alignment horizontal="left" vertical="center"/>
    </xf>
    <xf numFmtId="164" fontId="7" fillId="5" borderId="2" xfId="2" applyFont="1" applyFill="1" applyBorder="1" applyAlignment="1">
      <alignment horizontal="center" vertical="center"/>
    </xf>
    <xf numFmtId="0" fontId="26" fillId="10" borderId="30" xfId="0" applyFont="1" applyFill="1" applyBorder="1" applyAlignment="1">
      <alignment horizontal="center" vertical="center"/>
    </xf>
    <xf numFmtId="0" fontId="26" fillId="10" borderId="2" xfId="0" applyFont="1" applyFill="1" applyBorder="1" applyAlignment="1">
      <alignment horizontal="center" vertical="center"/>
    </xf>
    <xf numFmtId="167" fontId="0" fillId="0" borderId="2" xfId="0" applyNumberFormat="1" applyBorder="1" applyAlignment="1">
      <alignment horizontal="center" vertical="center"/>
    </xf>
    <xf numFmtId="0" fontId="25" fillId="0" borderId="0" xfId="0" applyFont="1" applyBorder="1" applyAlignment="1">
      <alignment horizontal="left" vertical="center"/>
    </xf>
    <xf numFmtId="42" fontId="7" fillId="0" borderId="2" xfId="6" applyFont="1" applyFill="1" applyBorder="1" applyAlignment="1">
      <alignment horizontal="center" vertical="center"/>
    </xf>
    <xf numFmtId="0" fontId="7" fillId="0" borderId="3" xfId="0" applyFont="1" applyFill="1" applyBorder="1" applyAlignment="1">
      <alignment horizontal="left" vertical="center"/>
    </xf>
    <xf numFmtId="14" fontId="8" fillId="0" borderId="3" xfId="0" applyNumberFormat="1" applyFont="1" applyFill="1" applyBorder="1" applyAlignment="1">
      <alignment horizontal="center" vertical="center" wrapText="1"/>
    </xf>
    <xf numFmtId="0" fontId="25" fillId="0" borderId="31" xfId="0" applyFont="1" applyBorder="1" applyAlignment="1">
      <alignment horizontal="left" vertical="center"/>
    </xf>
    <xf numFmtId="0" fontId="8" fillId="8" borderId="1" xfId="0" applyFont="1" applyFill="1" applyBorder="1" applyAlignment="1">
      <alignment horizontal="center" vertical="center" wrapText="1"/>
    </xf>
    <xf numFmtId="0" fontId="27" fillId="10" borderId="29" xfId="0" applyFont="1" applyFill="1" applyBorder="1" applyAlignment="1">
      <alignment horizontal="center" vertical="center"/>
    </xf>
    <xf numFmtId="14" fontId="7" fillId="5" borderId="2" xfId="0" applyNumberFormat="1" applyFont="1" applyFill="1" applyBorder="1" applyAlignment="1">
      <alignment horizontal="center" vertical="center"/>
    </xf>
    <xf numFmtId="0" fontId="8" fillId="10" borderId="3" xfId="0" applyFont="1" applyFill="1" applyBorder="1" applyAlignment="1">
      <alignment horizontal="center" vertical="center" wrapText="1"/>
    </xf>
    <xf numFmtId="0" fontId="25" fillId="0" borderId="30" xfId="0" applyFont="1" applyBorder="1" applyAlignment="1">
      <alignment horizontal="left" vertical="center"/>
    </xf>
    <xf numFmtId="0" fontId="25" fillId="0" borderId="2" xfId="0" applyFont="1" applyBorder="1" applyAlignment="1">
      <alignment horizontal="left" vertical="center"/>
    </xf>
    <xf numFmtId="0" fontId="8" fillId="10" borderId="3" xfId="0" applyFont="1" applyFill="1" applyBorder="1" applyAlignment="1">
      <alignment vertical="center"/>
    </xf>
    <xf numFmtId="0" fontId="8" fillId="10" borderId="4" xfId="0" applyFont="1" applyFill="1" applyBorder="1" applyAlignment="1">
      <alignment horizontal="right" vertical="center"/>
    </xf>
    <xf numFmtId="0" fontId="8" fillId="10" borderId="3" xfId="0" applyFont="1" applyFill="1" applyBorder="1" applyAlignment="1">
      <alignment horizontal="right" vertical="center" wrapText="1"/>
    </xf>
    <xf numFmtId="0" fontId="8" fillId="10" borderId="4" xfId="0" applyFont="1" applyFill="1" applyBorder="1" applyAlignment="1">
      <alignment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4" xfId="0" applyFont="1" applyFill="1" applyBorder="1" applyAlignment="1">
      <alignment horizontal="center" vertical="center" wrapText="1"/>
    </xf>
    <xf numFmtId="164" fontId="8" fillId="0" borderId="4" xfId="2"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8" fillId="10" borderId="4" xfId="0" applyFont="1" applyFill="1" applyBorder="1" applyAlignment="1">
      <alignment horizontal="center" vertical="center" wrapText="1"/>
    </xf>
    <xf numFmtId="0" fontId="8" fillId="10" borderId="2" xfId="0"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42" fontId="7" fillId="0" borderId="3" xfId="6" applyFont="1" applyFill="1" applyBorder="1" applyAlignment="1">
      <alignment horizontal="center" vertical="center" wrapText="1"/>
    </xf>
    <xf numFmtId="42" fontId="7" fillId="0" borderId="2" xfId="6" applyFont="1" applyFill="1" applyBorder="1" applyAlignment="1">
      <alignment horizontal="center" vertical="center" wrapText="1"/>
    </xf>
    <xf numFmtId="42" fontId="7" fillId="0" borderId="1" xfId="6" applyFont="1" applyFill="1" applyBorder="1" applyAlignment="1">
      <alignment horizontal="center" vertical="center" wrapText="1"/>
    </xf>
    <xf numFmtId="0" fontId="27" fillId="10" borderId="2" xfId="0" applyFont="1" applyFill="1" applyBorder="1" applyAlignment="1">
      <alignment horizontal="center" vertical="center"/>
    </xf>
    <xf numFmtId="0" fontId="8" fillId="0" borderId="4" xfId="0" applyFont="1" applyFill="1" applyBorder="1" applyAlignment="1">
      <alignment horizontal="center" vertical="center" wrapText="1"/>
    </xf>
    <xf numFmtId="164" fontId="7" fillId="0" borderId="4" xfId="2" applyFont="1" applyFill="1" applyBorder="1" applyAlignment="1">
      <alignment horizontal="center" vertical="center" wrapText="1"/>
    </xf>
    <xf numFmtId="0" fontId="7" fillId="0" borderId="2" xfId="0" applyFont="1" applyFill="1" applyBorder="1" applyAlignment="1">
      <alignment horizontal="center" vertical="center" wrapText="1"/>
    </xf>
    <xf numFmtId="0" fontId="8" fillId="0" borderId="4" xfId="0" applyFont="1" applyFill="1" applyBorder="1" applyAlignment="1">
      <alignment horizontal="center" vertical="center" wrapText="1"/>
    </xf>
    <xf numFmtId="164" fontId="7" fillId="0" borderId="4" xfId="2" applyFont="1" applyFill="1" applyBorder="1" applyAlignment="1">
      <alignment horizontal="center" vertical="center" wrapText="1"/>
    </xf>
    <xf numFmtId="0" fontId="7" fillId="0" borderId="4" xfId="0" applyFont="1" applyFill="1" applyBorder="1" applyAlignment="1">
      <alignment horizontal="center" vertical="center" wrapText="1"/>
    </xf>
    <xf numFmtId="164" fontId="8" fillId="0" borderId="4" xfId="2" applyFont="1" applyFill="1" applyBorder="1" applyAlignment="1">
      <alignment horizontal="center" vertical="center" wrapText="1"/>
    </xf>
    <xf numFmtId="0" fontId="7" fillId="0"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164" fontId="8" fillId="5" borderId="1" xfId="2" applyFont="1" applyFill="1" applyBorder="1" applyAlignment="1">
      <alignment horizontal="center" vertical="center" wrapText="1"/>
    </xf>
    <xf numFmtId="0" fontId="7" fillId="0" borderId="1" xfId="0" applyFont="1" applyFill="1" applyBorder="1" applyAlignment="1">
      <alignment horizontal="center" vertical="center" wrapText="1"/>
    </xf>
    <xf numFmtId="164" fontId="8" fillId="5" borderId="4" xfId="2" applyFont="1" applyFill="1" applyBorder="1" applyAlignment="1">
      <alignment horizontal="center" vertical="center" wrapText="1"/>
    </xf>
    <xf numFmtId="164" fontId="7" fillId="9" borderId="1" xfId="2" applyFont="1" applyFill="1" applyBorder="1" applyAlignment="1">
      <alignment horizontal="center" vertical="center" wrapText="1"/>
    </xf>
    <xf numFmtId="164" fontId="7" fillId="0" borderId="4" xfId="2" applyFont="1" applyFill="1" applyBorder="1" applyAlignment="1">
      <alignment horizontal="center" vertical="center" wrapText="1"/>
    </xf>
    <xf numFmtId="164" fontId="7" fillId="0" borderId="1" xfId="2" applyFont="1" applyFill="1" applyBorder="1" applyAlignment="1">
      <alignment horizontal="center" vertical="center" wrapText="1"/>
    </xf>
    <xf numFmtId="0" fontId="0" fillId="9" borderId="1" xfId="0" applyFill="1" applyBorder="1" applyAlignment="1">
      <alignment horizontal="left" vertical="center" wrapText="1"/>
    </xf>
    <xf numFmtId="0" fontId="0" fillId="0" borderId="1" xfId="0" applyBorder="1" applyAlignment="1">
      <alignment horizontal="left" vertical="center" wrapText="1"/>
    </xf>
    <xf numFmtId="164" fontId="8" fillId="0" borderId="4" xfId="2" applyFont="1" applyFill="1" applyBorder="1" applyAlignment="1">
      <alignment horizontal="center" vertical="center" wrapText="1"/>
    </xf>
    <xf numFmtId="0" fontId="7" fillId="0"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164" fontId="7" fillId="5" borderId="4" xfId="2" applyFont="1" applyFill="1" applyBorder="1" applyAlignment="1">
      <alignment horizontal="center" vertical="center" wrapText="1"/>
    </xf>
    <xf numFmtId="164" fontId="0" fillId="0" borderId="0" xfId="2" applyFont="1" applyBorder="1" applyAlignment="1">
      <alignment horizontal="center" vertical="center" wrapText="1"/>
    </xf>
    <xf numFmtId="164" fontId="0" fillId="0" borderId="30" xfId="2" applyFont="1" applyBorder="1" applyAlignment="1">
      <alignment horizontal="center" vertical="center" wrapText="1"/>
    </xf>
    <xf numFmtId="164" fontId="0" fillId="0" borderId="2" xfId="2" applyFont="1" applyBorder="1" applyAlignment="1">
      <alignment horizontal="center" vertical="center" wrapText="1"/>
    </xf>
    <xf numFmtId="164" fontId="0" fillId="0" borderId="2" xfId="2" applyFont="1" applyBorder="1" applyAlignment="1">
      <alignment horizontal="center" vertical="center"/>
    </xf>
    <xf numFmtId="0" fontId="8" fillId="0" borderId="1" xfId="0" applyFont="1" applyFill="1" applyBorder="1" applyAlignment="1">
      <alignment horizontal="center" vertical="center" wrapText="1"/>
    </xf>
    <xf numFmtId="0" fontId="8" fillId="0" borderId="4" xfId="0" applyFont="1" applyFill="1" applyBorder="1" applyAlignment="1">
      <alignment horizontal="center" vertical="center" wrapText="1"/>
    </xf>
    <xf numFmtId="164" fontId="7" fillId="0" borderId="3" xfId="2" applyFont="1" applyFill="1" applyBorder="1" applyAlignment="1">
      <alignment horizontal="center" vertical="center" wrapText="1"/>
    </xf>
    <xf numFmtId="164" fontId="7" fillId="0" borderId="4" xfId="2" applyFont="1" applyFill="1" applyBorder="1" applyAlignment="1">
      <alignment horizontal="center" vertical="center" wrapText="1"/>
    </xf>
    <xf numFmtId="164" fontId="7" fillId="0" borderId="1" xfId="2"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4" xfId="0" applyFont="1" applyFill="1" applyBorder="1" applyAlignment="1">
      <alignment horizontal="center" vertical="center"/>
    </xf>
    <xf numFmtId="0" fontId="8" fillId="10" borderId="3" xfId="0" applyFont="1" applyFill="1" applyBorder="1" applyAlignment="1">
      <alignment horizontal="center" vertical="center" wrapText="1"/>
    </xf>
    <xf numFmtId="0" fontId="8" fillId="10" borderId="1"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0"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164" fontId="1" fillId="0" borderId="29" xfId="2" applyFont="1" applyBorder="1" applyAlignment="1">
      <alignment horizontal="center" vertical="center" wrapText="1"/>
    </xf>
    <xf numFmtId="164" fontId="7" fillId="5" borderId="6" xfId="2" applyFont="1" applyFill="1" applyBorder="1" applyAlignment="1">
      <alignment horizontal="center" vertical="center" wrapText="1"/>
    </xf>
    <xf numFmtId="4" fontId="0" fillId="0" borderId="0" xfId="0" applyNumberFormat="1"/>
    <xf numFmtId="0" fontId="7" fillId="0" borderId="3"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164" fontId="7" fillId="0" borderId="3" xfId="2" applyFont="1" applyFill="1" applyBorder="1" applyAlignment="1">
      <alignment horizontal="center" vertical="center" wrapText="1"/>
    </xf>
    <xf numFmtId="164" fontId="7" fillId="0" borderId="4" xfId="2" applyFont="1" applyFill="1" applyBorder="1" applyAlignment="1">
      <alignment horizontal="center" vertical="center" wrapText="1"/>
    </xf>
    <xf numFmtId="164" fontId="7" fillId="0" borderId="1" xfId="2" applyFont="1" applyFill="1" applyBorder="1" applyAlignment="1">
      <alignment horizontal="center" vertical="center" wrapText="1"/>
    </xf>
    <xf numFmtId="0" fontId="7" fillId="0" borderId="4" xfId="0" applyFont="1" applyFill="1" applyBorder="1" applyAlignment="1">
      <alignment horizontal="center" vertical="center" wrapText="1"/>
    </xf>
    <xf numFmtId="0" fontId="8" fillId="5" borderId="1" xfId="0" applyFont="1" applyFill="1" applyBorder="1" applyAlignment="1">
      <alignment horizontal="center" vertical="center" wrapText="1"/>
    </xf>
    <xf numFmtId="164" fontId="7" fillId="5" borderId="1" xfId="0" applyNumberFormat="1"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7" fillId="0" borderId="3" xfId="0" applyFont="1" applyFill="1" applyBorder="1" applyAlignment="1">
      <alignment horizontal="center" vertical="center"/>
    </xf>
    <xf numFmtId="0" fontId="8" fillId="10" borderId="3" xfId="0" applyFont="1" applyFill="1" applyBorder="1" applyAlignment="1">
      <alignment horizontal="center" vertical="center" wrapText="1"/>
    </xf>
    <xf numFmtId="0" fontId="8" fillId="10" borderId="4" xfId="0" applyFont="1" applyFill="1" applyBorder="1" applyAlignment="1">
      <alignment horizontal="center" vertical="center" wrapText="1"/>
    </xf>
    <xf numFmtId="0" fontId="8" fillId="10" borderId="1" xfId="0" applyFont="1" applyFill="1" applyBorder="1" applyAlignment="1">
      <alignment horizontal="center" vertical="center" wrapText="1"/>
    </xf>
    <xf numFmtId="164" fontId="36" fillId="0" borderId="2" xfId="2" applyFont="1" applyFill="1" applyBorder="1" applyAlignment="1">
      <alignment horizontal="center" vertical="center" wrapText="1"/>
    </xf>
    <xf numFmtId="0" fontId="7" fillId="0" borderId="28" xfId="0" applyFont="1" applyFill="1" applyBorder="1" applyAlignment="1">
      <alignment horizontal="left" vertical="center"/>
    </xf>
    <xf numFmtId="0" fontId="27" fillId="0" borderId="32" xfId="0" applyFont="1" applyBorder="1" applyAlignment="1">
      <alignment horizontal="left" vertical="center"/>
    </xf>
    <xf numFmtId="0" fontId="32" fillId="0" borderId="32" xfId="0" applyFont="1" applyBorder="1" applyAlignment="1">
      <alignment horizontal="left" vertical="center"/>
    </xf>
    <xf numFmtId="0" fontId="7" fillId="0" borderId="1" xfId="0" applyFont="1" applyFill="1" applyBorder="1" applyAlignment="1">
      <alignment horizontal="center" vertical="center" wrapText="1"/>
    </xf>
    <xf numFmtId="0" fontId="29" fillId="0" borderId="2" xfId="0" applyFont="1" applyFill="1" applyBorder="1" applyAlignment="1">
      <alignment vertical="center" wrapText="1"/>
    </xf>
    <xf numFmtId="0" fontId="29" fillId="0" borderId="2" xfId="0" applyFont="1" applyFill="1" applyBorder="1" applyAlignment="1">
      <alignment horizontal="justify" vertical="center" wrapText="1"/>
    </xf>
    <xf numFmtId="9" fontId="5" fillId="0" borderId="2" xfId="5" applyNumberFormat="1" applyFont="1" applyBorder="1" applyAlignment="1">
      <alignment horizontal="center" vertical="center" wrapText="1"/>
    </xf>
    <xf numFmtId="164" fontId="7" fillId="0" borderId="3" xfId="0" applyNumberFormat="1" applyFont="1" applyFill="1" applyBorder="1" applyAlignment="1">
      <alignment horizontal="center" vertical="center" wrapText="1"/>
    </xf>
    <xf numFmtId="164" fontId="8" fillId="5" borderId="2" xfId="2" applyFont="1" applyFill="1" applyBorder="1" applyAlignment="1">
      <alignment horizontal="center" vertical="center" wrapText="1"/>
    </xf>
    <xf numFmtId="165" fontId="6" fillId="0" borderId="2" xfId="0" applyNumberFormat="1" applyFont="1" applyFill="1" applyBorder="1" applyAlignment="1">
      <alignment horizontal="center" vertical="center" wrapText="1"/>
    </xf>
    <xf numFmtId="164" fontId="8" fillId="7" borderId="3" xfId="0" applyNumberFormat="1" applyFont="1" applyFill="1" applyBorder="1" applyAlignment="1">
      <alignment horizontal="center" vertical="center" wrapText="1"/>
    </xf>
    <xf numFmtId="41" fontId="7" fillId="5" borderId="2" xfId="8" applyFont="1" applyFill="1" applyBorder="1" applyAlignment="1">
      <alignment horizontal="center" vertical="center" wrapText="1"/>
    </xf>
    <xf numFmtId="164" fontId="7" fillId="5" borderId="3" xfId="2"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28"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14" fillId="5" borderId="12" xfId="0" applyFont="1" applyFill="1" applyBorder="1" applyAlignment="1">
      <alignment vertical="top" wrapText="1"/>
    </xf>
    <xf numFmtId="0" fontId="15" fillId="5" borderId="13" xfId="0" applyFont="1" applyFill="1" applyBorder="1" applyAlignment="1">
      <alignment horizontal="center" vertical="center" wrapText="1"/>
    </xf>
    <xf numFmtId="0" fontId="15" fillId="5" borderId="14" xfId="0" applyFont="1" applyFill="1" applyBorder="1" applyAlignment="1">
      <alignment horizontal="center" vertical="center" wrapText="1"/>
    </xf>
    <xf numFmtId="0" fontId="15" fillId="5" borderId="15" xfId="0" applyFont="1" applyFill="1" applyBorder="1" applyAlignment="1">
      <alignment horizontal="center" vertical="center" wrapText="1"/>
    </xf>
    <xf numFmtId="0" fontId="15" fillId="5" borderId="16"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8"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15" fillId="5" borderId="20" xfId="0" applyFont="1" applyFill="1" applyBorder="1" applyAlignment="1">
      <alignment horizontal="center" vertical="center" wrapText="1"/>
    </xf>
    <xf numFmtId="0" fontId="15" fillId="5" borderId="21"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6" borderId="2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14" fillId="5" borderId="2" xfId="0" applyFont="1" applyFill="1" applyBorder="1" applyAlignment="1">
      <alignment horizontal="center" vertical="top" wrapText="1"/>
    </xf>
    <xf numFmtId="0" fontId="15" fillId="5" borderId="2" xfId="0" applyFont="1" applyFill="1" applyBorder="1" applyAlignment="1">
      <alignment horizontal="center" vertical="center"/>
    </xf>
    <xf numFmtId="0" fontId="21" fillId="5" borderId="2" xfId="0" applyFont="1" applyFill="1" applyBorder="1" applyAlignment="1">
      <alignment horizontal="center" vertical="center"/>
    </xf>
    <xf numFmtId="0" fontId="15"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164" fontId="7" fillId="0" borderId="3" xfId="2" applyFont="1" applyFill="1" applyBorder="1" applyAlignment="1">
      <alignment horizontal="center" vertical="center" wrapText="1"/>
    </xf>
    <xf numFmtId="164" fontId="7" fillId="0" borderId="4" xfId="2" applyFont="1" applyFill="1" applyBorder="1" applyAlignment="1">
      <alignment horizontal="center" vertical="center" wrapText="1"/>
    </xf>
    <xf numFmtId="164" fontId="7" fillId="0" borderId="1" xfId="2" applyFont="1" applyFill="1" applyBorder="1" applyAlignment="1">
      <alignment horizontal="center" vertical="center" wrapText="1"/>
    </xf>
    <xf numFmtId="0" fontId="8" fillId="0" borderId="3" xfId="0" quotePrefix="1" applyFont="1" applyFill="1" applyBorder="1" applyAlignment="1">
      <alignment horizontal="center" vertical="center" wrapText="1"/>
    </xf>
    <xf numFmtId="0" fontId="8" fillId="0" borderId="4" xfId="0" quotePrefix="1" applyFont="1" applyFill="1" applyBorder="1" applyAlignment="1">
      <alignment horizontal="center" vertical="center" wrapText="1"/>
    </xf>
    <xf numFmtId="0" fontId="8" fillId="0" borderId="1" xfId="0" quotePrefix="1" applyFont="1" applyFill="1" applyBorder="1" applyAlignment="1">
      <alignment horizontal="center" vertical="center" wrapText="1"/>
    </xf>
    <xf numFmtId="164" fontId="7" fillId="9" borderId="3" xfId="2" applyFont="1" applyFill="1" applyBorder="1" applyAlignment="1">
      <alignment horizontal="center" vertical="center" wrapText="1"/>
    </xf>
    <xf numFmtId="164" fontId="7" fillId="9" borderId="4" xfId="2" applyFont="1" applyFill="1" applyBorder="1" applyAlignment="1">
      <alignment horizontal="center" vertical="center" wrapText="1"/>
    </xf>
    <xf numFmtId="164" fontId="7" fillId="9" borderId="1" xfId="2" applyFont="1" applyFill="1" applyBorder="1" applyAlignment="1">
      <alignment horizontal="center" vertical="center" wrapText="1"/>
    </xf>
    <xf numFmtId="164" fontId="8" fillId="5" borderId="26" xfId="2" applyFont="1" applyFill="1" applyBorder="1" applyAlignment="1">
      <alignment horizontal="center" vertical="center" wrapText="1"/>
    </xf>
    <xf numFmtId="164" fontId="8" fillId="5" borderId="6" xfId="2" applyFont="1" applyFill="1" applyBorder="1" applyAlignment="1">
      <alignment horizontal="center" vertical="center" wrapText="1"/>
    </xf>
    <xf numFmtId="164" fontId="8" fillId="5" borderId="25" xfId="2" applyFont="1" applyFill="1" applyBorder="1" applyAlignment="1">
      <alignment horizontal="center" vertical="center" wrapText="1"/>
    </xf>
    <xf numFmtId="164" fontId="7" fillId="0" borderId="3" xfId="0" applyNumberFormat="1" applyFont="1" applyFill="1" applyBorder="1" applyAlignment="1">
      <alignment horizontal="center" vertical="center" wrapText="1"/>
    </xf>
    <xf numFmtId="164" fontId="7" fillId="0" borderId="4" xfId="0" applyNumberFormat="1"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164" fontId="8" fillId="5" borderId="3" xfId="2" applyFont="1" applyFill="1" applyBorder="1" applyAlignment="1">
      <alignment horizontal="center" vertical="center" wrapText="1"/>
    </xf>
    <xf numFmtId="164" fontId="8" fillId="5" borderId="4" xfId="2" applyFont="1" applyFill="1" applyBorder="1" applyAlignment="1">
      <alignment horizontal="center" vertical="center" wrapText="1"/>
    </xf>
    <xf numFmtId="164" fontId="8" fillId="5" borderId="1" xfId="2" applyFont="1" applyFill="1" applyBorder="1" applyAlignment="1">
      <alignment horizontal="center" vertical="center" wrapText="1"/>
    </xf>
    <xf numFmtId="164" fontId="8" fillId="5" borderId="2" xfId="2" applyFont="1" applyFill="1" applyBorder="1" applyAlignment="1">
      <alignment horizontal="center" vertical="center" wrapText="1"/>
    </xf>
    <xf numFmtId="164" fontId="8" fillId="0" borderId="3" xfId="2" applyFont="1" applyFill="1" applyBorder="1" applyAlignment="1">
      <alignment horizontal="center" vertical="center" wrapText="1"/>
    </xf>
    <xf numFmtId="164" fontId="8" fillId="0" borderId="4" xfId="2" applyFont="1" applyFill="1" applyBorder="1" applyAlignment="1">
      <alignment horizontal="center" vertical="center" wrapText="1"/>
    </xf>
    <xf numFmtId="164" fontId="8" fillId="0" borderId="1" xfId="2" applyFont="1" applyFill="1" applyBorder="1" applyAlignment="1">
      <alignment horizontal="center" vertical="center" wrapText="1"/>
    </xf>
    <xf numFmtId="164" fontId="8" fillId="0" borderId="2" xfId="2" applyFont="1" applyFill="1" applyBorder="1" applyAlignment="1">
      <alignment horizontal="center" vertical="center" wrapText="1"/>
    </xf>
    <xf numFmtId="164" fontId="8" fillId="0" borderId="3" xfId="2" applyFont="1" applyFill="1" applyBorder="1" applyAlignment="1">
      <alignment horizontal="center" vertical="center"/>
    </xf>
    <xf numFmtId="164" fontId="8" fillId="0" borderId="4" xfId="2" applyFont="1" applyFill="1" applyBorder="1" applyAlignment="1">
      <alignment horizontal="center" vertical="center"/>
    </xf>
    <xf numFmtId="164" fontId="8" fillId="0" borderId="1" xfId="2" applyFont="1" applyFill="1" applyBorder="1" applyAlignment="1">
      <alignment horizontal="center" vertical="center"/>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0" fontId="8" fillId="0" borderId="1" xfId="0" applyFont="1" applyFill="1" applyBorder="1" applyAlignment="1">
      <alignment horizontal="left" vertical="center" wrapText="1"/>
    </xf>
    <xf numFmtId="0" fontId="34" fillId="5" borderId="3" xfId="0" applyFont="1" applyFill="1" applyBorder="1" applyAlignment="1">
      <alignment horizontal="center" vertical="center" wrapText="1"/>
    </xf>
    <xf numFmtId="0" fontId="34" fillId="5" borderId="4" xfId="0" applyFont="1" applyFill="1" applyBorder="1" applyAlignment="1">
      <alignment horizontal="center" vertical="center" wrapText="1"/>
    </xf>
    <xf numFmtId="0" fontId="34" fillId="5" borderId="1" xfId="0" applyFont="1" applyFill="1" applyBorder="1" applyAlignment="1">
      <alignment horizontal="center" vertical="center" wrapText="1"/>
    </xf>
    <xf numFmtId="0" fontId="8" fillId="5" borderId="3"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1" xfId="0" applyFont="1" applyFill="1" applyBorder="1" applyAlignment="1">
      <alignment horizontal="center" vertical="center"/>
    </xf>
    <xf numFmtId="164" fontId="7" fillId="5" borderId="3" xfId="0" applyNumberFormat="1" applyFont="1" applyFill="1" applyBorder="1" applyAlignment="1">
      <alignment horizontal="center" vertical="center" wrapText="1"/>
    </xf>
    <xf numFmtId="164" fontId="7" fillId="5" borderId="4" xfId="0" applyNumberFormat="1" applyFont="1" applyFill="1" applyBorder="1" applyAlignment="1">
      <alignment horizontal="center" vertical="center" wrapText="1"/>
    </xf>
    <xf numFmtId="164" fontId="7" fillId="5" borderId="1" xfId="0" applyNumberFormat="1" applyFont="1" applyFill="1" applyBorder="1" applyAlignment="1">
      <alignment horizontal="center" vertical="center" wrapText="1"/>
    </xf>
    <xf numFmtId="0" fontId="0" fillId="0" borderId="0" xfId="0"/>
    <xf numFmtId="0" fontId="0" fillId="0" borderId="0" xfId="0" applyBorder="1"/>
    <xf numFmtId="167" fontId="8" fillId="0" borderId="10" xfId="0" applyNumberFormat="1" applyFont="1" applyBorder="1" applyAlignment="1">
      <alignment horizontal="center" vertical="center" wrapText="1"/>
    </xf>
    <xf numFmtId="0" fontId="8" fillId="0" borderId="10" xfId="0" applyFont="1" applyBorder="1" applyAlignment="1">
      <alignment horizontal="center" vertical="center" wrapText="1"/>
    </xf>
    <xf numFmtId="164" fontId="7" fillId="9" borderId="3" xfId="2" applyFont="1" applyFill="1" applyBorder="1" applyAlignment="1">
      <alignment horizontal="left" vertical="center" wrapText="1"/>
    </xf>
    <xf numFmtId="0" fontId="0" fillId="9" borderId="4" xfId="0" applyFill="1" applyBorder="1" applyAlignment="1">
      <alignment horizontal="left" vertical="center" wrapText="1"/>
    </xf>
    <xf numFmtId="0" fontId="0" fillId="9" borderId="1" xfId="0" applyFill="1" applyBorder="1" applyAlignment="1">
      <alignment horizontal="left" vertical="center" wrapText="1"/>
    </xf>
    <xf numFmtId="164" fontId="7" fillId="0" borderId="3" xfId="2" applyFont="1" applyFill="1" applyBorder="1" applyAlignment="1">
      <alignment horizontal="left" vertical="center" wrapText="1"/>
    </xf>
    <xf numFmtId="0" fontId="0" fillId="0" borderId="4" xfId="0" applyBorder="1" applyAlignment="1">
      <alignment horizontal="left" vertical="center" wrapText="1"/>
    </xf>
    <xf numFmtId="0" fontId="0" fillId="0" borderId="1" xfId="0" applyBorder="1" applyAlignment="1">
      <alignment horizontal="left" vertical="center" wrapText="1"/>
    </xf>
    <xf numFmtId="0" fontId="29" fillId="0" borderId="3"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1" xfId="0" applyFont="1" applyFill="1" applyBorder="1" applyAlignment="1">
      <alignment horizontal="center" vertical="center" wrapText="1"/>
    </xf>
    <xf numFmtId="164" fontId="7" fillId="0" borderId="3" xfId="0" applyNumberFormat="1" applyFont="1" applyFill="1" applyBorder="1" applyAlignment="1">
      <alignment horizontal="left" vertical="center" wrapText="1"/>
    </xf>
    <xf numFmtId="164" fontId="7" fillId="0" borderId="4" xfId="0" applyNumberFormat="1" applyFont="1" applyFill="1" applyBorder="1" applyAlignment="1">
      <alignment horizontal="left" vertical="center" wrapText="1"/>
    </xf>
    <xf numFmtId="0" fontId="0" fillId="0" borderId="1" xfId="0" applyBorder="1" applyAlignment="1">
      <alignment horizontal="center" vertical="center" wrapText="1"/>
    </xf>
    <xf numFmtId="0" fontId="7" fillId="0" borderId="3" xfId="0" applyFont="1" applyFill="1" applyBorder="1" applyAlignment="1">
      <alignment horizontal="left" vertical="center" wrapText="1"/>
    </xf>
    <xf numFmtId="0" fontId="7" fillId="0" borderId="4" xfId="0" applyFont="1" applyFill="1" applyBorder="1" applyAlignment="1">
      <alignment horizontal="left" vertical="center" wrapText="1"/>
    </xf>
    <xf numFmtId="164" fontId="7" fillId="9" borderId="4" xfId="2" applyFont="1" applyFill="1" applyBorder="1" applyAlignment="1">
      <alignment horizontal="left" vertical="center" wrapText="1"/>
    </xf>
    <xf numFmtId="164" fontId="7" fillId="0" borderId="4" xfId="2" applyFont="1" applyFill="1" applyBorder="1" applyAlignment="1">
      <alignment horizontal="left" vertical="center" wrapText="1"/>
    </xf>
    <xf numFmtId="0" fontId="7" fillId="0" borderId="1" xfId="0" applyFont="1" applyFill="1" applyBorder="1" applyAlignment="1">
      <alignment horizontal="left" vertical="center" wrapText="1"/>
    </xf>
    <xf numFmtId="0" fontId="0" fillId="0" borderId="4" xfId="0" applyBorder="1" applyAlignment="1">
      <alignment horizontal="center" vertical="center" wrapText="1"/>
    </xf>
    <xf numFmtId="164" fontId="8" fillId="5" borderId="33" xfId="2" applyFont="1" applyFill="1" applyBorder="1" applyAlignment="1">
      <alignment horizontal="center" vertical="center" wrapText="1"/>
    </xf>
    <xf numFmtId="164" fontId="8" fillId="5" borderId="34" xfId="2"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 xfId="0" applyFont="1" applyFill="1" applyBorder="1" applyAlignment="1">
      <alignment horizontal="center" vertical="center"/>
    </xf>
    <xf numFmtId="43" fontId="7" fillId="0" borderId="3" xfId="0" applyNumberFormat="1" applyFont="1" applyFill="1" applyBorder="1" applyAlignment="1">
      <alignment horizontal="center" vertical="center" wrapText="1"/>
    </xf>
    <xf numFmtId="43" fontId="7" fillId="0" borderId="4" xfId="0" applyNumberFormat="1" applyFont="1" applyFill="1" applyBorder="1" applyAlignment="1">
      <alignment horizontal="center" vertical="center" wrapText="1"/>
    </xf>
    <xf numFmtId="43" fontId="7" fillId="0" borderId="1" xfId="0" applyNumberFormat="1" applyFont="1" applyFill="1" applyBorder="1" applyAlignment="1">
      <alignment horizontal="center" vertical="center" wrapText="1"/>
    </xf>
    <xf numFmtId="0" fontId="8" fillId="0" borderId="4" xfId="0" applyFont="1" applyFill="1" applyBorder="1" applyAlignment="1">
      <alignment horizontal="center" vertical="center"/>
    </xf>
    <xf numFmtId="0" fontId="8" fillId="0" borderId="1" xfId="0" applyFont="1" applyFill="1" applyBorder="1" applyAlignment="1">
      <alignment horizontal="center" vertical="center"/>
    </xf>
    <xf numFmtId="0" fontId="7" fillId="0"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7" fillId="0" borderId="3" xfId="0" applyFont="1" applyFill="1" applyBorder="1" applyAlignment="1">
      <alignment horizontal="center" vertical="center"/>
    </xf>
    <xf numFmtId="164" fontId="7" fillId="9" borderId="3" xfId="2" applyFont="1" applyFill="1" applyBorder="1" applyAlignment="1">
      <alignment horizontal="center" vertical="center"/>
    </xf>
    <xf numFmtId="164" fontId="7" fillId="9" borderId="4" xfId="2" applyFont="1" applyFill="1" applyBorder="1" applyAlignment="1">
      <alignment horizontal="center" vertical="center"/>
    </xf>
    <xf numFmtId="164" fontId="7" fillId="9" borderId="1" xfId="2" applyFont="1" applyFill="1" applyBorder="1" applyAlignment="1">
      <alignment horizontal="center" vertical="center"/>
    </xf>
    <xf numFmtId="0" fontId="8" fillId="10" borderId="3" xfId="0" applyFont="1" applyFill="1" applyBorder="1" applyAlignment="1">
      <alignment horizontal="center" vertical="center" wrapText="1"/>
    </xf>
    <xf numFmtId="0" fontId="8" fillId="10" borderId="4" xfId="0" applyFont="1" applyFill="1" applyBorder="1" applyAlignment="1">
      <alignment horizontal="center" vertical="center" wrapText="1"/>
    </xf>
    <xf numFmtId="0" fontId="8" fillId="10" borderId="1" xfId="0" applyFont="1" applyFill="1" applyBorder="1" applyAlignment="1">
      <alignment horizontal="center" vertical="center" wrapText="1"/>
    </xf>
  </cellXfs>
  <cellStyles count="9">
    <cellStyle name="Millares" xfId="2" builtinId="3"/>
    <cellStyle name="Millares [0]" xfId="8" builtinId="6"/>
    <cellStyle name="Millares [0] 2" xfId="1" xr:uid="{00000000-0005-0000-0000-000002000000}"/>
    <cellStyle name="Millares 2" xfId="3" xr:uid="{00000000-0005-0000-0000-000003000000}"/>
    <cellStyle name="Moneda [0]" xfId="6" builtinId="7"/>
    <cellStyle name="Normal" xfId="0" builtinId="0"/>
    <cellStyle name="Normal 2" xfId="4" xr:uid="{00000000-0005-0000-0000-000006000000}"/>
    <cellStyle name="Normal 3 2" xfId="7" xr:uid="{00000000-0005-0000-0000-000007000000}"/>
    <cellStyle name="Porcentaje" xfId="5" builtinId="5"/>
  </cellStyles>
  <dxfs count="1216">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colors>
    <mruColors>
      <color rgb="FF00482B"/>
      <color rgb="FFCCCCFF"/>
      <color rgb="FF66FFFF"/>
      <color rgb="FFCC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256592</xdr:colOff>
      <xdr:row>1</xdr:row>
      <xdr:rowOff>1</xdr:rowOff>
    </xdr:from>
    <xdr:to>
      <xdr:col>0</xdr:col>
      <xdr:colOff>714376</xdr:colOff>
      <xdr:row>5</xdr:row>
      <xdr:rowOff>108177</xdr:rowOff>
    </xdr:to>
    <xdr:pic>
      <xdr:nvPicPr>
        <xdr:cNvPr id="2" name="Imagen 1">
          <a:extLst>
            <a:ext uri="{FF2B5EF4-FFF2-40B4-BE49-F238E27FC236}">
              <a16:creationId xmlns:a16="http://schemas.microsoft.com/office/drawing/2014/main" id="{D992CFB0-F632-4A7B-A4D4-40D9860E30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8592" y="190501"/>
          <a:ext cx="457784" cy="87017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7257CBA4-324B-4304-AA3C-2FDC8E6161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1BC8D4D2-8819-47B0-9D76-5AE162C85C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02F95E42-3F47-4B24-A66E-27886D338A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BDF6A307-1FA4-4294-A611-B3EE49BD1C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C5146B27-96F3-4C03-AD15-E7EA9733C6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96DA5C8C-8B8D-4960-A417-4794A96E50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F54D38F5-D532-4BAE-B0FC-35CCB743AA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14ADF83C-6105-4861-AF27-1C4FE2F98F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2A3D5815-7ADE-456E-ABA0-E5DA6191DB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8398214B-37C0-4292-A2E0-6609BFFD9C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3D31F10D-1BBD-400E-A723-F40CEFABF7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2D1F0AC9-C753-4E16-A96A-D06B53882F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1813C6DA-EF7A-445C-9D81-DAC8DF62D5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89D07550-1B5C-44AF-9552-05C725525E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2A916DA1-C90C-40DE-A027-55726C4E2A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1D024C55-3E41-4357-9330-9283D8AFDC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BA034978-586A-4089-A90B-1C3FC6131C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04245867-23D4-45C3-81E3-EFD70F8052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F83D80E2-5F09-47A4-9130-93C274CC32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239662C6-92B0-4C72-BB06-053AD5FBAF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692181C7-A0B8-4994-8B79-8866D4CE82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16D26E20-10DD-4BA6-97DA-D7F11FF33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24120497-7A55-4999-8010-20579976F7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4040E637-BC2B-4700-AFFA-04F860F923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51D8CAC4-E769-4609-A5F2-A2BF9D8995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41F6A60F-771B-493B-B007-D07F4A8A48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726EA692-CFCD-4381-885F-E13FDFA4B6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BBDE6D8B-56D8-4096-92F1-8E8565D080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5B4CBB77-E09C-4DD2-815C-FD0C62ADDF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8D995539-2939-47FB-828A-15F7E24D93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AF9D75BA-9B65-48BB-98A1-D8E8C6CBCF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F89AD140-6E88-429F-9084-DF46424082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9980E4E3-CA9E-4BD6-851A-097C1712FD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47832771-4466-49D1-9705-590059FC7B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FF748B9A-2C85-4705-8983-7844FC8CB6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1C52971C-5EAB-4C54-84B1-5F8BA8E5E2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F88899D7-7726-46C2-8E0C-B187FC338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4F62EAB7-DAED-4651-9281-035C77B3DE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4E1B3586-F787-472D-B542-0AFD9B1167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CF16C094-DDC6-4A54-BE16-5217B78A4F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1CF09A85-699A-42F4-9FEE-4206D509CD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FF5EA218-AD2A-4AA1-880F-E8230F73C5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66E7D788-EC84-410C-87BD-26FEB7CE36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68243050-12F8-4A76-A7BE-C2F74EEF55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B1C483D1-DB0F-4A5C-8835-1E2BB9D255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0F0EC326-74AB-43CA-A083-46AE851447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6FB61F18-4237-40D0-96AB-0FC655741A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EB9F2073-D0AE-4E07-9E1E-3E26C3DA82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6612FDE5-A1C7-4667-A627-516DA5919B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65AD1B4A-EC99-48FA-A516-04C8C6D26A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470E6C7C-B9B8-432D-9269-485388954E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C41C312B-9398-4BD2-8D04-4B738651C2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78F0AD92-7260-44CA-AAD0-8593D24ADD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AC80A940-E81E-41D0-915C-B6C3F7CCE6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0850E9C9-B691-4D2B-B15C-78B75578BD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91897939-98BE-4D91-BE71-DEB0C857AC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12DACF90-AC87-4A98-8591-40C3F87EA5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9D80AB83-0211-4DD6-9DCA-04F4B908A3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7D4E2E85-BBBC-4A18-9D42-49897A63DA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4DFCD8A9-5FBA-4F01-90F4-8EA6DD0C11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63078C77-DFD5-4BDF-A97A-4AA3D72A55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8981A8BC-EC38-4B03-878B-496C43A1BF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19AB8CE9-DFC8-4862-9094-CCD49998A2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AD38BA7B-3469-49E1-B7ED-818E5E2320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D88FCADB-6365-44C2-B832-6DA236FC6E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2B64F0FE-B1C1-4EF7-A15F-A68F35784E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689F50F6-51D1-495C-A5FB-D2CB295E8D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E20C4185-5767-45AC-A4CE-C5E9838F38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347280BD-B3C3-479A-9870-3BAF33E8E9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379D49BF-CB51-4C21-BC42-462AB5A218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64D5137A-4599-4B85-90B9-C7EE2998FE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1EFD3BC2-3915-4B46-8E84-73E0CCBD9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3DF5705A-72AA-4AFF-ADC2-C98F38530B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C358D9FD-F629-4075-AE16-634C7F8888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0B0B63A7-AF58-4053-80CF-12DE56EE33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CFB72700-0494-4848-96AA-450F038B0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871D43A2-3F0A-4713-8DE3-3F96F3A8DE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33AE1E08-B8EF-4D42-B01C-A32F4EE34C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884714F4-2888-4C18-BA7E-DA40AAE1DB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E42EC221-AACC-4612-879E-3D133E47C5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9DBB0B25-C0ED-4B3A-B0E8-E0D8B0E7C7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E76BF885-369A-4915-AE79-C6A9A30BCE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0EDCE8E2-741C-413E-A48C-FAAF80C8EC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4EC41AEE-FF7A-4D8C-94E3-62AF16466A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172E8722-78F7-450E-BD55-F6D7220120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2167D767-DDF5-4990-A765-89241B2212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6A13D86C-3999-4D72-A23C-EB9A805C7D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2D18AE03-8567-4D23-AA36-672365B3F0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72FBC23F-A119-46F3-8A8B-27BCFC2BE8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19449BC4-EA4A-4A14-BE8A-987F2195DC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59930301-F8C8-4C88-B163-D0F561F364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9D404A53-8F7A-4B5B-A48F-509EA694B4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499984740745262"/>
  </sheetPr>
  <dimension ref="A1:J85"/>
  <sheetViews>
    <sheetView zoomScale="90" zoomScaleNormal="90" workbookViewId="0">
      <pane ySplit="9" topLeftCell="A10" activePane="bottomLeft" state="frozen"/>
      <selection pane="bottomLeft" activeCell="H14" sqref="H14"/>
    </sheetView>
  </sheetViews>
  <sheetFormatPr baseColWidth="10" defaultColWidth="0" defaultRowHeight="15" zeroHeight="1" x14ac:dyDescent="0.25"/>
  <cols>
    <col min="1" max="1" width="31.85546875" customWidth="1"/>
    <col min="2" max="2" width="17.140625" style="1" customWidth="1"/>
    <col min="3" max="3" width="20.42578125" style="1" customWidth="1"/>
    <col min="4" max="4" width="19.140625" style="2" bestFit="1" customWidth="1"/>
    <col min="5" max="5" width="17.140625" style="1" customWidth="1"/>
    <col min="6" max="6" width="18.5703125" style="2" bestFit="1" customWidth="1"/>
    <col min="7" max="7" width="17.140625" style="1" bestFit="1" customWidth="1"/>
    <col min="8" max="8" width="18.85546875" style="2" bestFit="1" customWidth="1"/>
    <col min="9" max="9" width="22.5703125" customWidth="1"/>
    <col min="10" max="10" width="0" hidden="1" customWidth="1"/>
    <col min="11" max="16384" width="11.42578125" hidden="1"/>
  </cols>
  <sheetData>
    <row r="1" spans="1:9" x14ac:dyDescent="0.25">
      <c r="A1" s="13"/>
      <c r="B1" s="13"/>
      <c r="C1" s="13"/>
      <c r="D1" s="13"/>
      <c r="E1" s="13"/>
      <c r="F1" s="13"/>
      <c r="G1" s="13"/>
      <c r="H1" s="13"/>
      <c r="I1" s="13"/>
    </row>
    <row r="2" spans="1:9" x14ac:dyDescent="0.25">
      <c r="A2" s="505"/>
      <c r="B2" s="506" t="s">
        <v>85</v>
      </c>
      <c r="C2" s="507"/>
      <c r="D2" s="507"/>
      <c r="E2" s="507"/>
      <c r="F2" s="507"/>
      <c r="G2" s="507"/>
      <c r="H2" s="508"/>
      <c r="I2" s="14" t="s">
        <v>86</v>
      </c>
    </row>
    <row r="3" spans="1:9" x14ac:dyDescent="0.25">
      <c r="A3" s="505"/>
      <c r="B3" s="506" t="s">
        <v>87</v>
      </c>
      <c r="C3" s="507"/>
      <c r="D3" s="507"/>
      <c r="E3" s="507"/>
      <c r="F3" s="507"/>
      <c r="G3" s="507"/>
      <c r="H3" s="508"/>
      <c r="I3" s="14" t="s">
        <v>88</v>
      </c>
    </row>
    <row r="4" spans="1:9" x14ac:dyDescent="0.25">
      <c r="A4" s="505"/>
      <c r="B4" s="509" t="s">
        <v>89</v>
      </c>
      <c r="C4" s="510"/>
      <c r="D4" s="510"/>
      <c r="E4" s="510"/>
      <c r="F4" s="510"/>
      <c r="G4" s="510"/>
      <c r="H4" s="511"/>
      <c r="I4" s="14" t="s">
        <v>90</v>
      </c>
    </row>
    <row r="5" spans="1:9" x14ac:dyDescent="0.25">
      <c r="A5" s="505"/>
      <c r="B5" s="512"/>
      <c r="C5" s="513"/>
      <c r="D5" s="513"/>
      <c r="E5" s="513"/>
      <c r="F5" s="513"/>
      <c r="G5" s="513"/>
      <c r="H5" s="514"/>
      <c r="I5" s="14" t="s">
        <v>91</v>
      </c>
    </row>
    <row r="6" spans="1:9" x14ac:dyDescent="0.25">
      <c r="A6" s="15"/>
      <c r="B6" s="15"/>
      <c r="C6" s="16"/>
      <c r="D6" s="16"/>
      <c r="E6" s="17"/>
      <c r="F6" s="17"/>
      <c r="G6" s="17"/>
      <c r="H6" s="17"/>
      <c r="I6" s="17"/>
    </row>
    <row r="7" spans="1:9" x14ac:dyDescent="0.25">
      <c r="A7" s="18" t="s">
        <v>92</v>
      </c>
      <c r="B7" s="19"/>
      <c r="C7" s="17"/>
      <c r="D7" s="17"/>
      <c r="E7" s="17"/>
      <c r="F7" s="17"/>
      <c r="G7" s="17"/>
      <c r="H7" s="17"/>
      <c r="I7" s="17"/>
    </row>
    <row r="8" spans="1:9" x14ac:dyDescent="0.25">
      <c r="A8" s="19"/>
      <c r="B8" s="19"/>
      <c r="C8" s="17"/>
      <c r="D8" s="17"/>
      <c r="E8" s="17"/>
      <c r="F8" s="17"/>
      <c r="G8" s="17"/>
      <c r="H8" s="17"/>
      <c r="I8" s="17"/>
    </row>
    <row r="9" spans="1:9" ht="48.75" customHeight="1" x14ac:dyDescent="0.25">
      <c r="A9" s="515" t="s">
        <v>66</v>
      </c>
      <c r="B9" s="516"/>
      <c r="C9" s="20" t="s">
        <v>67</v>
      </c>
      <c r="D9" s="20" t="s">
        <v>68</v>
      </c>
      <c r="E9" s="20" t="s">
        <v>62</v>
      </c>
      <c r="F9" s="20" t="s">
        <v>69</v>
      </c>
      <c r="G9" s="20" t="s">
        <v>70</v>
      </c>
      <c r="H9" s="20" t="s">
        <v>79</v>
      </c>
      <c r="I9" s="20" t="s">
        <v>71</v>
      </c>
    </row>
    <row r="10" spans="1:9" ht="23.25" customHeight="1" x14ac:dyDescent="0.25">
      <c r="A10" s="504" t="s">
        <v>83</v>
      </c>
      <c r="B10" s="504"/>
      <c r="C10" s="496">
        <f>+ambiental!L24</f>
        <v>265900000</v>
      </c>
      <c r="D10" s="11">
        <f>+ambiental!Q24</f>
        <v>187786283</v>
      </c>
      <c r="E10" s="12">
        <f>D10/C10</f>
        <v>0.70622896953742009</v>
      </c>
      <c r="F10" s="22">
        <f>+ambiental!U24</f>
        <v>187786283</v>
      </c>
      <c r="G10" s="12">
        <f>F10/C10</f>
        <v>0.70622896953742009</v>
      </c>
      <c r="H10" s="22">
        <f>+ambiental!X24</f>
        <v>184261738</v>
      </c>
      <c r="I10" s="12">
        <f>H10/C10</f>
        <v>0.69297381722452045</v>
      </c>
    </row>
    <row r="11" spans="1:9" ht="33" customHeight="1" x14ac:dyDescent="0.25">
      <c r="A11" s="504" t="s">
        <v>5</v>
      </c>
      <c r="B11" s="504"/>
      <c r="C11" s="11">
        <f>+Archivo!N20</f>
        <v>719000000</v>
      </c>
      <c r="D11" s="11">
        <f>+Archivo!S20</f>
        <v>578752832</v>
      </c>
      <c r="E11" s="12">
        <f>D11/C11</f>
        <v>0.80494135187760774</v>
      </c>
      <c r="F11" s="22">
        <f>+Archivo!W20</f>
        <v>578752832</v>
      </c>
      <c r="G11" s="12">
        <f t="shared" ref="G11:G37" si="0">F11/C11</f>
        <v>0.80494135187760774</v>
      </c>
      <c r="H11" s="22">
        <f>+Archivo!Z20</f>
        <v>96134974</v>
      </c>
      <c r="I11" s="12">
        <f t="shared" ref="I11:I38" si="1">H11/C11</f>
        <v>0.13370650069541029</v>
      </c>
    </row>
    <row r="12" spans="1:9" ht="33" customHeight="1" x14ac:dyDescent="0.25">
      <c r="A12" s="504" t="s">
        <v>73</v>
      </c>
      <c r="B12" s="504"/>
      <c r="C12" s="11">
        <f>+'bienes y servicios'!O31</f>
        <v>5292530989</v>
      </c>
      <c r="D12" s="11">
        <f>+'bienes y servicios'!T31</f>
        <v>4342055270</v>
      </c>
      <c r="E12" s="10">
        <f t="shared" ref="E12:E37" si="2">D12/C12</f>
        <v>0.820411874587892</v>
      </c>
      <c r="F12" s="22">
        <f>+'bienes y servicios'!X31</f>
        <v>4342055270</v>
      </c>
      <c r="G12" s="12">
        <f t="shared" si="0"/>
        <v>0.820411874587892</v>
      </c>
      <c r="H12" s="22">
        <f>+'bienes y servicios'!AA31</f>
        <v>580565929</v>
      </c>
      <c r="I12" s="12">
        <f t="shared" si="1"/>
        <v>0.10969532917363141</v>
      </c>
    </row>
    <row r="13" spans="1:9" ht="33" customHeight="1" x14ac:dyDescent="0.25">
      <c r="A13" s="504" t="s">
        <v>84</v>
      </c>
      <c r="B13" s="504"/>
      <c r="C13" s="11">
        <f>+calidad!L19</f>
        <v>268000000</v>
      </c>
      <c r="D13" s="11">
        <f>+calidad!Q19</f>
        <v>246219055</v>
      </c>
      <c r="E13" s="12">
        <f t="shared" si="2"/>
        <v>0.91872781716417906</v>
      </c>
      <c r="F13" s="22">
        <f>+calidad!U19</f>
        <v>246219055</v>
      </c>
      <c r="G13" s="12">
        <f>F13/C13</f>
        <v>0.91872781716417906</v>
      </c>
      <c r="H13" s="22">
        <f>+calidad!X19</f>
        <v>228904765</v>
      </c>
      <c r="I13" s="12">
        <f t="shared" si="1"/>
        <v>0.85412225746268655</v>
      </c>
    </row>
    <row r="14" spans="1:9" ht="14.45" customHeight="1" x14ac:dyDescent="0.25">
      <c r="A14" s="504" t="s">
        <v>10</v>
      </c>
      <c r="B14" s="504"/>
      <c r="C14" s="11">
        <f>+comunicaciones!L31</f>
        <v>451360174</v>
      </c>
      <c r="D14" s="11">
        <f>+comunicaciones!Q31</f>
        <v>231594103</v>
      </c>
      <c r="E14" s="12">
        <f t="shared" si="2"/>
        <v>0.51310265358059703</v>
      </c>
      <c r="F14" s="22">
        <f>+comunicaciones!U31</f>
        <v>231594103</v>
      </c>
      <c r="G14" s="12">
        <f t="shared" si="0"/>
        <v>0.51310265358059703</v>
      </c>
      <c r="H14" s="22">
        <f>+comunicaciones!X31</f>
        <v>206945642</v>
      </c>
      <c r="I14" s="12">
        <f t="shared" si="1"/>
        <v>0.45849335834401728</v>
      </c>
    </row>
    <row r="15" spans="1:9" ht="14.45" customHeight="1" x14ac:dyDescent="0.25">
      <c r="A15" s="504" t="s">
        <v>82</v>
      </c>
      <c r="B15" s="504"/>
      <c r="C15" s="11">
        <f>+planeación!M42</f>
        <v>1794200035</v>
      </c>
      <c r="D15" s="11">
        <f>+planeación!R42</f>
        <v>258736351</v>
      </c>
      <c r="E15" s="12">
        <f t="shared" si="2"/>
        <v>0.14420708168139124</v>
      </c>
      <c r="F15" s="22">
        <f>+planeación!V42</f>
        <v>247615384</v>
      </c>
      <c r="G15" s="493">
        <f t="shared" si="0"/>
        <v>0.1380087945433576</v>
      </c>
      <c r="H15" s="22">
        <f>+planeación!Y42</f>
        <v>205349607</v>
      </c>
      <c r="I15" s="493">
        <f t="shared" si="1"/>
        <v>0.11445190223731101</v>
      </c>
    </row>
    <row r="16" spans="1:9" ht="20.25" customHeight="1" x14ac:dyDescent="0.25">
      <c r="A16" s="502" t="s">
        <v>16</v>
      </c>
      <c r="B16" s="503"/>
      <c r="C16" s="11">
        <f>+'Sistemas y T'!P334</f>
        <v>10360164221</v>
      </c>
      <c r="D16" s="22">
        <f>+'Sistemas y T'!U334</f>
        <v>5794859548</v>
      </c>
      <c r="E16" s="23">
        <f t="shared" si="2"/>
        <v>0.55934051086312409</v>
      </c>
      <c r="F16" s="22">
        <f>+'Sistemas y T'!Y334</f>
        <v>5604046517</v>
      </c>
      <c r="G16" s="23">
        <f t="shared" si="0"/>
        <v>0.54092255657884514</v>
      </c>
      <c r="H16" s="22">
        <f>+'Sistemas y T'!AB334</f>
        <v>1654251261.9300001</v>
      </c>
      <c r="I16" s="23">
        <f t="shared" si="1"/>
        <v>0.15967423166679551</v>
      </c>
    </row>
    <row r="17" spans="1:10" ht="33" customHeight="1" x14ac:dyDescent="0.25">
      <c r="A17" s="502" t="s">
        <v>18</v>
      </c>
      <c r="B17" s="503"/>
      <c r="C17" s="11">
        <f>+'Talento Humano'!L27</f>
        <v>60000000</v>
      </c>
      <c r="D17" s="22">
        <f>+'Talento Humano'!Q27</f>
        <v>58649847</v>
      </c>
      <c r="E17" s="23">
        <f t="shared" si="2"/>
        <v>0.97749744999999999</v>
      </c>
      <c r="F17" s="22">
        <f>+'Talento Humano'!U27</f>
        <v>50000000</v>
      </c>
      <c r="G17" s="23">
        <f t="shared" si="0"/>
        <v>0.83333333333333337</v>
      </c>
      <c r="H17" s="22">
        <f>+'Talento Humano'!X27</f>
        <v>40528650</v>
      </c>
      <c r="I17" s="23">
        <f t="shared" si="1"/>
        <v>0.67547749999999995</v>
      </c>
    </row>
    <row r="18" spans="1:10" ht="14.45" customHeight="1" x14ac:dyDescent="0.25">
      <c r="A18" s="502" t="s">
        <v>9</v>
      </c>
      <c r="B18" s="503"/>
      <c r="C18" s="11">
        <f>+'centro de E agroambientales'!L39</f>
        <v>130550000</v>
      </c>
      <c r="D18" s="22">
        <f>+'centro de E agroambientales'!Q39</f>
        <v>40632233</v>
      </c>
      <c r="E18" s="23">
        <f t="shared" si="2"/>
        <v>0.31123885867483725</v>
      </c>
      <c r="F18" s="22">
        <f>+'centro de E agroambientales'!U39</f>
        <v>40632233</v>
      </c>
      <c r="G18" s="23">
        <f t="shared" si="0"/>
        <v>0.31123885867483725</v>
      </c>
      <c r="H18" s="22">
        <f>+'centro de E agroambientales'!X39</f>
        <v>12989804</v>
      </c>
      <c r="I18" s="23">
        <f t="shared" si="1"/>
        <v>9.9500605132133282E-2</v>
      </c>
    </row>
    <row r="19" spans="1:10" s="124" customFormat="1" ht="14.45" customHeight="1" x14ac:dyDescent="0.25">
      <c r="A19" s="502" t="s">
        <v>852</v>
      </c>
      <c r="B19" s="503"/>
      <c r="C19" s="11">
        <f>+'FONDO FACATATIVA'!L39</f>
        <v>394118700</v>
      </c>
      <c r="D19" s="22">
        <f>+'FONDO FACATATIVA'!Q39</f>
        <v>245291967</v>
      </c>
      <c r="E19" s="23">
        <f>D19/C19</f>
        <v>0.62238094005689149</v>
      </c>
      <c r="F19" s="22">
        <f>+'FONDO FACATATIVA'!U39</f>
        <v>245291967</v>
      </c>
      <c r="G19" s="23">
        <f t="shared" si="0"/>
        <v>0.62238094005689149</v>
      </c>
      <c r="H19" s="22">
        <f>+'FONDO FACATATIVA'!X39</f>
        <v>192968680</v>
      </c>
      <c r="I19" s="23">
        <f t="shared" si="1"/>
        <v>0.48962071578943095</v>
      </c>
    </row>
    <row r="20" spans="1:10" s="124" customFormat="1" ht="14.45" customHeight="1" x14ac:dyDescent="0.25">
      <c r="A20" s="502" t="s">
        <v>81</v>
      </c>
      <c r="B20" s="503"/>
      <c r="C20" s="11">
        <f>+'FONDO GIRARDOT'!L57</f>
        <v>884372648</v>
      </c>
      <c r="D20" s="22">
        <f>+'FONDO GIRARDOT'!Q57</f>
        <v>356274944</v>
      </c>
      <c r="E20" s="23">
        <f t="shared" si="2"/>
        <v>0.40285613175137458</v>
      </c>
      <c r="F20" s="22">
        <f>+'FONDO GIRARDOT'!U57</f>
        <v>356228097</v>
      </c>
      <c r="G20" s="23">
        <f t="shared" si="0"/>
        <v>0.4028031597377037</v>
      </c>
      <c r="H20" s="22">
        <f>+'FONDO GIRARDOT'!X57</f>
        <v>295412530</v>
      </c>
      <c r="I20" s="23">
        <f t="shared" si="1"/>
        <v>0.33403625798250602</v>
      </c>
    </row>
    <row r="21" spans="1:10" s="244" customFormat="1" ht="14.45" customHeight="1" x14ac:dyDescent="0.25">
      <c r="A21" s="502" t="s">
        <v>1301</v>
      </c>
      <c r="B21" s="503"/>
      <c r="C21" s="11">
        <f>+'FONDO UBATE'!L15</f>
        <v>135431359</v>
      </c>
      <c r="D21" s="22">
        <f>+'FONDO UBATE'!Q15</f>
        <v>129159560</v>
      </c>
      <c r="E21" s="23">
        <f t="shared" si="2"/>
        <v>0.95369020110032277</v>
      </c>
      <c r="F21" s="22">
        <f>'FONDO UBATE'!U15</f>
        <v>129159560</v>
      </c>
      <c r="G21" s="23">
        <f t="shared" si="0"/>
        <v>0.95369020110032277</v>
      </c>
      <c r="H21" s="22">
        <f>+'FONDO UBATE'!X15</f>
        <v>129159560</v>
      </c>
      <c r="I21" s="23">
        <f t="shared" si="1"/>
        <v>0.95369020110032277</v>
      </c>
    </row>
    <row r="22" spans="1:10" s="244" customFormat="1" ht="14.45" customHeight="1" x14ac:dyDescent="0.25">
      <c r="A22" s="502" t="s">
        <v>1304</v>
      </c>
      <c r="B22" s="503"/>
      <c r="C22" s="11">
        <f>+'comunicaciones ubaté'!L14</f>
        <v>377651729</v>
      </c>
      <c r="D22" s="22">
        <f>+'comunicaciones ubaté'!Q14</f>
        <v>0</v>
      </c>
      <c r="E22" s="23">
        <f t="shared" si="2"/>
        <v>0</v>
      </c>
      <c r="F22" s="22">
        <f>+'comunicaciones ubaté'!U14</f>
        <v>0</v>
      </c>
      <c r="G22" s="23">
        <f t="shared" si="0"/>
        <v>0</v>
      </c>
      <c r="H22" s="22">
        <f>+'comunicaciones ubaté'!X14</f>
        <v>0</v>
      </c>
      <c r="I22" s="23">
        <f t="shared" si="1"/>
        <v>0</v>
      </c>
    </row>
    <row r="23" spans="1:10" s="244" customFormat="1" ht="14.45" customHeight="1" x14ac:dyDescent="0.25">
      <c r="A23" s="502" t="s">
        <v>1302</v>
      </c>
      <c r="B23" s="503"/>
      <c r="C23" s="11">
        <f>+'FONDO SOACHA'!L13</f>
        <v>48847977</v>
      </c>
      <c r="D23" s="22">
        <f>+'FONDO SOACHA'!Q13</f>
        <v>40310400</v>
      </c>
      <c r="E23" s="23">
        <f t="shared" si="2"/>
        <v>0.82522148256006589</v>
      </c>
      <c r="F23" s="22">
        <f>+'FONDO SOACHA'!U13</f>
        <v>40310400</v>
      </c>
      <c r="G23" s="23">
        <f t="shared" si="0"/>
        <v>0.82522148256006589</v>
      </c>
      <c r="H23" s="22">
        <f>+'FONDO SOACHA'!X13</f>
        <v>40310400</v>
      </c>
      <c r="I23" s="23">
        <f t="shared" si="1"/>
        <v>0.82522148256006589</v>
      </c>
    </row>
    <row r="24" spans="1:10" s="244" customFormat="1" ht="14.45" customHeight="1" x14ac:dyDescent="0.25">
      <c r="A24" s="502" t="s">
        <v>1303</v>
      </c>
      <c r="B24" s="503"/>
      <c r="C24" s="11">
        <f>+'FONDO CHIA-ZIPA'!L14</f>
        <v>84393909</v>
      </c>
      <c r="D24" s="22">
        <f>+'FONDO CHIA-ZIPA'!Q14</f>
        <v>83703264</v>
      </c>
      <c r="E24" s="23">
        <f t="shared" si="2"/>
        <v>0.99181641177445634</v>
      </c>
      <c r="F24" s="22">
        <f>+'FONDO CHIA-ZIPA'!U14</f>
        <v>83703264</v>
      </c>
      <c r="G24" s="23">
        <f t="shared" si="0"/>
        <v>0.99181641177445634</v>
      </c>
      <c r="H24" s="22">
        <f>+'FONDO CHIA-ZIPA'!X14</f>
        <v>83702616</v>
      </c>
      <c r="I24" s="23">
        <f t="shared" si="1"/>
        <v>0.99180873349520993</v>
      </c>
    </row>
    <row r="25" spans="1:10" ht="14.45" customHeight="1" x14ac:dyDescent="0.25">
      <c r="A25" s="502" t="s">
        <v>74</v>
      </c>
      <c r="B25" s="503"/>
      <c r="C25" s="11">
        <f>+'desarrollo académico'!L36</f>
        <v>334400002</v>
      </c>
      <c r="D25" s="22">
        <f>+'desarrollo académico'!Q36</f>
        <v>146273333</v>
      </c>
      <c r="E25" s="23">
        <f t="shared" si="2"/>
        <v>0.43742025157045306</v>
      </c>
      <c r="F25" s="22">
        <f>+'desarrollo académico'!U36</f>
        <v>144553333</v>
      </c>
      <c r="G25" s="23">
        <f t="shared" si="0"/>
        <v>0.43227671093135939</v>
      </c>
      <c r="H25" s="22">
        <f>+'desarrollo académico'!X36</f>
        <v>74036573</v>
      </c>
      <c r="I25" s="23">
        <f t="shared" si="1"/>
        <v>0.22140123372367684</v>
      </c>
    </row>
    <row r="26" spans="1:10" ht="14.45" customHeight="1" x14ac:dyDescent="0.25">
      <c r="A26" s="502" t="s">
        <v>75</v>
      </c>
      <c r="B26" s="503"/>
      <c r="C26" s="11">
        <f>+'Educación Virtual y a distancia'!L56</f>
        <v>2007254816</v>
      </c>
      <c r="D26" s="22">
        <f>+'Educación Virtual y a distancia'!Q56</f>
        <v>998637204</v>
      </c>
      <c r="E26" s="23">
        <f t="shared" si="2"/>
        <v>0.49751391604084211</v>
      </c>
      <c r="F26" s="22">
        <f>+'Educación Virtual y a distancia'!U56</f>
        <v>926670537</v>
      </c>
      <c r="G26" s="23">
        <f t="shared" si="0"/>
        <v>0.46166063701201754</v>
      </c>
      <c r="H26" s="22">
        <f>+'Educación Virtual y a distancia'!X56</f>
        <v>765984247</v>
      </c>
      <c r="I26" s="23">
        <f t="shared" si="1"/>
        <v>0.38160787603759821</v>
      </c>
    </row>
    <row r="27" spans="1:10" ht="33" customHeight="1" x14ac:dyDescent="0.25">
      <c r="A27" s="502" t="s">
        <v>76</v>
      </c>
      <c r="B27" s="503"/>
      <c r="C27" s="11">
        <f>+EFAD!L51</f>
        <v>2011657497</v>
      </c>
      <c r="D27" s="22">
        <f>+EFAD!Q51</f>
        <v>2007370221</v>
      </c>
      <c r="E27" s="23">
        <f t="shared" si="2"/>
        <v>0.99786878432019688</v>
      </c>
      <c r="F27" s="22">
        <f>+EFAD!U51</f>
        <v>2007370221</v>
      </c>
      <c r="G27" s="23">
        <f t="shared" si="0"/>
        <v>0.99786878432019688</v>
      </c>
      <c r="H27" s="22">
        <f>+EFAD!X51</f>
        <v>1320799423</v>
      </c>
      <c r="I27" s="23">
        <f t="shared" si="1"/>
        <v>0.65657271427651975</v>
      </c>
    </row>
    <row r="28" spans="1:10" ht="33" customHeight="1" x14ac:dyDescent="0.25">
      <c r="A28" s="502" t="s">
        <v>12</v>
      </c>
      <c r="B28" s="503"/>
      <c r="C28" s="11">
        <f>+Graduados!L21</f>
        <v>402002187</v>
      </c>
      <c r="D28" s="22">
        <f>+Graduados!Q21</f>
        <v>338306719</v>
      </c>
      <c r="E28" s="23">
        <f t="shared" si="2"/>
        <v>0.84155442418028437</v>
      </c>
      <c r="F28" s="22">
        <f>+Graduados!U21</f>
        <v>338306719</v>
      </c>
      <c r="G28" s="23">
        <f t="shared" si="0"/>
        <v>0.84155442418028437</v>
      </c>
      <c r="H28" s="22">
        <f>+Graduados!X21</f>
        <v>255380860</v>
      </c>
      <c r="I28" s="23">
        <f t="shared" si="1"/>
        <v>0.6352723150732511</v>
      </c>
    </row>
    <row r="29" spans="1:10" ht="14.45" customHeight="1" x14ac:dyDescent="0.25">
      <c r="A29" s="502" t="s">
        <v>13</v>
      </c>
      <c r="B29" s="503"/>
      <c r="C29" s="11">
        <f>+'interac. social'!L36</f>
        <v>1035473356</v>
      </c>
      <c r="D29" s="22">
        <f>+'interac. social'!Q36</f>
        <v>448733282</v>
      </c>
      <c r="E29" s="23">
        <f t="shared" si="2"/>
        <v>0.43336052965519278</v>
      </c>
      <c r="F29" s="22">
        <f>+'interac. social'!U36</f>
        <v>448733282</v>
      </c>
      <c r="G29" s="23">
        <f t="shared" si="0"/>
        <v>0.43336052965519278</v>
      </c>
      <c r="H29" s="22">
        <f>+'interac. social'!X36</f>
        <v>420784012.31999999</v>
      </c>
      <c r="I29" s="23">
        <f t="shared" si="1"/>
        <v>0.40636874901878206</v>
      </c>
    </row>
    <row r="30" spans="1:10" ht="33" customHeight="1" x14ac:dyDescent="0.25">
      <c r="A30" s="502" t="s">
        <v>14</v>
      </c>
      <c r="B30" s="503"/>
      <c r="C30" s="11">
        <f>+Internacionalización!L24</f>
        <v>312000000</v>
      </c>
      <c r="D30" s="22">
        <f>+Internacionalización!Q24</f>
        <v>293954392</v>
      </c>
      <c r="E30" s="23">
        <f t="shared" si="2"/>
        <v>0.94216151282051286</v>
      </c>
      <c r="F30" s="22">
        <f>+Internacionalización!U24</f>
        <v>293954392</v>
      </c>
      <c r="G30" s="23">
        <f t="shared" si="0"/>
        <v>0.94216151282051286</v>
      </c>
      <c r="H30" s="22">
        <f>+Internacionalización!X24</f>
        <v>224564170</v>
      </c>
      <c r="I30" s="23">
        <f t="shared" si="1"/>
        <v>0.71975695512820514</v>
      </c>
    </row>
    <row r="31" spans="1:10" ht="14.45" customHeight="1" x14ac:dyDescent="0.25">
      <c r="A31" s="502" t="s">
        <v>126</v>
      </c>
      <c r="B31" s="503"/>
      <c r="C31" s="11">
        <f>+'bienestar U.'!M303</f>
        <v>5237001106</v>
      </c>
      <c r="D31" s="22">
        <f>+'bienestar U.'!R303</f>
        <v>4277447662</v>
      </c>
      <c r="E31" s="23">
        <f t="shared" si="2"/>
        <v>0.81677425217637523</v>
      </c>
      <c r="F31" s="22">
        <f>+'bienestar U.'!V303</f>
        <v>4068372689</v>
      </c>
      <c r="G31" s="23">
        <f t="shared" si="0"/>
        <v>0.77685160011497623</v>
      </c>
      <c r="H31" s="22">
        <f>+'bienestar U.'!Y303</f>
        <v>2251965009</v>
      </c>
      <c r="I31" s="23">
        <f t="shared" si="1"/>
        <v>0.43001041310072236</v>
      </c>
    </row>
    <row r="32" spans="1:10" ht="14.45" customHeight="1" x14ac:dyDescent="0.25">
      <c r="A32" s="502" t="s">
        <v>77</v>
      </c>
      <c r="B32" s="503"/>
      <c r="C32" s="11">
        <f>+POSGRADOS!L13</f>
        <v>551993100</v>
      </c>
      <c r="D32" s="22">
        <f>+POSGRADOS!Q13</f>
        <v>545100195</v>
      </c>
      <c r="E32" s="23">
        <f t="shared" si="2"/>
        <v>0.98751269716958423</v>
      </c>
      <c r="F32" s="22">
        <f>+POSGRADOS!U13</f>
        <v>545100195</v>
      </c>
      <c r="G32" s="23">
        <f t="shared" si="0"/>
        <v>0.98751269716958423</v>
      </c>
      <c r="H32" s="22">
        <f>+POSGRADOS!X13</f>
        <v>170230151</v>
      </c>
      <c r="I32" s="23">
        <f t="shared" si="1"/>
        <v>0.30839180960776502</v>
      </c>
      <c r="J32" s="9"/>
    </row>
    <row r="33" spans="1:9" ht="14.45" customHeight="1" x14ac:dyDescent="0.25">
      <c r="A33" s="502" t="s">
        <v>181</v>
      </c>
      <c r="B33" s="503"/>
      <c r="C33" s="11">
        <f>+Inclusión!L19</f>
        <v>163578590</v>
      </c>
      <c r="D33" s="22">
        <f>+Inclusión!Q19</f>
        <v>153449720</v>
      </c>
      <c r="E33" s="23">
        <f t="shared" si="2"/>
        <v>0.93807948827532994</v>
      </c>
      <c r="F33" s="22">
        <f>+Inclusión!U19</f>
        <v>153449720</v>
      </c>
      <c r="G33" s="23">
        <f t="shared" si="0"/>
        <v>0.93807948827532994</v>
      </c>
      <c r="H33" s="22">
        <f>+Inclusión!X19</f>
        <v>59974720</v>
      </c>
      <c r="I33" s="23">
        <f t="shared" si="1"/>
        <v>0.36664162467716588</v>
      </c>
    </row>
    <row r="34" spans="1:9" ht="33" customHeight="1" x14ac:dyDescent="0.25">
      <c r="A34" s="502" t="s">
        <v>6</v>
      </c>
      <c r="B34" s="503"/>
      <c r="C34" s="11">
        <f>+'Autoevaluación y acreditación'!O74</f>
        <v>990500000</v>
      </c>
      <c r="D34" s="22">
        <f>+'Autoevaluación y acreditación'!T74</f>
        <v>959194592</v>
      </c>
      <c r="E34" s="23">
        <f t="shared" si="2"/>
        <v>0.96839433821302368</v>
      </c>
      <c r="F34" s="22">
        <f>+'Autoevaluación y acreditación'!X74</f>
        <v>919194592</v>
      </c>
      <c r="G34" s="23">
        <f t="shared" si="0"/>
        <v>0.92801069358909638</v>
      </c>
      <c r="H34" s="22">
        <f>+'Autoevaluación y acreditación'!AA74</f>
        <v>811071882</v>
      </c>
      <c r="I34" s="23">
        <f t="shared" si="1"/>
        <v>0.81885096617869768</v>
      </c>
    </row>
    <row r="35" spans="1:9" ht="14.45" customHeight="1" x14ac:dyDescent="0.25">
      <c r="A35" s="502" t="s">
        <v>72</v>
      </c>
      <c r="B35" s="503"/>
      <c r="C35" s="496">
        <f>+'Apoyo Académico'!Q148</f>
        <v>14675408879</v>
      </c>
      <c r="D35" s="22">
        <f>+'Apoyo Académico'!V148</f>
        <v>11534225268</v>
      </c>
      <c r="E35" s="23">
        <f t="shared" si="2"/>
        <v>0.78595597322709521</v>
      </c>
      <c r="F35" s="22">
        <f>+'Apoyo Académico'!Z148</f>
        <v>11149590099</v>
      </c>
      <c r="G35" s="23">
        <f t="shared" si="0"/>
        <v>0.7597464705024114</v>
      </c>
      <c r="H35" s="22">
        <f>+'Apoyo Académico'!AC148</f>
        <v>5042319630.3999996</v>
      </c>
      <c r="I35" s="23">
        <f t="shared" si="1"/>
        <v>0.34358972018935591</v>
      </c>
    </row>
    <row r="36" spans="1:9" ht="14.45" customHeight="1" x14ac:dyDescent="0.25">
      <c r="A36" s="504" t="s">
        <v>853</v>
      </c>
      <c r="B36" s="504"/>
      <c r="C36" s="11">
        <f>+'FONDO CTEI '!N224</f>
        <v>4651076468</v>
      </c>
      <c r="D36" s="22">
        <f>+'FONDO CTEI '!S224</f>
        <v>1944129105</v>
      </c>
      <c r="E36" s="23">
        <f t="shared" si="2"/>
        <v>0.41799551531260698</v>
      </c>
      <c r="F36" s="22">
        <f>+'FONDO CTEI '!W224</f>
        <v>1861435654</v>
      </c>
      <c r="G36" s="23">
        <f t="shared" si="0"/>
        <v>0.40021609337255903</v>
      </c>
      <c r="H36" s="22">
        <f>+'FONDO CTEI '!Z224</f>
        <v>1197658001</v>
      </c>
      <c r="I36" s="23">
        <f t="shared" si="1"/>
        <v>0.25750124927853585</v>
      </c>
    </row>
    <row r="37" spans="1:9" ht="14.45" customHeight="1" x14ac:dyDescent="0.25">
      <c r="A37" s="504" t="s">
        <v>854</v>
      </c>
      <c r="B37" s="504"/>
      <c r="C37" s="11">
        <f>+'FONDO POSGRADOS'!L10</f>
        <v>86500000</v>
      </c>
      <c r="D37" s="22">
        <f>+'FONDO POSGRADOS'!Q10</f>
        <v>0</v>
      </c>
      <c r="E37" s="23">
        <f t="shared" si="2"/>
        <v>0</v>
      </c>
      <c r="F37" s="22">
        <f>+'FONDO POSGRADOS'!U10</f>
        <v>0</v>
      </c>
      <c r="G37" s="23">
        <f t="shared" si="0"/>
        <v>0</v>
      </c>
      <c r="H37" s="22">
        <f>+'FONDO POSGRADOS'!X10</f>
        <v>0</v>
      </c>
      <c r="I37" s="23">
        <f t="shared" si="1"/>
        <v>0</v>
      </c>
    </row>
    <row r="38" spans="1:9" ht="15" customHeight="1" x14ac:dyDescent="0.25">
      <c r="A38" s="500" t="s">
        <v>78</v>
      </c>
      <c r="B38" s="501"/>
      <c r="C38" s="30">
        <f>SUM(C10:C37)</f>
        <v>53725367742</v>
      </c>
      <c r="D38" s="30">
        <f>SUM(D10:D37)</f>
        <v>36240847350</v>
      </c>
      <c r="E38" s="132">
        <f>D38/C38</f>
        <v>0.6745574553167476</v>
      </c>
      <c r="F38" s="30">
        <f>SUM(F10:F37)</f>
        <v>35240126398</v>
      </c>
      <c r="G38" s="132">
        <f>F38/C38</f>
        <v>0.655930854996287</v>
      </c>
      <c r="H38" s="30">
        <f>SUM(H10:H37)</f>
        <v>16546254835.65</v>
      </c>
      <c r="I38" s="21">
        <f t="shared" si="1"/>
        <v>0.30797843795334146</v>
      </c>
    </row>
    <row r="39" spans="1:9" ht="14.45" hidden="1" customHeight="1" x14ac:dyDescent="0.25"/>
    <row r="40" spans="1:9" ht="14.45" hidden="1" customHeight="1" x14ac:dyDescent="0.25"/>
    <row r="41" spans="1:9" ht="14.45" hidden="1" customHeight="1" x14ac:dyDescent="0.25"/>
    <row r="42" spans="1:9" ht="14.45" hidden="1" customHeight="1" x14ac:dyDescent="0.25"/>
    <row r="43" spans="1:9" ht="14.45" hidden="1" customHeight="1" x14ac:dyDescent="0.25"/>
    <row r="44" spans="1:9" ht="14.45" hidden="1" customHeight="1" x14ac:dyDescent="0.25"/>
    <row r="45" spans="1:9" ht="14.45" hidden="1" customHeight="1" x14ac:dyDescent="0.25"/>
    <row r="46" spans="1:9" ht="14.45" hidden="1" customHeight="1" x14ac:dyDescent="0.25"/>
    <row r="47" spans="1:9" ht="14.45" hidden="1" customHeight="1" x14ac:dyDescent="0.25"/>
    <row r="48" spans="1:9" ht="14.45" hidden="1" customHeight="1" x14ac:dyDescent="0.25"/>
    <row r="49" ht="14.45" hidden="1" customHeight="1" x14ac:dyDescent="0.25"/>
    <row r="50" ht="14.45" hidden="1" customHeight="1" x14ac:dyDescent="0.25"/>
    <row r="51" ht="14.45" hidden="1" customHeight="1" x14ac:dyDescent="0.25"/>
    <row r="52" ht="14.45" hidden="1" customHeight="1" x14ac:dyDescent="0.25"/>
    <row r="53" ht="14.45" hidden="1" customHeight="1" x14ac:dyDescent="0.25"/>
    <row r="54" ht="14.45" hidden="1" customHeight="1" x14ac:dyDescent="0.25"/>
    <row r="55" ht="14.45" hidden="1" customHeight="1" x14ac:dyDescent="0.25"/>
    <row r="56" ht="14.45" hidden="1" customHeight="1" x14ac:dyDescent="0.25"/>
    <row r="57" ht="14.45" hidden="1" customHeight="1" x14ac:dyDescent="0.25"/>
    <row r="58" ht="14.45" hidden="1" customHeight="1" x14ac:dyDescent="0.25"/>
    <row r="59" ht="14.45" hidden="1" customHeight="1" x14ac:dyDescent="0.25"/>
    <row r="60" ht="14.45" hidden="1" customHeight="1" x14ac:dyDescent="0.25"/>
    <row r="61" ht="14.45" hidden="1" customHeight="1" x14ac:dyDescent="0.25"/>
    <row r="62" ht="14.45" hidden="1" customHeight="1" x14ac:dyDescent="0.25"/>
    <row r="63" ht="14.45" hidden="1" customHeight="1" x14ac:dyDescent="0.25"/>
    <row r="64" ht="14.45" hidden="1" customHeight="1" x14ac:dyDescent="0.25"/>
    <row r="65" ht="14.45" hidden="1" customHeight="1" x14ac:dyDescent="0.25"/>
    <row r="66" ht="14.45" hidden="1" customHeight="1" x14ac:dyDescent="0.25"/>
    <row r="67" ht="14.45" hidden="1" customHeight="1" x14ac:dyDescent="0.25"/>
    <row r="68" ht="14.45" hidden="1" customHeight="1" x14ac:dyDescent="0.25"/>
    <row r="69" ht="14.45" hidden="1" customHeight="1" x14ac:dyDescent="0.25"/>
    <row r="70" ht="14.45" hidden="1" customHeight="1" x14ac:dyDescent="0.25"/>
    <row r="71" ht="14.45" hidden="1" customHeight="1" x14ac:dyDescent="0.25"/>
    <row r="72" ht="14.45" hidden="1" customHeight="1" x14ac:dyDescent="0.25"/>
    <row r="73" ht="14.45" hidden="1" customHeight="1" x14ac:dyDescent="0.25"/>
    <row r="74" ht="14.45" hidden="1" customHeight="1" x14ac:dyDescent="0.25"/>
    <row r="75" ht="14.45" hidden="1" customHeight="1" x14ac:dyDescent="0.25"/>
    <row r="76" ht="14.45" hidden="1" customHeight="1" x14ac:dyDescent="0.25"/>
    <row r="77" ht="14.45" hidden="1" customHeight="1" x14ac:dyDescent="0.25"/>
    <row r="78" ht="14.45" hidden="1" customHeight="1" x14ac:dyDescent="0.25"/>
    <row r="79" ht="14.45" hidden="1" customHeight="1" x14ac:dyDescent="0.25"/>
    <row r="80" ht="14.45" hidden="1" customHeight="1" x14ac:dyDescent="0.25"/>
    <row r="81" ht="14.45" hidden="1" customHeight="1" x14ac:dyDescent="0.25"/>
    <row r="82" ht="14.45" hidden="1" customHeight="1" x14ac:dyDescent="0.25"/>
    <row r="83" ht="14.45" hidden="1" customHeight="1" x14ac:dyDescent="0.25"/>
    <row r="84" ht="14.45" hidden="1" customHeight="1" x14ac:dyDescent="0.25"/>
    <row r="85" ht="14.45" hidden="1" customHeight="1" x14ac:dyDescent="0.25"/>
  </sheetData>
  <sheetProtection algorithmName="SHA-512" hashValue="iXOHrJMwaCdVUl9MsSw5p3qCbsxAP/xcL8yg4UcNZwzd8i6H9gt+CFBhB9B15F8xGP/6YVttmkLtHYH8GN9++Q==" saltValue="bLG1DaSK1GF2ASRTEksJAA==" spinCount="100000" sheet="1" objects="1" scenarios="1" selectLockedCells="1" selectUnlockedCells="1"/>
  <mergeCells count="34">
    <mergeCell ref="A33:B33"/>
    <mergeCell ref="A19:B19"/>
    <mergeCell ref="A20:B20"/>
    <mergeCell ref="A16:B16"/>
    <mergeCell ref="A2:A5"/>
    <mergeCell ref="B2:H2"/>
    <mergeCell ref="B3:H3"/>
    <mergeCell ref="B4:H5"/>
    <mergeCell ref="A9:B9"/>
    <mergeCell ref="A10:B10"/>
    <mergeCell ref="A11:B11"/>
    <mergeCell ref="A12:B12"/>
    <mergeCell ref="A13:B13"/>
    <mergeCell ref="A14:B14"/>
    <mergeCell ref="A15:B15"/>
    <mergeCell ref="A28:B28"/>
    <mergeCell ref="A29:B29"/>
    <mergeCell ref="A30:B30"/>
    <mergeCell ref="A31:B31"/>
    <mergeCell ref="A32:B32"/>
    <mergeCell ref="A17:B17"/>
    <mergeCell ref="A18:B18"/>
    <mergeCell ref="A25:B25"/>
    <mergeCell ref="A26:B26"/>
    <mergeCell ref="A27:B27"/>
    <mergeCell ref="A21:B21"/>
    <mergeCell ref="A23:B23"/>
    <mergeCell ref="A24:B24"/>
    <mergeCell ref="A22:B22"/>
    <mergeCell ref="A38:B38"/>
    <mergeCell ref="A35:B35"/>
    <mergeCell ref="A36:B36"/>
    <mergeCell ref="A37:B37"/>
    <mergeCell ref="A34:B34"/>
  </mergeCells>
  <conditionalFormatting sqref="D39:D1048576 F39:F1048576 H39:H1048576 E10:E38 G10:G38 I10:I38">
    <cfRule type="cellIs" dxfId="1215" priority="4" operator="between">
      <formula>0.51</formula>
      <formula>0.69</formula>
    </cfRule>
    <cfRule type="cellIs" dxfId="1214" priority="5" operator="lessThan">
      <formula>0.5</formula>
    </cfRule>
    <cfRule type="cellIs" dxfId="1213" priority="6" operator="greaterThan">
      <formula>0.7</formula>
    </cfRule>
  </conditionalFormatting>
  <conditionalFormatting sqref="E4:E5 G4:G5">
    <cfRule type="cellIs" dxfId="1212" priority="1" operator="between">
      <formula>0.51</formula>
      <formula>0.69</formula>
    </cfRule>
    <cfRule type="cellIs" dxfId="1211" priority="2" operator="lessThan">
      <formula>0.5</formula>
    </cfRule>
    <cfRule type="cellIs" dxfId="1210" priority="3" operator="greaterThan">
      <formula>0.7</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482B"/>
  </sheetPr>
  <dimension ref="A1:EF835"/>
  <sheetViews>
    <sheetView showGridLines="0" zoomScale="70" zoomScaleNormal="70" workbookViewId="0">
      <pane ySplit="7" topLeftCell="A17" activePane="bottomLeft" state="frozen"/>
      <selection pane="bottomLeft" activeCell="D29" sqref="D29:E29"/>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9" style="40" hidden="1" customWidth="1"/>
    <col min="9" max="9" width="20.85546875" style="211" hidden="1" customWidth="1"/>
    <col min="10" max="10" width="20.42578125" style="211" hidden="1" customWidth="1"/>
    <col min="11" max="11" width="18.28515625" style="40" hidden="1" customWidth="1"/>
    <col min="12" max="12" width="18.28515625" style="351" hidden="1" customWidth="1"/>
    <col min="13" max="13" width="15.140625" style="40" hidden="1" customWidth="1"/>
    <col min="14" max="14" width="15" style="40" hidden="1" customWidth="1"/>
    <col min="15" max="15" width="22.28515625" style="40" customWidth="1"/>
    <col min="16" max="16" width="29.28515625" style="40" customWidth="1"/>
    <col min="17" max="17" width="15.7109375" style="40" customWidth="1"/>
    <col min="18" max="18" width="11.42578125" style="40" customWidth="1"/>
    <col min="19" max="19" width="15.42578125" style="40" customWidth="1"/>
    <col min="20" max="20" width="21.5703125" style="40" bestFit="1" customWidth="1"/>
    <col min="21" max="21" width="11.5703125" style="3" bestFit="1" customWidth="1"/>
    <col min="22" max="22" width="11.42578125" style="40" customWidth="1"/>
    <col min="23" max="23" width="16.7109375" style="35" bestFit="1" customWidth="1"/>
    <col min="24" max="24" width="21.140625" style="40" bestFit="1" customWidth="1"/>
    <col min="25" max="25" width="11.42578125" style="40" customWidth="1"/>
    <col min="26" max="26" width="14.5703125" style="35" customWidth="1"/>
    <col min="27" max="27" width="19" style="40" bestFit="1" customWidth="1"/>
    <col min="28" max="132" width="11.5703125" style="39" hidden="1" customWidth="1"/>
    <col min="133" max="136" width="11.5703125" style="40" hidden="1" customWidth="1"/>
    <col min="137" max="16384" width="11.42578125" style="40" hidden="1"/>
  </cols>
  <sheetData>
    <row r="1" spans="1:132" ht="15" hidden="1" x14ac:dyDescent="0.25">
      <c r="A1" s="24"/>
      <c r="B1" s="25"/>
      <c r="C1" s="25"/>
      <c r="D1" s="26"/>
      <c r="E1" s="26"/>
      <c r="F1" s="27"/>
      <c r="G1" s="28"/>
      <c r="H1" s="28"/>
      <c r="I1" s="28"/>
      <c r="J1" s="28"/>
      <c r="K1" s="28"/>
      <c r="L1" s="28"/>
      <c r="M1" s="28"/>
      <c r="N1" s="29"/>
      <c r="O1" s="24"/>
      <c r="P1" s="24"/>
      <c r="Q1" s="24"/>
      <c r="R1" s="24"/>
      <c r="S1" s="24"/>
      <c r="T1" s="24"/>
      <c r="U1" s="24"/>
      <c r="V1" s="24"/>
      <c r="W1" s="36"/>
      <c r="X1" s="24"/>
      <c r="Y1" s="24"/>
      <c r="Z1" s="36"/>
    </row>
    <row r="2" spans="1:132" ht="15" hidden="1" x14ac:dyDescent="0.25">
      <c r="A2" s="523"/>
      <c r="B2" s="524"/>
      <c r="C2" s="524"/>
      <c r="D2" s="524"/>
      <c r="E2" s="524"/>
      <c r="F2" s="524"/>
      <c r="G2" s="524"/>
      <c r="H2" s="524"/>
      <c r="I2" s="524"/>
      <c r="J2" s="524"/>
      <c r="K2" s="524"/>
      <c r="L2" s="524"/>
      <c r="M2" s="524"/>
      <c r="N2" s="524"/>
      <c r="O2" s="524"/>
      <c r="P2" s="524"/>
      <c r="Q2" s="524"/>
      <c r="R2" s="524"/>
      <c r="S2" s="524"/>
      <c r="T2" s="524"/>
      <c r="U2" s="524"/>
      <c r="V2" s="524"/>
      <c r="W2" s="524"/>
      <c r="X2" s="524"/>
      <c r="Y2" s="524"/>
      <c r="Z2" s="525" t="s">
        <v>86</v>
      </c>
      <c r="AA2" s="525"/>
    </row>
    <row r="3" spans="1:132" ht="15" hidden="1"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6"/>
      <c r="X3" s="526"/>
      <c r="Y3" s="526"/>
      <c r="Z3" s="525" t="s">
        <v>88</v>
      </c>
      <c r="AA3" s="525"/>
    </row>
    <row r="4" spans="1:132" ht="15" hidden="1"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6"/>
      <c r="X4" s="526"/>
      <c r="Y4" s="526"/>
      <c r="Z4" s="525" t="s">
        <v>90</v>
      </c>
      <c r="AA4" s="525"/>
    </row>
    <row r="5" spans="1:132" ht="15" hidden="1" x14ac:dyDescent="0.25">
      <c r="A5" s="523"/>
      <c r="B5" s="526"/>
      <c r="C5" s="526"/>
      <c r="D5" s="526"/>
      <c r="E5" s="526"/>
      <c r="F5" s="526"/>
      <c r="G5" s="526"/>
      <c r="H5" s="526"/>
      <c r="I5" s="526"/>
      <c r="J5" s="526"/>
      <c r="K5" s="526"/>
      <c r="L5" s="526"/>
      <c r="M5" s="526"/>
      <c r="N5" s="526"/>
      <c r="O5" s="526"/>
      <c r="P5" s="526"/>
      <c r="Q5" s="526"/>
      <c r="R5" s="526"/>
      <c r="S5" s="526"/>
      <c r="T5" s="526"/>
      <c r="U5" s="526"/>
      <c r="V5" s="526"/>
      <c r="W5" s="526"/>
      <c r="X5" s="526"/>
      <c r="Y5" s="526"/>
      <c r="Z5" s="525" t="s">
        <v>91</v>
      </c>
      <c r="AA5" s="525"/>
    </row>
    <row r="6" spans="1:132" ht="15" hidden="1" x14ac:dyDescent="0.25">
      <c r="A6" s="24"/>
      <c r="B6" s="24"/>
      <c r="C6" s="24"/>
      <c r="D6" s="24"/>
      <c r="E6" s="24"/>
      <c r="F6" s="24"/>
      <c r="G6" s="24"/>
      <c r="H6" s="24"/>
      <c r="I6" s="24"/>
      <c r="J6" s="24"/>
      <c r="K6" s="24"/>
      <c r="L6" s="24"/>
      <c r="M6" s="24"/>
      <c r="N6" s="24"/>
      <c r="O6" s="24"/>
      <c r="P6" s="24"/>
      <c r="Q6" s="24"/>
      <c r="R6" s="24"/>
      <c r="S6" s="24"/>
      <c r="T6" s="24"/>
      <c r="U6" s="24"/>
      <c r="V6" s="24"/>
      <c r="W6" s="36"/>
      <c r="X6" s="24"/>
      <c r="Y6" s="24"/>
      <c r="Z6" s="36"/>
    </row>
    <row r="7" spans="1:132" s="34" customFormat="1" ht="63.75" x14ac:dyDescent="0.25">
      <c r="A7" s="41" t="s">
        <v>0</v>
      </c>
      <c r="B7" s="41" t="s">
        <v>1</v>
      </c>
      <c r="C7" s="41" t="s">
        <v>2</v>
      </c>
      <c r="D7" s="41" t="s">
        <v>103</v>
      </c>
      <c r="E7" s="41" t="s">
        <v>30</v>
      </c>
      <c r="F7" s="41" t="s">
        <v>96</v>
      </c>
      <c r="G7" s="41" t="s">
        <v>97</v>
      </c>
      <c r="H7" s="41" t="s">
        <v>876</v>
      </c>
      <c r="I7" s="41" t="s">
        <v>1143</v>
      </c>
      <c r="J7" s="41" t="s">
        <v>1144</v>
      </c>
      <c r="K7" s="41" t="s">
        <v>1146</v>
      </c>
      <c r="L7" s="41" t="s">
        <v>1565</v>
      </c>
      <c r="M7" s="41" t="s">
        <v>98</v>
      </c>
      <c r="N7" s="41" t="s">
        <v>99</v>
      </c>
      <c r="O7" s="41" t="s">
        <v>3</v>
      </c>
      <c r="P7" s="41" t="s">
        <v>4</v>
      </c>
      <c r="Q7" s="41" t="s">
        <v>28</v>
      </c>
      <c r="R7" s="41" t="s">
        <v>21</v>
      </c>
      <c r="S7" s="41" t="s">
        <v>65</v>
      </c>
      <c r="T7" s="41" t="s">
        <v>31</v>
      </c>
      <c r="U7" s="32" t="s">
        <v>62</v>
      </c>
      <c r="V7" s="41" t="s">
        <v>22</v>
      </c>
      <c r="W7" s="37" t="s">
        <v>23</v>
      </c>
      <c r="X7" s="41" t="s">
        <v>24</v>
      </c>
      <c r="Y7" s="41" t="s">
        <v>25</v>
      </c>
      <c r="Z7" s="37" t="s">
        <v>26</v>
      </c>
      <c r="AA7" s="41" t="s">
        <v>27</v>
      </c>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row>
    <row r="8" spans="1:132" s="51" customFormat="1" ht="76.5" customHeight="1" x14ac:dyDescent="0.25">
      <c r="A8" s="517" t="s">
        <v>121</v>
      </c>
      <c r="B8" s="527" t="s">
        <v>122</v>
      </c>
      <c r="C8" s="530" t="s">
        <v>73</v>
      </c>
      <c r="D8" s="44" t="s">
        <v>769</v>
      </c>
      <c r="E8" s="8" t="s">
        <v>123</v>
      </c>
      <c r="F8" s="311">
        <f>644135302-169029529</f>
        <v>475105773</v>
      </c>
      <c r="G8" s="295">
        <v>0</v>
      </c>
      <c r="H8" s="295">
        <v>0</v>
      </c>
      <c r="I8" s="312">
        <v>1107404663</v>
      </c>
      <c r="J8" s="247"/>
      <c r="K8" s="45"/>
      <c r="L8" s="45"/>
      <c r="M8" s="44"/>
      <c r="N8" s="295">
        <v>142778229</v>
      </c>
      <c r="O8" s="66">
        <f>+F8+G8+H8+I8+J8+K8+M8-N8</f>
        <v>1439732207</v>
      </c>
      <c r="P8" s="548">
        <f>475105773+1107404663</f>
        <v>1582510436</v>
      </c>
      <c r="Q8" s="79" t="s">
        <v>1997</v>
      </c>
      <c r="R8" s="371">
        <v>447</v>
      </c>
      <c r="S8" s="81" t="s">
        <v>1998</v>
      </c>
      <c r="T8" s="377">
        <v>1439732207</v>
      </c>
      <c r="U8" s="46"/>
      <c r="V8" s="44">
        <v>944</v>
      </c>
      <c r="W8" s="80">
        <v>44775</v>
      </c>
      <c r="X8" s="377">
        <v>1439732207</v>
      </c>
      <c r="Y8" s="44"/>
      <c r="Z8" s="80"/>
      <c r="AA8" s="44"/>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row>
    <row r="9" spans="1:132" s="51" customFormat="1" ht="76.5" customHeight="1" x14ac:dyDescent="0.25">
      <c r="A9" s="519"/>
      <c r="B9" s="529"/>
      <c r="C9" s="532"/>
      <c r="D9" s="326" t="s">
        <v>878</v>
      </c>
      <c r="E9" s="338" t="s">
        <v>166</v>
      </c>
      <c r="F9" s="337"/>
      <c r="G9" s="341"/>
      <c r="H9" s="341"/>
      <c r="I9" s="309"/>
      <c r="J9" s="248"/>
      <c r="K9" s="86"/>
      <c r="L9" s="86"/>
      <c r="M9" s="341">
        <v>142778229</v>
      </c>
      <c r="N9" s="341"/>
      <c r="O9" s="66">
        <f>+F9+G9+H9+I9+J9+K9+M9-N9</f>
        <v>142778229</v>
      </c>
      <c r="P9" s="550"/>
      <c r="Q9" s="79" t="s">
        <v>1838</v>
      </c>
      <c r="R9" s="371">
        <v>586</v>
      </c>
      <c r="S9" s="81" t="s">
        <v>1839</v>
      </c>
      <c r="T9" s="377">
        <v>142633400</v>
      </c>
      <c r="U9" s="46"/>
      <c r="V9" s="355">
        <v>1155</v>
      </c>
      <c r="W9" s="80">
        <v>44812</v>
      </c>
      <c r="X9" s="377">
        <v>142633400</v>
      </c>
      <c r="Y9" s="355"/>
      <c r="Z9" s="80"/>
      <c r="AA9" s="355"/>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row>
    <row r="10" spans="1:132" s="108" customFormat="1" ht="15" x14ac:dyDescent="0.25">
      <c r="A10" s="93"/>
      <c r="B10" s="93"/>
      <c r="C10" s="93"/>
      <c r="D10" s="93"/>
      <c r="E10" s="105"/>
      <c r="F10" s="102"/>
      <c r="G10" s="102"/>
      <c r="H10" s="93"/>
      <c r="I10" s="94"/>
      <c r="J10" s="94"/>
      <c r="K10" s="94"/>
      <c r="L10" s="94"/>
      <c r="M10" s="93"/>
      <c r="N10" s="93"/>
      <c r="O10" s="103">
        <f>SUM(O8:O9)</f>
        <v>1582510436</v>
      </c>
      <c r="P10" s="102"/>
      <c r="Q10" s="106"/>
      <c r="R10" s="87"/>
      <c r="S10" s="96"/>
      <c r="T10" s="104">
        <f>SUM(T8:T9)</f>
        <v>1582365607</v>
      </c>
      <c r="U10" s="90"/>
      <c r="V10" s="87"/>
      <c r="W10" s="96"/>
      <c r="X10" s="104">
        <f>SUM(X8:X9)</f>
        <v>1582365607</v>
      </c>
      <c r="Y10" s="87"/>
      <c r="Z10" s="96"/>
      <c r="AA10" s="104">
        <f>SUM(AA8)</f>
        <v>0</v>
      </c>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row>
    <row r="11" spans="1:132" s="51" customFormat="1" ht="76.5" customHeight="1" x14ac:dyDescent="0.25">
      <c r="A11" s="138" t="s">
        <v>955</v>
      </c>
      <c r="B11" s="308" t="s">
        <v>877</v>
      </c>
      <c r="C11" s="70" t="s">
        <v>73</v>
      </c>
      <c r="D11" s="134" t="s">
        <v>878</v>
      </c>
      <c r="E11" s="133" t="s">
        <v>166</v>
      </c>
      <c r="F11" s="135">
        <v>0</v>
      </c>
      <c r="G11" s="135">
        <v>0</v>
      </c>
      <c r="H11" s="310">
        <v>177387141</v>
      </c>
      <c r="I11" s="248"/>
      <c r="J11" s="248"/>
      <c r="K11" s="86"/>
      <c r="L11" s="86"/>
      <c r="M11" s="134"/>
      <c r="N11" s="134"/>
      <c r="O11" s="66">
        <f>+F11+G11+H11+I11+J11+K11+M11-N11</f>
        <v>177387141</v>
      </c>
      <c r="P11" s="320">
        <v>177387141</v>
      </c>
      <c r="Q11" s="81" t="s">
        <v>1403</v>
      </c>
      <c r="R11" s="371" t="s">
        <v>1404</v>
      </c>
      <c r="S11" s="267" t="s">
        <v>1405</v>
      </c>
      <c r="T11" s="162">
        <v>154682175</v>
      </c>
      <c r="U11" s="46"/>
      <c r="V11" s="284">
        <v>582</v>
      </c>
      <c r="W11" s="80">
        <v>44685</v>
      </c>
      <c r="X11" s="162">
        <v>154682175</v>
      </c>
      <c r="Y11" s="44">
        <v>4905</v>
      </c>
      <c r="Z11" s="80">
        <v>44813</v>
      </c>
      <c r="AA11" s="295">
        <v>154676200</v>
      </c>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row>
    <row r="12" spans="1:132" s="108" customFormat="1" ht="15" x14ac:dyDescent="0.25">
      <c r="A12" s="93"/>
      <c r="B12" s="93"/>
      <c r="C12" s="93"/>
      <c r="D12" s="93"/>
      <c r="E12" s="105"/>
      <c r="F12" s="102"/>
      <c r="G12" s="102"/>
      <c r="H12" s="93"/>
      <c r="I12" s="94"/>
      <c r="J12" s="94"/>
      <c r="K12" s="94"/>
      <c r="L12" s="94"/>
      <c r="M12" s="93"/>
      <c r="N12" s="93"/>
      <c r="O12" s="103">
        <f>SUM(O11)</f>
        <v>177387141</v>
      </c>
      <c r="P12" s="102"/>
      <c r="Q12" s="106"/>
      <c r="R12" s="87"/>
      <c r="S12" s="96"/>
      <c r="T12" s="104">
        <f>SUM(T11)</f>
        <v>154682175</v>
      </c>
      <c r="U12" s="90"/>
      <c r="V12" s="87"/>
      <c r="W12" s="96"/>
      <c r="X12" s="104">
        <f>SUM(X11)</f>
        <v>154682175</v>
      </c>
      <c r="Y12" s="87"/>
      <c r="Z12" s="96"/>
      <c r="AA12" s="104">
        <f>SUM(AA11)</f>
        <v>154676200</v>
      </c>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row>
    <row r="13" spans="1:132" s="51" customFormat="1" ht="76.5" customHeight="1" x14ac:dyDescent="0.25">
      <c r="A13" s="138" t="s">
        <v>1099</v>
      </c>
      <c r="B13" s="224" t="s">
        <v>1100</v>
      </c>
      <c r="C13" s="223" t="s">
        <v>1101</v>
      </c>
      <c r="D13" s="210" t="s">
        <v>1180</v>
      </c>
      <c r="E13" s="8" t="s">
        <v>123</v>
      </c>
      <c r="F13" s="187"/>
      <c r="G13" s="187"/>
      <c r="H13" s="187"/>
      <c r="I13" s="309">
        <v>25026020</v>
      </c>
      <c r="J13" s="309">
        <v>144002187</v>
      </c>
      <c r="K13" s="86"/>
      <c r="L13" s="86"/>
      <c r="M13" s="192"/>
      <c r="N13" s="192"/>
      <c r="O13" s="66">
        <f>+F13+G13+H13+I13+J13+K13+M13-N13</f>
        <v>169028207</v>
      </c>
      <c r="P13" s="320">
        <v>169028207</v>
      </c>
      <c r="Q13" s="196"/>
      <c r="R13" s="196"/>
      <c r="S13" s="196"/>
      <c r="T13" s="196"/>
      <c r="U13" s="46"/>
      <c r="V13" s="196"/>
      <c r="W13" s="80"/>
      <c r="X13" s="196"/>
      <c r="Y13" s="196"/>
      <c r="Z13" s="80"/>
      <c r="AA13" s="196"/>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row>
    <row r="14" spans="1:132" s="108" customFormat="1" ht="15" x14ac:dyDescent="0.25">
      <c r="A14" s="93"/>
      <c r="B14" s="93"/>
      <c r="C14" s="93"/>
      <c r="D14" s="93"/>
      <c r="E14" s="105"/>
      <c r="F14" s="102"/>
      <c r="G14" s="102"/>
      <c r="H14" s="93"/>
      <c r="I14" s="94"/>
      <c r="J14" s="94"/>
      <c r="K14" s="94"/>
      <c r="L14" s="94"/>
      <c r="M14" s="93"/>
      <c r="N14" s="93"/>
      <c r="O14" s="103">
        <f>SUM(O13)</f>
        <v>169028207</v>
      </c>
      <c r="P14" s="102"/>
      <c r="Q14" s="106"/>
      <c r="R14" s="87"/>
      <c r="S14" s="96"/>
      <c r="T14" s="104">
        <f>SUM(T13)</f>
        <v>0</v>
      </c>
      <c r="U14" s="90"/>
      <c r="V14" s="87"/>
      <c r="W14" s="96"/>
      <c r="X14" s="104">
        <f>SUM(X13)</f>
        <v>0</v>
      </c>
      <c r="Y14" s="87"/>
      <c r="Z14" s="96"/>
      <c r="AA14" s="104">
        <f>SUM(AA13)</f>
        <v>0</v>
      </c>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row>
    <row r="15" spans="1:132" s="51" customFormat="1" ht="121.5" customHeight="1" x14ac:dyDescent="0.25">
      <c r="A15" s="517" t="s">
        <v>1103</v>
      </c>
      <c r="B15" s="527" t="s">
        <v>1102</v>
      </c>
      <c r="C15" s="530" t="s">
        <v>73</v>
      </c>
      <c r="D15" s="196" t="s">
        <v>769</v>
      </c>
      <c r="E15" s="8" t="s">
        <v>123</v>
      </c>
      <c r="F15" s="310">
        <v>169029529</v>
      </c>
      <c r="G15" s="187"/>
      <c r="H15" s="187"/>
      <c r="I15" s="248"/>
      <c r="J15" s="248"/>
      <c r="K15" s="86"/>
      <c r="L15" s="86"/>
      <c r="M15" s="192"/>
      <c r="N15" s="192"/>
      <c r="O15" s="66">
        <f>+F15+G15+H15+I15+J15+K15+M15-N15</f>
        <v>169029529</v>
      </c>
      <c r="P15" s="548">
        <v>184023135</v>
      </c>
      <c r="Q15" s="81" t="s">
        <v>1525</v>
      </c>
      <c r="R15" s="371" t="s">
        <v>1526</v>
      </c>
      <c r="S15" s="267" t="s">
        <v>1527</v>
      </c>
      <c r="T15" s="162">
        <v>169029529</v>
      </c>
      <c r="U15" s="46"/>
      <c r="V15" s="196">
        <v>525</v>
      </c>
      <c r="W15" s="80">
        <v>44673</v>
      </c>
      <c r="X15" s="162">
        <v>169029529</v>
      </c>
      <c r="Y15" s="196">
        <v>2337</v>
      </c>
      <c r="Z15" s="80">
        <v>44677</v>
      </c>
      <c r="AA15" s="299">
        <v>169029419</v>
      </c>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row>
    <row r="16" spans="1:132" s="51" customFormat="1" ht="67.5" x14ac:dyDescent="0.25">
      <c r="A16" s="519"/>
      <c r="B16" s="529"/>
      <c r="C16" s="532"/>
      <c r="D16" s="326" t="s">
        <v>1181</v>
      </c>
      <c r="E16" s="338" t="s">
        <v>1179</v>
      </c>
      <c r="F16" s="337"/>
      <c r="G16" s="341"/>
      <c r="H16" s="341"/>
      <c r="I16" s="248">
        <v>14993606</v>
      </c>
      <c r="J16" s="248"/>
      <c r="K16" s="86"/>
      <c r="L16" s="86"/>
      <c r="M16" s="326"/>
      <c r="N16" s="326"/>
      <c r="O16" s="66">
        <f>+F16+G16+H16+I16+J16+K16+M16-N16</f>
        <v>14993606</v>
      </c>
      <c r="P16" s="550"/>
      <c r="Q16" s="79" t="s">
        <v>1860</v>
      </c>
      <c r="R16" s="416">
        <v>646</v>
      </c>
      <c r="S16" s="354" t="s">
        <v>1861</v>
      </c>
      <c r="T16" s="162">
        <v>14993606</v>
      </c>
      <c r="U16" s="46"/>
      <c r="V16" s="355">
        <v>1191</v>
      </c>
      <c r="W16" s="80">
        <v>44826</v>
      </c>
      <c r="X16" s="162">
        <v>14993606</v>
      </c>
      <c r="Y16" s="355"/>
      <c r="Z16" s="80"/>
      <c r="AA16" s="299"/>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row>
    <row r="17" spans="1:132" s="108" customFormat="1" ht="15" x14ac:dyDescent="0.25">
      <c r="A17" s="93"/>
      <c r="B17" s="93"/>
      <c r="C17" s="93"/>
      <c r="D17" s="93"/>
      <c r="E17" s="105"/>
      <c r="F17" s="102"/>
      <c r="G17" s="102"/>
      <c r="H17" s="93"/>
      <c r="I17" s="94"/>
      <c r="J17" s="94"/>
      <c r="K17" s="94"/>
      <c r="L17" s="94"/>
      <c r="M17" s="93"/>
      <c r="N17" s="93"/>
      <c r="O17" s="103">
        <f>SUM(O15:O16)</f>
        <v>184023135</v>
      </c>
      <c r="P17" s="102"/>
      <c r="Q17" s="106"/>
      <c r="R17" s="87"/>
      <c r="S17" s="96"/>
      <c r="T17" s="104">
        <f>SUM(T15:T16)</f>
        <v>184023135</v>
      </c>
      <c r="U17" s="90"/>
      <c r="V17" s="87"/>
      <c r="W17" s="96"/>
      <c r="X17" s="104">
        <f>X15+X16</f>
        <v>184023135</v>
      </c>
      <c r="Y17" s="87"/>
      <c r="Z17" s="96"/>
      <c r="AA17" s="104">
        <f>SUM(AA15)</f>
        <v>169029419</v>
      </c>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7"/>
      <c r="DQ17" s="107"/>
      <c r="DR17" s="107"/>
      <c r="DS17" s="107"/>
      <c r="DT17" s="107"/>
      <c r="DU17" s="107"/>
      <c r="DV17" s="107"/>
      <c r="DW17" s="107"/>
      <c r="DX17" s="107"/>
      <c r="DY17" s="107"/>
      <c r="DZ17" s="107"/>
      <c r="EA17" s="107"/>
      <c r="EB17" s="107"/>
    </row>
    <row r="18" spans="1:132" s="51" customFormat="1" ht="76.5" customHeight="1" x14ac:dyDescent="0.25">
      <c r="A18" s="517" t="s">
        <v>1104</v>
      </c>
      <c r="B18" s="520" t="s">
        <v>1105</v>
      </c>
      <c r="C18" s="530" t="s">
        <v>73</v>
      </c>
      <c r="D18" s="192" t="s">
        <v>1183</v>
      </c>
      <c r="E18" s="195" t="s">
        <v>116</v>
      </c>
      <c r="F18" s="187"/>
      <c r="G18" s="187"/>
      <c r="H18" s="187"/>
      <c r="I18" s="248"/>
      <c r="J18" s="309">
        <v>30000000</v>
      </c>
      <c r="K18" s="86"/>
      <c r="L18" s="86"/>
      <c r="M18" s="192"/>
      <c r="N18" s="192"/>
      <c r="O18" s="188">
        <f t="shared" ref="O18:O19" si="0">+F18+G18+H18+I18+J18+K18+M18-N18</f>
        <v>30000000</v>
      </c>
      <c r="P18" s="548">
        <v>999637002</v>
      </c>
      <c r="Q18" s="79" t="s">
        <v>1815</v>
      </c>
      <c r="R18" s="371">
        <v>549</v>
      </c>
      <c r="S18" s="354" t="s">
        <v>1821</v>
      </c>
      <c r="T18" s="295">
        <v>29512000</v>
      </c>
      <c r="U18" s="46"/>
      <c r="V18" s="196">
        <v>1159</v>
      </c>
      <c r="W18" s="80">
        <v>44813</v>
      </c>
      <c r="X18" s="295">
        <v>29512000</v>
      </c>
      <c r="Y18" s="196"/>
      <c r="Z18" s="80"/>
      <c r="AA18" s="196"/>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row>
    <row r="19" spans="1:132" s="51" customFormat="1" ht="76.5" customHeight="1" x14ac:dyDescent="0.25">
      <c r="A19" s="519"/>
      <c r="B19" s="521"/>
      <c r="C19" s="532"/>
      <c r="D19" s="207" t="s">
        <v>1182</v>
      </c>
      <c r="E19" s="201" t="s">
        <v>246</v>
      </c>
      <c r="F19" s="208"/>
      <c r="G19" s="208"/>
      <c r="H19" s="208"/>
      <c r="I19" s="248"/>
      <c r="J19" s="309">
        <v>969637002</v>
      </c>
      <c r="K19" s="86"/>
      <c r="L19" s="86"/>
      <c r="M19" s="207"/>
      <c r="N19" s="207"/>
      <c r="O19" s="209">
        <f t="shared" si="0"/>
        <v>969637002</v>
      </c>
      <c r="P19" s="550"/>
      <c r="Q19" s="81" t="s">
        <v>1815</v>
      </c>
      <c r="R19" s="371">
        <v>548</v>
      </c>
      <c r="S19" s="81" t="s">
        <v>1816</v>
      </c>
      <c r="T19" s="377">
        <v>969613999</v>
      </c>
      <c r="U19" s="46"/>
      <c r="V19" s="210">
        <v>1159</v>
      </c>
      <c r="W19" s="80">
        <v>44813</v>
      </c>
      <c r="X19" s="377">
        <v>969613999</v>
      </c>
      <c r="Y19" s="210"/>
      <c r="Z19" s="80"/>
      <c r="AA19" s="21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row>
    <row r="20" spans="1:132" s="108" customFormat="1" ht="15" x14ac:dyDescent="0.25">
      <c r="A20" s="93"/>
      <c r="B20" s="93"/>
      <c r="C20" s="93"/>
      <c r="D20" s="93"/>
      <c r="E20" s="105"/>
      <c r="F20" s="102"/>
      <c r="G20" s="102"/>
      <c r="H20" s="93"/>
      <c r="I20" s="94"/>
      <c r="J20" s="94"/>
      <c r="K20" s="94"/>
      <c r="L20" s="94"/>
      <c r="M20" s="93"/>
      <c r="N20" s="93"/>
      <c r="O20" s="103">
        <f>SUM(O18:O19)</f>
        <v>999637002</v>
      </c>
      <c r="P20" s="102"/>
      <c r="Q20" s="106"/>
      <c r="R20" s="87"/>
      <c r="S20" s="96"/>
      <c r="T20" s="104">
        <f>SUM(T18:T19)</f>
        <v>999125999</v>
      </c>
      <c r="U20" s="90"/>
      <c r="V20" s="87"/>
      <c r="W20" s="96"/>
      <c r="X20" s="104">
        <f>SUM(X18:X19)</f>
        <v>999125999</v>
      </c>
      <c r="Y20" s="87"/>
      <c r="Z20" s="96"/>
      <c r="AA20" s="104">
        <f>SUM(AA18:AA19)</f>
        <v>0</v>
      </c>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row>
    <row r="21" spans="1:132" s="51" customFormat="1" ht="76.5" customHeight="1" x14ac:dyDescent="0.25">
      <c r="A21" s="517" t="s">
        <v>1106</v>
      </c>
      <c r="B21" s="527" t="s">
        <v>1107</v>
      </c>
      <c r="C21" s="530" t="s">
        <v>73</v>
      </c>
      <c r="D21" s="517" t="s">
        <v>769</v>
      </c>
      <c r="E21" s="530" t="s">
        <v>123</v>
      </c>
      <c r="F21" s="533"/>
      <c r="G21" s="533"/>
      <c r="H21" s="533"/>
      <c r="I21" s="539">
        <v>768576314</v>
      </c>
      <c r="J21" s="533"/>
      <c r="K21" s="539">
        <v>396423686</v>
      </c>
      <c r="L21" s="539"/>
      <c r="M21" s="517"/>
      <c r="N21" s="517"/>
      <c r="O21" s="545">
        <f>+F21+G21+H21+I21+J21+K21+M21-N21</f>
        <v>1165000000</v>
      </c>
      <c r="P21" s="548">
        <v>1165000000</v>
      </c>
      <c r="Q21" s="81" t="s">
        <v>1993</v>
      </c>
      <c r="R21" s="371" t="s">
        <v>1995</v>
      </c>
      <c r="S21" s="81" t="s">
        <v>1991</v>
      </c>
      <c r="T21" s="377">
        <v>396632018</v>
      </c>
      <c r="U21" s="46"/>
      <c r="V21" s="196">
        <v>943</v>
      </c>
      <c r="W21" s="80">
        <v>44775</v>
      </c>
      <c r="X21" s="377">
        <v>396632018</v>
      </c>
      <c r="Y21" s="196"/>
      <c r="Z21" s="80"/>
      <c r="AA21" s="196"/>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row>
    <row r="22" spans="1:132" s="51" customFormat="1" ht="76.5" customHeight="1" x14ac:dyDescent="0.25">
      <c r="A22" s="519"/>
      <c r="B22" s="529"/>
      <c r="C22" s="532"/>
      <c r="D22" s="519"/>
      <c r="E22" s="532"/>
      <c r="F22" s="535"/>
      <c r="G22" s="535"/>
      <c r="H22" s="535"/>
      <c r="I22" s="541"/>
      <c r="J22" s="535"/>
      <c r="K22" s="541"/>
      <c r="L22" s="541"/>
      <c r="M22" s="519"/>
      <c r="N22" s="519"/>
      <c r="O22" s="547"/>
      <c r="P22" s="550"/>
      <c r="Q22" s="81" t="s">
        <v>1994</v>
      </c>
      <c r="R22" s="371" t="s">
        <v>1996</v>
      </c>
      <c r="S22" s="81" t="s">
        <v>1992</v>
      </c>
      <c r="T22" s="377">
        <v>768366026</v>
      </c>
      <c r="U22" s="46"/>
      <c r="V22" s="355">
        <v>967</v>
      </c>
      <c r="W22" s="80">
        <v>44778</v>
      </c>
      <c r="X22" s="377">
        <v>768366026</v>
      </c>
      <c r="Y22" s="355"/>
      <c r="Z22" s="80"/>
      <c r="AA22" s="355"/>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row>
    <row r="23" spans="1:132" s="108" customFormat="1" ht="15" x14ac:dyDescent="0.25">
      <c r="A23" s="93"/>
      <c r="B23" s="93"/>
      <c r="C23" s="93"/>
      <c r="D23" s="93"/>
      <c r="E23" s="105"/>
      <c r="F23" s="102"/>
      <c r="G23" s="102"/>
      <c r="H23" s="93"/>
      <c r="I23" s="94"/>
      <c r="J23" s="94"/>
      <c r="K23" s="94"/>
      <c r="L23" s="94"/>
      <c r="M23" s="93"/>
      <c r="N23" s="93"/>
      <c r="O23" s="103">
        <f>SUM(O21)</f>
        <v>1165000000</v>
      </c>
      <c r="P23" s="102"/>
      <c r="Q23" s="106"/>
      <c r="R23" s="87"/>
      <c r="S23" s="96"/>
      <c r="T23" s="104">
        <f>SUM(T21:T22)</f>
        <v>1164998044</v>
      </c>
      <c r="U23" s="90"/>
      <c r="V23" s="87"/>
      <c r="W23" s="96"/>
      <c r="X23" s="104">
        <f>+X21+X22</f>
        <v>1164998044</v>
      </c>
      <c r="Y23" s="87"/>
      <c r="Z23" s="96"/>
      <c r="AA23" s="104">
        <f>+AA21</f>
        <v>0</v>
      </c>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c r="DG23" s="107"/>
      <c r="DH23" s="107"/>
      <c r="DI23" s="107"/>
      <c r="DJ23" s="107"/>
      <c r="DK23" s="107"/>
      <c r="DL23" s="107"/>
      <c r="DM23" s="107"/>
      <c r="DN23" s="107"/>
      <c r="DO23" s="107"/>
      <c r="DP23" s="107"/>
      <c r="DQ23" s="107"/>
      <c r="DR23" s="107"/>
      <c r="DS23" s="107"/>
      <c r="DT23" s="107"/>
      <c r="DU23" s="107"/>
      <c r="DV23" s="107"/>
      <c r="DW23" s="107"/>
      <c r="DX23" s="107"/>
      <c r="DY23" s="107"/>
      <c r="DZ23" s="107"/>
      <c r="EA23" s="107"/>
      <c r="EB23" s="107"/>
    </row>
    <row r="24" spans="1:132" s="51" customFormat="1" ht="94.5" customHeight="1" x14ac:dyDescent="0.25">
      <c r="A24" s="517" t="s">
        <v>1108</v>
      </c>
      <c r="B24" s="527" t="s">
        <v>1109</v>
      </c>
      <c r="C24" s="530" t="s">
        <v>73</v>
      </c>
      <c r="D24" s="192" t="s">
        <v>1181</v>
      </c>
      <c r="E24" s="195" t="s">
        <v>1179</v>
      </c>
      <c r="F24" s="187"/>
      <c r="G24" s="187"/>
      <c r="H24" s="187"/>
      <c r="I24" s="309">
        <f>451143199-14993606-256860310</f>
        <v>179289283</v>
      </c>
      <c r="J24" s="248"/>
      <c r="K24" s="309">
        <v>145387141</v>
      </c>
      <c r="L24" s="309"/>
      <c r="M24" s="359">
        <v>272000000</v>
      </c>
      <c r="N24" s="192"/>
      <c r="O24" s="188">
        <f t="shared" ref="O24:O25" si="1">+F24+G24+H24+I24+J24+K24+M24-N24</f>
        <v>596676424</v>
      </c>
      <c r="P24" s="548">
        <v>628676424</v>
      </c>
      <c r="Q24" s="196"/>
      <c r="R24" s="196"/>
      <c r="S24" s="196"/>
      <c r="T24" s="196"/>
      <c r="U24" s="46"/>
      <c r="V24" s="196"/>
      <c r="W24" s="80"/>
      <c r="X24" s="196"/>
      <c r="Y24" s="196"/>
      <c r="Z24" s="80"/>
      <c r="AA24" s="196"/>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row>
    <row r="25" spans="1:132" s="51" customFormat="1" ht="40.5" x14ac:dyDescent="0.25">
      <c r="A25" s="519"/>
      <c r="B25" s="529"/>
      <c r="C25" s="532"/>
      <c r="D25" s="207" t="s">
        <v>878</v>
      </c>
      <c r="E25" s="201" t="s">
        <v>166</v>
      </c>
      <c r="F25" s="208"/>
      <c r="G25" s="208"/>
      <c r="H25" s="208"/>
      <c r="I25" s="248"/>
      <c r="J25" s="248"/>
      <c r="K25" s="309">
        <v>32000000</v>
      </c>
      <c r="L25" s="309"/>
      <c r="M25" s="207"/>
      <c r="N25" s="207"/>
      <c r="O25" s="209">
        <f t="shared" si="1"/>
        <v>32000000</v>
      </c>
      <c r="P25" s="550"/>
      <c r="Q25" s="210"/>
      <c r="R25" s="210"/>
      <c r="S25" s="210"/>
      <c r="T25" s="210"/>
      <c r="U25" s="46"/>
      <c r="V25" s="210"/>
      <c r="W25" s="80"/>
      <c r="X25" s="210"/>
      <c r="Y25" s="210"/>
      <c r="Z25" s="80"/>
      <c r="AA25" s="21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row>
    <row r="26" spans="1:132" s="108" customFormat="1" ht="15" customHeight="1" x14ac:dyDescent="0.25">
      <c r="A26" s="93"/>
      <c r="B26" s="93"/>
      <c r="C26" s="93"/>
      <c r="D26" s="93"/>
      <c r="E26" s="105"/>
      <c r="F26" s="102"/>
      <c r="G26" s="102"/>
      <c r="H26" s="93"/>
      <c r="I26" s="94"/>
      <c r="J26" s="94"/>
      <c r="K26" s="94"/>
      <c r="L26" s="94"/>
      <c r="M26" s="93"/>
      <c r="N26" s="93"/>
      <c r="O26" s="103">
        <f>SUM(O24:O25)</f>
        <v>628676424</v>
      </c>
      <c r="P26" s="102"/>
      <c r="Q26" s="106"/>
      <c r="R26" s="87"/>
      <c r="S26" s="96"/>
      <c r="T26" s="104">
        <f>SUM(T24:T25)</f>
        <v>0</v>
      </c>
      <c r="U26" s="90"/>
      <c r="V26" s="87"/>
      <c r="W26" s="96"/>
      <c r="X26" s="104">
        <f>SUM(X24:X25)</f>
        <v>0</v>
      </c>
      <c r="Y26" s="87"/>
      <c r="Z26" s="96"/>
      <c r="AA26" s="104">
        <f>SUM(AA24:AA25)</f>
        <v>0</v>
      </c>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row>
    <row r="27" spans="1:132" s="147" customFormat="1" ht="67.5" x14ac:dyDescent="0.25">
      <c r="A27" s="350"/>
      <c r="B27" s="330" t="s">
        <v>1857</v>
      </c>
      <c r="C27" s="330" t="s">
        <v>73</v>
      </c>
      <c r="D27" s="326" t="s">
        <v>1181</v>
      </c>
      <c r="E27" s="338" t="s">
        <v>1179</v>
      </c>
      <c r="G27" s="328"/>
      <c r="H27" s="350"/>
      <c r="I27" s="328">
        <v>256860310</v>
      </c>
      <c r="J27" s="142"/>
      <c r="K27" s="142"/>
      <c r="L27" s="142"/>
      <c r="M27" s="350"/>
      <c r="N27" s="350"/>
      <c r="O27" s="477">
        <f>+F27+G27+H27+I27+J27+K27+M27-N27</f>
        <v>256860310</v>
      </c>
      <c r="P27" s="328">
        <v>256860310</v>
      </c>
      <c r="Q27" s="269" t="s">
        <v>1858</v>
      </c>
      <c r="R27" s="371">
        <v>489</v>
      </c>
      <c r="S27" s="400" t="s">
        <v>1859</v>
      </c>
      <c r="T27" s="389">
        <v>256860310</v>
      </c>
      <c r="U27" s="145"/>
      <c r="V27" s="349">
        <v>937</v>
      </c>
      <c r="W27" s="144">
        <v>44771</v>
      </c>
      <c r="X27" s="332">
        <v>256860310</v>
      </c>
      <c r="Y27" s="349">
        <v>3710</v>
      </c>
      <c r="Z27" s="144">
        <v>44771</v>
      </c>
      <c r="AA27" s="438">
        <v>256860310</v>
      </c>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c r="BQ27" s="146"/>
      <c r="BR27" s="146"/>
      <c r="BS27" s="146"/>
      <c r="BT27" s="146"/>
      <c r="BU27" s="146"/>
      <c r="BV27" s="146"/>
      <c r="BW27" s="146"/>
      <c r="BX27" s="146"/>
      <c r="BY27" s="146"/>
      <c r="BZ27" s="146"/>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CZ27" s="146"/>
      <c r="DA27" s="146"/>
      <c r="DB27" s="146"/>
      <c r="DC27" s="146"/>
      <c r="DD27" s="146"/>
      <c r="DE27" s="146"/>
      <c r="DF27" s="146"/>
      <c r="DG27" s="146"/>
      <c r="DH27" s="146"/>
      <c r="DI27" s="146"/>
      <c r="DJ27" s="146"/>
      <c r="DK27" s="146"/>
      <c r="DL27" s="146"/>
      <c r="DM27" s="146"/>
      <c r="DN27" s="146"/>
      <c r="DO27" s="146"/>
      <c r="DP27" s="146"/>
      <c r="DQ27" s="146"/>
      <c r="DR27" s="146"/>
      <c r="DS27" s="146"/>
      <c r="DT27" s="146"/>
      <c r="DU27" s="146"/>
      <c r="DV27" s="146"/>
      <c r="DW27" s="146"/>
      <c r="DX27" s="146"/>
      <c r="DY27" s="146"/>
      <c r="DZ27" s="146"/>
      <c r="EA27" s="146"/>
      <c r="EB27" s="146"/>
    </row>
    <row r="28" spans="1:132" s="108" customFormat="1" ht="15" customHeight="1" x14ac:dyDescent="0.25">
      <c r="A28" s="93"/>
      <c r="B28" s="93"/>
      <c r="C28" s="93"/>
      <c r="D28" s="93"/>
      <c r="E28" s="105"/>
      <c r="F28" s="102"/>
      <c r="G28" s="102"/>
      <c r="H28" s="93"/>
      <c r="I28" s="94"/>
      <c r="J28" s="94"/>
      <c r="K28" s="94"/>
      <c r="L28" s="94"/>
      <c r="M28" s="93"/>
      <c r="N28" s="93"/>
      <c r="O28" s="103">
        <f>+O27</f>
        <v>256860310</v>
      </c>
      <c r="P28" s="102"/>
      <c r="Q28" s="106"/>
      <c r="R28" s="87"/>
      <c r="S28" s="96"/>
      <c r="T28" s="104">
        <f>+T27</f>
        <v>256860310</v>
      </c>
      <c r="U28" s="90"/>
      <c r="V28" s="91"/>
      <c r="W28" s="92"/>
      <c r="X28" s="95">
        <f>+X27</f>
        <v>256860310</v>
      </c>
      <c r="Y28" s="91"/>
      <c r="Z28" s="92"/>
      <c r="AA28" s="122">
        <f>+AA27</f>
        <v>256860310</v>
      </c>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row>
    <row r="29" spans="1:132" s="113" customFormat="1" ht="40.5" x14ac:dyDescent="0.25">
      <c r="A29" s="326"/>
      <c r="B29" s="329" t="s">
        <v>1566</v>
      </c>
      <c r="C29" s="329" t="s">
        <v>1567</v>
      </c>
      <c r="D29" s="355" t="s">
        <v>769</v>
      </c>
      <c r="E29" s="8" t="s">
        <v>123</v>
      </c>
      <c r="F29" s="344"/>
      <c r="G29" s="344"/>
      <c r="H29" s="326"/>
      <c r="I29" s="86"/>
      <c r="J29" s="86"/>
      <c r="K29" s="86"/>
      <c r="L29" s="295">
        <v>129408334</v>
      </c>
      <c r="M29" s="355"/>
      <c r="N29" s="355"/>
      <c r="O29" s="66">
        <f>+F29+G29+H29+I29+J29+K29+L29+M29-N29</f>
        <v>129408334</v>
      </c>
      <c r="P29" s="227">
        <v>129408334</v>
      </c>
      <c r="Q29" s="231"/>
      <c r="R29" s="355"/>
      <c r="S29" s="80"/>
      <c r="T29" s="260"/>
      <c r="U29" s="46"/>
      <c r="V29" s="333"/>
      <c r="W29" s="48"/>
      <c r="X29" s="348"/>
      <c r="Y29" s="333"/>
      <c r="Z29" s="48"/>
      <c r="AA29" s="221"/>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c r="DZ29" s="112"/>
      <c r="EA29" s="112"/>
      <c r="EB29" s="112"/>
    </row>
    <row r="30" spans="1:132" s="108" customFormat="1" ht="15.75" thickBot="1" x14ac:dyDescent="0.3">
      <c r="A30" s="93"/>
      <c r="B30" s="93"/>
      <c r="C30" s="93"/>
      <c r="D30" s="93"/>
      <c r="E30" s="105"/>
      <c r="F30" s="102"/>
      <c r="G30" s="102"/>
      <c r="H30" s="93"/>
      <c r="I30" s="94"/>
      <c r="J30" s="94"/>
      <c r="K30" s="94"/>
      <c r="L30" s="87"/>
      <c r="M30" s="87"/>
      <c r="N30" s="87"/>
      <c r="O30" s="89">
        <f>+O29</f>
        <v>129408334</v>
      </c>
      <c r="P30" s="104"/>
      <c r="Q30" s="106"/>
      <c r="R30" s="87"/>
      <c r="S30" s="96"/>
      <c r="T30" s="104">
        <f>+T29</f>
        <v>0</v>
      </c>
      <c r="U30" s="90"/>
      <c r="V30" s="91"/>
      <c r="W30" s="92"/>
      <c r="X30" s="95">
        <f>+X29</f>
        <v>0</v>
      </c>
      <c r="Y30" s="91"/>
      <c r="Z30" s="92"/>
      <c r="AA30" s="122"/>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row>
    <row r="31" spans="1:132" s="64" customFormat="1" ht="17.25" thickBot="1" x14ac:dyDescent="0.35">
      <c r="A31" s="52"/>
      <c r="B31" s="52"/>
      <c r="C31" s="42"/>
      <c r="D31" s="42"/>
      <c r="E31" s="42"/>
      <c r="F31" s="53"/>
      <c r="G31" s="42"/>
      <c r="H31" s="42"/>
      <c r="I31" s="43"/>
      <c r="J31" s="43"/>
      <c r="K31" s="42"/>
      <c r="L31" s="42"/>
      <c r="M31" s="55" t="s">
        <v>29</v>
      </c>
      <c r="N31" s="55"/>
      <c r="O31" s="56">
        <f>+O26+O23+O20+O17+O14+O12+O10+O28+O30</f>
        <v>5292530989</v>
      </c>
      <c r="P31" s="57"/>
      <c r="Q31" s="57"/>
      <c r="R31" s="57"/>
      <c r="S31" s="57"/>
      <c r="T31" s="131">
        <f>+T26+T23+T20+T17+T14+T12+T10+T28+T30</f>
        <v>4342055270</v>
      </c>
      <c r="U31" s="58">
        <f>(T31*1)/O31</f>
        <v>0.820411874587892</v>
      </c>
      <c r="V31" s="59"/>
      <c r="W31" s="60"/>
      <c r="X31" s="61">
        <f>+X26+X23+X20+X17+X14+X12+X10+X28+X30</f>
        <v>4342055270</v>
      </c>
      <c r="Y31" s="59"/>
      <c r="Z31" s="60"/>
      <c r="AA31" s="62">
        <f>+AA26+AA23+AA20+AA17+AA14+AA12+AA10+AA28+AA30</f>
        <v>580565929</v>
      </c>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row>
    <row r="32" spans="1:132" ht="15" x14ac:dyDescent="0.25">
      <c r="U32" s="4"/>
    </row>
    <row r="33" spans="20:22" ht="15" x14ac:dyDescent="0.25">
      <c r="T33" s="39"/>
      <c r="U33" s="6"/>
      <c r="V33" s="39"/>
    </row>
    <row r="34" spans="20:22" ht="15" x14ac:dyDescent="0.25">
      <c r="T34" s="39"/>
      <c r="U34" s="6"/>
      <c r="V34" s="39"/>
    </row>
    <row r="35" spans="20:22" ht="15" x14ac:dyDescent="0.25">
      <c r="T35" s="39"/>
      <c r="U35" s="6"/>
      <c r="V35" s="39"/>
    </row>
    <row r="36" spans="20:22" ht="15" x14ac:dyDescent="0.25">
      <c r="T36" s="39"/>
      <c r="U36" s="6"/>
      <c r="V36" s="39"/>
    </row>
    <row r="37" spans="20:22" ht="15" x14ac:dyDescent="0.25">
      <c r="T37" s="39"/>
      <c r="U37" s="6"/>
      <c r="V37" s="39"/>
    </row>
    <row r="38" spans="20:22" ht="15" x14ac:dyDescent="0.25">
      <c r="T38" s="39"/>
      <c r="U38" s="6"/>
      <c r="V38" s="39"/>
    </row>
    <row r="39" spans="20:22" ht="15" x14ac:dyDescent="0.25">
      <c r="T39" s="39"/>
      <c r="U39" s="6"/>
      <c r="V39" s="39"/>
    </row>
    <row r="40" spans="20:22" ht="15" x14ac:dyDescent="0.25">
      <c r="T40" s="39"/>
      <c r="U40" s="6"/>
      <c r="V40" s="39"/>
    </row>
    <row r="41" spans="20:22" ht="15" x14ac:dyDescent="0.25">
      <c r="T41" s="39"/>
      <c r="U41" s="7"/>
      <c r="V41" s="39"/>
    </row>
    <row r="42" spans="20:22" ht="15" x14ac:dyDescent="0.25"/>
    <row r="43" spans="20:22" ht="15" x14ac:dyDescent="0.25"/>
    <row r="44" spans="20:22" ht="15" x14ac:dyDescent="0.25"/>
    <row r="45" spans="20:22" ht="15" x14ac:dyDescent="0.25"/>
    <row r="46" spans="20:22" ht="15" x14ac:dyDescent="0.25"/>
    <row r="47" spans="20:22" ht="15" x14ac:dyDescent="0.25"/>
    <row r="48" spans="20:22"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customHeight="1" x14ac:dyDescent="0.25"/>
    <row r="85" ht="15"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sheetData>
  <sheetProtection algorithmName="SHA-512" hashValue="qDhcpio/vZvg1x1GSfC+LN4aBL11bI2JItm+10sitcWfKas+uX6rbZuU+/Pl6mTxmgi/9VkYTJ0u0FPtBMqw5w==" saltValue="8/pzLioeuIBDW2N/MiVP1A==" spinCount="100000" sheet="1" objects="1" scenarios="1" selectLockedCells="1" selectUnlockedCells="1"/>
  <mergeCells count="40">
    <mergeCell ref="P15:P16"/>
    <mergeCell ref="B15:B16"/>
    <mergeCell ref="A15:A16"/>
    <mergeCell ref="C15:C16"/>
    <mergeCell ref="B21:B22"/>
    <mergeCell ref="C21:C22"/>
    <mergeCell ref="D21:D22"/>
    <mergeCell ref="E21:E22"/>
    <mergeCell ref="F21:F22"/>
    <mergeCell ref="G21:G22"/>
    <mergeCell ref="H21:H22"/>
    <mergeCell ref="I21:I22"/>
    <mergeCell ref="J21:J22"/>
    <mergeCell ref="K21:K22"/>
    <mergeCell ref="L21:L22"/>
    <mergeCell ref="M21:M22"/>
    <mergeCell ref="P8:P9"/>
    <mergeCell ref="B8:B9"/>
    <mergeCell ref="C8:C9"/>
    <mergeCell ref="A8:A9"/>
    <mergeCell ref="A2:A5"/>
    <mergeCell ref="B2:Y2"/>
    <mergeCell ref="Z2:AA2"/>
    <mergeCell ref="B3:Y3"/>
    <mergeCell ref="Z3:AA3"/>
    <mergeCell ref="B4:Y5"/>
    <mergeCell ref="Z4:AA4"/>
    <mergeCell ref="Z5:AA5"/>
    <mergeCell ref="P18:P19"/>
    <mergeCell ref="P24:P25"/>
    <mergeCell ref="A18:A19"/>
    <mergeCell ref="B18:B19"/>
    <mergeCell ref="C18:C19"/>
    <mergeCell ref="A24:A25"/>
    <mergeCell ref="B24:B25"/>
    <mergeCell ref="C24:C25"/>
    <mergeCell ref="N21:N22"/>
    <mergeCell ref="O21:O22"/>
    <mergeCell ref="P21:P22"/>
    <mergeCell ref="A21:A22"/>
  </mergeCells>
  <conditionalFormatting sqref="U41:U1048576 U7:U9 U11 U13 U15:U16 U18:U19 U21:U22 U24:U31">
    <cfRule type="cellIs" dxfId="899" priority="71" operator="between">
      <formula>0.51</formula>
      <formula>0.69</formula>
    </cfRule>
    <cfRule type="cellIs" dxfId="898" priority="72" operator="between">
      <formula>0.51</formula>
      <formula>0.69</formula>
    </cfRule>
    <cfRule type="cellIs" dxfId="897" priority="73" operator="lessThan">
      <formula>0.5</formula>
    </cfRule>
    <cfRule type="cellIs" dxfId="896" priority="74" operator="greaterThan">
      <formula>0.7</formula>
    </cfRule>
    <cfRule type="cellIs" dxfId="895" priority="75" operator="between">
      <formula>0.51</formula>
      <formula>0.69</formula>
    </cfRule>
    <cfRule type="cellIs" dxfId="894" priority="76" operator="lessThan">
      <formula>50</formula>
    </cfRule>
    <cfRule type="cellIs" dxfId="893" priority="77" operator="greaterThan">
      <formula>0.7</formula>
    </cfRule>
    <cfRule type="cellIs" dxfId="892" priority="78" operator="between">
      <formula>0.51</formula>
      <formula>0.69</formula>
    </cfRule>
    <cfRule type="cellIs" dxfId="891" priority="79" operator="lessThan">
      <formula>0.5</formula>
    </cfRule>
    <cfRule type="cellIs" dxfId="890" priority="80" operator="greaterThan">
      <formula>0.7</formula>
    </cfRule>
  </conditionalFormatting>
  <conditionalFormatting sqref="U10">
    <cfRule type="cellIs" dxfId="889" priority="51" operator="between">
      <formula>0.51</formula>
      <formula>0.69</formula>
    </cfRule>
    <cfRule type="cellIs" dxfId="888" priority="52" operator="between">
      <formula>0.51</formula>
      <formula>0.69</formula>
    </cfRule>
    <cfRule type="cellIs" dxfId="887" priority="53" operator="lessThan">
      <formula>0.5</formula>
    </cfRule>
    <cfRule type="cellIs" dxfId="886" priority="54" operator="greaterThan">
      <formula>0.7</formula>
    </cfRule>
    <cfRule type="cellIs" dxfId="885" priority="55" operator="between">
      <formula>0.51</formula>
      <formula>0.69</formula>
    </cfRule>
    <cfRule type="cellIs" dxfId="884" priority="56" operator="lessThan">
      <formula>50</formula>
    </cfRule>
    <cfRule type="cellIs" dxfId="883" priority="57" operator="greaterThan">
      <formula>0.7</formula>
    </cfRule>
    <cfRule type="cellIs" dxfId="882" priority="58" operator="between">
      <formula>0.51</formula>
      <formula>0.69</formula>
    </cfRule>
    <cfRule type="cellIs" dxfId="881" priority="59" operator="lessThan">
      <formula>0.5</formula>
    </cfRule>
    <cfRule type="cellIs" dxfId="880" priority="60" operator="greaterThan">
      <formula>0.7</formula>
    </cfRule>
  </conditionalFormatting>
  <conditionalFormatting sqref="U12">
    <cfRule type="cellIs" dxfId="879" priority="41" operator="between">
      <formula>0.51</formula>
      <formula>0.69</formula>
    </cfRule>
    <cfRule type="cellIs" dxfId="878" priority="42" operator="between">
      <formula>0.51</formula>
      <formula>0.69</formula>
    </cfRule>
    <cfRule type="cellIs" dxfId="877" priority="43" operator="lessThan">
      <formula>0.5</formula>
    </cfRule>
    <cfRule type="cellIs" dxfId="876" priority="44" operator="greaterThan">
      <formula>0.7</formula>
    </cfRule>
    <cfRule type="cellIs" dxfId="875" priority="45" operator="between">
      <formula>0.51</formula>
      <formula>0.69</formula>
    </cfRule>
    <cfRule type="cellIs" dxfId="874" priority="46" operator="lessThan">
      <formula>50</formula>
    </cfRule>
    <cfRule type="cellIs" dxfId="873" priority="47" operator="greaterThan">
      <formula>0.7</formula>
    </cfRule>
    <cfRule type="cellIs" dxfId="872" priority="48" operator="between">
      <formula>0.51</formula>
      <formula>0.69</formula>
    </cfRule>
    <cfRule type="cellIs" dxfId="871" priority="49" operator="lessThan">
      <formula>0.5</formula>
    </cfRule>
    <cfRule type="cellIs" dxfId="870" priority="50" operator="greaterThan">
      <formula>0.7</formula>
    </cfRule>
  </conditionalFormatting>
  <conditionalFormatting sqref="U14">
    <cfRule type="cellIs" dxfId="869" priority="31" operator="between">
      <formula>0.51</formula>
      <formula>0.69</formula>
    </cfRule>
    <cfRule type="cellIs" dxfId="868" priority="32" operator="between">
      <formula>0.51</formula>
      <formula>0.69</formula>
    </cfRule>
    <cfRule type="cellIs" dxfId="867" priority="33" operator="lessThan">
      <formula>0.5</formula>
    </cfRule>
    <cfRule type="cellIs" dxfId="866" priority="34" operator="greaterThan">
      <formula>0.7</formula>
    </cfRule>
    <cfRule type="cellIs" dxfId="865" priority="35" operator="between">
      <formula>0.51</formula>
      <formula>0.69</formula>
    </cfRule>
    <cfRule type="cellIs" dxfId="864" priority="36" operator="lessThan">
      <formula>50</formula>
    </cfRule>
    <cfRule type="cellIs" dxfId="863" priority="37" operator="greaterThan">
      <formula>0.7</formula>
    </cfRule>
    <cfRule type="cellIs" dxfId="862" priority="38" operator="between">
      <formula>0.51</formula>
      <formula>0.69</formula>
    </cfRule>
    <cfRule type="cellIs" dxfId="861" priority="39" operator="lessThan">
      <formula>0.5</formula>
    </cfRule>
    <cfRule type="cellIs" dxfId="860" priority="40" operator="greaterThan">
      <formula>0.7</formula>
    </cfRule>
  </conditionalFormatting>
  <conditionalFormatting sqref="U17">
    <cfRule type="cellIs" dxfId="859" priority="21" operator="between">
      <formula>0.51</formula>
      <formula>0.69</formula>
    </cfRule>
    <cfRule type="cellIs" dxfId="858" priority="22" operator="between">
      <formula>0.51</formula>
      <formula>0.69</formula>
    </cfRule>
    <cfRule type="cellIs" dxfId="857" priority="23" operator="lessThan">
      <formula>0.5</formula>
    </cfRule>
    <cfRule type="cellIs" dxfId="856" priority="24" operator="greaterThan">
      <formula>0.7</formula>
    </cfRule>
    <cfRule type="cellIs" dxfId="855" priority="25" operator="between">
      <formula>0.51</formula>
      <formula>0.69</formula>
    </cfRule>
    <cfRule type="cellIs" dxfId="854" priority="26" operator="lessThan">
      <formula>50</formula>
    </cfRule>
    <cfRule type="cellIs" dxfId="853" priority="27" operator="greaterThan">
      <formula>0.7</formula>
    </cfRule>
    <cfRule type="cellIs" dxfId="852" priority="28" operator="between">
      <formula>0.51</formula>
      <formula>0.69</formula>
    </cfRule>
    <cfRule type="cellIs" dxfId="851" priority="29" operator="lessThan">
      <formula>0.5</formula>
    </cfRule>
    <cfRule type="cellIs" dxfId="850" priority="30" operator="greaterThan">
      <formula>0.7</formula>
    </cfRule>
  </conditionalFormatting>
  <conditionalFormatting sqref="U20">
    <cfRule type="cellIs" dxfId="849" priority="11" operator="between">
      <formula>0.51</formula>
      <formula>0.69</formula>
    </cfRule>
    <cfRule type="cellIs" dxfId="848" priority="12" operator="between">
      <formula>0.51</formula>
      <formula>0.69</formula>
    </cfRule>
    <cfRule type="cellIs" dxfId="847" priority="13" operator="lessThan">
      <formula>0.5</formula>
    </cfRule>
    <cfRule type="cellIs" dxfId="846" priority="14" operator="greaterThan">
      <formula>0.7</formula>
    </cfRule>
    <cfRule type="cellIs" dxfId="845" priority="15" operator="between">
      <formula>0.51</formula>
      <formula>0.69</formula>
    </cfRule>
    <cfRule type="cellIs" dxfId="844" priority="16" operator="lessThan">
      <formula>50</formula>
    </cfRule>
    <cfRule type="cellIs" dxfId="843" priority="17" operator="greaterThan">
      <formula>0.7</formula>
    </cfRule>
    <cfRule type="cellIs" dxfId="842" priority="18" operator="between">
      <formula>0.51</formula>
      <formula>0.69</formula>
    </cfRule>
    <cfRule type="cellIs" dxfId="841" priority="19" operator="lessThan">
      <formula>0.5</formula>
    </cfRule>
    <cfRule type="cellIs" dxfId="840" priority="20" operator="greaterThan">
      <formula>0.7</formula>
    </cfRule>
  </conditionalFormatting>
  <conditionalFormatting sqref="U23">
    <cfRule type="cellIs" dxfId="839" priority="1" operator="between">
      <formula>0.51</formula>
      <formula>0.69</formula>
    </cfRule>
    <cfRule type="cellIs" dxfId="838" priority="2" operator="between">
      <formula>0.51</formula>
      <formula>0.69</formula>
    </cfRule>
    <cfRule type="cellIs" dxfId="837" priority="3" operator="lessThan">
      <formula>0.5</formula>
    </cfRule>
    <cfRule type="cellIs" dxfId="836" priority="4" operator="greaterThan">
      <formula>0.7</formula>
    </cfRule>
    <cfRule type="cellIs" dxfId="835" priority="5" operator="between">
      <formula>0.51</formula>
      <formula>0.69</formula>
    </cfRule>
    <cfRule type="cellIs" dxfId="834" priority="6" operator="lessThan">
      <formula>50</formula>
    </cfRule>
    <cfRule type="cellIs" dxfId="833" priority="7" operator="greaterThan">
      <formula>0.7</formula>
    </cfRule>
    <cfRule type="cellIs" dxfId="832" priority="8" operator="between">
      <formula>0.51</formula>
      <formula>0.69</formula>
    </cfRule>
    <cfRule type="cellIs" dxfId="831" priority="9" operator="lessThan">
      <formula>0.5</formula>
    </cfRule>
    <cfRule type="cellIs" dxfId="830" priority="10" operator="greaterThan">
      <formula>0.7</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482B"/>
  </sheetPr>
  <dimension ref="A1:EB831"/>
  <sheetViews>
    <sheetView showGridLines="0" zoomScale="80" zoomScaleNormal="80" workbookViewId="0">
      <selection activeCell="M23" sqref="M23"/>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1.42578125" style="40" hidden="1" customWidth="1"/>
    <col min="9" max="9" width="12.7109375" style="40" hidden="1" customWidth="1"/>
    <col min="10" max="10" width="15.140625" style="40" hidden="1" customWidth="1"/>
    <col min="11" max="11" width="15" style="40" hidden="1" customWidth="1"/>
    <col min="12" max="12" width="18.7109375" style="40" customWidth="1"/>
    <col min="13" max="13" width="18.85546875" style="40" customWidth="1"/>
    <col min="14" max="14" width="15.7109375" style="40" customWidth="1"/>
    <col min="15" max="15" width="11.42578125" style="40" customWidth="1"/>
    <col min="16" max="16" width="15.42578125" style="40" customWidth="1"/>
    <col min="17" max="17" width="16.7109375" style="40" customWidth="1"/>
    <col min="18" max="18" width="11.5703125" style="3" bestFit="1" customWidth="1"/>
    <col min="19" max="19" width="11.42578125" style="40" customWidth="1"/>
    <col min="20" max="20" width="16.7109375" style="35" bestFit="1" customWidth="1"/>
    <col min="21" max="21" width="17.2851562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876</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25.5" customHeight="1" x14ac:dyDescent="0.25">
      <c r="A8" s="517" t="s">
        <v>147</v>
      </c>
      <c r="B8" s="530" t="s">
        <v>7</v>
      </c>
      <c r="C8" s="530" t="s">
        <v>8</v>
      </c>
      <c r="D8" s="517" t="s">
        <v>770</v>
      </c>
      <c r="E8" s="530" t="s">
        <v>140</v>
      </c>
      <c r="F8" s="311">
        <v>5000000</v>
      </c>
      <c r="G8" s="67">
        <v>0</v>
      </c>
      <c r="H8" s="44"/>
      <c r="I8" s="45"/>
      <c r="J8" s="67">
        <v>0</v>
      </c>
      <c r="K8" s="67">
        <v>0</v>
      </c>
      <c r="L8" s="545">
        <f>+F8+G8+H8+J8-K8</f>
        <v>5000000</v>
      </c>
      <c r="M8" s="548">
        <f>+L19</f>
        <v>268000000</v>
      </c>
      <c r="N8" s="79" t="s">
        <v>585</v>
      </c>
      <c r="O8" s="371">
        <v>208</v>
      </c>
      <c r="P8" s="79" t="s">
        <v>586</v>
      </c>
      <c r="Q8" s="67">
        <v>3000000</v>
      </c>
      <c r="R8" s="46"/>
      <c r="S8" s="44">
        <v>347</v>
      </c>
      <c r="T8" s="123">
        <v>44609</v>
      </c>
      <c r="U8" s="67">
        <v>3000000</v>
      </c>
      <c r="V8" s="38">
        <v>1489</v>
      </c>
      <c r="W8" s="123">
        <v>44610</v>
      </c>
      <c r="X8" s="67">
        <v>2955000</v>
      </c>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51" customFormat="1" ht="15" x14ac:dyDescent="0.25">
      <c r="A9" s="518"/>
      <c r="B9" s="531"/>
      <c r="C9" s="531"/>
      <c r="D9" s="519"/>
      <c r="E9" s="532"/>
      <c r="F9" s="335"/>
      <c r="G9" s="339"/>
      <c r="H9" s="325"/>
      <c r="I9" s="375"/>
      <c r="J9" s="339"/>
      <c r="K9" s="339"/>
      <c r="L9" s="547"/>
      <c r="M9" s="549"/>
      <c r="N9" s="79" t="s">
        <v>2207</v>
      </c>
      <c r="O9" s="371">
        <v>605</v>
      </c>
      <c r="P9" s="79" t="s">
        <v>2206</v>
      </c>
      <c r="Q9" s="295">
        <v>2000000</v>
      </c>
      <c r="R9" s="46"/>
      <c r="S9" s="355">
        <v>1181</v>
      </c>
      <c r="T9" s="294">
        <v>44823</v>
      </c>
      <c r="U9" s="295">
        <v>2000000</v>
      </c>
      <c r="V9" s="354">
        <v>5027</v>
      </c>
      <c r="W9" s="294">
        <v>44825</v>
      </c>
      <c r="X9" s="295">
        <v>2000000</v>
      </c>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29" s="51" customFormat="1" ht="15" x14ac:dyDescent="0.25">
      <c r="A10" s="518"/>
      <c r="B10" s="531"/>
      <c r="C10" s="531"/>
      <c r="D10" s="517" t="s">
        <v>771</v>
      </c>
      <c r="E10" s="530" t="s">
        <v>100</v>
      </c>
      <c r="F10" s="539">
        <v>174000000</v>
      </c>
      <c r="G10" s="539">
        <v>89000000</v>
      </c>
      <c r="H10" s="517"/>
      <c r="I10" s="517"/>
      <c r="J10" s="533">
        <v>0</v>
      </c>
      <c r="K10" s="533">
        <v>0</v>
      </c>
      <c r="L10" s="545">
        <f>+F10+G10+H10+J10-K10</f>
        <v>263000000</v>
      </c>
      <c r="M10" s="549"/>
      <c r="N10" s="79" t="s">
        <v>573</v>
      </c>
      <c r="O10" s="371" t="s">
        <v>577</v>
      </c>
      <c r="P10" s="79" t="s">
        <v>581</v>
      </c>
      <c r="Q10" s="67">
        <v>16432000</v>
      </c>
      <c r="R10" s="46"/>
      <c r="S10" s="44">
        <v>57</v>
      </c>
      <c r="T10" s="123">
        <v>44578</v>
      </c>
      <c r="U10" s="67">
        <v>16432000</v>
      </c>
      <c r="V10" s="38">
        <v>418</v>
      </c>
      <c r="W10" s="123">
        <v>44582</v>
      </c>
      <c r="X10" s="67">
        <v>16432000</v>
      </c>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row>
    <row r="11" spans="1:129" s="51" customFormat="1" ht="15" x14ac:dyDescent="0.25">
      <c r="A11" s="518"/>
      <c r="B11" s="531"/>
      <c r="C11" s="531"/>
      <c r="D11" s="518"/>
      <c r="E11" s="531"/>
      <c r="F11" s="540"/>
      <c r="G11" s="540"/>
      <c r="H11" s="518"/>
      <c r="I11" s="518"/>
      <c r="J11" s="534"/>
      <c r="K11" s="534"/>
      <c r="L11" s="546"/>
      <c r="M11" s="549"/>
      <c r="N11" s="79" t="s">
        <v>574</v>
      </c>
      <c r="O11" s="371" t="s">
        <v>578</v>
      </c>
      <c r="P11" s="79" t="s">
        <v>582</v>
      </c>
      <c r="Q11" s="67">
        <v>58887838</v>
      </c>
      <c r="R11" s="46"/>
      <c r="S11" s="44">
        <v>54</v>
      </c>
      <c r="T11" s="123">
        <v>44578</v>
      </c>
      <c r="U11" s="67">
        <v>58887838</v>
      </c>
      <c r="V11" s="38">
        <v>425</v>
      </c>
      <c r="W11" s="123">
        <v>44582</v>
      </c>
      <c r="X11" s="67">
        <v>58887838</v>
      </c>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row>
    <row r="12" spans="1:129" s="51" customFormat="1" ht="15" x14ac:dyDescent="0.25">
      <c r="A12" s="518"/>
      <c r="B12" s="531"/>
      <c r="C12" s="531"/>
      <c r="D12" s="518"/>
      <c r="E12" s="531"/>
      <c r="F12" s="540"/>
      <c r="G12" s="540"/>
      <c r="H12" s="518"/>
      <c r="I12" s="518"/>
      <c r="J12" s="534"/>
      <c r="K12" s="534"/>
      <c r="L12" s="546"/>
      <c r="M12" s="549"/>
      <c r="N12" s="79" t="s">
        <v>575</v>
      </c>
      <c r="O12" s="371" t="s">
        <v>579</v>
      </c>
      <c r="P12" s="79" t="s">
        <v>583</v>
      </c>
      <c r="Q12" s="67">
        <v>2819900</v>
      </c>
      <c r="R12" s="46"/>
      <c r="S12" s="44">
        <v>130</v>
      </c>
      <c r="T12" s="123">
        <v>44582</v>
      </c>
      <c r="U12" s="67">
        <v>2819900</v>
      </c>
      <c r="V12" s="38">
        <v>733</v>
      </c>
      <c r="W12" s="123">
        <v>44588</v>
      </c>
      <c r="X12" s="288">
        <v>2819900</v>
      </c>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row>
    <row r="13" spans="1:129" s="51" customFormat="1" ht="15" x14ac:dyDescent="0.25">
      <c r="A13" s="518"/>
      <c r="B13" s="531"/>
      <c r="C13" s="531"/>
      <c r="D13" s="518"/>
      <c r="E13" s="531"/>
      <c r="F13" s="540"/>
      <c r="G13" s="540"/>
      <c r="H13" s="518"/>
      <c r="I13" s="518"/>
      <c r="J13" s="534"/>
      <c r="K13" s="534"/>
      <c r="L13" s="546"/>
      <c r="M13" s="549"/>
      <c r="N13" s="79" t="s">
        <v>576</v>
      </c>
      <c r="O13" s="371" t="s">
        <v>580</v>
      </c>
      <c r="P13" s="79" t="s">
        <v>584</v>
      </c>
      <c r="Q13" s="67">
        <v>27506557</v>
      </c>
      <c r="R13" s="46"/>
      <c r="S13" s="258">
        <v>158</v>
      </c>
      <c r="T13" s="123">
        <v>44585</v>
      </c>
      <c r="U13" s="67">
        <v>27506557</v>
      </c>
      <c r="V13" s="267">
        <v>739</v>
      </c>
      <c r="W13" s="123">
        <v>44588</v>
      </c>
      <c r="X13" s="67">
        <v>27506557</v>
      </c>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row>
    <row r="14" spans="1:129" s="51" customFormat="1" ht="15" x14ac:dyDescent="0.25">
      <c r="A14" s="518"/>
      <c r="B14" s="531"/>
      <c r="C14" s="531"/>
      <c r="D14" s="518"/>
      <c r="E14" s="531"/>
      <c r="F14" s="541"/>
      <c r="G14" s="541"/>
      <c r="H14" s="519"/>
      <c r="I14" s="519"/>
      <c r="J14" s="535"/>
      <c r="K14" s="535"/>
      <c r="L14" s="546"/>
      <c r="M14" s="549"/>
      <c r="N14" s="79" t="s">
        <v>1406</v>
      </c>
      <c r="O14" s="371" t="s">
        <v>1407</v>
      </c>
      <c r="P14" s="79" t="s">
        <v>1408</v>
      </c>
      <c r="Q14" s="67">
        <v>69894393</v>
      </c>
      <c r="R14" s="46"/>
      <c r="S14" s="44">
        <v>575</v>
      </c>
      <c r="T14" s="123">
        <v>44680</v>
      </c>
      <c r="U14" s="288">
        <v>69894393</v>
      </c>
      <c r="V14" s="38">
        <v>4648</v>
      </c>
      <c r="W14" s="123">
        <v>44798</v>
      </c>
      <c r="X14" s="67">
        <v>69892270</v>
      </c>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row>
    <row r="15" spans="1:129" s="51" customFormat="1" ht="15" x14ac:dyDescent="0.25">
      <c r="A15" s="518"/>
      <c r="B15" s="531"/>
      <c r="C15" s="531"/>
      <c r="D15" s="518"/>
      <c r="E15" s="531"/>
      <c r="F15" s="337"/>
      <c r="G15" s="337"/>
      <c r="H15" s="326"/>
      <c r="I15" s="86"/>
      <c r="J15" s="341"/>
      <c r="K15" s="341"/>
      <c r="L15" s="546"/>
      <c r="M15" s="549"/>
      <c r="N15" s="79" t="s">
        <v>575</v>
      </c>
      <c r="O15" s="371" t="s">
        <v>1942</v>
      </c>
      <c r="P15" s="79" t="s">
        <v>1937</v>
      </c>
      <c r="Q15" s="295">
        <v>12800000</v>
      </c>
      <c r="R15" s="46"/>
      <c r="S15" s="355">
        <v>947</v>
      </c>
      <c r="T15" s="294">
        <v>44776</v>
      </c>
      <c r="U15" s="295">
        <v>12800000</v>
      </c>
      <c r="V15" s="354">
        <v>4349</v>
      </c>
      <c r="W15" s="294">
        <v>44777</v>
      </c>
      <c r="X15" s="295">
        <v>12800000</v>
      </c>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row>
    <row r="16" spans="1:129" s="51" customFormat="1" ht="15" x14ac:dyDescent="0.25">
      <c r="A16" s="518"/>
      <c r="B16" s="531"/>
      <c r="C16" s="531"/>
      <c r="D16" s="518"/>
      <c r="E16" s="531"/>
      <c r="F16" s="337"/>
      <c r="G16" s="337"/>
      <c r="H16" s="326"/>
      <c r="I16" s="86"/>
      <c r="J16" s="341"/>
      <c r="K16" s="341"/>
      <c r="L16" s="546"/>
      <c r="M16" s="549"/>
      <c r="N16" s="79" t="s">
        <v>1940</v>
      </c>
      <c r="O16" s="371" t="s">
        <v>1943</v>
      </c>
      <c r="P16" s="79" t="s">
        <v>1938</v>
      </c>
      <c r="Q16" s="295">
        <v>17267167</v>
      </c>
      <c r="R16" s="46"/>
      <c r="S16" s="355">
        <v>1082</v>
      </c>
      <c r="T16" s="294">
        <v>44797</v>
      </c>
      <c r="U16" s="295">
        <v>17267167</v>
      </c>
      <c r="V16" s="354"/>
      <c r="W16" s="294"/>
      <c r="X16" s="295"/>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row>
    <row r="17" spans="1:129" s="51" customFormat="1" ht="15" x14ac:dyDescent="0.25">
      <c r="A17" s="519"/>
      <c r="B17" s="532"/>
      <c r="C17" s="532"/>
      <c r="D17" s="519"/>
      <c r="E17" s="532"/>
      <c r="F17" s="337"/>
      <c r="G17" s="337"/>
      <c r="H17" s="326"/>
      <c r="I17" s="86"/>
      <c r="J17" s="341"/>
      <c r="K17" s="341"/>
      <c r="L17" s="547"/>
      <c r="M17" s="550"/>
      <c r="N17" s="79" t="s">
        <v>1941</v>
      </c>
      <c r="O17" s="371" t="s">
        <v>1944</v>
      </c>
      <c r="P17" s="79" t="s">
        <v>1939</v>
      </c>
      <c r="Q17" s="295">
        <v>35611200</v>
      </c>
      <c r="R17" s="46"/>
      <c r="S17" s="355">
        <v>1059</v>
      </c>
      <c r="T17" s="294">
        <v>44795</v>
      </c>
      <c r="U17" s="295">
        <v>35611200</v>
      </c>
      <c r="V17" s="354">
        <v>5173</v>
      </c>
      <c r="W17" s="294">
        <v>44831</v>
      </c>
      <c r="X17" s="295">
        <v>35611200</v>
      </c>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row>
    <row r="18" spans="1:129" s="108" customFormat="1" ht="15.75" thickBot="1" x14ac:dyDescent="0.3">
      <c r="A18" s="93"/>
      <c r="B18" s="93"/>
      <c r="C18" s="93"/>
      <c r="D18" s="93"/>
      <c r="E18" s="105"/>
      <c r="F18" s="102"/>
      <c r="G18" s="102"/>
      <c r="H18" s="93"/>
      <c r="I18" s="94"/>
      <c r="J18" s="93"/>
      <c r="K18" s="93"/>
      <c r="L18" s="103">
        <f>SUM(L8:L14)</f>
        <v>268000000</v>
      </c>
      <c r="M18" s="102"/>
      <c r="N18" s="106"/>
      <c r="O18" s="87"/>
      <c r="P18" s="96"/>
      <c r="Q18" s="104">
        <f>SUM(Q8:Q17)</f>
        <v>246219055</v>
      </c>
      <c r="R18" s="90"/>
      <c r="S18" s="87"/>
      <c r="T18" s="96"/>
      <c r="U18" s="104">
        <f>SUM(U8:U17)</f>
        <v>246219055</v>
      </c>
      <c r="V18" s="87"/>
      <c r="W18" s="96"/>
      <c r="X18" s="104">
        <f>SUM(X8:X17)</f>
        <v>228904765</v>
      </c>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row>
    <row r="19" spans="1:129" s="64" customFormat="1" ht="17.25" thickBot="1" x14ac:dyDescent="0.35">
      <c r="A19" s="52"/>
      <c r="B19" s="52"/>
      <c r="C19" s="42"/>
      <c r="D19" s="42"/>
      <c r="E19" s="42"/>
      <c r="F19" s="53"/>
      <c r="G19" s="42"/>
      <c r="H19" s="42"/>
      <c r="I19" s="43"/>
      <c r="J19" s="54" t="s">
        <v>29</v>
      </c>
      <c r="K19" s="55"/>
      <c r="L19" s="56">
        <f>+L18</f>
        <v>268000000</v>
      </c>
      <c r="M19" s="57"/>
      <c r="N19" s="57"/>
      <c r="O19" s="57"/>
      <c r="P19" s="57"/>
      <c r="Q19" s="68">
        <f>+Q18</f>
        <v>246219055</v>
      </c>
      <c r="R19" s="129">
        <f>(Q19*1)/L19</f>
        <v>0.91872781716417906</v>
      </c>
      <c r="S19" s="59"/>
      <c r="T19" s="60"/>
      <c r="U19" s="61">
        <f>+U18</f>
        <v>246219055</v>
      </c>
      <c r="V19" s="59"/>
      <c r="W19" s="60"/>
      <c r="X19" s="62">
        <f>+X18</f>
        <v>228904765</v>
      </c>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row>
    <row r="20" spans="1:129" ht="15" x14ac:dyDescent="0.25">
      <c r="R20" s="4"/>
    </row>
    <row r="21" spans="1:129" ht="15" x14ac:dyDescent="0.25">
      <c r="Q21" s="39"/>
      <c r="R21" s="6"/>
      <c r="S21" s="39"/>
    </row>
    <row r="22" spans="1:129" ht="15" x14ac:dyDescent="0.25">
      <c r="Q22" s="39"/>
      <c r="R22" s="6"/>
      <c r="S22" s="39"/>
    </row>
    <row r="23" spans="1:129" ht="15" x14ac:dyDescent="0.25">
      <c r="Q23" s="39"/>
      <c r="R23" s="6"/>
      <c r="S23" s="39"/>
    </row>
    <row r="24" spans="1:129" ht="15" x14ac:dyDescent="0.25">
      <c r="Q24" s="39"/>
      <c r="R24" s="6"/>
      <c r="S24" s="39"/>
    </row>
    <row r="25" spans="1:129" ht="15" x14ac:dyDescent="0.25">
      <c r="Q25" s="39"/>
      <c r="R25" s="6"/>
      <c r="S25" s="39"/>
    </row>
    <row r="26" spans="1:129" ht="15" x14ac:dyDescent="0.25">
      <c r="Q26" s="39"/>
      <c r="R26" s="6"/>
      <c r="S26" s="39"/>
    </row>
    <row r="27" spans="1:129" ht="15" x14ac:dyDescent="0.25">
      <c r="Q27" s="39"/>
      <c r="R27" s="6"/>
      <c r="S27" s="39"/>
    </row>
    <row r="28" spans="1:129" ht="15" x14ac:dyDescent="0.25">
      <c r="Q28" s="39"/>
      <c r="R28" s="6"/>
      <c r="S28" s="39"/>
    </row>
    <row r="29" spans="1:129" ht="15" x14ac:dyDescent="0.25">
      <c r="Q29" s="39"/>
      <c r="R29" s="7"/>
      <c r="S29" s="39"/>
    </row>
    <row r="30" spans="1:129" ht="15" x14ac:dyDescent="0.25"/>
    <row r="31" spans="1:129" ht="15" x14ac:dyDescent="0.25"/>
    <row r="32" spans="1:129"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customHeight="1" x14ac:dyDescent="0.25"/>
    <row r="73" ht="15"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sheetData>
  <sheetProtection algorithmName="SHA-512" hashValue="n65ohC07L+Ffj6EX+0jdqEzxJw4jh4V7cz4Mmlzk4ufD5sS0krH2uh61O6IY0kmIuXJNd3wN+M6iz/O3aY2AWQ==" saltValue="WtcaMuI9VCeVpD3nWnK56g==" spinCount="100000" sheet="1" objects="1" scenarios="1" selectLockedCells="1" selectUnlockedCells="1"/>
  <mergeCells count="24">
    <mergeCell ref="A2:A5"/>
    <mergeCell ref="B2:V2"/>
    <mergeCell ref="F10:F14"/>
    <mergeCell ref="G10:G14"/>
    <mergeCell ref="H10:H14"/>
    <mergeCell ref="I10:I14"/>
    <mergeCell ref="J10:J14"/>
    <mergeCell ref="K10:K14"/>
    <mergeCell ref="B8:B17"/>
    <mergeCell ref="M8:M17"/>
    <mergeCell ref="A8:A17"/>
    <mergeCell ref="C8:C17"/>
    <mergeCell ref="D8:D9"/>
    <mergeCell ref="E8:E9"/>
    <mergeCell ref="L8:L9"/>
    <mergeCell ref="D10:D17"/>
    <mergeCell ref="E10:E17"/>
    <mergeCell ref="L10:L17"/>
    <mergeCell ref="W2:X2"/>
    <mergeCell ref="B3:V3"/>
    <mergeCell ref="W3:X3"/>
    <mergeCell ref="B4:V5"/>
    <mergeCell ref="W4:X4"/>
    <mergeCell ref="W5:X5"/>
  </mergeCells>
  <conditionalFormatting sqref="R29:R1048576 R7:R17 R19">
    <cfRule type="cellIs" dxfId="829" priority="11" operator="between">
      <formula>0.51</formula>
      <formula>0.69</formula>
    </cfRule>
    <cfRule type="cellIs" dxfId="828" priority="12" operator="between">
      <formula>0.51</formula>
      <formula>0.69</formula>
    </cfRule>
    <cfRule type="cellIs" dxfId="827" priority="13" operator="lessThan">
      <formula>0.5</formula>
    </cfRule>
    <cfRule type="cellIs" dxfId="826" priority="14" operator="greaterThan">
      <formula>0.7</formula>
    </cfRule>
    <cfRule type="cellIs" dxfId="825" priority="15" operator="between">
      <formula>0.51</formula>
      <formula>0.69</formula>
    </cfRule>
    <cfRule type="cellIs" dxfId="824" priority="16" operator="lessThan">
      <formula>50</formula>
    </cfRule>
    <cfRule type="cellIs" dxfId="823" priority="17" operator="greaterThan">
      <formula>0.7</formula>
    </cfRule>
    <cfRule type="cellIs" dxfId="822" priority="18" operator="between">
      <formula>0.51</formula>
      <formula>0.69</formula>
    </cfRule>
    <cfRule type="cellIs" dxfId="821" priority="19" operator="lessThan">
      <formula>0.5</formula>
    </cfRule>
    <cfRule type="cellIs" dxfId="820" priority="20" operator="greaterThan">
      <formula>0.7</formula>
    </cfRule>
  </conditionalFormatting>
  <conditionalFormatting sqref="R18">
    <cfRule type="cellIs" dxfId="819" priority="1" operator="between">
      <formula>0.51</formula>
      <formula>0.69</formula>
    </cfRule>
    <cfRule type="cellIs" dxfId="818" priority="2" operator="between">
      <formula>0.51</formula>
      <formula>0.69</formula>
    </cfRule>
    <cfRule type="cellIs" dxfId="817" priority="3" operator="lessThan">
      <formula>0.5</formula>
    </cfRule>
    <cfRule type="cellIs" dxfId="816" priority="4" operator="greaterThan">
      <formula>0.7</formula>
    </cfRule>
    <cfRule type="cellIs" dxfId="815" priority="5" operator="between">
      <formula>0.51</formula>
      <formula>0.69</formula>
    </cfRule>
    <cfRule type="cellIs" dxfId="814" priority="6" operator="lessThan">
      <formula>50</formula>
    </cfRule>
    <cfRule type="cellIs" dxfId="813" priority="7" operator="greaterThan">
      <formula>0.7</formula>
    </cfRule>
    <cfRule type="cellIs" dxfId="812" priority="8" operator="between">
      <formula>0.51</formula>
      <formula>0.69</formula>
    </cfRule>
    <cfRule type="cellIs" dxfId="811" priority="9" operator="lessThan">
      <formula>0.5</formula>
    </cfRule>
    <cfRule type="cellIs" dxfId="810" priority="10" operator="greaterThan">
      <formula>0.7</formula>
    </cfRule>
  </conditionalFormatting>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482B"/>
  </sheetPr>
  <dimension ref="A1:EB847"/>
  <sheetViews>
    <sheetView showGridLines="0" topLeftCell="C1" zoomScale="80" zoomScaleNormal="80" workbookViewId="0">
      <selection activeCell="M22" sqref="M22:M29"/>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7.28515625" style="40" hidden="1" customWidth="1"/>
    <col min="9" max="9" width="12.7109375" style="40" hidden="1" customWidth="1"/>
    <col min="10" max="10" width="15.140625" style="40" hidden="1" customWidth="1"/>
    <col min="11" max="11" width="15" style="40" hidden="1" customWidth="1"/>
    <col min="12" max="12" width="18.7109375" style="40" customWidth="1"/>
    <col min="13" max="13" width="29.28515625" style="40" customWidth="1"/>
    <col min="14" max="14" width="15.7109375" style="40" customWidth="1"/>
    <col min="15" max="15" width="11.42578125" style="40" customWidth="1"/>
    <col min="16" max="16" width="15.42578125" style="40" customWidth="1"/>
    <col min="17" max="17" width="17.85546875" style="40" customWidth="1"/>
    <col min="18" max="18" width="11.5703125" style="3" bestFit="1" customWidth="1"/>
    <col min="19" max="19" width="11.42578125" style="40" customWidth="1"/>
    <col min="20" max="20" width="16.7109375" style="35" bestFit="1" customWidth="1"/>
    <col min="21" max="21" width="18.2851562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876</v>
      </c>
      <c r="H7" s="41" t="s">
        <v>1565</v>
      </c>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15" x14ac:dyDescent="0.25">
      <c r="A8" s="517" t="s">
        <v>153</v>
      </c>
      <c r="B8" s="530" t="s">
        <v>154</v>
      </c>
      <c r="C8" s="530" t="s">
        <v>10</v>
      </c>
      <c r="D8" s="536" t="s">
        <v>844</v>
      </c>
      <c r="E8" s="530" t="s">
        <v>100</v>
      </c>
      <c r="F8" s="539">
        <v>54162113</v>
      </c>
      <c r="G8" s="539">
        <v>54162112</v>
      </c>
      <c r="H8" s="517"/>
      <c r="I8" s="517"/>
      <c r="J8" s="517"/>
      <c r="K8" s="517"/>
      <c r="L8" s="545">
        <f>+F8+G8+H8+J8-K8</f>
        <v>108324225</v>
      </c>
      <c r="M8" s="548">
        <f>+L21</f>
        <v>231626668</v>
      </c>
      <c r="N8" s="79" t="s">
        <v>587</v>
      </c>
      <c r="O8" s="371" t="s">
        <v>55</v>
      </c>
      <c r="P8" s="79" t="s">
        <v>592</v>
      </c>
      <c r="Q8" s="67">
        <v>9886933</v>
      </c>
      <c r="R8" s="46"/>
      <c r="S8" s="44">
        <v>112</v>
      </c>
      <c r="T8" s="123">
        <v>44582</v>
      </c>
      <c r="U8" s="67">
        <v>9886933</v>
      </c>
      <c r="V8" s="38">
        <v>563</v>
      </c>
      <c r="W8" s="123">
        <v>44586</v>
      </c>
      <c r="X8" s="67">
        <v>9886933</v>
      </c>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51" customFormat="1" ht="15" x14ac:dyDescent="0.25">
      <c r="A9" s="518"/>
      <c r="B9" s="531"/>
      <c r="C9" s="531"/>
      <c r="D9" s="537"/>
      <c r="E9" s="531"/>
      <c r="F9" s="540"/>
      <c r="G9" s="540"/>
      <c r="H9" s="518"/>
      <c r="I9" s="518"/>
      <c r="J9" s="518"/>
      <c r="K9" s="518"/>
      <c r="L9" s="546"/>
      <c r="M9" s="549"/>
      <c r="N9" s="79" t="s">
        <v>588</v>
      </c>
      <c r="O9" s="371" t="s">
        <v>56</v>
      </c>
      <c r="P9" s="79" t="s">
        <v>593</v>
      </c>
      <c r="Q9" s="67">
        <v>10961600</v>
      </c>
      <c r="R9" s="46"/>
      <c r="S9" s="44">
        <v>114</v>
      </c>
      <c r="T9" s="123">
        <v>44582</v>
      </c>
      <c r="U9" s="67">
        <v>10961600</v>
      </c>
      <c r="V9" s="38">
        <v>562</v>
      </c>
      <c r="W9" s="123">
        <v>44586</v>
      </c>
      <c r="X9" s="67">
        <v>10961600</v>
      </c>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29" s="51" customFormat="1" ht="15" x14ac:dyDescent="0.25">
      <c r="A10" s="518"/>
      <c r="B10" s="531"/>
      <c r="C10" s="531"/>
      <c r="D10" s="537"/>
      <c r="E10" s="531"/>
      <c r="F10" s="540"/>
      <c r="G10" s="540"/>
      <c r="H10" s="518"/>
      <c r="I10" s="518"/>
      <c r="J10" s="518"/>
      <c r="K10" s="518"/>
      <c r="L10" s="546"/>
      <c r="M10" s="549"/>
      <c r="N10" s="79" t="s">
        <v>589</v>
      </c>
      <c r="O10" s="371" t="s">
        <v>57</v>
      </c>
      <c r="P10" s="79" t="s">
        <v>594</v>
      </c>
      <c r="Q10" s="67">
        <v>10906133</v>
      </c>
      <c r="R10" s="46"/>
      <c r="S10" s="44">
        <v>206</v>
      </c>
      <c r="T10" s="123">
        <v>44587</v>
      </c>
      <c r="U10" s="67">
        <v>10906133</v>
      </c>
      <c r="V10" s="38">
        <v>1254</v>
      </c>
      <c r="W10" s="123">
        <v>44589</v>
      </c>
      <c r="X10" s="67">
        <v>10906133</v>
      </c>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row>
    <row r="11" spans="1:129" s="51" customFormat="1" ht="15" x14ac:dyDescent="0.25">
      <c r="A11" s="518"/>
      <c r="B11" s="531"/>
      <c r="C11" s="531"/>
      <c r="D11" s="537"/>
      <c r="E11" s="531"/>
      <c r="F11" s="540"/>
      <c r="G11" s="540"/>
      <c r="H11" s="518"/>
      <c r="I11" s="518"/>
      <c r="J11" s="518"/>
      <c r="K11" s="518"/>
      <c r="L11" s="546"/>
      <c r="M11" s="549"/>
      <c r="N11" s="79" t="s">
        <v>590</v>
      </c>
      <c r="O11" s="371" t="s">
        <v>597</v>
      </c>
      <c r="P11" s="79" t="s">
        <v>595</v>
      </c>
      <c r="Q11" s="67">
        <v>12276992</v>
      </c>
      <c r="R11" s="46"/>
      <c r="S11" s="44">
        <v>113</v>
      </c>
      <c r="T11" s="123">
        <v>44582</v>
      </c>
      <c r="U11" s="67">
        <v>12276992</v>
      </c>
      <c r="V11" s="38">
        <v>580</v>
      </c>
      <c r="W11" s="123">
        <v>44587</v>
      </c>
      <c r="X11" s="67">
        <v>12276992</v>
      </c>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row>
    <row r="12" spans="1:129" s="51" customFormat="1" ht="15" x14ac:dyDescent="0.25">
      <c r="A12" s="518"/>
      <c r="B12" s="531"/>
      <c r="C12" s="531"/>
      <c r="D12" s="537"/>
      <c r="E12" s="531"/>
      <c r="F12" s="540"/>
      <c r="G12" s="540"/>
      <c r="H12" s="518"/>
      <c r="I12" s="518"/>
      <c r="J12" s="518"/>
      <c r="K12" s="518"/>
      <c r="L12" s="546"/>
      <c r="M12" s="549"/>
      <c r="N12" s="79" t="s">
        <v>591</v>
      </c>
      <c r="O12" s="371" t="s">
        <v>598</v>
      </c>
      <c r="P12" s="79" t="s">
        <v>596</v>
      </c>
      <c r="Q12" s="67">
        <v>10084672</v>
      </c>
      <c r="R12" s="46"/>
      <c r="S12" s="44">
        <v>193</v>
      </c>
      <c r="T12" s="123">
        <v>44587</v>
      </c>
      <c r="U12" s="67">
        <v>10084672</v>
      </c>
      <c r="V12" s="38">
        <v>1255</v>
      </c>
      <c r="W12" s="123">
        <v>44589</v>
      </c>
      <c r="X12" s="67">
        <v>10084672</v>
      </c>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row>
    <row r="13" spans="1:129" s="51" customFormat="1" ht="15" x14ac:dyDescent="0.25">
      <c r="A13" s="518"/>
      <c r="B13" s="531"/>
      <c r="C13" s="531"/>
      <c r="D13" s="537"/>
      <c r="E13" s="531"/>
      <c r="F13" s="540"/>
      <c r="G13" s="540"/>
      <c r="H13" s="518"/>
      <c r="I13" s="518"/>
      <c r="J13" s="518"/>
      <c r="K13" s="518"/>
      <c r="L13" s="546"/>
      <c r="M13" s="549"/>
      <c r="N13" s="79" t="s">
        <v>1932</v>
      </c>
      <c r="O13" s="371">
        <v>433</v>
      </c>
      <c r="P13" s="79" t="s">
        <v>1931</v>
      </c>
      <c r="Q13" s="295">
        <v>54175332</v>
      </c>
      <c r="R13" s="46"/>
      <c r="S13" s="355">
        <v>877</v>
      </c>
      <c r="T13" s="294">
        <v>44768</v>
      </c>
      <c r="U13" s="295">
        <v>54175332</v>
      </c>
      <c r="V13" s="354">
        <v>3851</v>
      </c>
      <c r="W13" s="294">
        <v>44774</v>
      </c>
      <c r="X13" s="295">
        <v>10843733</v>
      </c>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row>
    <row r="14" spans="1:129" s="51" customFormat="1" ht="15" x14ac:dyDescent="0.25">
      <c r="A14" s="518"/>
      <c r="B14" s="531"/>
      <c r="C14" s="531"/>
      <c r="D14" s="537"/>
      <c r="E14" s="531"/>
      <c r="F14" s="540"/>
      <c r="G14" s="540"/>
      <c r="H14" s="518"/>
      <c r="I14" s="518"/>
      <c r="J14" s="518"/>
      <c r="K14" s="518"/>
      <c r="L14" s="546"/>
      <c r="M14" s="549"/>
      <c r="N14" s="79"/>
      <c r="O14" s="446"/>
      <c r="P14" s="79"/>
      <c r="Q14" s="295"/>
      <c r="R14" s="46"/>
      <c r="S14" s="355"/>
      <c r="T14" s="294"/>
      <c r="U14" s="295"/>
      <c r="V14" s="445">
        <v>3854</v>
      </c>
      <c r="W14" s="294">
        <v>44774</v>
      </c>
      <c r="X14" s="295">
        <v>12276992</v>
      </c>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row>
    <row r="15" spans="1:129" s="51" customFormat="1" ht="15" x14ac:dyDescent="0.25">
      <c r="A15" s="518"/>
      <c r="B15" s="531"/>
      <c r="C15" s="531"/>
      <c r="D15" s="537"/>
      <c r="E15" s="531"/>
      <c r="F15" s="540"/>
      <c r="G15" s="540"/>
      <c r="H15" s="518"/>
      <c r="I15" s="518"/>
      <c r="J15" s="518"/>
      <c r="K15" s="518"/>
      <c r="L15" s="546"/>
      <c r="M15" s="549"/>
      <c r="N15" s="79"/>
      <c r="O15" s="446"/>
      <c r="P15" s="79"/>
      <c r="Q15" s="295"/>
      <c r="R15" s="46"/>
      <c r="S15" s="355"/>
      <c r="T15" s="294"/>
      <c r="U15" s="295"/>
      <c r="V15" s="445">
        <v>3855</v>
      </c>
      <c r="W15" s="294">
        <v>44774</v>
      </c>
      <c r="X15" s="295">
        <v>12022400</v>
      </c>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row>
    <row r="16" spans="1:129" s="51" customFormat="1" ht="15" x14ac:dyDescent="0.25">
      <c r="A16" s="518"/>
      <c r="B16" s="531"/>
      <c r="C16" s="531"/>
      <c r="D16" s="537"/>
      <c r="E16" s="531"/>
      <c r="F16" s="540"/>
      <c r="G16" s="540"/>
      <c r="H16" s="518"/>
      <c r="I16" s="518"/>
      <c r="J16" s="518"/>
      <c r="K16" s="518"/>
      <c r="L16" s="546"/>
      <c r="M16" s="549"/>
      <c r="N16" s="79"/>
      <c r="O16" s="446"/>
      <c r="P16" s="79"/>
      <c r="Q16" s="295"/>
      <c r="R16" s="46"/>
      <c r="S16" s="355"/>
      <c r="T16" s="294"/>
      <c r="U16" s="295"/>
      <c r="V16" s="445">
        <v>4440</v>
      </c>
      <c r="W16" s="294">
        <v>44785</v>
      </c>
      <c r="X16" s="295">
        <v>9027408</v>
      </c>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row>
    <row r="17" spans="1:129" s="51" customFormat="1" ht="15" x14ac:dyDescent="0.25">
      <c r="A17" s="518"/>
      <c r="B17" s="531"/>
      <c r="C17" s="531"/>
      <c r="D17" s="537"/>
      <c r="E17" s="531"/>
      <c r="F17" s="540"/>
      <c r="G17" s="540"/>
      <c r="H17" s="518"/>
      <c r="I17" s="518"/>
      <c r="J17" s="518"/>
      <c r="K17" s="518"/>
      <c r="L17" s="546"/>
      <c r="M17" s="549"/>
      <c r="N17" s="79"/>
      <c r="O17" s="446"/>
      <c r="P17" s="79"/>
      <c r="Q17" s="295"/>
      <c r="R17" s="46"/>
      <c r="S17" s="355"/>
      <c r="T17" s="294"/>
      <c r="U17" s="295"/>
      <c r="V17" s="445">
        <v>4441</v>
      </c>
      <c r="W17" s="294">
        <v>44785</v>
      </c>
      <c r="X17" s="295">
        <v>9991579</v>
      </c>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row>
    <row r="18" spans="1:129" s="51" customFormat="1" ht="15" x14ac:dyDescent="0.25">
      <c r="A18" s="518"/>
      <c r="B18" s="531"/>
      <c r="C18" s="531"/>
      <c r="D18" s="537"/>
      <c r="E18" s="531"/>
      <c r="F18" s="540"/>
      <c r="G18" s="540"/>
      <c r="H18" s="518"/>
      <c r="I18" s="518"/>
      <c r="J18" s="518"/>
      <c r="K18" s="518"/>
      <c r="L18" s="546"/>
      <c r="M18" s="549"/>
      <c r="N18" s="79"/>
      <c r="O18" s="446"/>
      <c r="P18" s="79"/>
      <c r="Q18" s="295"/>
      <c r="R18" s="46"/>
      <c r="S18" s="355"/>
      <c r="T18" s="294"/>
      <c r="U18" s="295"/>
      <c r="V18" s="445">
        <v>4441</v>
      </c>
      <c r="W18" s="294">
        <v>44785</v>
      </c>
      <c r="X18" s="295">
        <v>13220</v>
      </c>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row>
    <row r="19" spans="1:129" s="51" customFormat="1" ht="15" x14ac:dyDescent="0.25">
      <c r="A19" s="518"/>
      <c r="B19" s="531"/>
      <c r="C19" s="531"/>
      <c r="D19" s="538"/>
      <c r="E19" s="532"/>
      <c r="F19" s="541"/>
      <c r="G19" s="541"/>
      <c r="H19" s="519"/>
      <c r="I19" s="519"/>
      <c r="J19" s="519"/>
      <c r="K19" s="519"/>
      <c r="L19" s="547"/>
      <c r="M19" s="549"/>
      <c r="N19" s="79"/>
      <c r="O19" s="446"/>
      <c r="P19" s="79"/>
      <c r="Q19" s="295"/>
      <c r="R19" s="46"/>
      <c r="S19" s="355"/>
      <c r="T19" s="294"/>
      <c r="U19" s="295"/>
      <c r="V19" s="445"/>
      <c r="W19" s="294"/>
      <c r="X19" s="295"/>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row>
    <row r="20" spans="1:129" s="51" customFormat="1" ht="40.5" x14ac:dyDescent="0.25">
      <c r="A20" s="519"/>
      <c r="B20" s="532"/>
      <c r="C20" s="532"/>
      <c r="D20" s="44" t="s">
        <v>772</v>
      </c>
      <c r="E20" s="8" t="s">
        <v>156</v>
      </c>
      <c r="F20" s="311">
        <v>61651222</v>
      </c>
      <c r="G20" s="311">
        <v>61651221</v>
      </c>
      <c r="H20" s="44"/>
      <c r="I20" s="45"/>
      <c r="J20" s="44"/>
      <c r="K20" s="44"/>
      <c r="L20" s="66">
        <f>+F20+G20+H20+J20-K20</f>
        <v>123302443</v>
      </c>
      <c r="M20" s="550"/>
      <c r="N20" s="79" t="s">
        <v>1409</v>
      </c>
      <c r="O20" s="371" t="s">
        <v>1410</v>
      </c>
      <c r="P20" s="79" t="s">
        <v>1411</v>
      </c>
      <c r="Q20" s="67">
        <v>123302441</v>
      </c>
      <c r="R20" s="46"/>
      <c r="S20" s="44">
        <v>665</v>
      </c>
      <c r="T20" s="80">
        <v>44707</v>
      </c>
      <c r="U20" s="288">
        <v>123302441</v>
      </c>
      <c r="V20" s="445">
        <v>5035</v>
      </c>
      <c r="W20" s="294">
        <v>44826</v>
      </c>
      <c r="X20" s="295">
        <v>98653980</v>
      </c>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row>
    <row r="21" spans="1:129" s="108" customFormat="1" ht="15" x14ac:dyDescent="0.25">
      <c r="A21" s="93"/>
      <c r="B21" s="93"/>
      <c r="C21" s="93"/>
      <c r="D21" s="93"/>
      <c r="E21" s="105"/>
      <c r="F21" s="102"/>
      <c r="G21" s="102"/>
      <c r="H21" s="93"/>
      <c r="I21" s="94"/>
      <c r="J21" s="93"/>
      <c r="K21" s="93"/>
      <c r="L21" s="103">
        <f>SUM(L8:L20)</f>
        <v>231626668</v>
      </c>
      <c r="M21" s="102"/>
      <c r="N21" s="106"/>
      <c r="O21" s="87"/>
      <c r="P21" s="96"/>
      <c r="Q21" s="104">
        <f>SUM(Q8:Q20)</f>
        <v>231594103</v>
      </c>
      <c r="R21" s="90"/>
      <c r="S21" s="87"/>
      <c r="T21" s="96"/>
      <c r="U21" s="104">
        <f>SUM(U8:U20)</f>
        <v>231594103</v>
      </c>
      <c r="V21" s="87"/>
      <c r="W21" s="96"/>
      <c r="X21" s="104">
        <f>SUM(X8:XFD20)</f>
        <v>206945642</v>
      </c>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107"/>
      <c r="CZ21" s="107"/>
      <c r="DA21" s="107"/>
      <c r="DB21" s="107"/>
      <c r="DC21" s="107"/>
      <c r="DD21" s="107"/>
      <c r="DE21" s="107"/>
      <c r="DF21" s="107"/>
      <c r="DG21" s="107"/>
      <c r="DH21" s="107"/>
      <c r="DI21" s="107"/>
      <c r="DJ21" s="107"/>
      <c r="DK21" s="107"/>
      <c r="DL21" s="107"/>
      <c r="DM21" s="107"/>
      <c r="DN21" s="107"/>
      <c r="DO21" s="107"/>
      <c r="DP21" s="107"/>
      <c r="DQ21" s="107"/>
      <c r="DR21" s="107"/>
      <c r="DS21" s="107"/>
      <c r="DT21" s="107"/>
      <c r="DU21" s="107"/>
      <c r="DV21" s="107"/>
      <c r="DW21" s="107"/>
      <c r="DX21" s="107"/>
      <c r="DY21" s="107"/>
    </row>
    <row r="22" spans="1:129" s="113" customFormat="1" ht="40.5" x14ac:dyDescent="0.25">
      <c r="A22" s="326"/>
      <c r="B22" s="329" t="s">
        <v>1568</v>
      </c>
      <c r="C22" s="342" t="s">
        <v>10</v>
      </c>
      <c r="D22" s="130" t="s">
        <v>2219</v>
      </c>
      <c r="E22" s="8" t="s">
        <v>165</v>
      </c>
      <c r="F22" s="260"/>
      <c r="G22" s="260"/>
      <c r="H22" s="295">
        <v>70781795</v>
      </c>
      <c r="I22" s="355"/>
      <c r="J22" s="355"/>
      <c r="K22" s="355"/>
      <c r="L22" s="227">
        <f>+F22+G22+H22+J22-K22</f>
        <v>70781795</v>
      </c>
      <c r="M22" s="552">
        <v>219733506</v>
      </c>
      <c r="N22" s="225"/>
      <c r="O22" s="333"/>
      <c r="P22" s="48"/>
      <c r="Q22" s="348"/>
      <c r="R22" s="46"/>
      <c r="S22" s="333"/>
      <c r="T22" s="48"/>
      <c r="U22" s="348"/>
      <c r="V22" s="333"/>
      <c r="W22" s="48"/>
      <c r="X22" s="221"/>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2"/>
      <c r="CS22" s="112"/>
      <c r="CT22" s="112"/>
      <c r="CU22" s="112"/>
      <c r="CV22" s="112"/>
      <c r="CW22" s="112"/>
      <c r="CX22" s="112"/>
      <c r="CY22" s="112"/>
      <c r="CZ22" s="112"/>
      <c r="DA22" s="112"/>
      <c r="DB22" s="112"/>
      <c r="DC22" s="112"/>
      <c r="DD22" s="112"/>
      <c r="DE22" s="112"/>
      <c r="DF22" s="112"/>
      <c r="DG22" s="112"/>
      <c r="DH22" s="112"/>
      <c r="DI22" s="112"/>
      <c r="DJ22" s="112"/>
      <c r="DK22" s="112"/>
      <c r="DL22" s="112"/>
      <c r="DM22" s="112"/>
      <c r="DN22" s="112"/>
      <c r="DO22" s="112"/>
      <c r="DP22" s="112"/>
      <c r="DQ22" s="112"/>
      <c r="DR22" s="112"/>
      <c r="DS22" s="112"/>
      <c r="DT22" s="112"/>
      <c r="DU22" s="112"/>
      <c r="DV22" s="112"/>
      <c r="DW22" s="112"/>
      <c r="DX22" s="112"/>
      <c r="DY22" s="112"/>
    </row>
    <row r="23" spans="1:129" s="113" customFormat="1" ht="27" x14ac:dyDescent="0.25">
      <c r="A23" s="409"/>
      <c r="B23" s="410"/>
      <c r="C23" s="412"/>
      <c r="D23" s="130" t="s">
        <v>2221</v>
      </c>
      <c r="E23" s="8" t="s">
        <v>111</v>
      </c>
      <c r="F23" s="260"/>
      <c r="G23" s="260"/>
      <c r="H23" s="295">
        <v>99321779</v>
      </c>
      <c r="I23" s="355"/>
      <c r="J23" s="355"/>
      <c r="K23" s="355"/>
      <c r="L23" s="227">
        <f t="shared" ref="L23:L29" si="0">+F23+G23+H23+J23-K23</f>
        <v>99321779</v>
      </c>
      <c r="M23" s="553"/>
      <c r="N23" s="225"/>
      <c r="O23" s="408"/>
      <c r="P23" s="48"/>
      <c r="Q23" s="413"/>
      <c r="R23" s="46"/>
      <c r="S23" s="408"/>
      <c r="T23" s="48"/>
      <c r="U23" s="413"/>
      <c r="V23" s="408"/>
      <c r="W23" s="48"/>
      <c r="X23" s="221"/>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c r="CL23" s="112"/>
      <c r="CM23" s="112"/>
      <c r="CN23" s="112"/>
      <c r="CO23" s="112"/>
      <c r="CP23" s="112"/>
      <c r="CQ23" s="112"/>
      <c r="CR23" s="112"/>
      <c r="CS23" s="112"/>
      <c r="CT23" s="112"/>
      <c r="CU23" s="112"/>
      <c r="CV23" s="112"/>
      <c r="CW23" s="112"/>
      <c r="CX23" s="112"/>
      <c r="CY23" s="112"/>
      <c r="CZ23" s="112"/>
      <c r="DA23" s="112"/>
      <c r="DB23" s="112"/>
      <c r="DC23" s="112"/>
      <c r="DD23" s="112"/>
      <c r="DE23" s="112"/>
      <c r="DF23" s="112"/>
      <c r="DG23" s="112"/>
      <c r="DH23" s="112"/>
      <c r="DI23" s="112"/>
      <c r="DJ23" s="112"/>
      <c r="DK23" s="112"/>
      <c r="DL23" s="112"/>
      <c r="DM23" s="112"/>
      <c r="DN23" s="112"/>
      <c r="DO23" s="112"/>
      <c r="DP23" s="112"/>
      <c r="DQ23" s="112"/>
      <c r="DR23" s="112"/>
      <c r="DS23" s="112"/>
      <c r="DT23" s="112"/>
      <c r="DU23" s="112"/>
      <c r="DV23" s="112"/>
      <c r="DW23" s="112"/>
      <c r="DX23" s="112"/>
      <c r="DY23" s="112"/>
    </row>
    <row r="24" spans="1:129" s="113" customFormat="1" ht="27" x14ac:dyDescent="0.25">
      <c r="A24" s="409"/>
      <c r="B24" s="410"/>
      <c r="C24" s="412"/>
      <c r="D24" s="130" t="s">
        <v>2225</v>
      </c>
      <c r="E24" s="8" t="s">
        <v>248</v>
      </c>
      <c r="F24" s="260"/>
      <c r="G24" s="260"/>
      <c r="H24" s="295">
        <v>16947849</v>
      </c>
      <c r="I24" s="355"/>
      <c r="J24" s="355"/>
      <c r="K24" s="355"/>
      <c r="L24" s="227">
        <f t="shared" si="0"/>
        <v>16947849</v>
      </c>
      <c r="M24" s="553"/>
      <c r="N24" s="225"/>
      <c r="O24" s="408"/>
      <c r="P24" s="48"/>
      <c r="Q24" s="413"/>
      <c r="R24" s="46"/>
      <c r="S24" s="408"/>
      <c r="T24" s="48"/>
      <c r="U24" s="413"/>
      <c r="V24" s="408"/>
      <c r="W24" s="48"/>
      <c r="X24" s="221"/>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c r="BZ24" s="112"/>
      <c r="CA24" s="112"/>
      <c r="CB24" s="112"/>
      <c r="CC24" s="112"/>
      <c r="CD24" s="112"/>
      <c r="CE24" s="112"/>
      <c r="CF24" s="112"/>
      <c r="CG24" s="112"/>
      <c r="CH24" s="112"/>
      <c r="CI24" s="112"/>
      <c r="CJ24" s="112"/>
      <c r="CK24" s="112"/>
      <c r="CL24" s="112"/>
      <c r="CM24" s="112"/>
      <c r="CN24" s="112"/>
      <c r="CO24" s="112"/>
      <c r="CP24" s="112"/>
      <c r="CQ24" s="112"/>
      <c r="CR24" s="112"/>
      <c r="CS24" s="112"/>
      <c r="CT24" s="112"/>
      <c r="CU24" s="112"/>
      <c r="CV24" s="112"/>
      <c r="CW24" s="112"/>
      <c r="CX24" s="112"/>
      <c r="CY24" s="112"/>
      <c r="CZ24" s="112"/>
      <c r="DA24" s="112"/>
      <c r="DB24" s="112"/>
      <c r="DC24" s="112"/>
      <c r="DD24" s="112"/>
      <c r="DE24" s="112"/>
      <c r="DF24" s="112"/>
      <c r="DG24" s="112"/>
      <c r="DH24" s="112"/>
      <c r="DI24" s="112"/>
      <c r="DJ24" s="112"/>
      <c r="DK24" s="112"/>
      <c r="DL24" s="112"/>
      <c r="DM24" s="112"/>
      <c r="DN24" s="112"/>
      <c r="DO24" s="112"/>
      <c r="DP24" s="112"/>
      <c r="DQ24" s="112"/>
      <c r="DR24" s="112"/>
      <c r="DS24" s="112"/>
      <c r="DT24" s="112"/>
      <c r="DU24" s="112"/>
      <c r="DV24" s="112"/>
      <c r="DW24" s="112"/>
      <c r="DX24" s="112"/>
      <c r="DY24" s="112"/>
    </row>
    <row r="25" spans="1:129" s="113" customFormat="1" ht="27" x14ac:dyDescent="0.25">
      <c r="A25" s="409"/>
      <c r="B25" s="410"/>
      <c r="C25" s="412"/>
      <c r="D25" s="409" t="s">
        <v>2226</v>
      </c>
      <c r="E25" s="8" t="s">
        <v>984</v>
      </c>
      <c r="F25" s="260"/>
      <c r="G25" s="260"/>
      <c r="H25" s="295">
        <v>2687258</v>
      </c>
      <c r="I25" s="355"/>
      <c r="J25" s="355"/>
      <c r="K25" s="355"/>
      <c r="L25" s="227">
        <f t="shared" si="0"/>
        <v>2687258</v>
      </c>
      <c r="M25" s="553"/>
      <c r="N25" s="225"/>
      <c r="O25" s="408"/>
      <c r="P25" s="48"/>
      <c r="Q25" s="413"/>
      <c r="R25" s="46"/>
      <c r="S25" s="408"/>
      <c r="T25" s="48"/>
      <c r="U25" s="413"/>
      <c r="V25" s="408"/>
      <c r="W25" s="48"/>
      <c r="X25" s="221"/>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row>
    <row r="26" spans="1:129" s="113" customFormat="1" ht="27" x14ac:dyDescent="0.25">
      <c r="A26" s="409"/>
      <c r="B26" s="410"/>
      <c r="C26" s="412"/>
      <c r="D26" s="130" t="s">
        <v>2220</v>
      </c>
      <c r="E26" s="8" t="s">
        <v>165</v>
      </c>
      <c r="F26" s="260"/>
      <c r="G26" s="260"/>
      <c r="H26" s="295">
        <v>12420149</v>
      </c>
      <c r="I26" s="355"/>
      <c r="J26" s="355"/>
      <c r="K26" s="355"/>
      <c r="L26" s="227">
        <f t="shared" si="0"/>
        <v>12420149</v>
      </c>
      <c r="M26" s="553"/>
      <c r="N26" s="225"/>
      <c r="O26" s="408"/>
      <c r="P26" s="48"/>
      <c r="Q26" s="413"/>
      <c r="R26" s="46"/>
      <c r="S26" s="408"/>
      <c r="T26" s="48"/>
      <c r="U26" s="413"/>
      <c r="V26" s="408"/>
      <c r="W26" s="48"/>
      <c r="X26" s="221"/>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row>
    <row r="27" spans="1:129" s="113" customFormat="1" ht="25.5" x14ac:dyDescent="0.25">
      <c r="A27" s="409"/>
      <c r="B27" s="410"/>
      <c r="C27" s="412"/>
      <c r="D27" s="355" t="s">
        <v>2223</v>
      </c>
      <c r="E27" s="8" t="s">
        <v>1147</v>
      </c>
      <c r="F27" s="260"/>
      <c r="G27" s="260"/>
      <c r="H27" s="295">
        <v>5556217</v>
      </c>
      <c r="I27" s="355"/>
      <c r="J27" s="355"/>
      <c r="K27" s="355"/>
      <c r="L27" s="227">
        <f t="shared" si="0"/>
        <v>5556217</v>
      </c>
      <c r="M27" s="553"/>
      <c r="N27" s="225"/>
      <c r="O27" s="408"/>
      <c r="P27" s="48"/>
      <c r="Q27" s="413"/>
      <c r="R27" s="46"/>
      <c r="S27" s="408"/>
      <c r="T27" s="48"/>
      <c r="U27" s="413"/>
      <c r="V27" s="408"/>
      <c r="W27" s="48"/>
      <c r="X27" s="221"/>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A27" s="112"/>
      <c r="CB27" s="112"/>
      <c r="CC27" s="112"/>
      <c r="CD27" s="112"/>
      <c r="CE27" s="112"/>
      <c r="CF27" s="112"/>
      <c r="CG27" s="112"/>
      <c r="CH27" s="112"/>
      <c r="CI27" s="112"/>
      <c r="CJ27" s="112"/>
      <c r="CK27" s="112"/>
      <c r="CL27" s="112"/>
      <c r="CM27" s="112"/>
      <c r="CN27" s="112"/>
      <c r="CO27" s="112"/>
      <c r="CP27" s="112"/>
      <c r="CQ27" s="112"/>
      <c r="CR27" s="112"/>
      <c r="CS27" s="112"/>
      <c r="CT27" s="112"/>
      <c r="CU27" s="112"/>
      <c r="CV27" s="112"/>
      <c r="CW27" s="112"/>
      <c r="CX27" s="112"/>
      <c r="CY27" s="112"/>
      <c r="CZ27" s="112"/>
      <c r="DA27" s="112"/>
      <c r="DB27" s="112"/>
      <c r="DC27" s="112"/>
      <c r="DD27" s="112"/>
      <c r="DE27" s="112"/>
      <c r="DF27" s="112"/>
      <c r="DG27" s="112"/>
      <c r="DH27" s="112"/>
      <c r="DI27" s="112"/>
      <c r="DJ27" s="112"/>
      <c r="DK27" s="112"/>
      <c r="DL27" s="112"/>
      <c r="DM27" s="112"/>
      <c r="DN27" s="112"/>
      <c r="DO27" s="112"/>
      <c r="DP27" s="112"/>
      <c r="DQ27" s="112"/>
      <c r="DR27" s="112"/>
      <c r="DS27" s="112"/>
      <c r="DT27" s="112"/>
      <c r="DU27" s="112"/>
      <c r="DV27" s="112"/>
      <c r="DW27" s="112"/>
      <c r="DX27" s="112"/>
      <c r="DY27" s="112"/>
    </row>
    <row r="28" spans="1:129" s="113" customFormat="1" ht="27" x14ac:dyDescent="0.25">
      <c r="A28" s="409"/>
      <c r="B28" s="410"/>
      <c r="C28" s="412"/>
      <c r="D28" s="130" t="s">
        <v>2222</v>
      </c>
      <c r="E28" s="8" t="s">
        <v>111</v>
      </c>
      <c r="F28" s="260"/>
      <c r="G28" s="260"/>
      <c r="H28" s="295">
        <v>8377154</v>
      </c>
      <c r="I28" s="355"/>
      <c r="J28" s="355"/>
      <c r="K28" s="355"/>
      <c r="L28" s="227">
        <f t="shared" si="0"/>
        <v>8377154</v>
      </c>
      <c r="M28" s="553"/>
      <c r="N28" s="225"/>
      <c r="O28" s="408"/>
      <c r="P28" s="48"/>
      <c r="Q28" s="413"/>
      <c r="R28" s="46"/>
      <c r="S28" s="408"/>
      <c r="T28" s="48"/>
      <c r="U28" s="413"/>
      <c r="V28" s="408"/>
      <c r="W28" s="48"/>
      <c r="X28" s="221"/>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c r="CR28" s="112"/>
      <c r="CS28" s="112"/>
      <c r="CT28" s="112"/>
      <c r="CU28" s="112"/>
      <c r="CV28" s="112"/>
      <c r="CW28" s="112"/>
      <c r="CX28" s="112"/>
      <c r="CY28" s="112"/>
      <c r="CZ28" s="112"/>
      <c r="DA28" s="112"/>
      <c r="DB28" s="112"/>
      <c r="DC28" s="112"/>
      <c r="DD28" s="112"/>
      <c r="DE28" s="112"/>
      <c r="DF28" s="112"/>
      <c r="DG28" s="112"/>
      <c r="DH28" s="112"/>
      <c r="DI28" s="112"/>
      <c r="DJ28" s="112"/>
      <c r="DK28" s="112"/>
      <c r="DL28" s="112"/>
      <c r="DM28" s="112"/>
      <c r="DN28" s="112"/>
      <c r="DO28" s="112"/>
      <c r="DP28" s="112"/>
      <c r="DQ28" s="112"/>
      <c r="DR28" s="112"/>
      <c r="DS28" s="112"/>
      <c r="DT28" s="112"/>
      <c r="DU28" s="112"/>
      <c r="DV28" s="112"/>
      <c r="DW28" s="112"/>
      <c r="DX28" s="112"/>
      <c r="DY28" s="112"/>
    </row>
    <row r="29" spans="1:129" s="113" customFormat="1" ht="27" x14ac:dyDescent="0.25">
      <c r="A29" s="409"/>
      <c r="B29" s="410"/>
      <c r="C29" s="412"/>
      <c r="D29" s="130" t="s">
        <v>2224</v>
      </c>
      <c r="E29" s="8" t="s">
        <v>248</v>
      </c>
      <c r="F29" s="260"/>
      <c r="G29" s="260"/>
      <c r="H29" s="295">
        <v>3641305</v>
      </c>
      <c r="I29" s="355"/>
      <c r="J29" s="355"/>
      <c r="K29" s="355"/>
      <c r="L29" s="227">
        <f t="shared" si="0"/>
        <v>3641305</v>
      </c>
      <c r="M29" s="554"/>
      <c r="N29" s="225"/>
      <c r="O29" s="408"/>
      <c r="P29" s="48"/>
      <c r="Q29" s="413"/>
      <c r="R29" s="46"/>
      <c r="S29" s="408"/>
      <c r="T29" s="48"/>
      <c r="U29" s="413"/>
      <c r="V29" s="408"/>
      <c r="W29" s="48"/>
      <c r="X29" s="221"/>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row>
    <row r="30" spans="1:129" s="108" customFormat="1" ht="15" x14ac:dyDescent="0.25">
      <c r="A30" s="93"/>
      <c r="B30" s="93"/>
      <c r="C30" s="87"/>
      <c r="D30" s="87"/>
      <c r="E30" s="117"/>
      <c r="F30" s="104"/>
      <c r="G30" s="104"/>
      <c r="H30" s="87"/>
      <c r="I30" s="87"/>
      <c r="J30" s="87"/>
      <c r="K30" s="87"/>
      <c r="L30" s="89">
        <f>SUM(L22:L29)</f>
        <v>219733506</v>
      </c>
      <c r="M30" s="104"/>
      <c r="N30" s="106"/>
      <c r="O30" s="87"/>
      <c r="P30" s="96"/>
      <c r="Q30" s="104">
        <f>SUM(Q22:Q29)</f>
        <v>0</v>
      </c>
      <c r="R30" s="120"/>
      <c r="S30" s="87"/>
      <c r="T30" s="96"/>
      <c r="U30" s="104">
        <f>SUM(U22:U29)</f>
        <v>0</v>
      </c>
      <c r="V30" s="87"/>
      <c r="W30" s="96"/>
      <c r="X30" s="104">
        <f>SUM(X22:X29)</f>
        <v>0</v>
      </c>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row>
    <row r="31" spans="1:129" s="64" customFormat="1" ht="17.25" thickBot="1" x14ac:dyDescent="0.35">
      <c r="A31" s="52"/>
      <c r="B31" s="52"/>
      <c r="C31" s="232"/>
      <c r="D31" s="232"/>
      <c r="E31" s="232"/>
      <c r="F31" s="233"/>
      <c r="G31" s="232"/>
      <c r="H31" s="232"/>
      <c r="I31" s="228"/>
      <c r="J31" s="54" t="s">
        <v>29</v>
      </c>
      <c r="K31" s="55"/>
      <c r="L31" s="56">
        <f>+L30+L21</f>
        <v>451360174</v>
      </c>
      <c r="M31" s="57"/>
      <c r="N31" s="57"/>
      <c r="O31" s="57"/>
      <c r="P31" s="57"/>
      <c r="Q31" s="68">
        <f>+Q30+Q21</f>
        <v>231594103</v>
      </c>
      <c r="R31" s="368">
        <f>(Q31*1)/L31</f>
        <v>0.51310265358059703</v>
      </c>
      <c r="S31" s="352"/>
      <c r="T31" s="114"/>
      <c r="U31" s="115">
        <f>+U30+U21</f>
        <v>231594103</v>
      </c>
      <c r="V31" s="352"/>
      <c r="W31" s="114"/>
      <c r="X31" s="116">
        <f>+X30+X21</f>
        <v>206945642</v>
      </c>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row>
    <row r="32" spans="1:129" ht="15" x14ac:dyDescent="0.25">
      <c r="R32" s="4"/>
    </row>
    <row r="33" spans="17:19" ht="15" x14ac:dyDescent="0.25">
      <c r="Q33" s="39"/>
      <c r="R33" s="6"/>
      <c r="S33" s="39"/>
    </row>
    <row r="34" spans="17:19" ht="15" x14ac:dyDescent="0.25">
      <c r="Q34" s="39"/>
      <c r="R34" s="6"/>
      <c r="S34" s="39"/>
    </row>
    <row r="35" spans="17:19" ht="15" x14ac:dyDescent="0.25">
      <c r="Q35" s="39"/>
      <c r="R35" s="6"/>
      <c r="S35" s="39"/>
    </row>
    <row r="36" spans="17:19" ht="15" x14ac:dyDescent="0.25">
      <c r="Q36" s="39"/>
      <c r="R36" s="6"/>
      <c r="S36" s="39"/>
    </row>
    <row r="37" spans="17:19" ht="15" x14ac:dyDescent="0.25">
      <c r="Q37" s="39"/>
      <c r="R37" s="6"/>
      <c r="S37" s="39"/>
    </row>
    <row r="38" spans="17:19" ht="15" x14ac:dyDescent="0.25">
      <c r="Q38" s="39"/>
      <c r="R38" s="6"/>
      <c r="S38" s="39"/>
    </row>
    <row r="39" spans="17:19" ht="15" x14ac:dyDescent="0.25">
      <c r="Q39" s="39"/>
      <c r="R39" s="6"/>
      <c r="S39" s="39"/>
    </row>
    <row r="40" spans="17:19" ht="15" x14ac:dyDescent="0.25">
      <c r="Q40" s="39"/>
      <c r="R40" s="6"/>
      <c r="S40" s="39"/>
    </row>
    <row r="41" spans="17:19" ht="15" x14ac:dyDescent="0.25">
      <c r="Q41" s="39"/>
      <c r="R41" s="7"/>
      <c r="S41" s="39"/>
    </row>
    <row r="42" spans="17:19" ht="15" x14ac:dyDescent="0.25"/>
    <row r="43" spans="17:19" ht="15" x14ac:dyDescent="0.25"/>
    <row r="44" spans="17:19" ht="15" x14ac:dyDescent="0.25"/>
    <row r="45" spans="17:19" ht="15" x14ac:dyDescent="0.25"/>
    <row r="46" spans="17:19" ht="15" x14ac:dyDescent="0.25"/>
    <row r="47" spans="17:19" ht="15" x14ac:dyDescent="0.25"/>
    <row r="48" spans="17:19"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customHeight="1" x14ac:dyDescent="0.25"/>
    <row r="85" ht="15"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sheetData>
  <sheetProtection algorithmName="SHA-512" hashValue="0o882RSMLZtzZPGTiQBYI2kbd+zM6JLA7GgcTejkHYkY3B/iE7+PiiUAQuGQNNWp9nHj9NP0ngHpZZwnoxQSww==" saltValue="NhcyPnvFvFC0DK16pJoKCg==" spinCount="100000" sheet="1" objects="1" scenarios="1" selectLockedCells="1" selectUnlockedCells="1"/>
  <mergeCells count="22">
    <mergeCell ref="M22:M29"/>
    <mergeCell ref="E8:E19"/>
    <mergeCell ref="F8:F19"/>
    <mergeCell ref="G8:G19"/>
    <mergeCell ref="H8:H19"/>
    <mergeCell ref="I8:I19"/>
    <mergeCell ref="A8:A20"/>
    <mergeCell ref="B8:B20"/>
    <mergeCell ref="C8:C20"/>
    <mergeCell ref="M8:M20"/>
    <mergeCell ref="A2:A5"/>
    <mergeCell ref="B2:V2"/>
    <mergeCell ref="D8:D19"/>
    <mergeCell ref="J8:J19"/>
    <mergeCell ref="K8:K19"/>
    <mergeCell ref="L8:L19"/>
    <mergeCell ref="W2:X2"/>
    <mergeCell ref="B3:V3"/>
    <mergeCell ref="W3:X3"/>
    <mergeCell ref="B4:V5"/>
    <mergeCell ref="W4:X4"/>
    <mergeCell ref="W5:X5"/>
  </mergeCells>
  <conditionalFormatting sqref="R41:R1048576 R7:R20 R31">
    <cfRule type="cellIs" dxfId="809" priority="11" operator="between">
      <formula>0.51</formula>
      <formula>0.69</formula>
    </cfRule>
    <cfRule type="cellIs" dxfId="808" priority="12" operator="between">
      <formula>0.51</formula>
      <formula>0.69</formula>
    </cfRule>
    <cfRule type="cellIs" dxfId="807" priority="13" operator="lessThan">
      <formula>0.5</formula>
    </cfRule>
    <cfRule type="cellIs" dxfId="806" priority="14" operator="greaterThan">
      <formula>0.7</formula>
    </cfRule>
    <cfRule type="cellIs" dxfId="805" priority="15" operator="between">
      <formula>0.51</formula>
      <formula>0.69</formula>
    </cfRule>
    <cfRule type="cellIs" dxfId="804" priority="16" operator="lessThan">
      <formula>50</formula>
    </cfRule>
    <cfRule type="cellIs" dxfId="803" priority="17" operator="greaterThan">
      <formula>0.7</formula>
    </cfRule>
    <cfRule type="cellIs" dxfId="802" priority="18" operator="between">
      <formula>0.51</formula>
      <formula>0.69</formula>
    </cfRule>
    <cfRule type="cellIs" dxfId="801" priority="19" operator="lessThan">
      <formula>0.5</formula>
    </cfRule>
    <cfRule type="cellIs" dxfId="800" priority="20" operator="greaterThan">
      <formula>0.7</formula>
    </cfRule>
  </conditionalFormatting>
  <conditionalFormatting sqref="R21:R30">
    <cfRule type="cellIs" dxfId="799" priority="1" operator="between">
      <formula>0.51</formula>
      <formula>0.69</formula>
    </cfRule>
    <cfRule type="cellIs" dxfId="798" priority="2" operator="between">
      <formula>0.51</formula>
      <formula>0.69</formula>
    </cfRule>
    <cfRule type="cellIs" dxfId="797" priority="3" operator="lessThan">
      <formula>0.5</formula>
    </cfRule>
    <cfRule type="cellIs" dxfId="796" priority="4" operator="greaterThan">
      <formula>0.7</formula>
    </cfRule>
    <cfRule type="cellIs" dxfId="795" priority="5" operator="between">
      <formula>0.51</formula>
      <formula>0.69</formula>
    </cfRule>
    <cfRule type="cellIs" dxfId="794" priority="6" operator="lessThan">
      <formula>50</formula>
    </cfRule>
    <cfRule type="cellIs" dxfId="793" priority="7" operator="greaterThan">
      <formula>0.7</formula>
    </cfRule>
    <cfRule type="cellIs" dxfId="792" priority="8" operator="between">
      <formula>0.51</formula>
      <formula>0.69</formula>
    </cfRule>
    <cfRule type="cellIs" dxfId="791" priority="9" operator="lessThan">
      <formula>0.5</formula>
    </cfRule>
    <cfRule type="cellIs" dxfId="790" priority="10" operator="greaterThan">
      <formula>0.7</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482B"/>
  </sheetPr>
  <dimension ref="A1:EC859"/>
  <sheetViews>
    <sheetView showGridLines="0" topLeftCell="A7" zoomScale="80" zoomScaleNormal="80" workbookViewId="0">
      <pane ySplit="1" topLeftCell="A8" activePane="bottomLeft" state="frozen"/>
      <selection activeCell="A7" sqref="A7"/>
      <selection pane="bottomLeft" activeCell="M40" sqref="M40"/>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5.7109375" style="40" hidden="1" customWidth="1"/>
    <col min="9" max="9" width="16.7109375" style="40" hidden="1" customWidth="1"/>
    <col min="10" max="10" width="16.7109375" style="351" hidden="1" customWidth="1"/>
    <col min="11" max="11" width="16.7109375" style="40" hidden="1" customWidth="1"/>
    <col min="12" max="12" width="16.5703125" style="40" hidden="1" customWidth="1"/>
    <col min="13" max="13" width="22" style="40" customWidth="1"/>
    <col min="14" max="14" width="29.28515625" style="40" customWidth="1"/>
    <col min="15" max="15" width="15.7109375" style="40" customWidth="1"/>
    <col min="16" max="16" width="11.42578125" style="40" customWidth="1"/>
    <col min="17" max="17" width="15.42578125" style="40" customWidth="1"/>
    <col min="18" max="18" width="21.5703125" style="40" customWidth="1"/>
    <col min="19" max="19" width="11.5703125" style="3" bestFit="1" customWidth="1"/>
    <col min="20" max="20" width="11.42578125" style="40" customWidth="1"/>
    <col min="21" max="21" width="16.7109375" style="35" bestFit="1" customWidth="1"/>
    <col min="22" max="22" width="21.28515625" style="40" bestFit="1" customWidth="1"/>
    <col min="23" max="23" width="11.42578125" style="40" customWidth="1"/>
    <col min="24" max="24" width="14.5703125" style="35" customWidth="1"/>
    <col min="25" max="25" width="22.28515625" style="40" bestFit="1" customWidth="1"/>
    <col min="26" max="130" width="11.5703125" style="39" hidden="1" customWidth="1"/>
    <col min="131" max="133" width="11.5703125" style="40" hidden="1" customWidth="1"/>
    <col min="134" max="16384" width="11.42578125" style="40" hidden="1"/>
  </cols>
  <sheetData>
    <row r="1" spans="1:130" ht="15" hidden="1" x14ac:dyDescent="0.25">
      <c r="A1" s="24"/>
      <c r="B1" s="25"/>
      <c r="C1" s="25"/>
      <c r="D1" s="26"/>
      <c r="E1" s="26"/>
      <c r="F1" s="27"/>
      <c r="G1" s="28"/>
      <c r="H1" s="28"/>
      <c r="I1" s="28"/>
      <c r="J1" s="28"/>
      <c r="K1" s="28"/>
      <c r="L1" s="29"/>
      <c r="M1" s="24"/>
      <c r="N1" s="24"/>
      <c r="O1" s="24"/>
      <c r="P1" s="24"/>
      <c r="Q1" s="24"/>
      <c r="R1" s="24"/>
      <c r="S1" s="24"/>
      <c r="T1" s="24"/>
      <c r="U1" s="36"/>
      <c r="V1" s="24"/>
      <c r="W1" s="24"/>
      <c r="X1" s="36"/>
    </row>
    <row r="2" spans="1:130" ht="15" hidden="1" x14ac:dyDescent="0.25">
      <c r="A2" s="523"/>
      <c r="B2" s="524"/>
      <c r="C2" s="524"/>
      <c r="D2" s="524"/>
      <c r="E2" s="524"/>
      <c r="F2" s="524"/>
      <c r="G2" s="524"/>
      <c r="H2" s="524"/>
      <c r="I2" s="524"/>
      <c r="J2" s="524"/>
      <c r="K2" s="524"/>
      <c r="L2" s="524"/>
      <c r="M2" s="524"/>
      <c r="N2" s="524"/>
      <c r="O2" s="524"/>
      <c r="P2" s="524"/>
      <c r="Q2" s="524"/>
      <c r="R2" s="524"/>
      <c r="S2" s="524"/>
      <c r="T2" s="524"/>
      <c r="U2" s="524"/>
      <c r="V2" s="524"/>
      <c r="W2" s="524"/>
      <c r="X2" s="525" t="s">
        <v>86</v>
      </c>
      <c r="Y2" s="525"/>
    </row>
    <row r="3" spans="1:130" ht="15" hidden="1"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6"/>
      <c r="X3" s="525" t="s">
        <v>88</v>
      </c>
      <c r="Y3" s="525"/>
    </row>
    <row r="4" spans="1:130" ht="15" hidden="1"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6"/>
      <c r="X4" s="525" t="s">
        <v>90</v>
      </c>
      <c r="Y4" s="525"/>
    </row>
    <row r="5" spans="1:130" ht="15" hidden="1" x14ac:dyDescent="0.25">
      <c r="A5" s="523"/>
      <c r="B5" s="526"/>
      <c r="C5" s="526"/>
      <c r="D5" s="526"/>
      <c r="E5" s="526"/>
      <c r="F5" s="526"/>
      <c r="G5" s="526"/>
      <c r="H5" s="526"/>
      <c r="I5" s="526"/>
      <c r="J5" s="526"/>
      <c r="K5" s="526"/>
      <c r="L5" s="526"/>
      <c r="M5" s="526"/>
      <c r="N5" s="526"/>
      <c r="O5" s="526"/>
      <c r="P5" s="526"/>
      <c r="Q5" s="526"/>
      <c r="R5" s="526"/>
      <c r="S5" s="526"/>
      <c r="T5" s="526"/>
      <c r="U5" s="526"/>
      <c r="V5" s="526"/>
      <c r="W5" s="526"/>
      <c r="X5" s="525" t="s">
        <v>91</v>
      </c>
      <c r="Y5" s="525"/>
    </row>
    <row r="6" spans="1:130" ht="15" hidden="1" x14ac:dyDescent="0.25">
      <c r="A6" s="24"/>
      <c r="B6" s="24"/>
      <c r="C6" s="24"/>
      <c r="D6" s="24"/>
      <c r="E6" s="24"/>
      <c r="F6" s="24"/>
      <c r="G6" s="24"/>
      <c r="H6" s="24"/>
      <c r="I6" s="24"/>
      <c r="J6" s="24"/>
      <c r="K6" s="24"/>
      <c r="L6" s="24"/>
      <c r="M6" s="24"/>
      <c r="N6" s="24"/>
      <c r="O6" s="24"/>
      <c r="P6" s="24"/>
      <c r="Q6" s="24"/>
      <c r="R6" s="24"/>
      <c r="S6" s="24"/>
      <c r="T6" s="24"/>
      <c r="U6" s="36"/>
      <c r="V6" s="24"/>
      <c r="W6" s="24"/>
      <c r="X6" s="36"/>
    </row>
    <row r="7" spans="1:130" s="34" customFormat="1" ht="63.75" x14ac:dyDescent="0.25">
      <c r="A7" s="41" t="s">
        <v>0</v>
      </c>
      <c r="B7" s="41" t="s">
        <v>1</v>
      </c>
      <c r="C7" s="41" t="s">
        <v>2</v>
      </c>
      <c r="D7" s="41" t="s">
        <v>103</v>
      </c>
      <c r="E7" s="41" t="s">
        <v>30</v>
      </c>
      <c r="F7" s="41" t="s">
        <v>96</v>
      </c>
      <c r="G7" s="41" t="s">
        <v>876</v>
      </c>
      <c r="H7" s="41" t="s">
        <v>1144</v>
      </c>
      <c r="I7" s="41" t="s">
        <v>1145</v>
      </c>
      <c r="J7" s="41" t="s">
        <v>1565</v>
      </c>
      <c r="K7" s="41" t="s">
        <v>98</v>
      </c>
      <c r="L7" s="41" t="s">
        <v>99</v>
      </c>
      <c r="M7" s="41" t="s">
        <v>3</v>
      </c>
      <c r="N7" s="41" t="s">
        <v>4</v>
      </c>
      <c r="O7" s="41" t="s">
        <v>28</v>
      </c>
      <c r="P7" s="41" t="s">
        <v>21</v>
      </c>
      <c r="Q7" s="41" t="s">
        <v>65</v>
      </c>
      <c r="R7" s="41" t="s">
        <v>31</v>
      </c>
      <c r="S7" s="32" t="s">
        <v>62</v>
      </c>
      <c r="T7" s="41" t="s">
        <v>22</v>
      </c>
      <c r="U7" s="37" t="s">
        <v>23</v>
      </c>
      <c r="V7" s="41" t="s">
        <v>24</v>
      </c>
      <c r="W7" s="41" t="s">
        <v>25</v>
      </c>
      <c r="X7" s="37" t="s">
        <v>26</v>
      </c>
      <c r="Y7" s="41" t="s">
        <v>27</v>
      </c>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row>
    <row r="8" spans="1:130" s="51" customFormat="1" ht="76.5" customHeight="1" x14ac:dyDescent="0.25">
      <c r="A8" s="517" t="s">
        <v>163</v>
      </c>
      <c r="B8" s="530" t="s">
        <v>164</v>
      </c>
      <c r="C8" s="530" t="s">
        <v>82</v>
      </c>
      <c r="D8" s="44" t="s">
        <v>773</v>
      </c>
      <c r="E8" s="8" t="s">
        <v>165</v>
      </c>
      <c r="F8" s="311">
        <v>40000000</v>
      </c>
      <c r="G8" s="311">
        <v>34000000</v>
      </c>
      <c r="H8" s="44"/>
      <c r="I8" s="45"/>
      <c r="J8" s="45"/>
      <c r="K8" s="295">
        <v>146000000</v>
      </c>
      <c r="L8" s="67">
        <v>0</v>
      </c>
      <c r="M8" s="66">
        <f>+F8+G8+H8+I8+K8-L8</f>
        <v>220000000</v>
      </c>
      <c r="N8" s="548">
        <v>505674630</v>
      </c>
      <c r="O8" s="44"/>
      <c r="P8" s="44"/>
      <c r="Q8" s="44"/>
      <c r="R8" s="44"/>
      <c r="S8" s="46"/>
      <c r="T8" s="47"/>
      <c r="U8" s="48"/>
      <c r="V8" s="47"/>
      <c r="W8" s="47"/>
      <c r="X8" s="48"/>
      <c r="Y8" s="49"/>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row>
    <row r="9" spans="1:130" s="51" customFormat="1" ht="42" customHeight="1" x14ac:dyDescent="0.25">
      <c r="A9" s="518"/>
      <c r="B9" s="531"/>
      <c r="C9" s="531"/>
      <c r="D9" s="536" t="s">
        <v>845</v>
      </c>
      <c r="E9" s="530" t="s">
        <v>100</v>
      </c>
      <c r="F9" s="539">
        <v>141066035</v>
      </c>
      <c r="G9" s="539">
        <v>53337315</v>
      </c>
      <c r="H9" s="517"/>
      <c r="I9" s="517"/>
      <c r="J9" s="517"/>
      <c r="K9" s="539">
        <v>30000000</v>
      </c>
      <c r="L9" s="533">
        <v>0</v>
      </c>
      <c r="M9" s="545">
        <f>+F9+G9+H9+I9+K9-L9</f>
        <v>224403350</v>
      </c>
      <c r="N9" s="549"/>
      <c r="O9" s="79" t="s">
        <v>599</v>
      </c>
      <c r="P9" s="371" t="s">
        <v>602</v>
      </c>
      <c r="Q9" s="79" t="s">
        <v>605</v>
      </c>
      <c r="R9" s="67">
        <v>32300000</v>
      </c>
      <c r="S9" s="46"/>
      <c r="T9" s="38">
        <v>59</v>
      </c>
      <c r="U9" s="123">
        <v>44578</v>
      </c>
      <c r="V9" s="67">
        <v>32300000</v>
      </c>
      <c r="W9" s="38">
        <v>416</v>
      </c>
      <c r="X9" s="123">
        <v>44582</v>
      </c>
      <c r="Y9" s="67">
        <v>32300000</v>
      </c>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row>
    <row r="10" spans="1:130" s="51" customFormat="1" ht="42" customHeight="1" x14ac:dyDescent="0.25">
      <c r="A10" s="518"/>
      <c r="B10" s="531"/>
      <c r="C10" s="531"/>
      <c r="D10" s="537"/>
      <c r="E10" s="531"/>
      <c r="F10" s="540"/>
      <c r="G10" s="540"/>
      <c r="H10" s="518"/>
      <c r="I10" s="518"/>
      <c r="J10" s="518"/>
      <c r="K10" s="540"/>
      <c r="L10" s="534"/>
      <c r="M10" s="546"/>
      <c r="N10" s="549"/>
      <c r="O10" s="79" t="s">
        <v>600</v>
      </c>
      <c r="P10" s="371" t="s">
        <v>603</v>
      </c>
      <c r="Q10" s="79" t="s">
        <v>606</v>
      </c>
      <c r="R10" s="67">
        <v>38241840</v>
      </c>
      <c r="S10" s="46"/>
      <c r="T10" s="38">
        <v>148</v>
      </c>
      <c r="U10" s="123">
        <v>44585</v>
      </c>
      <c r="V10" s="67">
        <v>38241840</v>
      </c>
      <c r="W10" s="38">
        <v>1106</v>
      </c>
      <c r="X10" s="123">
        <v>44589</v>
      </c>
      <c r="Y10" s="67">
        <v>13767063</v>
      </c>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row>
    <row r="11" spans="1:130" s="51" customFormat="1" ht="42" customHeight="1" x14ac:dyDescent="0.25">
      <c r="A11" s="518"/>
      <c r="B11" s="531"/>
      <c r="C11" s="531"/>
      <c r="D11" s="537"/>
      <c r="E11" s="531"/>
      <c r="F11" s="540"/>
      <c r="G11" s="540"/>
      <c r="H11" s="518"/>
      <c r="I11" s="518"/>
      <c r="J11" s="518"/>
      <c r="K11" s="540"/>
      <c r="L11" s="534"/>
      <c r="M11" s="546"/>
      <c r="N11" s="549"/>
      <c r="O11" s="79" t="s">
        <v>601</v>
      </c>
      <c r="P11" s="371" t="s">
        <v>604</v>
      </c>
      <c r="Q11" s="79" t="s">
        <v>607</v>
      </c>
      <c r="R11" s="67">
        <v>32300000</v>
      </c>
      <c r="S11" s="46"/>
      <c r="T11" s="267">
        <v>157</v>
      </c>
      <c r="U11" s="123">
        <v>44585</v>
      </c>
      <c r="V11" s="67">
        <v>32300000</v>
      </c>
      <c r="W11" s="267">
        <v>1102</v>
      </c>
      <c r="X11" s="123">
        <v>44589</v>
      </c>
      <c r="Y11" s="67">
        <v>32300000</v>
      </c>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row>
    <row r="12" spans="1:130" s="51" customFormat="1" ht="42" customHeight="1" x14ac:dyDescent="0.25">
      <c r="A12" s="518"/>
      <c r="B12" s="531"/>
      <c r="C12" s="531"/>
      <c r="D12" s="537"/>
      <c r="E12" s="531"/>
      <c r="F12" s="540"/>
      <c r="G12" s="540"/>
      <c r="H12" s="518"/>
      <c r="I12" s="518"/>
      <c r="J12" s="518"/>
      <c r="K12" s="540"/>
      <c r="L12" s="534"/>
      <c r="M12" s="546"/>
      <c r="N12" s="549"/>
      <c r="O12" s="79" t="s">
        <v>1412</v>
      </c>
      <c r="P12" s="371" t="s">
        <v>1413</v>
      </c>
      <c r="Q12" s="79" t="s">
        <v>1414</v>
      </c>
      <c r="R12" s="67">
        <v>63130000</v>
      </c>
      <c r="S12" s="46"/>
      <c r="T12" s="38">
        <v>570</v>
      </c>
      <c r="U12" s="123">
        <v>44678</v>
      </c>
      <c r="V12" s="288">
        <v>63130000</v>
      </c>
      <c r="W12" s="38">
        <v>3588</v>
      </c>
      <c r="X12" s="123">
        <v>44767</v>
      </c>
      <c r="Y12" s="67">
        <v>45339000</v>
      </c>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row>
    <row r="13" spans="1:130" s="51" customFormat="1" ht="42" customHeight="1" x14ac:dyDescent="0.25">
      <c r="A13" s="518"/>
      <c r="B13" s="531"/>
      <c r="C13" s="531"/>
      <c r="D13" s="537"/>
      <c r="E13" s="531"/>
      <c r="F13" s="540"/>
      <c r="G13" s="540"/>
      <c r="H13" s="518"/>
      <c r="I13" s="518"/>
      <c r="J13" s="518"/>
      <c r="K13" s="540"/>
      <c r="L13" s="534"/>
      <c r="M13" s="546"/>
      <c r="N13" s="549"/>
      <c r="O13" s="79" t="s">
        <v>1927</v>
      </c>
      <c r="P13" s="371" t="s">
        <v>1929</v>
      </c>
      <c r="Q13" s="79" t="s">
        <v>1925</v>
      </c>
      <c r="R13" s="295">
        <v>19306560</v>
      </c>
      <c r="S13" s="46"/>
      <c r="T13" s="354">
        <v>819</v>
      </c>
      <c r="U13" s="294">
        <v>44760</v>
      </c>
      <c r="V13" s="295">
        <v>19306560</v>
      </c>
      <c r="W13" s="354">
        <v>3559</v>
      </c>
      <c r="X13" s="294">
        <v>44760</v>
      </c>
      <c r="Y13" s="295">
        <v>19306560</v>
      </c>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row>
    <row r="14" spans="1:130" s="51" customFormat="1" ht="42" customHeight="1" x14ac:dyDescent="0.25">
      <c r="A14" s="518"/>
      <c r="B14" s="531"/>
      <c r="C14" s="531"/>
      <c r="D14" s="538"/>
      <c r="E14" s="532"/>
      <c r="F14" s="541"/>
      <c r="G14" s="541"/>
      <c r="H14" s="519"/>
      <c r="I14" s="519"/>
      <c r="J14" s="519"/>
      <c r="K14" s="541"/>
      <c r="L14" s="535"/>
      <c r="M14" s="547"/>
      <c r="N14" s="549"/>
      <c r="O14" s="79" t="s">
        <v>1928</v>
      </c>
      <c r="P14" s="371" t="s">
        <v>1930</v>
      </c>
      <c r="Q14" s="79" t="s">
        <v>1926</v>
      </c>
      <c r="R14" s="295">
        <v>12366667</v>
      </c>
      <c r="S14" s="46"/>
      <c r="T14" s="354">
        <v>1110</v>
      </c>
      <c r="U14" s="294">
        <v>44798</v>
      </c>
      <c r="V14" s="295">
        <v>12366667</v>
      </c>
      <c r="W14" s="354">
        <v>4753</v>
      </c>
      <c r="X14" s="294">
        <v>44805</v>
      </c>
      <c r="Y14" s="295">
        <v>12366667</v>
      </c>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row>
    <row r="15" spans="1:130" s="51" customFormat="1" ht="36.75" customHeight="1" x14ac:dyDescent="0.25">
      <c r="A15" s="518"/>
      <c r="B15" s="531"/>
      <c r="C15" s="531"/>
      <c r="D15" s="536" t="s">
        <v>846</v>
      </c>
      <c r="E15" s="593" t="s">
        <v>118</v>
      </c>
      <c r="F15" s="581">
        <v>62867930</v>
      </c>
      <c r="G15" s="584">
        <v>0</v>
      </c>
      <c r="H15" s="517"/>
      <c r="I15" s="517"/>
      <c r="J15" s="325"/>
      <c r="K15" s="517"/>
      <c r="L15" s="539">
        <v>11596650</v>
      </c>
      <c r="M15" s="590">
        <f>+F15+G15+H15+I15+K15-L15</f>
        <v>51271280</v>
      </c>
      <c r="N15" s="549"/>
      <c r="O15" s="79" t="s">
        <v>608</v>
      </c>
      <c r="P15" s="371" t="s">
        <v>610</v>
      </c>
      <c r="Q15" s="79" t="s">
        <v>612</v>
      </c>
      <c r="R15" s="67">
        <v>29610464</v>
      </c>
      <c r="S15" s="46"/>
      <c r="T15" s="38">
        <v>28</v>
      </c>
      <c r="U15" s="123">
        <v>44573</v>
      </c>
      <c r="V15" s="67">
        <v>29610464</v>
      </c>
      <c r="W15" s="38">
        <v>424</v>
      </c>
      <c r="X15" s="123">
        <v>44582</v>
      </c>
      <c r="Y15" s="67">
        <v>29610464</v>
      </c>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row>
    <row r="16" spans="1:130" s="51" customFormat="1" ht="36.75" customHeight="1" x14ac:dyDescent="0.25">
      <c r="A16" s="518"/>
      <c r="B16" s="531"/>
      <c r="C16" s="531"/>
      <c r="D16" s="537"/>
      <c r="E16" s="594"/>
      <c r="F16" s="595"/>
      <c r="G16" s="596"/>
      <c r="H16" s="518"/>
      <c r="I16" s="518"/>
      <c r="J16" s="333"/>
      <c r="K16" s="518"/>
      <c r="L16" s="540"/>
      <c r="M16" s="591"/>
      <c r="N16" s="549"/>
      <c r="O16" s="79" t="s">
        <v>609</v>
      </c>
      <c r="P16" s="371" t="s">
        <v>611</v>
      </c>
      <c r="Q16" s="79" t="s">
        <v>613</v>
      </c>
      <c r="R16" s="67">
        <v>16075853</v>
      </c>
      <c r="S16" s="46"/>
      <c r="T16" s="267">
        <v>316</v>
      </c>
      <c r="U16" s="123">
        <v>44596</v>
      </c>
      <c r="V16" s="67">
        <v>16075853</v>
      </c>
      <c r="W16" s="267">
        <v>2079</v>
      </c>
      <c r="X16" s="123" t="s">
        <v>1018</v>
      </c>
      <c r="Y16" s="67">
        <v>16075853</v>
      </c>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row>
    <row r="17" spans="1:130" s="51" customFormat="1" ht="36.75" customHeight="1" x14ac:dyDescent="0.25">
      <c r="A17" s="518"/>
      <c r="B17" s="531"/>
      <c r="C17" s="531"/>
      <c r="D17" s="592"/>
      <c r="E17" s="586"/>
      <c r="F17" s="583"/>
      <c r="G17" s="586"/>
      <c r="H17" s="519"/>
      <c r="I17" s="519"/>
      <c r="J17" s="326"/>
      <c r="K17" s="519"/>
      <c r="L17" s="541"/>
      <c r="M17" s="586"/>
      <c r="N17" s="549"/>
      <c r="O17" s="79" t="s">
        <v>1415</v>
      </c>
      <c r="P17" s="371" t="s">
        <v>1416</v>
      </c>
      <c r="Q17" s="79" t="s">
        <v>1417</v>
      </c>
      <c r="R17" s="67">
        <v>4284000</v>
      </c>
      <c r="S17" s="46"/>
      <c r="T17" s="38">
        <v>807</v>
      </c>
      <c r="U17" s="123">
        <v>44755</v>
      </c>
      <c r="V17" s="295">
        <v>4284000</v>
      </c>
      <c r="W17" s="38">
        <v>3711</v>
      </c>
      <c r="X17" s="123">
        <v>44771</v>
      </c>
      <c r="Y17" s="295">
        <v>4284000</v>
      </c>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row>
    <row r="18" spans="1:130" s="51" customFormat="1" ht="40.5" x14ac:dyDescent="0.25">
      <c r="A18" s="518"/>
      <c r="B18" s="531"/>
      <c r="C18" s="531"/>
      <c r="D18" s="130" t="s">
        <v>2227</v>
      </c>
      <c r="E18" s="70" t="s">
        <v>166</v>
      </c>
      <c r="F18" s="311">
        <v>18403350</v>
      </c>
      <c r="G18" s="67">
        <v>0</v>
      </c>
      <c r="H18" s="44"/>
      <c r="I18" s="45"/>
      <c r="J18" s="45"/>
      <c r="K18" s="44"/>
      <c r="L18" s="311">
        <v>18403350</v>
      </c>
      <c r="M18" s="66">
        <f>+F18+G18+H18+I18+K18-L18</f>
        <v>0</v>
      </c>
      <c r="N18" s="549"/>
      <c r="O18" s="44"/>
      <c r="P18" s="44"/>
      <c r="Q18" s="44"/>
      <c r="R18" s="44"/>
      <c r="S18" s="46"/>
      <c r="T18" s="44"/>
      <c r="U18" s="80"/>
      <c r="V18" s="44"/>
      <c r="W18" s="44"/>
      <c r="X18" s="80"/>
      <c r="Y18" s="44"/>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row>
    <row r="19" spans="1:130" s="51" customFormat="1" ht="54" x14ac:dyDescent="0.25">
      <c r="A19" s="519"/>
      <c r="B19" s="532"/>
      <c r="C19" s="532"/>
      <c r="D19" s="134" t="s">
        <v>883</v>
      </c>
      <c r="E19" s="139" t="s">
        <v>231</v>
      </c>
      <c r="F19" s="135">
        <v>0</v>
      </c>
      <c r="G19" s="310">
        <v>5000000</v>
      </c>
      <c r="H19" s="134"/>
      <c r="I19" s="86"/>
      <c r="J19" s="86"/>
      <c r="K19" s="310">
        <v>5000000</v>
      </c>
      <c r="L19" s="135">
        <v>0</v>
      </c>
      <c r="M19" s="136">
        <f>+F19+G19+H19+I19+K19-L19</f>
        <v>10000000</v>
      </c>
      <c r="N19" s="550"/>
      <c r="O19" s="44"/>
      <c r="P19" s="44"/>
      <c r="Q19" s="44"/>
      <c r="R19" s="44"/>
      <c r="S19" s="46"/>
      <c r="T19" s="44"/>
      <c r="U19" s="80"/>
      <c r="V19" s="44"/>
      <c r="W19" s="44"/>
      <c r="X19" s="80"/>
      <c r="Y19" s="44"/>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row>
    <row r="20" spans="1:130" s="108" customFormat="1" ht="15" x14ac:dyDescent="0.25">
      <c r="A20" s="93"/>
      <c r="B20" s="93"/>
      <c r="C20" s="93"/>
      <c r="D20" s="93"/>
      <c r="E20" s="105"/>
      <c r="F20" s="102"/>
      <c r="G20" s="102"/>
      <c r="H20" s="93"/>
      <c r="I20" s="94"/>
      <c r="J20" s="94"/>
      <c r="K20" s="93"/>
      <c r="L20" s="93"/>
      <c r="M20" s="103">
        <f>SUM(M8:M19)</f>
        <v>505674630</v>
      </c>
      <c r="N20" s="102"/>
      <c r="O20" s="106"/>
      <c r="P20" s="87"/>
      <c r="Q20" s="96"/>
      <c r="R20" s="104">
        <f>SUM(R8:R19)</f>
        <v>247615384</v>
      </c>
      <c r="S20" s="90"/>
      <c r="T20" s="87"/>
      <c r="U20" s="96"/>
      <c r="V20" s="104">
        <f>SUM(V8:V19)</f>
        <v>247615384</v>
      </c>
      <c r="W20" s="87"/>
      <c r="X20" s="96"/>
      <c r="Y20" s="104">
        <f>SUM(Y8:XFD19)</f>
        <v>205349607</v>
      </c>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row>
    <row r="21" spans="1:130" s="113" customFormat="1" ht="85.5" x14ac:dyDescent="0.25">
      <c r="A21" s="192" t="s">
        <v>1113</v>
      </c>
      <c r="B21" s="492" t="s">
        <v>1114</v>
      </c>
      <c r="C21" s="194" t="s">
        <v>82</v>
      </c>
      <c r="D21" s="192" t="s">
        <v>1191</v>
      </c>
      <c r="E21" s="201" t="s">
        <v>253</v>
      </c>
      <c r="F21" s="190"/>
      <c r="G21" s="190"/>
      <c r="H21" s="192"/>
      <c r="I21" s="311">
        <v>201645000</v>
      </c>
      <c r="J21" s="311"/>
      <c r="K21" s="196"/>
      <c r="L21" s="196"/>
      <c r="M21" s="66">
        <f t="shared" ref="M21:M38" si="0">+F21+G21+H21+I21+K21-L21</f>
        <v>201645000</v>
      </c>
      <c r="N21" s="318">
        <v>201645000</v>
      </c>
      <c r="O21" s="231"/>
      <c r="P21" s="196"/>
      <c r="Q21" s="80"/>
      <c r="R21" s="200"/>
      <c r="S21" s="46"/>
      <c r="T21" s="196"/>
      <c r="U21" s="80"/>
      <c r="V21" s="200"/>
      <c r="W21" s="196"/>
      <c r="X21" s="80"/>
      <c r="Y21" s="200"/>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112"/>
      <c r="CG21" s="112"/>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112"/>
      <c r="DH21" s="112"/>
      <c r="DI21" s="112"/>
      <c r="DJ21" s="112"/>
      <c r="DK21" s="112"/>
      <c r="DL21" s="112"/>
      <c r="DM21" s="112"/>
      <c r="DN21" s="112"/>
      <c r="DO21" s="112"/>
      <c r="DP21" s="112"/>
      <c r="DQ21" s="112"/>
      <c r="DR21" s="112"/>
      <c r="DS21" s="112"/>
      <c r="DT21" s="112"/>
      <c r="DU21" s="112"/>
      <c r="DV21" s="112"/>
      <c r="DW21" s="112"/>
      <c r="DX21" s="112"/>
      <c r="DY21" s="112"/>
      <c r="DZ21" s="112"/>
    </row>
    <row r="22" spans="1:130" s="108" customFormat="1" ht="15" x14ac:dyDescent="0.25">
      <c r="A22" s="93"/>
      <c r="B22" s="93"/>
      <c r="C22" s="93"/>
      <c r="D22" s="93"/>
      <c r="E22" s="105"/>
      <c r="F22" s="102"/>
      <c r="G22" s="102"/>
      <c r="H22" s="93"/>
      <c r="I22" s="94"/>
      <c r="J22" s="94"/>
      <c r="K22" s="93"/>
      <c r="L22" s="93"/>
      <c r="M22" s="103">
        <f>+M21</f>
        <v>201645000</v>
      </c>
      <c r="N22" s="102"/>
      <c r="O22" s="106"/>
      <c r="P22" s="87"/>
      <c r="Q22" s="96"/>
      <c r="R22" s="104">
        <f>+R21</f>
        <v>0</v>
      </c>
      <c r="S22" s="90"/>
      <c r="T22" s="87"/>
      <c r="U22" s="96"/>
      <c r="V22" s="104">
        <f>+V21</f>
        <v>0</v>
      </c>
      <c r="W22" s="87"/>
      <c r="X22" s="96"/>
      <c r="Y22" s="104">
        <f>+Y21</f>
        <v>0</v>
      </c>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c r="DJ22" s="107"/>
      <c r="DK22" s="107"/>
      <c r="DL22" s="107"/>
      <c r="DM22" s="107"/>
      <c r="DN22" s="107"/>
      <c r="DO22" s="107"/>
      <c r="DP22" s="107"/>
      <c r="DQ22" s="107"/>
      <c r="DR22" s="107"/>
      <c r="DS22" s="107"/>
      <c r="DT22" s="107"/>
      <c r="DU22" s="107"/>
      <c r="DV22" s="107"/>
      <c r="DW22" s="107"/>
      <c r="DX22" s="107"/>
      <c r="DY22" s="107"/>
      <c r="DZ22" s="107"/>
    </row>
    <row r="23" spans="1:130" s="113" customFormat="1" ht="54" x14ac:dyDescent="0.25">
      <c r="A23" s="192" t="s">
        <v>1115</v>
      </c>
      <c r="B23" s="492" t="s">
        <v>1116</v>
      </c>
      <c r="C23" s="194" t="s">
        <v>82</v>
      </c>
      <c r="D23" s="192" t="s">
        <v>846</v>
      </c>
      <c r="E23" s="201" t="s">
        <v>118</v>
      </c>
      <c r="F23" s="208"/>
      <c r="G23" s="208"/>
      <c r="H23" s="310">
        <v>4533101</v>
      </c>
      <c r="I23" s="309">
        <v>250421623</v>
      </c>
      <c r="J23" s="309"/>
      <c r="K23" s="196"/>
      <c r="L23" s="196"/>
      <c r="M23" s="66">
        <f t="shared" si="0"/>
        <v>254954724</v>
      </c>
      <c r="N23" s="318">
        <v>254954724</v>
      </c>
      <c r="O23" s="231"/>
      <c r="P23" s="196"/>
      <c r="Q23" s="80"/>
      <c r="R23" s="200"/>
      <c r="S23" s="46"/>
      <c r="T23" s="196"/>
      <c r="U23" s="80"/>
      <c r="V23" s="200"/>
      <c r="W23" s="196"/>
      <c r="X23" s="80"/>
      <c r="Y23" s="200"/>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c r="CL23" s="112"/>
      <c r="CM23" s="112"/>
      <c r="CN23" s="112"/>
      <c r="CO23" s="112"/>
      <c r="CP23" s="112"/>
      <c r="CQ23" s="112"/>
      <c r="CR23" s="112"/>
      <c r="CS23" s="112"/>
      <c r="CT23" s="112"/>
      <c r="CU23" s="112"/>
      <c r="CV23" s="112"/>
      <c r="CW23" s="112"/>
      <c r="CX23" s="112"/>
      <c r="CY23" s="112"/>
      <c r="CZ23" s="112"/>
      <c r="DA23" s="112"/>
      <c r="DB23" s="112"/>
      <c r="DC23" s="112"/>
      <c r="DD23" s="112"/>
      <c r="DE23" s="112"/>
      <c r="DF23" s="112"/>
      <c r="DG23" s="112"/>
      <c r="DH23" s="112"/>
      <c r="DI23" s="112"/>
      <c r="DJ23" s="112"/>
      <c r="DK23" s="112"/>
      <c r="DL23" s="112"/>
      <c r="DM23" s="112"/>
      <c r="DN23" s="112"/>
      <c r="DO23" s="112"/>
      <c r="DP23" s="112"/>
      <c r="DQ23" s="112"/>
      <c r="DR23" s="112"/>
      <c r="DS23" s="112"/>
      <c r="DT23" s="112"/>
      <c r="DU23" s="112"/>
      <c r="DV23" s="112"/>
      <c r="DW23" s="112"/>
      <c r="DX23" s="112"/>
      <c r="DY23" s="112"/>
      <c r="DZ23" s="112"/>
    </row>
    <row r="24" spans="1:130" s="108" customFormat="1" ht="15" x14ac:dyDescent="0.25">
      <c r="A24" s="93"/>
      <c r="B24" s="93"/>
      <c r="C24" s="93"/>
      <c r="D24" s="93"/>
      <c r="E24" s="105"/>
      <c r="F24" s="102"/>
      <c r="G24" s="102"/>
      <c r="H24" s="93"/>
      <c r="I24" s="94"/>
      <c r="J24" s="94"/>
      <c r="K24" s="93"/>
      <c r="L24" s="93"/>
      <c r="M24" s="103">
        <f>+M23</f>
        <v>254954724</v>
      </c>
      <c r="N24" s="102"/>
      <c r="O24" s="106"/>
      <c r="P24" s="87"/>
      <c r="Q24" s="96"/>
      <c r="R24" s="104">
        <f>+R23</f>
        <v>0</v>
      </c>
      <c r="S24" s="90"/>
      <c r="T24" s="87"/>
      <c r="U24" s="96"/>
      <c r="V24" s="104">
        <f>+V23</f>
        <v>0</v>
      </c>
      <c r="W24" s="87"/>
      <c r="X24" s="96"/>
      <c r="Y24" s="104">
        <f>+Y23</f>
        <v>0</v>
      </c>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c r="DZ24" s="107"/>
    </row>
    <row r="25" spans="1:130" s="113" customFormat="1" ht="42.75" customHeight="1" x14ac:dyDescent="0.25">
      <c r="A25" s="517" t="s">
        <v>1117</v>
      </c>
      <c r="B25" s="587" t="s">
        <v>1118</v>
      </c>
      <c r="C25" s="530" t="s">
        <v>82</v>
      </c>
      <c r="D25" s="192" t="s">
        <v>1192</v>
      </c>
      <c r="E25" s="201" t="s">
        <v>117</v>
      </c>
      <c r="F25" s="208"/>
      <c r="G25" s="208"/>
      <c r="H25" s="310">
        <v>12372922</v>
      </c>
      <c r="I25" s="248"/>
      <c r="J25" s="248"/>
      <c r="K25" s="196"/>
      <c r="L25" s="196"/>
      <c r="M25" s="66">
        <f t="shared" si="0"/>
        <v>12372922</v>
      </c>
      <c r="N25" s="548">
        <v>100015899</v>
      </c>
      <c r="O25" s="231"/>
      <c r="P25" s="196"/>
      <c r="Q25" s="80"/>
      <c r="R25" s="200"/>
      <c r="S25" s="46"/>
      <c r="T25" s="196"/>
      <c r="U25" s="80"/>
      <c r="V25" s="200"/>
      <c r="W25" s="196"/>
      <c r="X25" s="80"/>
      <c r="Y25" s="200"/>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row>
    <row r="26" spans="1:130" s="113" customFormat="1" ht="67.5" x14ac:dyDescent="0.25">
      <c r="A26" s="518"/>
      <c r="B26" s="588"/>
      <c r="C26" s="531"/>
      <c r="D26" s="207" t="s">
        <v>845</v>
      </c>
      <c r="E26" s="201" t="s">
        <v>100</v>
      </c>
      <c r="F26" s="208"/>
      <c r="G26" s="208"/>
      <c r="H26" s="310">
        <v>45632268</v>
      </c>
      <c r="I26" s="248"/>
      <c r="J26" s="248"/>
      <c r="K26" s="210"/>
      <c r="L26" s="210"/>
      <c r="M26" s="66">
        <f t="shared" si="0"/>
        <v>45632268</v>
      </c>
      <c r="N26" s="549"/>
      <c r="O26" s="231"/>
      <c r="P26" s="210"/>
      <c r="Q26" s="80"/>
      <c r="R26" s="213"/>
      <c r="S26" s="46"/>
      <c r="T26" s="210"/>
      <c r="U26" s="80"/>
      <c r="V26" s="213"/>
      <c r="W26" s="210"/>
      <c r="X26" s="80"/>
      <c r="Y26" s="213"/>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row>
    <row r="27" spans="1:130" s="113" customFormat="1" ht="25.5" x14ac:dyDescent="0.25">
      <c r="A27" s="518"/>
      <c r="B27" s="588"/>
      <c r="C27" s="531"/>
      <c r="D27" s="207" t="s">
        <v>1194</v>
      </c>
      <c r="E27" s="201" t="s">
        <v>113</v>
      </c>
      <c r="F27" s="208"/>
      <c r="G27" s="208"/>
      <c r="H27" s="310">
        <v>20000000</v>
      </c>
      <c r="I27" s="248"/>
      <c r="J27" s="248"/>
      <c r="K27" s="210"/>
      <c r="L27" s="210"/>
      <c r="M27" s="66">
        <f t="shared" si="0"/>
        <v>20000000</v>
      </c>
      <c r="N27" s="549"/>
      <c r="O27" s="79" t="s">
        <v>2126</v>
      </c>
      <c r="P27" s="374">
        <v>657</v>
      </c>
      <c r="Q27" s="82" t="s">
        <v>2125</v>
      </c>
      <c r="R27" s="295">
        <v>11120967</v>
      </c>
      <c r="S27" s="46"/>
      <c r="T27" s="210"/>
      <c r="U27" s="80"/>
      <c r="V27" s="213"/>
      <c r="W27" s="210"/>
      <c r="X27" s="80"/>
      <c r="Y27" s="213"/>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A27" s="112"/>
      <c r="CB27" s="112"/>
      <c r="CC27" s="112"/>
      <c r="CD27" s="112"/>
      <c r="CE27" s="112"/>
      <c r="CF27" s="112"/>
      <c r="CG27" s="112"/>
      <c r="CH27" s="112"/>
      <c r="CI27" s="112"/>
      <c r="CJ27" s="112"/>
      <c r="CK27" s="112"/>
      <c r="CL27" s="112"/>
      <c r="CM27" s="112"/>
      <c r="CN27" s="112"/>
      <c r="CO27" s="112"/>
      <c r="CP27" s="112"/>
      <c r="CQ27" s="112"/>
      <c r="CR27" s="112"/>
      <c r="CS27" s="112"/>
      <c r="CT27" s="112"/>
      <c r="CU27" s="112"/>
      <c r="CV27" s="112"/>
      <c r="CW27" s="112"/>
      <c r="CX27" s="112"/>
      <c r="CY27" s="112"/>
      <c r="CZ27" s="112"/>
      <c r="DA27" s="112"/>
      <c r="DB27" s="112"/>
      <c r="DC27" s="112"/>
      <c r="DD27" s="112"/>
      <c r="DE27" s="112"/>
      <c r="DF27" s="112"/>
      <c r="DG27" s="112"/>
      <c r="DH27" s="112"/>
      <c r="DI27" s="112"/>
      <c r="DJ27" s="112"/>
      <c r="DK27" s="112"/>
      <c r="DL27" s="112"/>
      <c r="DM27" s="112"/>
      <c r="DN27" s="112"/>
      <c r="DO27" s="112"/>
      <c r="DP27" s="112"/>
      <c r="DQ27" s="112"/>
      <c r="DR27" s="112"/>
      <c r="DS27" s="112"/>
      <c r="DT27" s="112"/>
      <c r="DU27" s="112"/>
      <c r="DV27" s="112"/>
      <c r="DW27" s="112"/>
      <c r="DX27" s="112"/>
      <c r="DY27" s="112"/>
      <c r="DZ27" s="112"/>
    </row>
    <row r="28" spans="1:130" s="113" customFormat="1" ht="54" x14ac:dyDescent="0.25">
      <c r="A28" s="519"/>
      <c r="B28" s="589"/>
      <c r="C28" s="532"/>
      <c r="D28" s="207" t="s">
        <v>1195</v>
      </c>
      <c r="E28" s="201" t="s">
        <v>232</v>
      </c>
      <c r="F28" s="208"/>
      <c r="G28" s="208"/>
      <c r="H28" s="310">
        <v>22010709</v>
      </c>
      <c r="I28" s="248"/>
      <c r="J28" s="248"/>
      <c r="K28" s="210"/>
      <c r="L28" s="210"/>
      <c r="M28" s="66">
        <f t="shared" si="0"/>
        <v>22010709</v>
      </c>
      <c r="N28" s="550"/>
      <c r="O28" s="231"/>
      <c r="P28" s="210"/>
      <c r="Q28" s="80"/>
      <c r="R28" s="213"/>
      <c r="S28" s="46"/>
      <c r="T28" s="210"/>
      <c r="U28" s="80"/>
      <c r="V28" s="213"/>
      <c r="W28" s="210"/>
      <c r="X28" s="80"/>
      <c r="Y28" s="213"/>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c r="CR28" s="112"/>
      <c r="CS28" s="112"/>
      <c r="CT28" s="112"/>
      <c r="CU28" s="112"/>
      <c r="CV28" s="112"/>
      <c r="CW28" s="112"/>
      <c r="CX28" s="112"/>
      <c r="CY28" s="112"/>
      <c r="CZ28" s="112"/>
      <c r="DA28" s="112"/>
      <c r="DB28" s="112"/>
      <c r="DC28" s="112"/>
      <c r="DD28" s="112"/>
      <c r="DE28" s="112"/>
      <c r="DF28" s="112"/>
      <c r="DG28" s="112"/>
      <c r="DH28" s="112"/>
      <c r="DI28" s="112"/>
      <c r="DJ28" s="112"/>
      <c r="DK28" s="112"/>
      <c r="DL28" s="112"/>
      <c r="DM28" s="112"/>
      <c r="DN28" s="112"/>
      <c r="DO28" s="112"/>
      <c r="DP28" s="112"/>
      <c r="DQ28" s="112"/>
      <c r="DR28" s="112"/>
      <c r="DS28" s="112"/>
      <c r="DT28" s="112"/>
      <c r="DU28" s="112"/>
      <c r="DV28" s="112"/>
      <c r="DW28" s="112"/>
      <c r="DX28" s="112"/>
      <c r="DY28" s="112"/>
      <c r="DZ28" s="112"/>
    </row>
    <row r="29" spans="1:130" s="108" customFormat="1" ht="15" x14ac:dyDescent="0.25">
      <c r="A29" s="93"/>
      <c r="B29" s="93"/>
      <c r="C29" s="93"/>
      <c r="D29" s="93"/>
      <c r="E29" s="105"/>
      <c r="F29" s="102"/>
      <c r="G29" s="102"/>
      <c r="H29" s="93"/>
      <c r="I29" s="94"/>
      <c r="J29" s="94"/>
      <c r="K29" s="93"/>
      <c r="L29" s="93"/>
      <c r="M29" s="103">
        <f>SUM(M25:M28)</f>
        <v>100015899</v>
      </c>
      <c r="N29" s="102"/>
      <c r="O29" s="106"/>
      <c r="P29" s="87"/>
      <c r="Q29" s="96"/>
      <c r="R29" s="104">
        <f>SUM(R25:R28)</f>
        <v>11120967</v>
      </c>
      <c r="S29" s="90"/>
      <c r="T29" s="87"/>
      <c r="U29" s="96"/>
      <c r="V29" s="104">
        <f>SUM(V25:V28)</f>
        <v>0</v>
      </c>
      <c r="W29" s="87"/>
      <c r="X29" s="96"/>
      <c r="Y29" s="104">
        <f>SUM(Y25:Y28)</f>
        <v>0</v>
      </c>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row>
    <row r="30" spans="1:130" s="113" customFormat="1" ht="67.5" x14ac:dyDescent="0.25">
      <c r="A30" s="192" t="s">
        <v>1119</v>
      </c>
      <c r="B30" s="491" t="s">
        <v>1120</v>
      </c>
      <c r="C30" s="194" t="s">
        <v>82</v>
      </c>
      <c r="D30" s="192" t="s">
        <v>1193</v>
      </c>
      <c r="E30" s="201" t="s">
        <v>1179</v>
      </c>
      <c r="F30" s="208"/>
      <c r="G30" s="208"/>
      <c r="H30" s="310">
        <v>40000000</v>
      </c>
      <c r="I30" s="248"/>
      <c r="J30" s="248"/>
      <c r="K30" s="295">
        <v>137915843</v>
      </c>
      <c r="L30" s="196"/>
      <c r="M30" s="66">
        <f t="shared" si="0"/>
        <v>177915843</v>
      </c>
      <c r="N30" s="318">
        <v>177915843</v>
      </c>
      <c r="O30" s="231"/>
      <c r="P30" s="196"/>
      <c r="Q30" s="80"/>
      <c r="R30" s="200"/>
      <c r="S30" s="46"/>
      <c r="T30" s="196"/>
      <c r="U30" s="80"/>
      <c r="V30" s="200"/>
      <c r="W30" s="196"/>
      <c r="X30" s="80"/>
      <c r="Y30" s="200"/>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row>
    <row r="31" spans="1:130" s="108" customFormat="1" ht="15" x14ac:dyDescent="0.25">
      <c r="A31" s="93"/>
      <c r="B31" s="93"/>
      <c r="C31" s="93"/>
      <c r="D31" s="93"/>
      <c r="E31" s="105"/>
      <c r="F31" s="102"/>
      <c r="G31" s="102"/>
      <c r="H31" s="93"/>
      <c r="I31" s="94"/>
      <c r="J31" s="94"/>
      <c r="K31" s="93"/>
      <c r="L31" s="93"/>
      <c r="M31" s="103">
        <f>+M30</f>
        <v>177915843</v>
      </c>
      <c r="N31" s="102"/>
      <c r="O31" s="106"/>
      <c r="P31" s="87"/>
      <c r="Q31" s="96"/>
      <c r="R31" s="104">
        <f>+R30</f>
        <v>0</v>
      </c>
      <c r="S31" s="90"/>
      <c r="T31" s="87"/>
      <c r="U31" s="96"/>
      <c r="V31" s="104">
        <f>+V30</f>
        <v>0</v>
      </c>
      <c r="W31" s="87"/>
      <c r="X31" s="96"/>
      <c r="Y31" s="104">
        <f>+Y30</f>
        <v>0</v>
      </c>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107"/>
      <c r="DW31" s="107"/>
      <c r="DX31" s="107"/>
      <c r="DY31" s="107"/>
      <c r="DZ31" s="107"/>
    </row>
    <row r="32" spans="1:130" s="113" customFormat="1" ht="54" customHeight="1" x14ac:dyDescent="0.25">
      <c r="A32" s="517" t="s">
        <v>1121</v>
      </c>
      <c r="B32" s="587" t="s">
        <v>1122</v>
      </c>
      <c r="C32" s="530" t="s">
        <v>1123</v>
      </c>
      <c r="D32" s="192" t="s">
        <v>1185</v>
      </c>
      <c r="E32" s="201" t="s">
        <v>1147</v>
      </c>
      <c r="F32" s="190"/>
      <c r="G32" s="190"/>
      <c r="H32" s="192"/>
      <c r="I32" s="309">
        <v>29073202</v>
      </c>
      <c r="J32" s="309"/>
      <c r="K32" s="295">
        <v>4808046</v>
      </c>
      <c r="L32" s="196"/>
      <c r="M32" s="66">
        <f t="shared" si="0"/>
        <v>33881248</v>
      </c>
      <c r="N32" s="548">
        <v>102258202</v>
      </c>
      <c r="O32" s="231"/>
      <c r="P32" s="196"/>
      <c r="Q32" s="80"/>
      <c r="R32" s="200"/>
      <c r="S32" s="46"/>
      <c r="T32" s="196"/>
      <c r="U32" s="80"/>
      <c r="V32" s="200"/>
      <c r="W32" s="196"/>
      <c r="X32" s="80"/>
      <c r="Y32" s="200"/>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112"/>
      <c r="CB32" s="112"/>
      <c r="CC32" s="112"/>
      <c r="CD32" s="112"/>
      <c r="CE32" s="112"/>
      <c r="CF32" s="112"/>
      <c r="CG32" s="112"/>
      <c r="CH32" s="112"/>
      <c r="CI32" s="112"/>
      <c r="CJ32" s="112"/>
      <c r="CK32" s="112"/>
      <c r="CL32" s="112"/>
      <c r="CM32" s="112"/>
      <c r="CN32" s="112"/>
      <c r="CO32" s="112"/>
      <c r="CP32" s="112"/>
      <c r="CQ32" s="112"/>
      <c r="CR32" s="112"/>
      <c r="CS32" s="112"/>
      <c r="CT32" s="112"/>
      <c r="CU32" s="112"/>
      <c r="CV32" s="112"/>
      <c r="CW32" s="112"/>
      <c r="CX32" s="112"/>
      <c r="CY32" s="112"/>
      <c r="CZ32" s="112"/>
      <c r="DA32" s="112"/>
      <c r="DB32" s="112"/>
      <c r="DC32" s="112"/>
      <c r="DD32" s="112"/>
      <c r="DE32" s="112"/>
      <c r="DF32" s="112"/>
      <c r="DG32" s="112"/>
      <c r="DH32" s="112"/>
      <c r="DI32" s="112"/>
      <c r="DJ32" s="112"/>
      <c r="DK32" s="112"/>
      <c r="DL32" s="112"/>
      <c r="DM32" s="112"/>
      <c r="DN32" s="112"/>
      <c r="DO32" s="112"/>
      <c r="DP32" s="112"/>
      <c r="DQ32" s="112"/>
      <c r="DR32" s="112"/>
      <c r="DS32" s="112"/>
      <c r="DT32" s="112"/>
      <c r="DU32" s="112"/>
      <c r="DV32" s="112"/>
      <c r="DW32" s="112"/>
      <c r="DX32" s="112"/>
      <c r="DY32" s="112"/>
      <c r="DZ32" s="112"/>
    </row>
    <row r="33" spans="1:130" s="113" customFormat="1" ht="27" x14ac:dyDescent="0.25">
      <c r="A33" s="518"/>
      <c r="B33" s="588"/>
      <c r="C33" s="531"/>
      <c r="D33" s="207" t="s">
        <v>1186</v>
      </c>
      <c r="E33" s="201" t="s">
        <v>1184</v>
      </c>
      <c r="F33" s="204"/>
      <c r="G33" s="204"/>
      <c r="H33" s="207"/>
      <c r="I33" s="309">
        <v>26180000</v>
      </c>
      <c r="J33" s="309"/>
      <c r="K33" s="210"/>
      <c r="L33" s="295">
        <v>23971460</v>
      </c>
      <c r="M33" s="66">
        <f t="shared" si="0"/>
        <v>2208540</v>
      </c>
      <c r="N33" s="549"/>
      <c r="O33" s="231"/>
      <c r="P33" s="210"/>
      <c r="Q33" s="80"/>
      <c r="R33" s="213"/>
      <c r="S33" s="46"/>
      <c r="T33" s="206"/>
      <c r="U33" s="48"/>
      <c r="V33" s="203"/>
      <c r="W33" s="206"/>
      <c r="X33" s="48"/>
      <c r="Y33" s="221"/>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c r="DZ33" s="112"/>
    </row>
    <row r="34" spans="1:130" s="113" customFormat="1" ht="25.5" x14ac:dyDescent="0.25">
      <c r="A34" s="518"/>
      <c r="B34" s="588"/>
      <c r="C34" s="531"/>
      <c r="D34" s="207" t="s">
        <v>1188</v>
      </c>
      <c r="E34" s="201" t="s">
        <v>241</v>
      </c>
      <c r="F34" s="204"/>
      <c r="G34" s="204"/>
      <c r="H34" s="207"/>
      <c r="I34" s="309">
        <v>14875000</v>
      </c>
      <c r="J34" s="309"/>
      <c r="K34" s="210"/>
      <c r="L34" s="295">
        <v>8156500</v>
      </c>
      <c r="M34" s="66">
        <f t="shared" si="0"/>
        <v>6718500</v>
      </c>
      <c r="N34" s="549"/>
      <c r="O34" s="231"/>
      <c r="P34" s="210"/>
      <c r="Q34" s="80"/>
      <c r="R34" s="213"/>
      <c r="S34" s="46"/>
      <c r="T34" s="206"/>
      <c r="U34" s="48"/>
      <c r="V34" s="203"/>
      <c r="W34" s="206"/>
      <c r="X34" s="48"/>
      <c r="Y34" s="221"/>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c r="CJ34" s="112"/>
      <c r="CK34" s="112"/>
      <c r="CL34" s="112"/>
      <c r="CM34" s="112"/>
      <c r="CN34" s="112"/>
      <c r="CO34" s="112"/>
      <c r="CP34" s="112"/>
      <c r="CQ34" s="112"/>
      <c r="CR34" s="112"/>
      <c r="CS34" s="112"/>
      <c r="CT34" s="112"/>
      <c r="CU34" s="112"/>
      <c r="CV34" s="112"/>
      <c r="CW34" s="112"/>
      <c r="CX34" s="112"/>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c r="DZ34" s="112"/>
    </row>
    <row r="35" spans="1:130" s="113" customFormat="1" ht="25.5" x14ac:dyDescent="0.25">
      <c r="A35" s="518"/>
      <c r="B35" s="588"/>
      <c r="C35" s="531"/>
      <c r="D35" s="207" t="s">
        <v>1189</v>
      </c>
      <c r="E35" s="201" t="s">
        <v>986</v>
      </c>
      <c r="F35" s="204"/>
      <c r="G35" s="204"/>
      <c r="H35" s="207"/>
      <c r="I35" s="309">
        <v>14280000</v>
      </c>
      <c r="J35" s="309"/>
      <c r="K35" s="295">
        <v>42477700</v>
      </c>
      <c r="L35" s="210"/>
      <c r="M35" s="66">
        <f t="shared" si="0"/>
        <v>56757700</v>
      </c>
      <c r="N35" s="549"/>
      <c r="O35" s="231"/>
      <c r="P35" s="210"/>
      <c r="Q35" s="80"/>
      <c r="R35" s="213"/>
      <c r="S35" s="46"/>
      <c r="T35" s="206"/>
      <c r="U35" s="48"/>
      <c r="V35" s="203"/>
      <c r="W35" s="206"/>
      <c r="X35" s="48"/>
      <c r="Y35" s="221"/>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row>
    <row r="36" spans="1:130" s="113" customFormat="1" ht="27" x14ac:dyDescent="0.25">
      <c r="A36" s="519"/>
      <c r="B36" s="589"/>
      <c r="C36" s="532"/>
      <c r="D36" s="207" t="s">
        <v>1190</v>
      </c>
      <c r="E36" s="201" t="s">
        <v>20</v>
      </c>
      <c r="F36" s="204"/>
      <c r="G36" s="204"/>
      <c r="H36" s="207"/>
      <c r="I36" s="309">
        <v>17850000</v>
      </c>
      <c r="J36" s="309"/>
      <c r="K36" s="210"/>
      <c r="L36" s="295">
        <v>15157786</v>
      </c>
      <c r="M36" s="66">
        <f t="shared" si="0"/>
        <v>2692214</v>
      </c>
      <c r="N36" s="550"/>
      <c r="O36" s="231"/>
      <c r="P36" s="210"/>
      <c r="Q36" s="80"/>
      <c r="R36" s="213"/>
      <c r="S36" s="46"/>
      <c r="T36" s="206"/>
      <c r="U36" s="48"/>
      <c r="V36" s="203"/>
      <c r="W36" s="206"/>
      <c r="X36" s="48"/>
      <c r="Y36" s="221"/>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2"/>
      <c r="CW36" s="112"/>
      <c r="CX36" s="112"/>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112"/>
    </row>
    <row r="37" spans="1:130" s="108" customFormat="1" ht="15" x14ac:dyDescent="0.25">
      <c r="A37" s="93"/>
      <c r="B37" s="93"/>
      <c r="C37" s="93"/>
      <c r="D37" s="93"/>
      <c r="E37" s="105"/>
      <c r="F37" s="102"/>
      <c r="G37" s="102"/>
      <c r="H37" s="93"/>
      <c r="I37" s="94"/>
      <c r="J37" s="94"/>
      <c r="K37" s="93"/>
      <c r="L37" s="93"/>
      <c r="M37" s="103">
        <f>SUM(M32:M36)</f>
        <v>102258202</v>
      </c>
      <c r="N37" s="102"/>
      <c r="O37" s="106"/>
      <c r="P37" s="87"/>
      <c r="Q37" s="96"/>
      <c r="R37" s="104">
        <f>SUM(R32:R36)</f>
        <v>0</v>
      </c>
      <c r="S37" s="90"/>
      <c r="T37" s="87"/>
      <c r="U37" s="96"/>
      <c r="V37" s="104">
        <f>SUM(V32:V36)</f>
        <v>0</v>
      </c>
      <c r="W37" s="87"/>
      <c r="X37" s="96"/>
      <c r="Y37" s="104">
        <f>SUM(Y32:Y36)</f>
        <v>0</v>
      </c>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107"/>
      <c r="DL37" s="107"/>
      <c r="DM37" s="107"/>
      <c r="DN37" s="107"/>
      <c r="DO37" s="107"/>
      <c r="DP37" s="107"/>
      <c r="DQ37" s="107"/>
      <c r="DR37" s="107"/>
      <c r="DS37" s="107"/>
      <c r="DT37" s="107"/>
      <c r="DU37" s="107"/>
      <c r="DV37" s="107"/>
      <c r="DW37" s="107"/>
      <c r="DX37" s="107"/>
      <c r="DY37" s="107"/>
      <c r="DZ37" s="107"/>
    </row>
    <row r="38" spans="1:130" s="113" customFormat="1" ht="54" x14ac:dyDescent="0.25">
      <c r="A38" s="192" t="s">
        <v>1546</v>
      </c>
      <c r="B38" s="491" t="s">
        <v>1124</v>
      </c>
      <c r="C38" s="194" t="s">
        <v>1125</v>
      </c>
      <c r="D38" s="192" t="s">
        <v>1187</v>
      </c>
      <c r="E38" s="201" t="s">
        <v>138</v>
      </c>
      <c r="F38" s="190"/>
      <c r="G38" s="190"/>
      <c r="H38" s="192"/>
      <c r="I38" s="309">
        <v>30512225</v>
      </c>
      <c r="J38" s="309"/>
      <c r="K38" s="196"/>
      <c r="L38" s="196"/>
      <c r="M38" s="66">
        <f t="shared" si="0"/>
        <v>30512225</v>
      </c>
      <c r="N38" s="318">
        <v>30512225</v>
      </c>
      <c r="O38" s="231"/>
      <c r="P38" s="196"/>
      <c r="Q38" s="80"/>
      <c r="R38" s="200"/>
      <c r="S38" s="46"/>
      <c r="T38" s="191"/>
      <c r="U38" s="48"/>
      <c r="V38" s="189"/>
      <c r="W38" s="191"/>
      <c r="X38" s="48"/>
      <c r="Y38" s="221"/>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c r="BK38" s="112"/>
      <c r="BL38" s="112"/>
      <c r="BM38" s="112"/>
      <c r="BN38" s="112"/>
      <c r="BO38" s="112"/>
      <c r="BP38" s="112"/>
      <c r="BQ38" s="112"/>
      <c r="BR38" s="112"/>
      <c r="BS38" s="112"/>
      <c r="BT38" s="112"/>
      <c r="BU38" s="112"/>
      <c r="BV38" s="112"/>
      <c r="BW38" s="112"/>
      <c r="BX38" s="112"/>
      <c r="BY38" s="112"/>
      <c r="BZ38" s="112"/>
      <c r="CA38" s="112"/>
      <c r="CB38" s="112"/>
      <c r="CC38" s="112"/>
      <c r="CD38" s="112"/>
      <c r="CE38" s="112"/>
      <c r="CF38" s="112"/>
      <c r="CG38" s="112"/>
      <c r="CH38" s="112"/>
      <c r="CI38" s="112"/>
      <c r="CJ38" s="112"/>
      <c r="CK38" s="112"/>
      <c r="CL38" s="112"/>
      <c r="CM38" s="112"/>
      <c r="CN38" s="112"/>
      <c r="CO38" s="112"/>
      <c r="CP38" s="112"/>
      <c r="CQ38" s="112"/>
      <c r="CR38" s="112"/>
      <c r="CS38" s="112"/>
      <c r="CT38" s="112"/>
      <c r="CU38" s="112"/>
      <c r="CV38" s="112"/>
      <c r="CW38" s="112"/>
      <c r="CX38" s="112"/>
      <c r="CY38" s="112"/>
      <c r="CZ38" s="112"/>
      <c r="DA38" s="112"/>
      <c r="DB38" s="112"/>
      <c r="DC38" s="112"/>
      <c r="DD38" s="112"/>
      <c r="DE38" s="112"/>
      <c r="DF38" s="112"/>
      <c r="DG38" s="112"/>
      <c r="DH38" s="112"/>
      <c r="DI38" s="112"/>
      <c r="DJ38" s="112"/>
      <c r="DK38" s="112"/>
      <c r="DL38" s="112"/>
      <c r="DM38" s="112"/>
      <c r="DN38" s="112"/>
      <c r="DO38" s="112"/>
      <c r="DP38" s="112"/>
      <c r="DQ38" s="112"/>
      <c r="DR38" s="112"/>
      <c r="DS38" s="112"/>
      <c r="DT38" s="112"/>
      <c r="DU38" s="112"/>
      <c r="DV38" s="112"/>
      <c r="DW38" s="112"/>
      <c r="DX38" s="112"/>
      <c r="DY38" s="112"/>
      <c r="DZ38" s="112"/>
    </row>
    <row r="39" spans="1:130" s="108" customFormat="1" ht="15" x14ac:dyDescent="0.25">
      <c r="A39" s="93"/>
      <c r="B39" s="93"/>
      <c r="C39" s="93"/>
      <c r="D39" s="93"/>
      <c r="E39" s="105"/>
      <c r="F39" s="102"/>
      <c r="G39" s="102"/>
      <c r="H39" s="93"/>
      <c r="I39" s="94"/>
      <c r="J39" s="94"/>
      <c r="K39" s="93"/>
      <c r="L39" s="93"/>
      <c r="M39" s="103">
        <f>+M38</f>
        <v>30512225</v>
      </c>
      <c r="N39" s="102"/>
      <c r="O39" s="106"/>
      <c r="P39" s="87"/>
      <c r="Q39" s="96"/>
      <c r="R39" s="104">
        <f>+R38</f>
        <v>0</v>
      </c>
      <c r="S39" s="90"/>
      <c r="T39" s="87"/>
      <c r="U39" s="96"/>
      <c r="V39" s="104">
        <f>+V38</f>
        <v>0</v>
      </c>
      <c r="W39" s="87"/>
      <c r="X39" s="96"/>
      <c r="Y39" s="104">
        <f>+Y38</f>
        <v>0</v>
      </c>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c r="DJ39" s="107"/>
      <c r="DK39" s="107"/>
      <c r="DL39" s="107"/>
      <c r="DM39" s="107"/>
      <c r="DN39" s="107"/>
      <c r="DO39" s="107"/>
      <c r="DP39" s="107"/>
      <c r="DQ39" s="107"/>
      <c r="DR39" s="107"/>
      <c r="DS39" s="107"/>
      <c r="DT39" s="107"/>
      <c r="DU39" s="107"/>
      <c r="DV39" s="107"/>
      <c r="DW39" s="107"/>
      <c r="DX39" s="107"/>
      <c r="DY39" s="107"/>
      <c r="DZ39" s="107"/>
    </row>
    <row r="40" spans="1:130" s="113" customFormat="1" ht="65.25" customHeight="1" x14ac:dyDescent="0.25">
      <c r="A40" s="326"/>
      <c r="B40" s="490" t="s">
        <v>1564</v>
      </c>
      <c r="C40" s="329" t="s">
        <v>82</v>
      </c>
      <c r="D40" s="355" t="s">
        <v>2229</v>
      </c>
      <c r="E40" s="8" t="s">
        <v>123</v>
      </c>
      <c r="F40" s="344"/>
      <c r="G40" s="344"/>
      <c r="H40" s="326"/>
      <c r="I40" s="325"/>
      <c r="J40" s="339">
        <v>421223512</v>
      </c>
      <c r="K40" s="325"/>
      <c r="L40" s="325"/>
      <c r="M40" s="494">
        <f>+F40+G40+H40+I40+J40+K40-L40</f>
        <v>421223512</v>
      </c>
      <c r="N40" s="343">
        <v>421223512</v>
      </c>
      <c r="O40" s="225"/>
      <c r="P40" s="333"/>
      <c r="Q40" s="48"/>
      <c r="R40" s="348"/>
      <c r="S40" s="46"/>
      <c r="T40" s="333"/>
      <c r="U40" s="48"/>
      <c r="V40" s="348"/>
      <c r="W40" s="333"/>
      <c r="X40" s="48"/>
      <c r="Y40" s="221"/>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c r="BV40" s="112"/>
      <c r="BW40" s="112"/>
      <c r="BX40" s="112"/>
      <c r="BY40" s="112"/>
      <c r="BZ40" s="112"/>
      <c r="CA40" s="112"/>
      <c r="CB40" s="112"/>
      <c r="CC40" s="112"/>
      <c r="CD40" s="112"/>
      <c r="CE40" s="112"/>
      <c r="CF40" s="112"/>
      <c r="CG40" s="112"/>
      <c r="CH40" s="112"/>
      <c r="CI40" s="112"/>
      <c r="CJ40" s="112"/>
      <c r="CK40" s="112"/>
      <c r="CL40" s="112"/>
      <c r="CM40" s="112"/>
      <c r="CN40" s="112"/>
      <c r="CO40" s="112"/>
      <c r="CP40" s="112"/>
      <c r="CQ40" s="112"/>
      <c r="CR40" s="112"/>
      <c r="CS40" s="112"/>
      <c r="CT40" s="112"/>
      <c r="CU40" s="112"/>
      <c r="CV40" s="112"/>
      <c r="CW40" s="112"/>
      <c r="CX40" s="112"/>
      <c r="CY40" s="112"/>
      <c r="CZ40" s="112"/>
      <c r="DA40" s="112"/>
      <c r="DB40" s="112"/>
      <c r="DC40" s="112"/>
      <c r="DD40" s="112"/>
      <c r="DE40" s="112"/>
      <c r="DF40" s="112"/>
      <c r="DG40" s="112"/>
      <c r="DH40" s="112"/>
      <c r="DI40" s="112"/>
      <c r="DJ40" s="112"/>
      <c r="DK40" s="112"/>
      <c r="DL40" s="112"/>
      <c r="DM40" s="112"/>
      <c r="DN40" s="112"/>
      <c r="DO40" s="112"/>
      <c r="DP40" s="112"/>
      <c r="DQ40" s="112"/>
      <c r="DR40" s="112"/>
      <c r="DS40" s="112"/>
      <c r="DT40" s="112"/>
      <c r="DU40" s="112"/>
      <c r="DV40" s="112"/>
      <c r="DW40" s="112"/>
      <c r="DX40" s="112"/>
      <c r="DY40" s="112"/>
      <c r="DZ40" s="112"/>
    </row>
    <row r="41" spans="1:130" s="108" customFormat="1" ht="15.75" thickBot="1" x14ac:dyDescent="0.3">
      <c r="A41" s="93"/>
      <c r="B41" s="93"/>
      <c r="C41" s="93"/>
      <c r="D41" s="93"/>
      <c r="E41" s="105"/>
      <c r="F41" s="102"/>
      <c r="G41" s="102"/>
      <c r="H41" s="93"/>
      <c r="I41" s="87"/>
      <c r="J41" s="87"/>
      <c r="K41" s="87"/>
      <c r="L41" s="87"/>
      <c r="M41" s="89">
        <f>+M40</f>
        <v>421223512</v>
      </c>
      <c r="N41" s="104"/>
      <c r="O41" s="106"/>
      <c r="P41" s="87"/>
      <c r="Q41" s="92"/>
      <c r="R41" s="95"/>
      <c r="S41" s="90"/>
      <c r="T41" s="91"/>
      <c r="U41" s="92"/>
      <c r="V41" s="95"/>
      <c r="W41" s="91"/>
      <c r="X41" s="92"/>
      <c r="Y41" s="122"/>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107"/>
      <c r="DX41" s="107"/>
      <c r="DY41" s="107"/>
      <c r="DZ41" s="107"/>
    </row>
    <row r="42" spans="1:130" s="64" customFormat="1" ht="17.25" thickBot="1" x14ac:dyDescent="0.35">
      <c r="A42" s="52"/>
      <c r="B42" s="52"/>
      <c r="C42" s="42"/>
      <c r="D42" s="42"/>
      <c r="E42" s="42"/>
      <c r="F42" s="53"/>
      <c r="G42" s="42"/>
      <c r="H42" s="42"/>
      <c r="I42" s="228"/>
      <c r="J42" s="42"/>
      <c r="K42" s="55" t="s">
        <v>29</v>
      </c>
      <c r="L42" s="55"/>
      <c r="M42" s="56">
        <f>+M20+M22+M24+M29+M31+M37+M39+M41</f>
        <v>1794200035</v>
      </c>
      <c r="N42" s="57"/>
      <c r="O42" s="57"/>
      <c r="P42" s="57"/>
      <c r="Q42" s="57"/>
      <c r="R42" s="68">
        <f>+R20+R22+R24+R29+R31+R37+R39</f>
        <v>258736351</v>
      </c>
      <c r="S42" s="58">
        <f>(R42*1)/M42</f>
        <v>0.14420708168139124</v>
      </c>
      <c r="T42" s="59"/>
      <c r="U42" s="60"/>
      <c r="V42" s="61">
        <f>+V20+V22+V24+V29+V31+V37+V39</f>
        <v>247615384</v>
      </c>
      <c r="W42" s="59"/>
      <c r="X42" s="60"/>
      <c r="Y42" s="62">
        <f>+Y20+Y22+Y24+Y29+Y31+Y37+Y39</f>
        <v>205349607</v>
      </c>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row>
    <row r="43" spans="1:130" ht="15" x14ac:dyDescent="0.25">
      <c r="S43" s="4"/>
    </row>
    <row r="44" spans="1:130" ht="15" x14ac:dyDescent="0.25">
      <c r="R44" s="39"/>
      <c r="S44" s="6"/>
      <c r="T44" s="39"/>
    </row>
    <row r="45" spans="1:130" ht="15" x14ac:dyDescent="0.25">
      <c r="R45" s="39"/>
      <c r="S45" s="6"/>
      <c r="T45" s="39"/>
    </row>
    <row r="46" spans="1:130" ht="15" x14ac:dyDescent="0.25">
      <c r="R46" s="39"/>
      <c r="S46" s="6"/>
      <c r="T46" s="39"/>
    </row>
    <row r="47" spans="1:130" ht="15" x14ac:dyDescent="0.25">
      <c r="R47" s="39"/>
      <c r="S47" s="6"/>
      <c r="T47" s="39"/>
    </row>
    <row r="48" spans="1:130" ht="15" x14ac:dyDescent="0.25">
      <c r="R48" s="39"/>
      <c r="S48" s="6"/>
      <c r="T48" s="39"/>
    </row>
    <row r="49" spans="18:20" ht="15" x14ac:dyDescent="0.25">
      <c r="R49" s="39"/>
      <c r="S49" s="6"/>
      <c r="T49" s="39"/>
    </row>
    <row r="50" spans="18:20" ht="15" x14ac:dyDescent="0.25">
      <c r="R50" s="39"/>
      <c r="S50" s="6"/>
      <c r="T50" s="39"/>
    </row>
    <row r="51" spans="18:20" ht="15" x14ac:dyDescent="0.25">
      <c r="R51" s="39"/>
      <c r="S51" s="6"/>
      <c r="T51" s="39"/>
    </row>
    <row r="52" spans="18:20" ht="15" x14ac:dyDescent="0.25">
      <c r="R52" s="39"/>
      <c r="S52" s="7"/>
      <c r="T52" s="39"/>
    </row>
    <row r="53" spans="18:20" ht="15" x14ac:dyDescent="0.25"/>
    <row r="54" spans="18:20" ht="15" x14ac:dyDescent="0.25"/>
    <row r="55" spans="18:20" ht="15" x14ac:dyDescent="0.25"/>
    <row r="56" spans="18:20" ht="15" x14ac:dyDescent="0.25"/>
    <row r="57" spans="18:20" ht="15" x14ac:dyDescent="0.25"/>
    <row r="58" spans="18:20" ht="15" x14ac:dyDescent="0.25"/>
    <row r="59" spans="18:20" ht="15" x14ac:dyDescent="0.25"/>
    <row r="60" spans="18:20" ht="15" x14ac:dyDescent="0.25"/>
    <row r="61" spans="18:20" ht="15" x14ac:dyDescent="0.25"/>
    <row r="62" spans="18:20" ht="15" x14ac:dyDescent="0.25"/>
    <row r="63" spans="18:20" ht="15" x14ac:dyDescent="0.25"/>
    <row r="64" spans="18:20"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customHeight="1" x14ac:dyDescent="0.25"/>
    <row r="96" ht="15"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sheetData>
  <sheetProtection algorithmName="SHA-512" hashValue="Vdkfb2gAErbgFOv55uZU8X8+otFLvznVD+qc7bnzCD4qXsO577x5j81SOM9Fc9rmhQmpEwtMtBlxyd2zF2ebEA==" saltValue="7ExxLJVL/fIxy96XcM5Clw==" spinCount="100000" sheet="1" objects="1" scenarios="1" selectLockedCells="1" selectUnlockedCells="1"/>
  <mergeCells count="39">
    <mergeCell ref="J9:J14"/>
    <mergeCell ref="K9:K14"/>
    <mergeCell ref="L9:L14"/>
    <mergeCell ref="M9:M14"/>
    <mergeCell ref="E9:E14"/>
    <mergeCell ref="F9:F14"/>
    <mergeCell ref="G9:G14"/>
    <mergeCell ref="H9:H14"/>
    <mergeCell ref="I9:I14"/>
    <mergeCell ref="A2:A5"/>
    <mergeCell ref="B2:W2"/>
    <mergeCell ref="N8:N19"/>
    <mergeCell ref="B8:B19"/>
    <mergeCell ref="C8:C19"/>
    <mergeCell ref="A8:A19"/>
    <mergeCell ref="M15:M17"/>
    <mergeCell ref="D15:D17"/>
    <mergeCell ref="E15:E17"/>
    <mergeCell ref="F15:F17"/>
    <mergeCell ref="G15:G17"/>
    <mergeCell ref="L15:L17"/>
    <mergeCell ref="H15:H17"/>
    <mergeCell ref="I15:I17"/>
    <mergeCell ref="K15:K17"/>
    <mergeCell ref="D9:D14"/>
    <mergeCell ref="X2:Y2"/>
    <mergeCell ref="B3:W3"/>
    <mergeCell ref="X3:Y3"/>
    <mergeCell ref="B4:W5"/>
    <mergeCell ref="X4:Y4"/>
    <mergeCell ref="X5:Y5"/>
    <mergeCell ref="N25:N28"/>
    <mergeCell ref="N32:N36"/>
    <mergeCell ref="A32:A36"/>
    <mergeCell ref="B32:B36"/>
    <mergeCell ref="C32:C36"/>
    <mergeCell ref="A25:A28"/>
    <mergeCell ref="B25:B28"/>
    <mergeCell ref="C25:C28"/>
  </mergeCells>
  <conditionalFormatting sqref="S52:S1048576 S7:S21 S23 S25:S28 S30 S32:S36 S38 S42">
    <cfRule type="cellIs" dxfId="789" priority="71" operator="between">
      <formula>0.51</formula>
      <formula>0.69</formula>
    </cfRule>
    <cfRule type="cellIs" dxfId="788" priority="72" operator="between">
      <formula>0.51</formula>
      <formula>0.69</formula>
    </cfRule>
    <cfRule type="cellIs" dxfId="787" priority="73" operator="lessThan">
      <formula>0.5</formula>
    </cfRule>
    <cfRule type="cellIs" dxfId="786" priority="74" operator="greaterThan">
      <formula>0.7</formula>
    </cfRule>
    <cfRule type="cellIs" dxfId="785" priority="75" operator="between">
      <formula>0.51</formula>
      <formula>0.69</formula>
    </cfRule>
    <cfRule type="cellIs" dxfId="784" priority="76" operator="lessThan">
      <formula>50</formula>
    </cfRule>
    <cfRule type="cellIs" dxfId="783" priority="77" operator="greaterThan">
      <formula>0.7</formula>
    </cfRule>
    <cfRule type="cellIs" dxfId="782" priority="78" operator="between">
      <formula>0.51</formula>
      <formula>0.69</formula>
    </cfRule>
    <cfRule type="cellIs" dxfId="781" priority="79" operator="lessThan">
      <formula>0.5</formula>
    </cfRule>
    <cfRule type="cellIs" dxfId="780" priority="80" operator="greaterThan">
      <formula>0.7</formula>
    </cfRule>
  </conditionalFormatting>
  <conditionalFormatting sqref="S22">
    <cfRule type="cellIs" dxfId="779" priority="51" operator="between">
      <formula>0.51</formula>
      <formula>0.69</formula>
    </cfRule>
    <cfRule type="cellIs" dxfId="778" priority="52" operator="between">
      <formula>0.51</formula>
      <formula>0.69</formula>
    </cfRule>
    <cfRule type="cellIs" dxfId="777" priority="53" operator="lessThan">
      <formula>0.5</formula>
    </cfRule>
    <cfRule type="cellIs" dxfId="776" priority="54" operator="greaterThan">
      <formula>0.7</formula>
    </cfRule>
    <cfRule type="cellIs" dxfId="775" priority="55" operator="between">
      <formula>0.51</formula>
      <formula>0.69</formula>
    </cfRule>
    <cfRule type="cellIs" dxfId="774" priority="56" operator="lessThan">
      <formula>50</formula>
    </cfRule>
    <cfRule type="cellIs" dxfId="773" priority="57" operator="greaterThan">
      <formula>0.7</formula>
    </cfRule>
    <cfRule type="cellIs" dxfId="772" priority="58" operator="between">
      <formula>0.51</formula>
      <formula>0.69</formula>
    </cfRule>
    <cfRule type="cellIs" dxfId="771" priority="59" operator="lessThan">
      <formula>0.5</formula>
    </cfRule>
    <cfRule type="cellIs" dxfId="770" priority="60" operator="greaterThan">
      <formula>0.7</formula>
    </cfRule>
  </conditionalFormatting>
  <conditionalFormatting sqref="S24">
    <cfRule type="cellIs" dxfId="769" priority="41" operator="between">
      <formula>0.51</formula>
      <formula>0.69</formula>
    </cfRule>
    <cfRule type="cellIs" dxfId="768" priority="42" operator="between">
      <formula>0.51</formula>
      <formula>0.69</formula>
    </cfRule>
    <cfRule type="cellIs" dxfId="767" priority="43" operator="lessThan">
      <formula>0.5</formula>
    </cfRule>
    <cfRule type="cellIs" dxfId="766" priority="44" operator="greaterThan">
      <formula>0.7</formula>
    </cfRule>
    <cfRule type="cellIs" dxfId="765" priority="45" operator="between">
      <formula>0.51</formula>
      <formula>0.69</formula>
    </cfRule>
    <cfRule type="cellIs" dxfId="764" priority="46" operator="lessThan">
      <formula>50</formula>
    </cfRule>
    <cfRule type="cellIs" dxfId="763" priority="47" operator="greaterThan">
      <formula>0.7</formula>
    </cfRule>
    <cfRule type="cellIs" dxfId="762" priority="48" operator="between">
      <formula>0.51</formula>
      <formula>0.69</formula>
    </cfRule>
    <cfRule type="cellIs" dxfId="761" priority="49" operator="lessThan">
      <formula>0.5</formula>
    </cfRule>
    <cfRule type="cellIs" dxfId="760" priority="50" operator="greaterThan">
      <formula>0.7</formula>
    </cfRule>
  </conditionalFormatting>
  <conditionalFormatting sqref="S29">
    <cfRule type="cellIs" dxfId="759" priority="31" operator="between">
      <formula>0.51</formula>
      <formula>0.69</formula>
    </cfRule>
    <cfRule type="cellIs" dxfId="758" priority="32" operator="between">
      <formula>0.51</formula>
      <formula>0.69</formula>
    </cfRule>
    <cfRule type="cellIs" dxfId="757" priority="33" operator="lessThan">
      <formula>0.5</formula>
    </cfRule>
    <cfRule type="cellIs" dxfId="756" priority="34" operator="greaterThan">
      <formula>0.7</formula>
    </cfRule>
    <cfRule type="cellIs" dxfId="755" priority="35" operator="between">
      <formula>0.51</formula>
      <formula>0.69</formula>
    </cfRule>
    <cfRule type="cellIs" dxfId="754" priority="36" operator="lessThan">
      <formula>50</formula>
    </cfRule>
    <cfRule type="cellIs" dxfId="753" priority="37" operator="greaterThan">
      <formula>0.7</formula>
    </cfRule>
    <cfRule type="cellIs" dxfId="752" priority="38" operator="between">
      <formula>0.51</formula>
      <formula>0.69</formula>
    </cfRule>
    <cfRule type="cellIs" dxfId="751" priority="39" operator="lessThan">
      <formula>0.5</formula>
    </cfRule>
    <cfRule type="cellIs" dxfId="750" priority="40" operator="greaterThan">
      <formula>0.7</formula>
    </cfRule>
  </conditionalFormatting>
  <conditionalFormatting sqref="S31">
    <cfRule type="cellIs" dxfId="749" priority="21" operator="between">
      <formula>0.51</formula>
      <formula>0.69</formula>
    </cfRule>
    <cfRule type="cellIs" dxfId="748" priority="22" operator="between">
      <formula>0.51</formula>
      <formula>0.69</formula>
    </cfRule>
    <cfRule type="cellIs" dxfId="747" priority="23" operator="lessThan">
      <formula>0.5</formula>
    </cfRule>
    <cfRule type="cellIs" dxfId="746" priority="24" operator="greaterThan">
      <formula>0.7</formula>
    </cfRule>
    <cfRule type="cellIs" dxfId="745" priority="25" operator="between">
      <formula>0.51</formula>
      <formula>0.69</formula>
    </cfRule>
    <cfRule type="cellIs" dxfId="744" priority="26" operator="lessThan">
      <formula>50</formula>
    </cfRule>
    <cfRule type="cellIs" dxfId="743" priority="27" operator="greaterThan">
      <formula>0.7</formula>
    </cfRule>
    <cfRule type="cellIs" dxfId="742" priority="28" operator="between">
      <formula>0.51</formula>
      <formula>0.69</formula>
    </cfRule>
    <cfRule type="cellIs" dxfId="741" priority="29" operator="lessThan">
      <formula>0.5</formula>
    </cfRule>
    <cfRule type="cellIs" dxfId="740" priority="30" operator="greaterThan">
      <formula>0.7</formula>
    </cfRule>
  </conditionalFormatting>
  <conditionalFormatting sqref="S37">
    <cfRule type="cellIs" dxfId="739" priority="11" operator="between">
      <formula>0.51</formula>
      <formula>0.69</formula>
    </cfRule>
    <cfRule type="cellIs" dxfId="738" priority="12" operator="between">
      <formula>0.51</formula>
      <formula>0.69</formula>
    </cfRule>
    <cfRule type="cellIs" dxfId="737" priority="13" operator="lessThan">
      <formula>0.5</formula>
    </cfRule>
    <cfRule type="cellIs" dxfId="736" priority="14" operator="greaterThan">
      <formula>0.7</formula>
    </cfRule>
    <cfRule type="cellIs" dxfId="735" priority="15" operator="between">
      <formula>0.51</formula>
      <formula>0.69</formula>
    </cfRule>
    <cfRule type="cellIs" dxfId="734" priority="16" operator="lessThan">
      <formula>50</formula>
    </cfRule>
    <cfRule type="cellIs" dxfId="733" priority="17" operator="greaterThan">
      <formula>0.7</formula>
    </cfRule>
    <cfRule type="cellIs" dxfId="732" priority="18" operator="between">
      <formula>0.51</formula>
      <formula>0.69</formula>
    </cfRule>
    <cfRule type="cellIs" dxfId="731" priority="19" operator="lessThan">
      <formula>0.5</formula>
    </cfRule>
    <cfRule type="cellIs" dxfId="730" priority="20" operator="greaterThan">
      <formula>0.7</formula>
    </cfRule>
  </conditionalFormatting>
  <conditionalFormatting sqref="S39:S41">
    <cfRule type="cellIs" dxfId="729" priority="1" operator="between">
      <formula>0.51</formula>
      <formula>0.69</formula>
    </cfRule>
    <cfRule type="cellIs" dxfId="728" priority="2" operator="between">
      <formula>0.51</formula>
      <formula>0.69</formula>
    </cfRule>
    <cfRule type="cellIs" dxfId="727" priority="3" operator="lessThan">
      <formula>0.5</formula>
    </cfRule>
    <cfRule type="cellIs" dxfId="726" priority="4" operator="greaterThan">
      <formula>0.7</formula>
    </cfRule>
    <cfRule type="cellIs" dxfId="725" priority="5" operator="between">
      <formula>0.51</formula>
      <formula>0.69</formula>
    </cfRule>
    <cfRule type="cellIs" dxfId="724" priority="6" operator="lessThan">
      <formula>50</formula>
    </cfRule>
    <cfRule type="cellIs" dxfId="723" priority="7" operator="greaterThan">
      <formula>0.7</formula>
    </cfRule>
    <cfRule type="cellIs" dxfId="722" priority="8" operator="between">
      <formula>0.51</formula>
      <formula>0.69</formula>
    </cfRule>
    <cfRule type="cellIs" dxfId="721" priority="9" operator="lessThan">
      <formula>0.5</formula>
    </cfRule>
    <cfRule type="cellIs" dxfId="720" priority="10" operator="greaterThan">
      <formula>0.7</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482B"/>
  </sheetPr>
  <dimension ref="A1:EB832"/>
  <sheetViews>
    <sheetView showGridLines="0" zoomScale="80" zoomScaleNormal="80" workbookViewId="0">
      <selection activeCell="N17" sqref="N17"/>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5.7109375" style="40" hidden="1" customWidth="1"/>
    <col min="9" max="9" width="12.7109375" style="40" hidden="1" customWidth="1"/>
    <col min="10" max="10" width="15.140625" style="40" hidden="1" customWidth="1"/>
    <col min="11" max="11" width="15" style="40" hidden="1" customWidth="1"/>
    <col min="12" max="12" width="19.5703125" style="40" customWidth="1"/>
    <col min="13" max="13" width="29.28515625" style="40" customWidth="1"/>
    <col min="14" max="14" width="15.7109375" style="40" customWidth="1"/>
    <col min="15" max="15" width="11.42578125" style="40" customWidth="1"/>
    <col min="16" max="16" width="15.42578125" style="40" customWidth="1"/>
    <col min="17" max="17" width="17.85546875" style="40" customWidth="1"/>
    <col min="18" max="18" width="11.5703125" style="3" bestFit="1" customWidth="1"/>
    <col min="19" max="19" width="11.42578125" style="40" customWidth="1"/>
    <col min="20" max="20" width="16.7109375" style="35" bestFit="1" customWidth="1"/>
    <col min="21" max="21" width="17.8554687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876</v>
      </c>
      <c r="H7" s="41" t="s">
        <v>1144</v>
      </c>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15" customHeight="1" x14ac:dyDescent="0.25">
      <c r="A8" s="517" t="s">
        <v>170</v>
      </c>
      <c r="B8" s="530" t="s">
        <v>11</v>
      </c>
      <c r="C8" s="530" t="s">
        <v>171</v>
      </c>
      <c r="D8" s="536" t="s">
        <v>847</v>
      </c>
      <c r="E8" s="530" t="s">
        <v>116</v>
      </c>
      <c r="F8" s="539">
        <v>15000000</v>
      </c>
      <c r="G8" s="539">
        <v>15000000</v>
      </c>
      <c r="H8" s="539">
        <v>43601187</v>
      </c>
      <c r="I8" s="517"/>
      <c r="J8" s="517"/>
      <c r="K8" s="517"/>
      <c r="L8" s="545">
        <f>+F8+G8+H8+J9-K9</f>
        <v>73601187</v>
      </c>
      <c r="M8" s="548">
        <f>300000000+102002187</f>
        <v>402002187</v>
      </c>
      <c r="N8" s="79" t="s">
        <v>614</v>
      </c>
      <c r="O8" s="371">
        <v>210</v>
      </c>
      <c r="P8" s="79" t="s">
        <v>615</v>
      </c>
      <c r="Q8" s="67">
        <v>14922000</v>
      </c>
      <c r="R8" s="46"/>
      <c r="S8" s="267">
        <v>356</v>
      </c>
      <c r="T8" s="123">
        <v>44610</v>
      </c>
      <c r="U8" s="67">
        <v>14922000</v>
      </c>
      <c r="V8" s="258">
        <v>2177</v>
      </c>
      <c r="W8" s="80">
        <v>44659</v>
      </c>
      <c r="X8" s="299">
        <v>12087000</v>
      </c>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51" customFormat="1" ht="15" customHeight="1" x14ac:dyDescent="0.25">
      <c r="A9" s="518"/>
      <c r="B9" s="531"/>
      <c r="C9" s="531"/>
      <c r="D9" s="537"/>
      <c r="E9" s="531"/>
      <c r="F9" s="541"/>
      <c r="G9" s="541"/>
      <c r="H9" s="541"/>
      <c r="I9" s="519"/>
      <c r="J9" s="519"/>
      <c r="K9" s="519"/>
      <c r="L9" s="546"/>
      <c r="M9" s="549"/>
      <c r="N9" s="79" t="s">
        <v>1424</v>
      </c>
      <c r="O9" s="371" t="s">
        <v>1425</v>
      </c>
      <c r="P9" s="79" t="s">
        <v>1426</v>
      </c>
      <c r="Q9" s="67">
        <v>14985254</v>
      </c>
      <c r="R9" s="46"/>
      <c r="S9" s="38">
        <v>602</v>
      </c>
      <c r="T9" s="123">
        <v>44697</v>
      </c>
      <c r="U9" s="288">
        <v>14985254</v>
      </c>
      <c r="V9" s="44">
        <v>3579</v>
      </c>
      <c r="W9" s="80">
        <v>44763</v>
      </c>
      <c r="X9" s="295">
        <v>13155450</v>
      </c>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29" s="51" customFormat="1" ht="15" customHeight="1" x14ac:dyDescent="0.25">
      <c r="A10" s="518"/>
      <c r="B10" s="531"/>
      <c r="C10" s="531"/>
      <c r="D10" s="538"/>
      <c r="E10" s="532"/>
      <c r="F10" s="336"/>
      <c r="G10" s="336"/>
      <c r="H10" s="336"/>
      <c r="I10" s="333"/>
      <c r="J10" s="333"/>
      <c r="K10" s="333"/>
      <c r="L10" s="547"/>
      <c r="M10" s="549"/>
      <c r="N10" s="79" t="s">
        <v>1819</v>
      </c>
      <c r="O10" s="371">
        <v>517</v>
      </c>
      <c r="P10" s="79" t="s">
        <v>1820</v>
      </c>
      <c r="Q10" s="295">
        <v>43561676</v>
      </c>
      <c r="R10" s="46"/>
      <c r="S10" s="354">
        <v>1042</v>
      </c>
      <c r="T10" s="294">
        <v>44791</v>
      </c>
      <c r="U10" s="295">
        <v>43561676</v>
      </c>
      <c r="V10" s="355">
        <v>4925</v>
      </c>
      <c r="W10" s="80">
        <v>44813</v>
      </c>
      <c r="X10" s="295">
        <v>39163614</v>
      </c>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row>
    <row r="11" spans="1:129" s="51" customFormat="1" ht="15" x14ac:dyDescent="0.25">
      <c r="A11" s="518"/>
      <c r="B11" s="531"/>
      <c r="C11" s="531"/>
      <c r="D11" s="517" t="s">
        <v>774</v>
      </c>
      <c r="E11" s="530" t="s">
        <v>117</v>
      </c>
      <c r="F11" s="539">
        <v>22500000</v>
      </c>
      <c r="G11" s="539">
        <v>22500000</v>
      </c>
      <c r="H11" s="539">
        <v>58401000</v>
      </c>
      <c r="I11" s="517"/>
      <c r="J11" s="517"/>
      <c r="K11" s="517"/>
      <c r="L11" s="545">
        <f>+F11+G11+H11+J12-K12</f>
        <v>103401000</v>
      </c>
      <c r="M11" s="549"/>
      <c r="N11" s="79" t="s">
        <v>956</v>
      </c>
      <c r="O11" s="371" t="s">
        <v>957</v>
      </c>
      <c r="P11" s="79" t="s">
        <v>958</v>
      </c>
      <c r="Q11" s="67">
        <v>22320000</v>
      </c>
      <c r="R11" s="46"/>
      <c r="S11" s="267">
        <v>409</v>
      </c>
      <c r="T11" s="123" t="s">
        <v>1019</v>
      </c>
      <c r="U11" s="67">
        <v>22320000</v>
      </c>
      <c r="V11" s="258">
        <v>2535</v>
      </c>
      <c r="W11" s="80">
        <v>44694</v>
      </c>
      <c r="X11" s="299">
        <v>21420000</v>
      </c>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row>
    <row r="12" spans="1:129" s="51" customFormat="1" ht="42" customHeight="1" x14ac:dyDescent="0.25">
      <c r="A12" s="518"/>
      <c r="B12" s="531"/>
      <c r="C12" s="531"/>
      <c r="D12" s="518"/>
      <c r="E12" s="531"/>
      <c r="F12" s="541"/>
      <c r="G12" s="541"/>
      <c r="H12" s="541"/>
      <c r="I12" s="519"/>
      <c r="J12" s="519"/>
      <c r="K12" s="519"/>
      <c r="L12" s="546"/>
      <c r="M12" s="549"/>
      <c r="N12" s="79" t="s">
        <v>1427</v>
      </c>
      <c r="O12" s="371" t="s">
        <v>1428</v>
      </c>
      <c r="P12" s="79" t="s">
        <v>1429</v>
      </c>
      <c r="Q12" s="67">
        <v>22079952</v>
      </c>
      <c r="R12" s="46"/>
      <c r="S12" s="38">
        <v>714</v>
      </c>
      <c r="T12" s="123">
        <v>44722</v>
      </c>
      <c r="U12" s="288">
        <v>22079952</v>
      </c>
      <c r="V12" s="44">
        <v>4528</v>
      </c>
      <c r="W12" s="80">
        <v>44792</v>
      </c>
      <c r="X12" s="295">
        <v>19740000</v>
      </c>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row>
    <row r="13" spans="1:129" s="51" customFormat="1" ht="42" customHeight="1" x14ac:dyDescent="0.25">
      <c r="A13" s="518"/>
      <c r="B13" s="531"/>
      <c r="C13" s="531"/>
      <c r="D13" s="519"/>
      <c r="E13" s="532"/>
      <c r="F13" s="337"/>
      <c r="G13" s="337"/>
      <c r="H13" s="337"/>
      <c r="I13" s="86"/>
      <c r="J13" s="326"/>
      <c r="K13" s="326"/>
      <c r="L13" s="547"/>
      <c r="M13" s="549"/>
      <c r="N13" s="79" t="s">
        <v>1591</v>
      </c>
      <c r="O13" s="371">
        <v>498</v>
      </c>
      <c r="P13" s="79" t="s">
        <v>1592</v>
      </c>
      <c r="Q13" s="295">
        <v>51821532</v>
      </c>
      <c r="R13" s="46"/>
      <c r="S13" s="354">
        <v>990</v>
      </c>
      <c r="T13" s="294">
        <v>44778</v>
      </c>
      <c r="U13" s="295">
        <v>51821532</v>
      </c>
      <c r="V13" s="355">
        <v>5016</v>
      </c>
      <c r="W13" s="80">
        <v>44824</v>
      </c>
      <c r="X13" s="295">
        <v>47720000</v>
      </c>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row>
    <row r="14" spans="1:129" s="51" customFormat="1" ht="36.75" customHeight="1" x14ac:dyDescent="0.25">
      <c r="A14" s="518"/>
      <c r="B14" s="531"/>
      <c r="C14" s="531"/>
      <c r="D14" s="44" t="s">
        <v>775</v>
      </c>
      <c r="E14" s="70" t="s">
        <v>100</v>
      </c>
      <c r="F14" s="311">
        <v>55000000</v>
      </c>
      <c r="G14" s="67">
        <v>0</v>
      </c>
      <c r="H14" s="44"/>
      <c r="I14" s="45"/>
      <c r="J14" s="44"/>
      <c r="K14" s="44"/>
      <c r="L14" s="66">
        <f t="shared" ref="L14:L19" si="0">+F14+G14+H14+J14-K14</f>
        <v>55000000</v>
      </c>
      <c r="M14" s="549"/>
      <c r="N14" s="44"/>
      <c r="O14" s="44"/>
      <c r="P14" s="44"/>
      <c r="Q14" s="44"/>
      <c r="R14" s="46"/>
      <c r="S14" s="44"/>
      <c r="T14" s="80"/>
      <c r="U14" s="44"/>
      <c r="V14" s="44"/>
      <c r="W14" s="80"/>
      <c r="X14" s="44"/>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row>
    <row r="15" spans="1:129" s="51" customFormat="1" ht="25.5" customHeight="1" x14ac:dyDescent="0.25">
      <c r="A15" s="518"/>
      <c r="B15" s="531"/>
      <c r="C15" s="531"/>
      <c r="D15" s="517" t="s">
        <v>776</v>
      </c>
      <c r="E15" s="530" t="s">
        <v>113</v>
      </c>
      <c r="F15" s="311">
        <v>33500000</v>
      </c>
      <c r="G15" s="311">
        <v>33500000</v>
      </c>
      <c r="H15" s="44"/>
      <c r="I15" s="45"/>
      <c r="J15" s="44"/>
      <c r="K15" s="44"/>
      <c r="L15" s="545">
        <f t="shared" si="0"/>
        <v>67000000</v>
      </c>
      <c r="M15" s="549"/>
      <c r="N15" s="79" t="s">
        <v>2121</v>
      </c>
      <c r="O15" s="371">
        <v>544</v>
      </c>
      <c r="P15" s="81" t="s">
        <v>2123</v>
      </c>
      <c r="Q15" s="377">
        <v>11721501</v>
      </c>
      <c r="R15" s="46"/>
      <c r="S15" s="44">
        <v>1063</v>
      </c>
      <c r="T15" s="80">
        <v>44796</v>
      </c>
      <c r="U15" s="377">
        <v>11721501</v>
      </c>
      <c r="V15" s="44"/>
      <c r="W15" s="80"/>
      <c r="X15" s="44"/>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row>
    <row r="16" spans="1:129" s="51" customFormat="1" ht="15" x14ac:dyDescent="0.25">
      <c r="A16" s="518"/>
      <c r="B16" s="531"/>
      <c r="C16" s="531"/>
      <c r="D16" s="519"/>
      <c r="E16" s="532"/>
      <c r="F16" s="335"/>
      <c r="G16" s="335"/>
      <c r="H16" s="325"/>
      <c r="I16" s="375"/>
      <c r="J16" s="325"/>
      <c r="K16" s="325"/>
      <c r="L16" s="547"/>
      <c r="M16" s="549"/>
      <c r="N16" s="79" t="s">
        <v>2122</v>
      </c>
      <c r="O16" s="371">
        <v>601</v>
      </c>
      <c r="P16" s="81" t="s">
        <v>2124</v>
      </c>
      <c r="Q16" s="377">
        <v>54500000</v>
      </c>
      <c r="R16" s="46"/>
      <c r="S16" s="355">
        <v>1160</v>
      </c>
      <c r="T16" s="80">
        <v>44817</v>
      </c>
      <c r="U16" s="377">
        <v>54500000</v>
      </c>
      <c r="V16" s="355"/>
      <c r="W16" s="80"/>
      <c r="X16" s="355"/>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row>
    <row r="17" spans="1:129" s="51" customFormat="1" ht="15" x14ac:dyDescent="0.25">
      <c r="A17" s="518"/>
      <c r="B17" s="531"/>
      <c r="C17" s="531"/>
      <c r="D17" s="517" t="s">
        <v>777</v>
      </c>
      <c r="E17" s="530" t="s">
        <v>144</v>
      </c>
      <c r="F17" s="539">
        <v>34000000</v>
      </c>
      <c r="G17" s="539">
        <v>34000000</v>
      </c>
      <c r="H17" s="517"/>
      <c r="I17" s="517"/>
      <c r="J17" s="517"/>
      <c r="K17" s="517"/>
      <c r="L17" s="545">
        <f>+F17+G17+H18+J18-K18</f>
        <v>68000000</v>
      </c>
      <c r="M17" s="549"/>
      <c r="N17" s="79" t="s">
        <v>1418</v>
      </c>
      <c r="O17" s="371" t="s">
        <v>1419</v>
      </c>
      <c r="P17" s="79" t="s">
        <v>1420</v>
      </c>
      <c r="Q17" s="67">
        <v>12999804</v>
      </c>
      <c r="R17" s="46"/>
      <c r="S17" s="258">
        <v>577</v>
      </c>
      <c r="T17" s="80">
        <v>44683</v>
      </c>
      <c r="U17" s="288">
        <v>12999804</v>
      </c>
      <c r="V17" s="258">
        <v>2879</v>
      </c>
      <c r="W17" s="80">
        <v>44725</v>
      </c>
      <c r="X17" s="295">
        <v>12999798</v>
      </c>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row>
    <row r="18" spans="1:129" s="51" customFormat="1" ht="15" x14ac:dyDescent="0.25">
      <c r="A18" s="518"/>
      <c r="B18" s="531"/>
      <c r="C18" s="531"/>
      <c r="D18" s="519"/>
      <c r="E18" s="532"/>
      <c r="F18" s="541"/>
      <c r="G18" s="541"/>
      <c r="H18" s="519"/>
      <c r="I18" s="519"/>
      <c r="J18" s="519"/>
      <c r="K18" s="519"/>
      <c r="L18" s="547"/>
      <c r="M18" s="549"/>
      <c r="N18" s="79" t="s">
        <v>1421</v>
      </c>
      <c r="O18" s="371" t="s">
        <v>1422</v>
      </c>
      <c r="P18" s="79" t="s">
        <v>1423</v>
      </c>
      <c r="Q18" s="67">
        <v>54400000</v>
      </c>
      <c r="R18" s="46"/>
      <c r="S18" s="44">
        <v>676</v>
      </c>
      <c r="T18" s="80">
        <v>44713</v>
      </c>
      <c r="U18" s="288">
        <v>54400000</v>
      </c>
      <c r="V18" s="44">
        <v>3950</v>
      </c>
      <c r="W18" s="80">
        <v>44776</v>
      </c>
      <c r="X18" s="260">
        <v>54399998</v>
      </c>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row>
    <row r="19" spans="1:129" s="51" customFormat="1" ht="27" x14ac:dyDescent="0.25">
      <c r="A19" s="519"/>
      <c r="B19" s="532"/>
      <c r="C19" s="532"/>
      <c r="D19" s="44" t="s">
        <v>778</v>
      </c>
      <c r="E19" s="70" t="s">
        <v>120</v>
      </c>
      <c r="F19" s="311">
        <v>17500000</v>
      </c>
      <c r="G19" s="311">
        <v>17500000</v>
      </c>
      <c r="H19" s="44"/>
      <c r="I19" s="45"/>
      <c r="J19" s="44"/>
      <c r="K19" s="44"/>
      <c r="L19" s="66">
        <f t="shared" si="0"/>
        <v>35000000</v>
      </c>
      <c r="M19" s="550"/>
      <c r="N19" s="81" t="s">
        <v>2110</v>
      </c>
      <c r="O19" s="371">
        <v>542</v>
      </c>
      <c r="P19" s="81" t="s">
        <v>2109</v>
      </c>
      <c r="Q19" s="377">
        <v>34995000</v>
      </c>
      <c r="R19" s="46"/>
      <c r="S19" s="44">
        <v>1064</v>
      </c>
      <c r="T19" s="80">
        <v>44796</v>
      </c>
      <c r="U19" s="377">
        <v>34995000</v>
      </c>
      <c r="V19" s="44">
        <v>5033</v>
      </c>
      <c r="W19" s="80">
        <v>44826</v>
      </c>
      <c r="X19" s="295">
        <v>34695000</v>
      </c>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row>
    <row r="20" spans="1:129" s="108" customFormat="1" ht="15.75" thickBot="1" x14ac:dyDescent="0.3">
      <c r="A20" s="93"/>
      <c r="B20" s="93"/>
      <c r="C20" s="93"/>
      <c r="D20" s="93"/>
      <c r="E20" s="105"/>
      <c r="F20" s="102"/>
      <c r="G20" s="102"/>
      <c r="H20" s="93"/>
      <c r="I20" s="94"/>
      <c r="J20" s="93"/>
      <c r="K20" s="93"/>
      <c r="L20" s="103">
        <f>SUM(L8:L19)</f>
        <v>402002187</v>
      </c>
      <c r="M20" s="102"/>
      <c r="N20" s="106"/>
      <c r="O20" s="87"/>
      <c r="P20" s="96"/>
      <c r="Q20" s="104">
        <f>SUM(Q8:Q19)</f>
        <v>338306719</v>
      </c>
      <c r="R20" s="90"/>
      <c r="S20" s="87"/>
      <c r="T20" s="96"/>
      <c r="U20" s="104">
        <f>SUM(U8:U19)</f>
        <v>338306719</v>
      </c>
      <c r="V20" s="87"/>
      <c r="W20" s="96"/>
      <c r="X20" s="104">
        <f>SUM(X8:X19)</f>
        <v>255380860</v>
      </c>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row>
    <row r="21" spans="1:129" s="64" customFormat="1" ht="17.25" thickBot="1" x14ac:dyDescent="0.35">
      <c r="A21" s="52"/>
      <c r="B21" s="52"/>
      <c r="C21" s="42"/>
      <c r="D21" s="42"/>
      <c r="E21" s="42"/>
      <c r="F21" s="53"/>
      <c r="G21" s="42"/>
      <c r="H21" s="42"/>
      <c r="I21" s="43"/>
      <c r="J21" s="54" t="s">
        <v>29</v>
      </c>
      <c r="K21" s="55"/>
      <c r="L21" s="56">
        <f>+L20</f>
        <v>402002187</v>
      </c>
      <c r="M21" s="57"/>
      <c r="N21" s="57"/>
      <c r="O21" s="57"/>
      <c r="P21" s="57"/>
      <c r="Q21" s="68">
        <f>+Q20</f>
        <v>338306719</v>
      </c>
      <c r="R21" s="58">
        <f>(Q21*1)/L21</f>
        <v>0.84155442418028437</v>
      </c>
      <c r="S21" s="59"/>
      <c r="T21" s="60"/>
      <c r="U21" s="61">
        <f>+U20</f>
        <v>338306719</v>
      </c>
      <c r="V21" s="59"/>
      <c r="W21" s="60"/>
      <c r="X21" s="180">
        <f>+X20</f>
        <v>255380860</v>
      </c>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row>
    <row r="22" spans="1:129" ht="15" x14ac:dyDescent="0.25">
      <c r="R22" s="4"/>
    </row>
    <row r="23" spans="1:129" ht="15" x14ac:dyDescent="0.25">
      <c r="Q23" s="39"/>
      <c r="R23" s="6"/>
      <c r="S23" s="39"/>
    </row>
    <row r="24" spans="1:129" ht="15" x14ac:dyDescent="0.25">
      <c r="Q24" s="39"/>
      <c r="R24" s="6"/>
      <c r="S24" s="39"/>
    </row>
    <row r="25" spans="1:129" ht="15" x14ac:dyDescent="0.25">
      <c r="Q25" s="39"/>
      <c r="R25" s="6"/>
      <c r="S25" s="39"/>
    </row>
    <row r="26" spans="1:129" ht="15" x14ac:dyDescent="0.25">
      <c r="Q26" s="39"/>
      <c r="R26" s="6"/>
      <c r="S26" s="39"/>
    </row>
    <row r="27" spans="1:129" ht="15" x14ac:dyDescent="0.25">
      <c r="Q27" s="39"/>
      <c r="R27" s="6"/>
      <c r="S27" s="39"/>
    </row>
    <row r="28" spans="1:129" ht="15" x14ac:dyDescent="0.25">
      <c r="Q28" s="39"/>
      <c r="R28" s="6"/>
      <c r="S28" s="39"/>
    </row>
    <row r="29" spans="1:129" ht="15" x14ac:dyDescent="0.25">
      <c r="Q29" s="39"/>
      <c r="R29" s="6"/>
      <c r="S29" s="39"/>
    </row>
    <row r="30" spans="1:129" ht="15" x14ac:dyDescent="0.25">
      <c r="Q30" s="39"/>
      <c r="R30" s="6"/>
      <c r="S30" s="39"/>
    </row>
    <row r="31" spans="1:129" ht="15" x14ac:dyDescent="0.25">
      <c r="Q31" s="39"/>
      <c r="R31" s="7"/>
      <c r="S31" s="39"/>
    </row>
    <row r="32" spans="1:129"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customHeight="1" x14ac:dyDescent="0.25"/>
    <row r="75" ht="15"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sheetData>
  <sheetProtection algorithmName="SHA-512" hashValue="s9Yj9R2lCyiT3Vsfobwo2Ubl0+uCVZ/pjPR2vxrmY9dBca3dcWjGvoXB0Ahgfd86tKXhyI28cfqF3AJcJNMVjA==" saltValue="h+Nkiqp/NtcyObiZ5nv8qw==" spinCount="100000" sheet="1" objects="1" scenarios="1" selectLockedCells="1" selectUnlockedCells="1"/>
  <mergeCells count="42">
    <mergeCell ref="L15:L16"/>
    <mergeCell ref="A8:A19"/>
    <mergeCell ref="I8:I9"/>
    <mergeCell ref="A2:A5"/>
    <mergeCell ref="B2:V2"/>
    <mergeCell ref="D17:D18"/>
    <mergeCell ref="E17:E18"/>
    <mergeCell ref="F17:F18"/>
    <mergeCell ref="G17:G18"/>
    <mergeCell ref="L17:L18"/>
    <mergeCell ref="K17:K18"/>
    <mergeCell ref="J17:J18"/>
    <mergeCell ref="I17:I18"/>
    <mergeCell ref="H17:H18"/>
    <mergeCell ref="M8:M19"/>
    <mergeCell ref="C8:C19"/>
    <mergeCell ref="B8:B19"/>
    <mergeCell ref="F8:F9"/>
    <mergeCell ref="G8:G9"/>
    <mergeCell ref="H8:H9"/>
    <mergeCell ref="D15:D16"/>
    <mergeCell ref="E15:E16"/>
    <mergeCell ref="K8:K9"/>
    <mergeCell ref="D8:D10"/>
    <mergeCell ref="E8:E10"/>
    <mergeCell ref="L8:L10"/>
    <mergeCell ref="D11:D13"/>
    <mergeCell ref="E11:E13"/>
    <mergeCell ref="L11:L13"/>
    <mergeCell ref="J8:J9"/>
    <mergeCell ref="K11:K12"/>
    <mergeCell ref="F11:F12"/>
    <mergeCell ref="G11:G12"/>
    <mergeCell ref="H11:H12"/>
    <mergeCell ref="I11:I12"/>
    <mergeCell ref="J11:J12"/>
    <mergeCell ref="W2:X2"/>
    <mergeCell ref="B3:V3"/>
    <mergeCell ref="W3:X3"/>
    <mergeCell ref="B4:V5"/>
    <mergeCell ref="W4:X4"/>
    <mergeCell ref="W5:X5"/>
  </mergeCells>
  <conditionalFormatting sqref="R31:R1048576 R7:R19 R21">
    <cfRule type="cellIs" dxfId="719" priority="11" operator="between">
      <formula>0.51</formula>
      <formula>0.69</formula>
    </cfRule>
    <cfRule type="cellIs" dxfId="718" priority="12" operator="between">
      <formula>0.51</formula>
      <formula>0.69</formula>
    </cfRule>
    <cfRule type="cellIs" dxfId="717" priority="13" operator="lessThan">
      <formula>0.5</formula>
    </cfRule>
    <cfRule type="cellIs" dxfId="716" priority="14" operator="greaterThan">
      <formula>0.7</formula>
    </cfRule>
    <cfRule type="cellIs" dxfId="715" priority="15" operator="between">
      <formula>0.51</formula>
      <formula>0.69</formula>
    </cfRule>
    <cfRule type="cellIs" dxfId="714" priority="16" operator="lessThan">
      <formula>50</formula>
    </cfRule>
    <cfRule type="cellIs" dxfId="713" priority="17" operator="greaterThan">
      <formula>0.7</formula>
    </cfRule>
    <cfRule type="cellIs" dxfId="712" priority="18" operator="between">
      <formula>0.51</formula>
      <formula>0.69</formula>
    </cfRule>
    <cfRule type="cellIs" dxfId="711" priority="19" operator="lessThan">
      <formula>0.5</formula>
    </cfRule>
    <cfRule type="cellIs" dxfId="710" priority="20" operator="greaterThan">
      <formula>0.7</formula>
    </cfRule>
  </conditionalFormatting>
  <conditionalFormatting sqref="R20">
    <cfRule type="cellIs" dxfId="709" priority="1" operator="between">
      <formula>0.51</formula>
      <formula>0.69</formula>
    </cfRule>
    <cfRule type="cellIs" dxfId="708" priority="2" operator="between">
      <formula>0.51</formula>
      <formula>0.69</formula>
    </cfRule>
    <cfRule type="cellIs" dxfId="707" priority="3" operator="lessThan">
      <formula>0.5</formula>
    </cfRule>
    <cfRule type="cellIs" dxfId="706" priority="4" operator="greaterThan">
      <formula>0.7</formula>
    </cfRule>
    <cfRule type="cellIs" dxfId="705" priority="5" operator="between">
      <formula>0.51</formula>
      <formula>0.69</formula>
    </cfRule>
    <cfRule type="cellIs" dxfId="704" priority="6" operator="lessThan">
      <formula>50</formula>
    </cfRule>
    <cfRule type="cellIs" dxfId="703" priority="7" operator="greaterThan">
      <formula>0.7</formula>
    </cfRule>
    <cfRule type="cellIs" dxfId="702" priority="8" operator="between">
      <formula>0.51</formula>
      <formula>0.69</formula>
    </cfRule>
    <cfRule type="cellIs" dxfId="701" priority="9" operator="lessThan">
      <formula>0.5</formula>
    </cfRule>
    <cfRule type="cellIs" dxfId="700" priority="10" operator="greaterThan">
      <formula>0.7</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482B"/>
  </sheetPr>
  <dimension ref="A1:EB851"/>
  <sheetViews>
    <sheetView showGridLines="0" topLeftCell="A7" zoomScale="80" zoomScaleNormal="80" workbookViewId="0">
      <pane ySplit="1" topLeftCell="A8" activePane="bottomLeft" state="frozen"/>
      <selection activeCell="A7" sqref="A7"/>
      <selection pane="bottomLeft" activeCell="L35" sqref="L35"/>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1.42578125" style="40" hidden="1" customWidth="1"/>
    <col min="9" max="9" width="12.7109375" style="40" hidden="1" customWidth="1"/>
    <col min="10" max="10" width="16.7109375" style="40" hidden="1" customWidth="1"/>
    <col min="11" max="11" width="18.7109375" style="40" hidden="1" customWidth="1"/>
    <col min="12" max="12" width="19.5703125" style="40" customWidth="1"/>
    <col min="13" max="13" width="29.28515625" style="40" customWidth="1"/>
    <col min="14" max="14" width="15.7109375" style="40" customWidth="1"/>
    <col min="15" max="15" width="11.42578125" style="40" customWidth="1"/>
    <col min="16" max="16" width="15.42578125" style="40" customWidth="1"/>
    <col min="17" max="17" width="21.5703125" style="40" customWidth="1"/>
    <col min="18" max="18" width="11.5703125" style="3" bestFit="1" customWidth="1"/>
    <col min="19" max="19" width="11.42578125" style="40" customWidth="1"/>
    <col min="20" max="20" width="16.7109375" style="35" bestFit="1" customWidth="1"/>
    <col min="21" max="21" width="19.14062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hidden="1" x14ac:dyDescent="0.25">
      <c r="A1" s="24"/>
      <c r="B1" s="25"/>
      <c r="C1" s="25"/>
      <c r="D1" s="26"/>
      <c r="E1" s="26"/>
      <c r="F1" s="27"/>
      <c r="G1" s="28"/>
      <c r="H1" s="28"/>
      <c r="I1" s="28"/>
      <c r="J1" s="28"/>
      <c r="K1" s="29"/>
      <c r="L1" s="24"/>
      <c r="M1" s="24"/>
      <c r="N1" s="24"/>
      <c r="O1" s="24"/>
      <c r="P1" s="24"/>
      <c r="Q1" s="24"/>
      <c r="R1" s="24"/>
      <c r="S1" s="24"/>
      <c r="T1" s="36"/>
      <c r="U1" s="24"/>
      <c r="V1" s="24"/>
      <c r="W1" s="36"/>
    </row>
    <row r="2" spans="1:129" ht="15" hidden="1"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hidden="1"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hidden="1"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hidden="1"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hidden="1"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1144</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76.5" customHeight="1" x14ac:dyDescent="0.25">
      <c r="A8" s="517" t="s">
        <v>172</v>
      </c>
      <c r="B8" s="530" t="s">
        <v>173</v>
      </c>
      <c r="C8" s="530" t="s">
        <v>174</v>
      </c>
      <c r="D8" s="44" t="s">
        <v>779</v>
      </c>
      <c r="E8" s="8" t="s">
        <v>116</v>
      </c>
      <c r="F8" s="311">
        <v>25000000</v>
      </c>
      <c r="G8" s="67">
        <v>0</v>
      </c>
      <c r="H8" s="44"/>
      <c r="I8" s="45"/>
      <c r="J8" s="44"/>
      <c r="K8" s="311">
        <f>10000000+15000000</f>
        <v>25000000</v>
      </c>
      <c r="L8" s="66">
        <f>+F8+G8+H8+J8-K8</f>
        <v>0</v>
      </c>
      <c r="M8" s="548">
        <v>451301300</v>
      </c>
      <c r="N8" s="44"/>
      <c r="O8" s="44"/>
      <c r="P8" s="44"/>
      <c r="Q8" s="44"/>
      <c r="R8" s="46"/>
      <c r="S8" s="44"/>
      <c r="T8" s="80"/>
      <c r="U8" s="44"/>
      <c r="V8" s="44"/>
      <c r="W8" s="80"/>
      <c r="X8" s="44"/>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51" customFormat="1" ht="42" customHeight="1" x14ac:dyDescent="0.25">
      <c r="A9" s="518"/>
      <c r="B9" s="531"/>
      <c r="C9" s="531"/>
      <c r="D9" s="44" t="s">
        <v>780</v>
      </c>
      <c r="E9" s="8" t="s">
        <v>165</v>
      </c>
      <c r="F9" s="311">
        <v>40000000</v>
      </c>
      <c r="G9" s="65">
        <v>0</v>
      </c>
      <c r="H9" s="44"/>
      <c r="I9" s="45"/>
      <c r="J9" s="44"/>
      <c r="K9" s="44"/>
      <c r="L9" s="66">
        <f>+F9+G9+H9+J9-K9</f>
        <v>40000000</v>
      </c>
      <c r="M9" s="549"/>
      <c r="N9" s="79" t="s">
        <v>1430</v>
      </c>
      <c r="O9" s="371" t="s">
        <v>1431</v>
      </c>
      <c r="P9" s="79" t="s">
        <v>1432</v>
      </c>
      <c r="Q9" s="67">
        <v>40000000</v>
      </c>
      <c r="R9" s="46"/>
      <c r="S9" s="44">
        <v>596</v>
      </c>
      <c r="T9" s="80">
        <v>44690</v>
      </c>
      <c r="U9" s="288">
        <v>40000000</v>
      </c>
      <c r="V9" s="44">
        <v>2903</v>
      </c>
      <c r="W9" s="80">
        <v>44727</v>
      </c>
      <c r="X9" s="299">
        <v>38629168.32</v>
      </c>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29" s="51" customFormat="1" ht="36.75" customHeight="1" x14ac:dyDescent="0.25">
      <c r="A10" s="518"/>
      <c r="B10" s="531"/>
      <c r="C10" s="531"/>
      <c r="D10" s="44" t="s">
        <v>781</v>
      </c>
      <c r="E10" s="70" t="s">
        <v>117</v>
      </c>
      <c r="F10" s="311">
        <v>10000000</v>
      </c>
      <c r="G10" s="67">
        <v>0</v>
      </c>
      <c r="H10" s="44"/>
      <c r="I10" s="45"/>
      <c r="J10" s="44"/>
      <c r="K10" s="295">
        <v>10000000</v>
      </c>
      <c r="L10" s="66">
        <f t="shared" ref="L10:L34" si="0">+F10+G10+H10+J10-K10</f>
        <v>0</v>
      </c>
      <c r="M10" s="549"/>
      <c r="N10" s="44"/>
      <c r="O10" s="44"/>
      <c r="P10" s="44"/>
      <c r="Q10" s="44"/>
      <c r="R10" s="46"/>
      <c r="S10" s="44"/>
      <c r="T10" s="80"/>
      <c r="U10" s="44"/>
      <c r="V10" s="44"/>
      <c r="W10" s="80"/>
      <c r="X10" s="44"/>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row>
    <row r="11" spans="1:129" s="51" customFormat="1" ht="28.5" customHeight="1" x14ac:dyDescent="0.25">
      <c r="A11" s="518"/>
      <c r="B11" s="531"/>
      <c r="C11" s="531"/>
      <c r="D11" s="44" t="s">
        <v>782</v>
      </c>
      <c r="E11" s="70" t="s">
        <v>140</v>
      </c>
      <c r="F11" s="311">
        <v>10000000</v>
      </c>
      <c r="G11" s="67">
        <v>0</v>
      </c>
      <c r="H11" s="44"/>
      <c r="I11" s="45"/>
      <c r="J11" s="44"/>
      <c r="K11" s="295">
        <v>10000000</v>
      </c>
      <c r="L11" s="66">
        <f t="shared" si="0"/>
        <v>0</v>
      </c>
      <c r="M11" s="549"/>
      <c r="N11" s="44"/>
      <c r="O11" s="44"/>
      <c r="P11" s="44"/>
      <c r="Q11" s="44"/>
      <c r="R11" s="46"/>
      <c r="S11" s="44"/>
      <c r="T11" s="80"/>
      <c r="U11" s="44"/>
      <c r="V11" s="44"/>
      <c r="W11" s="80"/>
      <c r="X11" s="44"/>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row>
    <row r="12" spans="1:129" s="51" customFormat="1" ht="15" x14ac:dyDescent="0.25">
      <c r="A12" s="518"/>
      <c r="B12" s="531"/>
      <c r="C12" s="531"/>
      <c r="D12" s="536" t="s">
        <v>848</v>
      </c>
      <c r="E12" s="593" t="s">
        <v>100</v>
      </c>
      <c r="F12" s="581">
        <v>401025000</v>
      </c>
      <c r="G12" s="584">
        <v>0</v>
      </c>
      <c r="H12" s="517"/>
      <c r="I12" s="517"/>
      <c r="J12" s="517"/>
      <c r="K12" s="533">
        <v>20723700</v>
      </c>
      <c r="L12" s="590">
        <f t="shared" si="0"/>
        <v>380301300</v>
      </c>
      <c r="M12" s="549"/>
      <c r="N12" s="79" t="s">
        <v>616</v>
      </c>
      <c r="O12" s="371" t="s">
        <v>34</v>
      </c>
      <c r="P12" s="79" t="s">
        <v>633</v>
      </c>
      <c r="Q12" s="67">
        <v>30305000</v>
      </c>
      <c r="R12" s="46"/>
      <c r="S12" s="38">
        <v>155</v>
      </c>
      <c r="T12" s="123">
        <v>44585</v>
      </c>
      <c r="U12" s="67">
        <v>30305000</v>
      </c>
      <c r="V12" s="38">
        <v>1129</v>
      </c>
      <c r="W12" s="123">
        <v>44589</v>
      </c>
      <c r="X12" s="67">
        <v>30305000</v>
      </c>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row>
    <row r="13" spans="1:129" s="51" customFormat="1" ht="15" x14ac:dyDescent="0.25">
      <c r="A13" s="518"/>
      <c r="B13" s="531"/>
      <c r="C13" s="531"/>
      <c r="D13" s="598"/>
      <c r="E13" s="594"/>
      <c r="F13" s="582"/>
      <c r="G13" s="585"/>
      <c r="H13" s="518"/>
      <c r="I13" s="518"/>
      <c r="J13" s="518"/>
      <c r="K13" s="534"/>
      <c r="L13" s="585"/>
      <c r="M13" s="549"/>
      <c r="N13" s="79" t="s">
        <v>617</v>
      </c>
      <c r="O13" s="371" t="s">
        <v>33</v>
      </c>
      <c r="P13" s="79" t="s">
        <v>634</v>
      </c>
      <c r="Q13" s="67">
        <v>38280000</v>
      </c>
      <c r="R13" s="46"/>
      <c r="S13" s="38">
        <v>194</v>
      </c>
      <c r="T13" s="123">
        <v>44587</v>
      </c>
      <c r="U13" s="67">
        <v>38280000</v>
      </c>
      <c r="V13" s="38">
        <v>1261</v>
      </c>
      <c r="W13" s="123">
        <v>44589</v>
      </c>
      <c r="X13" s="67">
        <v>38280000</v>
      </c>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row>
    <row r="14" spans="1:129" s="51" customFormat="1" ht="15" x14ac:dyDescent="0.25">
      <c r="A14" s="518"/>
      <c r="B14" s="531"/>
      <c r="C14" s="531"/>
      <c r="D14" s="598"/>
      <c r="E14" s="594"/>
      <c r="F14" s="582"/>
      <c r="G14" s="585"/>
      <c r="H14" s="518"/>
      <c r="I14" s="518"/>
      <c r="J14" s="518"/>
      <c r="K14" s="534"/>
      <c r="L14" s="585"/>
      <c r="M14" s="549"/>
      <c r="N14" s="79" t="s">
        <v>618</v>
      </c>
      <c r="O14" s="371" t="s">
        <v>54</v>
      </c>
      <c r="P14" s="79" t="s">
        <v>635</v>
      </c>
      <c r="Q14" s="67">
        <v>38811600</v>
      </c>
      <c r="R14" s="46"/>
      <c r="S14" s="38">
        <v>161</v>
      </c>
      <c r="T14" s="123">
        <v>44585</v>
      </c>
      <c r="U14" s="67">
        <v>38811600</v>
      </c>
      <c r="V14" s="38">
        <v>737</v>
      </c>
      <c r="W14" s="123">
        <v>44588</v>
      </c>
      <c r="X14" s="67">
        <v>38811600</v>
      </c>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row>
    <row r="15" spans="1:129" s="51" customFormat="1" ht="15" x14ac:dyDescent="0.25">
      <c r="A15" s="518"/>
      <c r="B15" s="531"/>
      <c r="C15" s="531"/>
      <c r="D15" s="598"/>
      <c r="E15" s="594"/>
      <c r="F15" s="582"/>
      <c r="G15" s="585"/>
      <c r="H15" s="518"/>
      <c r="I15" s="518"/>
      <c r="J15" s="518"/>
      <c r="K15" s="534"/>
      <c r="L15" s="585"/>
      <c r="M15" s="549"/>
      <c r="N15" s="79" t="s">
        <v>619</v>
      </c>
      <c r="O15" s="371" t="s">
        <v>626</v>
      </c>
      <c r="P15" s="79" t="s">
        <v>636</v>
      </c>
      <c r="Q15" s="67">
        <v>38811600</v>
      </c>
      <c r="R15" s="46"/>
      <c r="S15" s="38">
        <v>160</v>
      </c>
      <c r="T15" s="123">
        <v>44585</v>
      </c>
      <c r="U15" s="67">
        <v>38811600</v>
      </c>
      <c r="V15" s="38">
        <v>1128</v>
      </c>
      <c r="W15" s="123">
        <v>44589</v>
      </c>
      <c r="X15" s="67">
        <v>38811600</v>
      </c>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row>
    <row r="16" spans="1:129" s="51" customFormat="1" ht="15" x14ac:dyDescent="0.25">
      <c r="A16" s="518"/>
      <c r="B16" s="531"/>
      <c r="C16" s="531"/>
      <c r="D16" s="598"/>
      <c r="E16" s="594"/>
      <c r="F16" s="582"/>
      <c r="G16" s="585"/>
      <c r="H16" s="518"/>
      <c r="I16" s="518"/>
      <c r="J16" s="518"/>
      <c r="K16" s="534"/>
      <c r="L16" s="585"/>
      <c r="M16" s="549"/>
      <c r="N16" s="79" t="s">
        <v>620</v>
      </c>
      <c r="O16" s="371" t="s">
        <v>627</v>
      </c>
      <c r="P16" s="79" t="s">
        <v>637</v>
      </c>
      <c r="Q16" s="67">
        <v>38811600</v>
      </c>
      <c r="R16" s="46"/>
      <c r="S16" s="38">
        <v>159</v>
      </c>
      <c r="T16" s="123">
        <v>44585</v>
      </c>
      <c r="U16" s="67">
        <v>38811600</v>
      </c>
      <c r="V16" s="38">
        <v>1241</v>
      </c>
      <c r="W16" s="123">
        <v>44589</v>
      </c>
      <c r="X16" s="67">
        <v>38811600</v>
      </c>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row>
    <row r="17" spans="1:129" s="51" customFormat="1" ht="15" x14ac:dyDescent="0.25">
      <c r="A17" s="518"/>
      <c r="B17" s="531"/>
      <c r="C17" s="531"/>
      <c r="D17" s="598"/>
      <c r="E17" s="594"/>
      <c r="F17" s="582"/>
      <c r="G17" s="585"/>
      <c r="H17" s="518"/>
      <c r="I17" s="518"/>
      <c r="J17" s="518"/>
      <c r="K17" s="534"/>
      <c r="L17" s="585"/>
      <c r="M17" s="549"/>
      <c r="N17" s="79" t="s">
        <v>621</v>
      </c>
      <c r="O17" s="371" t="s">
        <v>628</v>
      </c>
      <c r="P17" s="79" t="s">
        <v>638</v>
      </c>
      <c r="Q17" s="67">
        <v>40406600</v>
      </c>
      <c r="R17" s="46"/>
      <c r="S17" s="38">
        <v>177</v>
      </c>
      <c r="T17" s="123">
        <v>44586</v>
      </c>
      <c r="U17" s="67">
        <v>40406600</v>
      </c>
      <c r="V17" s="38">
        <v>1240</v>
      </c>
      <c r="W17" s="123">
        <v>44589</v>
      </c>
      <c r="X17" s="67">
        <v>40406600</v>
      </c>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row>
    <row r="18" spans="1:129" s="51" customFormat="1" ht="15" x14ac:dyDescent="0.25">
      <c r="A18" s="518"/>
      <c r="B18" s="531"/>
      <c r="C18" s="531"/>
      <c r="D18" s="598"/>
      <c r="E18" s="594"/>
      <c r="F18" s="582"/>
      <c r="G18" s="585"/>
      <c r="H18" s="518"/>
      <c r="I18" s="518"/>
      <c r="J18" s="518"/>
      <c r="K18" s="534"/>
      <c r="L18" s="585"/>
      <c r="M18" s="549"/>
      <c r="N18" s="79" t="s">
        <v>622</v>
      </c>
      <c r="O18" s="371" t="s">
        <v>629</v>
      </c>
      <c r="P18" s="79" t="s">
        <v>639</v>
      </c>
      <c r="Q18" s="67">
        <v>47850000</v>
      </c>
      <c r="R18" s="46"/>
      <c r="S18" s="38">
        <v>156</v>
      </c>
      <c r="T18" s="123">
        <v>44585</v>
      </c>
      <c r="U18" s="67">
        <v>47850000</v>
      </c>
      <c r="V18" s="38">
        <v>1242</v>
      </c>
      <c r="W18" s="123">
        <v>44589</v>
      </c>
      <c r="X18" s="67">
        <v>47850000</v>
      </c>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row>
    <row r="19" spans="1:129" s="51" customFormat="1" ht="15" x14ac:dyDescent="0.25">
      <c r="A19" s="518"/>
      <c r="B19" s="531"/>
      <c r="C19" s="531"/>
      <c r="D19" s="598"/>
      <c r="E19" s="594"/>
      <c r="F19" s="582"/>
      <c r="G19" s="585"/>
      <c r="H19" s="518"/>
      <c r="I19" s="518"/>
      <c r="J19" s="518"/>
      <c r="K19" s="534"/>
      <c r="L19" s="585"/>
      <c r="M19" s="549"/>
      <c r="N19" s="79" t="s">
        <v>623</v>
      </c>
      <c r="O19" s="371" t="s">
        <v>630</v>
      </c>
      <c r="P19" s="79" t="s">
        <v>640</v>
      </c>
      <c r="Q19" s="67">
        <v>36153300</v>
      </c>
      <c r="R19" s="46"/>
      <c r="S19" s="38">
        <v>253</v>
      </c>
      <c r="T19" s="123">
        <v>44588</v>
      </c>
      <c r="U19" s="67">
        <v>36153300</v>
      </c>
      <c r="V19" s="38">
        <v>1321</v>
      </c>
      <c r="W19" s="123">
        <v>44589</v>
      </c>
      <c r="X19" s="67">
        <v>36153300</v>
      </c>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row>
    <row r="20" spans="1:129" s="51" customFormat="1" ht="15" x14ac:dyDescent="0.25">
      <c r="A20" s="518"/>
      <c r="B20" s="531"/>
      <c r="C20" s="531"/>
      <c r="D20" s="598"/>
      <c r="E20" s="594"/>
      <c r="F20" s="582"/>
      <c r="G20" s="585"/>
      <c r="H20" s="518"/>
      <c r="I20" s="518"/>
      <c r="J20" s="518"/>
      <c r="K20" s="534"/>
      <c r="L20" s="585"/>
      <c r="M20" s="549"/>
      <c r="N20" s="79" t="s">
        <v>624</v>
      </c>
      <c r="O20" s="371" t="s">
        <v>631</v>
      </c>
      <c r="P20" s="79" t="s">
        <v>641</v>
      </c>
      <c r="Q20" s="67">
        <v>38811600</v>
      </c>
      <c r="R20" s="46"/>
      <c r="S20" s="38">
        <v>256</v>
      </c>
      <c r="T20" s="123">
        <v>44589</v>
      </c>
      <c r="U20" s="67">
        <v>38811600</v>
      </c>
      <c r="V20" s="38">
        <v>1312</v>
      </c>
      <c r="W20" s="123">
        <v>44589</v>
      </c>
      <c r="X20" s="67">
        <v>38811600</v>
      </c>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row>
    <row r="21" spans="1:129" s="51" customFormat="1" ht="15" x14ac:dyDescent="0.25">
      <c r="A21" s="518"/>
      <c r="B21" s="531"/>
      <c r="C21" s="531"/>
      <c r="D21" s="598"/>
      <c r="E21" s="594"/>
      <c r="F21" s="582"/>
      <c r="G21" s="585"/>
      <c r="H21" s="518"/>
      <c r="I21" s="518"/>
      <c r="J21" s="518"/>
      <c r="K21" s="534"/>
      <c r="L21" s="585"/>
      <c r="M21" s="549"/>
      <c r="N21" s="79" t="s">
        <v>625</v>
      </c>
      <c r="O21" s="371" t="s">
        <v>632</v>
      </c>
      <c r="P21" s="79" t="s">
        <v>642</v>
      </c>
      <c r="Q21" s="67">
        <v>27560000</v>
      </c>
      <c r="R21" s="46"/>
      <c r="S21" s="38">
        <v>255</v>
      </c>
      <c r="T21" s="123">
        <v>44589</v>
      </c>
      <c r="U21" s="67">
        <v>27560000</v>
      </c>
      <c r="V21" s="38">
        <v>1305</v>
      </c>
      <c r="W21" s="123">
        <v>44589</v>
      </c>
      <c r="X21" s="67">
        <v>27560000</v>
      </c>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row>
    <row r="22" spans="1:129" s="51" customFormat="1" ht="15" x14ac:dyDescent="0.25">
      <c r="A22" s="518"/>
      <c r="B22" s="531"/>
      <c r="C22" s="531"/>
      <c r="D22" s="592"/>
      <c r="E22" s="597"/>
      <c r="F22" s="583"/>
      <c r="G22" s="586"/>
      <c r="H22" s="519"/>
      <c r="I22" s="519"/>
      <c r="J22" s="519"/>
      <c r="K22" s="535"/>
      <c r="L22" s="586"/>
      <c r="M22" s="549"/>
      <c r="N22" s="79" t="s">
        <v>959</v>
      </c>
      <c r="O22" s="371" t="s">
        <v>960</v>
      </c>
      <c r="P22" s="79" t="s">
        <v>961</v>
      </c>
      <c r="Q22" s="67">
        <v>4500000</v>
      </c>
      <c r="R22" s="46"/>
      <c r="S22" s="38">
        <v>442</v>
      </c>
      <c r="T22" s="123">
        <v>44642</v>
      </c>
      <c r="U22" s="67">
        <v>4500000</v>
      </c>
      <c r="V22" s="38">
        <v>2210</v>
      </c>
      <c r="W22" s="123">
        <v>44672</v>
      </c>
      <c r="X22" s="295">
        <v>4500000</v>
      </c>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row>
    <row r="23" spans="1:129" s="51" customFormat="1" ht="27" customHeight="1" x14ac:dyDescent="0.25">
      <c r="A23" s="518"/>
      <c r="B23" s="531"/>
      <c r="C23" s="531"/>
      <c r="D23" s="517" t="s">
        <v>783</v>
      </c>
      <c r="E23" s="530" t="s">
        <v>119</v>
      </c>
      <c r="F23" s="539">
        <v>2000000</v>
      </c>
      <c r="G23" s="533">
        <v>0</v>
      </c>
      <c r="H23" s="517"/>
      <c r="I23" s="517"/>
      <c r="J23" s="539">
        <v>15000000</v>
      </c>
      <c r="K23" s="517"/>
      <c r="L23" s="545">
        <f t="shared" si="0"/>
        <v>17000000</v>
      </c>
      <c r="M23" s="549"/>
      <c r="N23" s="79" t="s">
        <v>962</v>
      </c>
      <c r="O23" s="371" t="s">
        <v>963</v>
      </c>
      <c r="P23" s="79" t="s">
        <v>964</v>
      </c>
      <c r="Q23" s="67">
        <v>1944276</v>
      </c>
      <c r="R23" s="46"/>
      <c r="S23" s="44">
        <v>511</v>
      </c>
      <c r="T23" s="80">
        <v>44669</v>
      </c>
      <c r="U23" s="288">
        <v>1944276</v>
      </c>
      <c r="V23" s="44">
        <v>2880</v>
      </c>
      <c r="W23" s="80">
        <v>44726</v>
      </c>
      <c r="X23" s="299">
        <v>1853544</v>
      </c>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row>
    <row r="24" spans="1:129" s="51" customFormat="1" ht="15" x14ac:dyDescent="0.25">
      <c r="A24" s="518"/>
      <c r="B24" s="531"/>
      <c r="C24" s="531"/>
      <c r="D24" s="519"/>
      <c r="E24" s="532"/>
      <c r="F24" s="541"/>
      <c r="G24" s="535"/>
      <c r="H24" s="519"/>
      <c r="I24" s="519"/>
      <c r="J24" s="541"/>
      <c r="K24" s="519"/>
      <c r="L24" s="547"/>
      <c r="M24" s="549"/>
      <c r="N24" s="79" t="s">
        <v>2116</v>
      </c>
      <c r="O24" s="371">
        <v>619</v>
      </c>
      <c r="P24" s="79" t="s">
        <v>2115</v>
      </c>
      <c r="Q24" s="295">
        <v>14945281</v>
      </c>
      <c r="R24" s="46"/>
      <c r="S24" s="355">
        <v>1184</v>
      </c>
      <c r="T24" s="80">
        <v>44825</v>
      </c>
      <c r="U24" s="295">
        <v>14945281</v>
      </c>
      <c r="V24" s="355"/>
      <c r="W24" s="80"/>
      <c r="X24" s="299"/>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row>
    <row r="25" spans="1:129" s="51" customFormat="1" ht="27" x14ac:dyDescent="0.25">
      <c r="A25" s="518"/>
      <c r="B25" s="531"/>
      <c r="C25" s="531"/>
      <c r="D25" s="44" t="s">
        <v>784</v>
      </c>
      <c r="E25" s="70" t="s">
        <v>120</v>
      </c>
      <c r="F25" s="311">
        <v>14000000</v>
      </c>
      <c r="G25" s="67">
        <v>0</v>
      </c>
      <c r="H25" s="44"/>
      <c r="I25" s="45"/>
      <c r="J25" s="44"/>
      <c r="K25" s="44"/>
      <c r="L25" s="66">
        <f t="shared" si="0"/>
        <v>14000000</v>
      </c>
      <c r="M25" s="549"/>
      <c r="N25" s="81" t="s">
        <v>2112</v>
      </c>
      <c r="O25" s="371">
        <v>618</v>
      </c>
      <c r="P25" s="81" t="s">
        <v>2111</v>
      </c>
      <c r="Q25" s="377">
        <v>11542425</v>
      </c>
      <c r="R25" s="46"/>
      <c r="S25" s="44">
        <v>1179</v>
      </c>
      <c r="T25" s="80">
        <v>44823</v>
      </c>
      <c r="U25" s="377">
        <v>11542425</v>
      </c>
      <c r="V25" s="44"/>
      <c r="W25" s="80"/>
      <c r="X25" s="44"/>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row>
    <row r="26" spans="1:129" s="51" customFormat="1" ht="40.5" x14ac:dyDescent="0.25">
      <c r="A26" s="519"/>
      <c r="B26" s="532"/>
      <c r="C26" s="532"/>
      <c r="D26" s="44" t="s">
        <v>785</v>
      </c>
      <c r="E26" s="70" t="s">
        <v>138</v>
      </c>
      <c r="F26" s="311">
        <v>5000000</v>
      </c>
      <c r="G26" s="67">
        <v>0</v>
      </c>
      <c r="H26" s="44"/>
      <c r="I26" s="45"/>
      <c r="J26" s="44"/>
      <c r="K26" s="311">
        <v>5000000</v>
      </c>
      <c r="L26" s="66">
        <f t="shared" si="0"/>
        <v>0</v>
      </c>
      <c r="M26" s="550"/>
      <c r="N26" s="44"/>
      <c r="O26" s="44"/>
      <c r="P26" s="44"/>
      <c r="Q26" s="44"/>
      <c r="R26" s="46"/>
      <c r="S26" s="44"/>
      <c r="T26" s="80"/>
      <c r="U26" s="44"/>
      <c r="V26" s="44"/>
      <c r="W26" s="80"/>
      <c r="X26" s="44"/>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row>
    <row r="27" spans="1:129" s="108" customFormat="1" ht="15" x14ac:dyDescent="0.25">
      <c r="A27" s="93"/>
      <c r="B27" s="93"/>
      <c r="C27" s="93"/>
      <c r="D27" s="93"/>
      <c r="E27" s="105"/>
      <c r="F27" s="102"/>
      <c r="G27" s="102"/>
      <c r="H27" s="93"/>
      <c r="I27" s="94"/>
      <c r="J27" s="93"/>
      <c r="K27" s="93"/>
      <c r="L27" s="103">
        <f>SUM(L8:L26)</f>
        <v>451301300</v>
      </c>
      <c r="M27" s="102"/>
      <c r="N27" s="106"/>
      <c r="O27" s="87"/>
      <c r="P27" s="96"/>
      <c r="Q27" s="104">
        <f>SUM(Q8:Q26)</f>
        <v>448733282</v>
      </c>
      <c r="R27" s="90"/>
      <c r="S27" s="87"/>
      <c r="T27" s="96"/>
      <c r="U27" s="104">
        <f>SUM(U8:U26)</f>
        <v>448733282</v>
      </c>
      <c r="V27" s="87"/>
      <c r="W27" s="96"/>
      <c r="X27" s="104">
        <f>SUM(X8:X26)</f>
        <v>420784012.31999999</v>
      </c>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row>
    <row r="28" spans="1:129" s="113" customFormat="1" ht="28.5" customHeight="1" x14ac:dyDescent="0.25">
      <c r="A28" s="517" t="s">
        <v>1126</v>
      </c>
      <c r="B28" s="520" t="s">
        <v>1127</v>
      </c>
      <c r="C28" s="530" t="s">
        <v>174</v>
      </c>
      <c r="D28" s="192" t="s">
        <v>1196</v>
      </c>
      <c r="E28" s="201" t="s">
        <v>117</v>
      </c>
      <c r="F28" s="200"/>
      <c r="G28" s="311">
        <v>150000000</v>
      </c>
      <c r="H28" s="196"/>
      <c r="I28" s="45"/>
      <c r="J28" s="210"/>
      <c r="K28" s="295">
        <v>117064818</v>
      </c>
      <c r="L28" s="66">
        <f>+F28+G28+H28+J28-K28</f>
        <v>32935182</v>
      </c>
      <c r="M28" s="551">
        <v>528448356</v>
      </c>
      <c r="N28" s="231"/>
      <c r="O28" s="243"/>
      <c r="P28" s="80"/>
      <c r="Q28" s="245"/>
      <c r="R28" s="46"/>
      <c r="S28" s="243"/>
      <c r="T28" s="80"/>
      <c r="U28" s="245"/>
      <c r="V28" s="243"/>
      <c r="W28" s="80"/>
      <c r="X28" s="245"/>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c r="CR28" s="112"/>
      <c r="CS28" s="112"/>
      <c r="CT28" s="112"/>
      <c r="CU28" s="112"/>
      <c r="CV28" s="112"/>
      <c r="CW28" s="112"/>
      <c r="CX28" s="112"/>
      <c r="CY28" s="112"/>
      <c r="CZ28" s="112"/>
      <c r="DA28" s="112"/>
      <c r="DB28" s="112"/>
      <c r="DC28" s="112"/>
      <c r="DD28" s="112"/>
      <c r="DE28" s="112"/>
      <c r="DF28" s="112"/>
      <c r="DG28" s="112"/>
      <c r="DH28" s="112"/>
      <c r="DI28" s="112"/>
      <c r="DJ28" s="112"/>
      <c r="DK28" s="112"/>
      <c r="DL28" s="112"/>
      <c r="DM28" s="112"/>
      <c r="DN28" s="112"/>
      <c r="DO28" s="112"/>
      <c r="DP28" s="112"/>
      <c r="DQ28" s="112"/>
      <c r="DR28" s="112"/>
      <c r="DS28" s="112"/>
      <c r="DT28" s="112"/>
      <c r="DU28" s="112"/>
      <c r="DV28" s="112"/>
      <c r="DW28" s="112"/>
      <c r="DX28" s="112"/>
      <c r="DY28" s="112"/>
    </row>
    <row r="29" spans="1:129" s="113" customFormat="1" ht="25.5" x14ac:dyDescent="0.25">
      <c r="A29" s="518"/>
      <c r="B29" s="522"/>
      <c r="C29" s="531"/>
      <c r="D29" s="207" t="s">
        <v>1197</v>
      </c>
      <c r="E29" s="201" t="s">
        <v>140</v>
      </c>
      <c r="F29" s="204"/>
      <c r="G29" s="310">
        <v>50000000</v>
      </c>
      <c r="H29" s="207"/>
      <c r="I29" s="86"/>
      <c r="J29" s="210"/>
      <c r="K29" s="210"/>
      <c r="L29" s="66">
        <f t="shared" si="0"/>
        <v>50000000</v>
      </c>
      <c r="M29" s="551"/>
      <c r="N29" s="231"/>
      <c r="O29" s="243"/>
      <c r="P29" s="80"/>
      <c r="Q29" s="245"/>
      <c r="R29" s="46"/>
      <c r="S29" s="243"/>
      <c r="T29" s="80"/>
      <c r="U29" s="245"/>
      <c r="V29" s="243"/>
      <c r="W29" s="80"/>
      <c r="X29" s="245"/>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row>
    <row r="30" spans="1:129" s="113" customFormat="1" ht="25.5" x14ac:dyDescent="0.25">
      <c r="A30" s="518"/>
      <c r="B30" s="522"/>
      <c r="C30" s="531"/>
      <c r="D30" s="207" t="s">
        <v>1198</v>
      </c>
      <c r="E30" s="201" t="s">
        <v>102</v>
      </c>
      <c r="F30" s="204"/>
      <c r="G30" s="310">
        <v>15513174</v>
      </c>
      <c r="H30" s="207"/>
      <c r="I30" s="86"/>
      <c r="J30" s="210"/>
      <c r="K30" s="210"/>
      <c r="L30" s="66">
        <f t="shared" si="0"/>
        <v>15513174</v>
      </c>
      <c r="M30" s="551"/>
      <c r="N30" s="231"/>
      <c r="O30" s="243"/>
      <c r="P30" s="80"/>
      <c r="Q30" s="245"/>
      <c r="R30" s="46"/>
      <c r="S30" s="243"/>
      <c r="T30" s="80"/>
      <c r="U30" s="245"/>
      <c r="V30" s="243"/>
      <c r="W30" s="80"/>
      <c r="X30" s="245"/>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row>
    <row r="31" spans="1:129" s="113" customFormat="1" ht="40.5" x14ac:dyDescent="0.25">
      <c r="A31" s="518"/>
      <c r="B31" s="522"/>
      <c r="C31" s="531"/>
      <c r="D31" s="207" t="s">
        <v>1199</v>
      </c>
      <c r="E31" s="201" t="s">
        <v>138</v>
      </c>
      <c r="F31" s="204"/>
      <c r="G31" s="310">
        <v>20000000</v>
      </c>
      <c r="H31" s="207"/>
      <c r="I31" s="86"/>
      <c r="J31" s="210"/>
      <c r="K31" s="210"/>
      <c r="L31" s="66">
        <f t="shared" si="0"/>
        <v>20000000</v>
      </c>
      <c r="M31" s="551"/>
      <c r="N31" s="231"/>
      <c r="O31" s="243"/>
      <c r="P31" s="80"/>
      <c r="Q31" s="245"/>
      <c r="R31" s="46"/>
      <c r="S31" s="243"/>
      <c r="T31" s="80"/>
      <c r="U31" s="245"/>
      <c r="V31" s="243"/>
      <c r="W31" s="80"/>
      <c r="X31" s="245"/>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c r="CR31" s="112"/>
      <c r="CS31" s="112"/>
      <c r="CT31" s="112"/>
      <c r="CU31" s="112"/>
      <c r="CV31" s="112"/>
      <c r="CW31" s="112"/>
      <c r="CX31" s="112"/>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row>
    <row r="32" spans="1:129" s="113" customFormat="1" ht="67.5" x14ac:dyDescent="0.25">
      <c r="A32" s="518"/>
      <c r="B32" s="522"/>
      <c r="C32" s="531"/>
      <c r="D32" s="207" t="s">
        <v>1200</v>
      </c>
      <c r="E32" s="201" t="s">
        <v>100</v>
      </c>
      <c r="F32" s="204"/>
      <c r="G32" s="310">
        <v>232935182</v>
      </c>
      <c r="H32" s="207"/>
      <c r="I32" s="86"/>
      <c r="J32" s="295">
        <f>55723700+117064818</f>
        <v>172788518</v>
      </c>
      <c r="K32" s="210"/>
      <c r="L32" s="66">
        <f t="shared" si="0"/>
        <v>405723700</v>
      </c>
      <c r="M32" s="551"/>
      <c r="N32" s="231"/>
      <c r="O32" s="243"/>
      <c r="P32" s="80"/>
      <c r="Q32" s="245"/>
      <c r="R32" s="46"/>
      <c r="S32" s="243"/>
      <c r="T32" s="80"/>
      <c r="U32" s="245"/>
      <c r="V32" s="243"/>
      <c r="W32" s="80"/>
      <c r="X32" s="245"/>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112"/>
      <c r="CB32" s="112"/>
      <c r="CC32" s="112"/>
      <c r="CD32" s="112"/>
      <c r="CE32" s="112"/>
      <c r="CF32" s="112"/>
      <c r="CG32" s="112"/>
      <c r="CH32" s="112"/>
      <c r="CI32" s="112"/>
      <c r="CJ32" s="112"/>
      <c r="CK32" s="112"/>
      <c r="CL32" s="112"/>
      <c r="CM32" s="112"/>
      <c r="CN32" s="112"/>
      <c r="CO32" s="112"/>
      <c r="CP32" s="112"/>
      <c r="CQ32" s="112"/>
      <c r="CR32" s="112"/>
      <c r="CS32" s="112"/>
      <c r="CT32" s="112"/>
      <c r="CU32" s="112"/>
      <c r="CV32" s="112"/>
      <c r="CW32" s="112"/>
      <c r="CX32" s="112"/>
      <c r="CY32" s="112"/>
      <c r="CZ32" s="112"/>
      <c r="DA32" s="112"/>
      <c r="DB32" s="112"/>
      <c r="DC32" s="112"/>
      <c r="DD32" s="112"/>
      <c r="DE32" s="112"/>
      <c r="DF32" s="112"/>
      <c r="DG32" s="112"/>
      <c r="DH32" s="112"/>
      <c r="DI32" s="112"/>
      <c r="DJ32" s="112"/>
      <c r="DK32" s="112"/>
      <c r="DL32" s="112"/>
      <c r="DM32" s="112"/>
      <c r="DN32" s="112"/>
      <c r="DO32" s="112"/>
      <c r="DP32" s="112"/>
      <c r="DQ32" s="112"/>
      <c r="DR32" s="112"/>
      <c r="DS32" s="112"/>
      <c r="DT32" s="112"/>
      <c r="DU32" s="112"/>
      <c r="DV32" s="112"/>
      <c r="DW32" s="112"/>
      <c r="DX32" s="112"/>
      <c r="DY32" s="112"/>
    </row>
    <row r="33" spans="1:129" s="113" customFormat="1" ht="54" x14ac:dyDescent="0.25">
      <c r="A33" s="518"/>
      <c r="B33" s="522"/>
      <c r="C33" s="531"/>
      <c r="D33" s="207" t="s">
        <v>1201</v>
      </c>
      <c r="E33" s="201" t="s">
        <v>118</v>
      </c>
      <c r="F33" s="204"/>
      <c r="G33" s="310">
        <v>30000000</v>
      </c>
      <c r="H33" s="207"/>
      <c r="I33" s="86"/>
      <c r="J33" s="210"/>
      <c r="K33" s="210"/>
      <c r="L33" s="66">
        <f t="shared" si="0"/>
        <v>30000000</v>
      </c>
      <c r="M33" s="551"/>
      <c r="N33" s="231"/>
      <c r="O33" s="243"/>
      <c r="P33" s="80"/>
      <c r="Q33" s="245"/>
      <c r="R33" s="46"/>
      <c r="S33" s="243"/>
      <c r="T33" s="80"/>
      <c r="U33" s="245"/>
      <c r="V33" s="243"/>
      <c r="W33" s="80"/>
      <c r="X33" s="245"/>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row>
    <row r="34" spans="1:129" s="113" customFormat="1" ht="25.5" x14ac:dyDescent="0.25">
      <c r="A34" s="519"/>
      <c r="B34" s="521"/>
      <c r="C34" s="532"/>
      <c r="D34" s="207" t="s">
        <v>1202</v>
      </c>
      <c r="E34" s="201" t="s">
        <v>113</v>
      </c>
      <c r="F34" s="204"/>
      <c r="G34" s="310">
        <v>30000000</v>
      </c>
      <c r="H34" s="207"/>
      <c r="I34" s="86"/>
      <c r="J34" s="210"/>
      <c r="K34" s="210"/>
      <c r="L34" s="66">
        <f t="shared" si="0"/>
        <v>30000000</v>
      </c>
      <c r="M34" s="551"/>
      <c r="N34" s="231"/>
      <c r="O34" s="243"/>
      <c r="P34" s="80"/>
      <c r="Q34" s="245"/>
      <c r="R34" s="46"/>
      <c r="S34" s="243"/>
      <c r="T34" s="80"/>
      <c r="U34" s="245"/>
      <c r="V34" s="243"/>
      <c r="W34" s="80"/>
      <c r="X34" s="245"/>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c r="CJ34" s="112"/>
      <c r="CK34" s="112"/>
      <c r="CL34" s="112"/>
      <c r="CM34" s="112"/>
      <c r="CN34" s="112"/>
      <c r="CO34" s="112"/>
      <c r="CP34" s="112"/>
      <c r="CQ34" s="112"/>
      <c r="CR34" s="112"/>
      <c r="CS34" s="112"/>
      <c r="CT34" s="112"/>
      <c r="CU34" s="112"/>
      <c r="CV34" s="112"/>
      <c r="CW34" s="112"/>
      <c r="CX34" s="112"/>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row>
    <row r="35" spans="1:129" s="108" customFormat="1" ht="15.75" thickBot="1" x14ac:dyDescent="0.3">
      <c r="A35" s="93"/>
      <c r="B35" s="93"/>
      <c r="C35" s="93"/>
      <c r="D35" s="93"/>
      <c r="E35" s="105"/>
      <c r="F35" s="102"/>
      <c r="G35" s="102"/>
      <c r="H35" s="93"/>
      <c r="I35" s="94"/>
      <c r="J35" s="93"/>
      <c r="K35" s="93"/>
      <c r="L35" s="103">
        <f>SUM(L28:L34)</f>
        <v>584172056</v>
      </c>
      <c r="M35" s="102"/>
      <c r="N35" s="106"/>
      <c r="O35" s="87"/>
      <c r="P35" s="96"/>
      <c r="Q35" s="104">
        <f>SUM(Q28:Q34)</f>
        <v>0</v>
      </c>
      <c r="R35" s="90"/>
      <c r="S35" s="87"/>
      <c r="T35" s="96"/>
      <c r="U35" s="104">
        <f>SUM(U28:U34)</f>
        <v>0</v>
      </c>
      <c r="V35" s="87"/>
      <c r="W35" s="96"/>
      <c r="X35" s="104">
        <f>SUM(X28:X34)</f>
        <v>0</v>
      </c>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row>
    <row r="36" spans="1:129" s="64" customFormat="1" ht="17.25" thickBot="1" x14ac:dyDescent="0.35">
      <c r="A36" s="52"/>
      <c r="B36" s="52"/>
      <c r="C36" s="42"/>
      <c r="D36" s="42"/>
      <c r="E36" s="42"/>
      <c r="F36" s="233"/>
      <c r="G36" s="232"/>
      <c r="H36" s="232"/>
      <c r="I36" s="228"/>
      <c r="J36" s="54" t="s">
        <v>29</v>
      </c>
      <c r="K36" s="55"/>
      <c r="L36" s="56">
        <f>+L27+L35</f>
        <v>1035473356</v>
      </c>
      <c r="M36" s="57"/>
      <c r="N36" s="57"/>
      <c r="O36" s="57"/>
      <c r="P36" s="57"/>
      <c r="Q36" s="68">
        <f>+Q27+Q35</f>
        <v>448733282</v>
      </c>
      <c r="R36" s="58">
        <f>(Q36*1)/L36</f>
        <v>0.43336052965519278</v>
      </c>
      <c r="S36" s="59"/>
      <c r="T36" s="60"/>
      <c r="U36" s="61">
        <f>+U27+U35</f>
        <v>448733282</v>
      </c>
      <c r="V36" s="59"/>
      <c r="W36" s="60"/>
      <c r="X36" s="62">
        <f>+X27+X35</f>
        <v>420784012.31999999</v>
      </c>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row>
    <row r="37" spans="1:129" ht="15" x14ac:dyDescent="0.25">
      <c r="R37" s="4"/>
    </row>
    <row r="38" spans="1:129" ht="15" x14ac:dyDescent="0.25">
      <c r="Q38" s="39"/>
      <c r="R38" s="6"/>
      <c r="S38" s="39"/>
    </row>
    <row r="39" spans="1:129" ht="15" x14ac:dyDescent="0.25">
      <c r="Q39" s="39"/>
      <c r="R39" s="6"/>
      <c r="S39" s="39"/>
    </row>
    <row r="40" spans="1:129" ht="15" x14ac:dyDescent="0.25">
      <c r="Q40" s="39"/>
      <c r="R40" s="6"/>
      <c r="S40" s="39"/>
    </row>
    <row r="41" spans="1:129" ht="15" x14ac:dyDescent="0.25">
      <c r="Q41" s="39"/>
      <c r="R41" s="6"/>
      <c r="S41" s="39"/>
    </row>
    <row r="42" spans="1:129" ht="15" x14ac:dyDescent="0.25">
      <c r="Q42" s="39"/>
      <c r="R42" s="6"/>
      <c r="S42" s="39"/>
    </row>
    <row r="43" spans="1:129" ht="15" x14ac:dyDescent="0.25">
      <c r="Q43" s="39"/>
      <c r="R43" s="6"/>
      <c r="S43" s="39"/>
    </row>
    <row r="44" spans="1:129" ht="15" x14ac:dyDescent="0.25">
      <c r="Q44" s="39"/>
      <c r="R44" s="6"/>
      <c r="S44" s="39"/>
    </row>
    <row r="45" spans="1:129" ht="15" x14ac:dyDescent="0.25">
      <c r="Q45" s="39"/>
      <c r="R45" s="6"/>
      <c r="S45" s="39"/>
    </row>
    <row r="46" spans="1:129" ht="15" x14ac:dyDescent="0.25">
      <c r="Q46" s="39"/>
      <c r="R46" s="7"/>
      <c r="S46" s="39"/>
    </row>
    <row r="47" spans="1:129" ht="15" x14ac:dyDescent="0.25"/>
    <row r="48" spans="1:129"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customHeight="1" x14ac:dyDescent="0.25"/>
    <row r="90" ht="15"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sheetData>
  <sheetProtection algorithmName="SHA-512" hashValue="WatWE2+YwTogEYQdo/X5x/2j9LyciRl5eNGDgudrE9AE4djmHxUsBk+o2mZBy8sdOQNK+mzqEECzZAmtYDaPJw==" saltValue="w+T3cJmdPR3QTeF0IdjETw==" spinCount="100000" sheet="1" objects="1" scenarios="1" selectLockedCells="1" selectUnlockedCells="1"/>
  <mergeCells count="34">
    <mergeCell ref="M28:M34"/>
    <mergeCell ref="M8:M26"/>
    <mergeCell ref="B8:B26"/>
    <mergeCell ref="A8:A26"/>
    <mergeCell ref="C8:C26"/>
    <mergeCell ref="A28:A34"/>
    <mergeCell ref="B28:B34"/>
    <mergeCell ref="C28:C34"/>
    <mergeCell ref="D23:D24"/>
    <mergeCell ref="E23:E24"/>
    <mergeCell ref="L23:L24"/>
    <mergeCell ref="F23:F24"/>
    <mergeCell ref="G23:G24"/>
    <mergeCell ref="H23:H24"/>
    <mergeCell ref="I23:I24"/>
    <mergeCell ref="J23:J24"/>
    <mergeCell ref="A2:A5"/>
    <mergeCell ref="B2:V2"/>
    <mergeCell ref="E12:E22"/>
    <mergeCell ref="D12:D22"/>
    <mergeCell ref="F12:F22"/>
    <mergeCell ref="G12:G22"/>
    <mergeCell ref="L12:L22"/>
    <mergeCell ref="H12:H22"/>
    <mergeCell ref="I12:I22"/>
    <mergeCell ref="J12:J22"/>
    <mergeCell ref="K12:K22"/>
    <mergeCell ref="K23:K24"/>
    <mergeCell ref="W2:X2"/>
    <mergeCell ref="B3:V3"/>
    <mergeCell ref="W3:X3"/>
    <mergeCell ref="B4:V5"/>
    <mergeCell ref="W4:X4"/>
    <mergeCell ref="W5:X5"/>
  </mergeCells>
  <conditionalFormatting sqref="R46:R1048576 R7:R26 R36">
    <cfRule type="cellIs" dxfId="699" priority="21" operator="between">
      <formula>0.51</formula>
      <formula>0.69</formula>
    </cfRule>
    <cfRule type="cellIs" dxfId="698" priority="22" operator="between">
      <formula>0.51</formula>
      <formula>0.69</formula>
    </cfRule>
    <cfRule type="cellIs" dxfId="697" priority="23" operator="lessThan">
      <formula>0.5</formula>
    </cfRule>
    <cfRule type="cellIs" dxfId="696" priority="24" operator="greaterThan">
      <formula>0.7</formula>
    </cfRule>
    <cfRule type="cellIs" dxfId="695" priority="25" operator="between">
      <formula>0.51</formula>
      <formula>0.69</formula>
    </cfRule>
    <cfRule type="cellIs" dxfId="694" priority="26" operator="lessThan">
      <formula>50</formula>
    </cfRule>
    <cfRule type="cellIs" dxfId="693" priority="27" operator="greaterThan">
      <formula>0.7</formula>
    </cfRule>
    <cfRule type="cellIs" dxfId="692" priority="28" operator="between">
      <formula>0.51</formula>
      <formula>0.69</formula>
    </cfRule>
    <cfRule type="cellIs" dxfId="691" priority="29" operator="lessThan">
      <formula>0.5</formula>
    </cfRule>
    <cfRule type="cellIs" dxfId="690" priority="30" operator="greaterThan">
      <formula>0.7</formula>
    </cfRule>
  </conditionalFormatting>
  <conditionalFormatting sqref="R27:R34">
    <cfRule type="cellIs" dxfId="689" priority="11" operator="between">
      <formula>0.51</formula>
      <formula>0.69</formula>
    </cfRule>
    <cfRule type="cellIs" dxfId="688" priority="12" operator="between">
      <formula>0.51</formula>
      <formula>0.69</formula>
    </cfRule>
    <cfRule type="cellIs" dxfId="687" priority="13" operator="lessThan">
      <formula>0.5</formula>
    </cfRule>
    <cfRule type="cellIs" dxfId="686" priority="14" operator="greaterThan">
      <formula>0.7</formula>
    </cfRule>
    <cfRule type="cellIs" dxfId="685" priority="15" operator="between">
      <formula>0.51</formula>
      <formula>0.69</formula>
    </cfRule>
    <cfRule type="cellIs" dxfId="684" priority="16" operator="lessThan">
      <formula>50</formula>
    </cfRule>
    <cfRule type="cellIs" dxfId="683" priority="17" operator="greaterThan">
      <formula>0.7</formula>
    </cfRule>
    <cfRule type="cellIs" dxfId="682" priority="18" operator="between">
      <formula>0.51</formula>
      <formula>0.69</formula>
    </cfRule>
    <cfRule type="cellIs" dxfId="681" priority="19" operator="lessThan">
      <formula>0.5</formula>
    </cfRule>
    <cfRule type="cellIs" dxfId="680" priority="20" operator="greaterThan">
      <formula>0.7</formula>
    </cfRule>
  </conditionalFormatting>
  <conditionalFormatting sqref="R35">
    <cfRule type="cellIs" dxfId="679" priority="1" operator="between">
      <formula>0.51</formula>
      <formula>0.69</formula>
    </cfRule>
    <cfRule type="cellIs" dxfId="678" priority="2" operator="between">
      <formula>0.51</formula>
      <formula>0.69</formula>
    </cfRule>
    <cfRule type="cellIs" dxfId="677" priority="3" operator="lessThan">
      <formula>0.5</formula>
    </cfRule>
    <cfRule type="cellIs" dxfId="676" priority="4" operator="greaterThan">
      <formula>0.7</formula>
    </cfRule>
    <cfRule type="cellIs" dxfId="675" priority="5" operator="between">
      <formula>0.51</formula>
      <formula>0.69</formula>
    </cfRule>
    <cfRule type="cellIs" dxfId="674" priority="6" operator="lessThan">
      <formula>50</formula>
    </cfRule>
    <cfRule type="cellIs" dxfId="673" priority="7" operator="greaterThan">
      <formula>0.7</formula>
    </cfRule>
    <cfRule type="cellIs" dxfId="672" priority="8" operator="between">
      <formula>0.51</formula>
      <formula>0.69</formula>
    </cfRule>
    <cfRule type="cellIs" dxfId="671" priority="9" operator="lessThan">
      <formula>0.5</formula>
    </cfRule>
    <cfRule type="cellIs" dxfId="670" priority="10" operator="greaterThan">
      <formula>0.7</formula>
    </cfRule>
  </conditionalFormatting>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482B"/>
  </sheetPr>
  <dimension ref="A1:EB840"/>
  <sheetViews>
    <sheetView showGridLines="0" zoomScale="80" zoomScaleNormal="80" workbookViewId="0">
      <selection activeCell="E17" sqref="E17:E22"/>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8.42578125" style="40" hidden="1" customWidth="1"/>
    <col min="9" max="9" width="12.7109375" style="40" hidden="1" customWidth="1"/>
    <col min="10" max="11" width="15.7109375" style="40" hidden="1" customWidth="1"/>
    <col min="12" max="12" width="18.7109375" style="40" customWidth="1"/>
    <col min="13" max="13" width="29.28515625" style="40" customWidth="1"/>
    <col min="14" max="14" width="15.7109375" style="40" customWidth="1"/>
    <col min="15" max="15" width="11.42578125" style="40" customWidth="1"/>
    <col min="16" max="16" width="15.42578125" style="40" customWidth="1"/>
    <col min="17" max="17" width="16.7109375" style="40" customWidth="1"/>
    <col min="18" max="18" width="11.5703125" style="3" bestFit="1" customWidth="1"/>
    <col min="19" max="19" width="11.42578125" style="40" customWidth="1"/>
    <col min="20" max="20" width="16.7109375" style="35" bestFit="1" customWidth="1"/>
    <col min="21" max="21" width="16.710937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876</v>
      </c>
      <c r="H7" s="41" t="s">
        <v>1144</v>
      </c>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15" customHeight="1" x14ac:dyDescent="0.25">
      <c r="A8" s="517" t="s">
        <v>175</v>
      </c>
      <c r="B8" s="530" t="s">
        <v>176</v>
      </c>
      <c r="C8" s="530" t="s">
        <v>177</v>
      </c>
      <c r="D8" s="536" t="s">
        <v>849</v>
      </c>
      <c r="E8" s="530" t="s">
        <v>100</v>
      </c>
      <c r="F8" s="539">
        <v>114400000</v>
      </c>
      <c r="G8" s="533">
        <v>0</v>
      </c>
      <c r="H8" s="517"/>
      <c r="I8" s="517"/>
      <c r="J8" s="517"/>
      <c r="K8" s="517"/>
      <c r="L8" s="545">
        <f>+F8+G8+H8+J8-K8</f>
        <v>114400000</v>
      </c>
      <c r="M8" s="548">
        <f>210000000+102000000</f>
        <v>312000000</v>
      </c>
      <c r="N8" s="79" t="s">
        <v>643</v>
      </c>
      <c r="O8" s="371" t="s">
        <v>646</v>
      </c>
      <c r="P8" s="79" t="s">
        <v>648</v>
      </c>
      <c r="Q8" s="67">
        <v>25699648</v>
      </c>
      <c r="R8" s="46"/>
      <c r="S8" s="38">
        <v>246</v>
      </c>
      <c r="T8" s="123">
        <v>44588</v>
      </c>
      <c r="U8" s="67">
        <v>25699648</v>
      </c>
      <c r="V8" s="38">
        <v>1323</v>
      </c>
      <c r="W8" s="123">
        <v>44589</v>
      </c>
      <c r="X8" s="67">
        <v>25699648</v>
      </c>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51" customFormat="1" ht="15" x14ac:dyDescent="0.25">
      <c r="A9" s="518"/>
      <c r="B9" s="531"/>
      <c r="C9" s="531"/>
      <c r="D9" s="537"/>
      <c r="E9" s="531"/>
      <c r="F9" s="540"/>
      <c r="G9" s="534"/>
      <c r="H9" s="518"/>
      <c r="I9" s="518"/>
      <c r="J9" s="518"/>
      <c r="K9" s="518"/>
      <c r="L9" s="546"/>
      <c r="M9" s="549"/>
      <c r="N9" s="79" t="s">
        <v>644</v>
      </c>
      <c r="O9" s="371" t="s">
        <v>647</v>
      </c>
      <c r="P9" s="79" t="s">
        <v>649</v>
      </c>
      <c r="Q9" s="67">
        <v>63483717</v>
      </c>
      <c r="R9" s="46"/>
      <c r="S9" s="38">
        <v>249</v>
      </c>
      <c r="T9" s="123">
        <v>44588</v>
      </c>
      <c r="U9" s="67">
        <v>63483717</v>
      </c>
      <c r="V9" s="38">
        <v>1313</v>
      </c>
      <c r="W9" s="123">
        <v>44589</v>
      </c>
      <c r="X9" s="67">
        <v>63483717</v>
      </c>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29" s="51" customFormat="1" ht="15" x14ac:dyDescent="0.25">
      <c r="A10" s="518"/>
      <c r="B10" s="531"/>
      <c r="C10" s="531"/>
      <c r="D10" s="537"/>
      <c r="E10" s="531"/>
      <c r="F10" s="541"/>
      <c r="G10" s="535"/>
      <c r="H10" s="519"/>
      <c r="I10" s="519"/>
      <c r="J10" s="519"/>
      <c r="K10" s="519"/>
      <c r="L10" s="546"/>
      <c r="M10" s="549"/>
      <c r="N10" s="79" t="s">
        <v>645</v>
      </c>
      <c r="O10" s="161" t="s">
        <v>890</v>
      </c>
      <c r="P10" s="79" t="s">
        <v>650</v>
      </c>
      <c r="Q10" s="67"/>
      <c r="R10" s="46"/>
      <c r="S10" s="44"/>
      <c r="T10" s="80"/>
      <c r="U10" s="44"/>
      <c r="V10" s="44"/>
      <c r="W10" s="80"/>
      <c r="X10" s="44"/>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row>
    <row r="11" spans="1:129" s="51" customFormat="1" ht="15" x14ac:dyDescent="0.25">
      <c r="A11" s="518"/>
      <c r="B11" s="531"/>
      <c r="C11" s="531"/>
      <c r="D11" s="537"/>
      <c r="E11" s="531"/>
      <c r="F11" s="337"/>
      <c r="G11" s="341"/>
      <c r="H11" s="326"/>
      <c r="I11" s="86"/>
      <c r="J11" s="326"/>
      <c r="K11" s="326"/>
      <c r="L11" s="546"/>
      <c r="M11" s="549"/>
      <c r="N11" s="79" t="s">
        <v>1875</v>
      </c>
      <c r="O11" s="371" t="s">
        <v>1877</v>
      </c>
      <c r="P11" s="79" t="s">
        <v>1873</v>
      </c>
      <c r="Q11" s="295">
        <v>10750000</v>
      </c>
      <c r="R11" s="46"/>
      <c r="S11" s="480">
        <v>1015</v>
      </c>
      <c r="T11" s="294">
        <v>44782</v>
      </c>
      <c r="U11" s="295">
        <v>10750000</v>
      </c>
      <c r="V11" s="480">
        <v>4525</v>
      </c>
      <c r="W11" s="294">
        <v>44792</v>
      </c>
      <c r="X11" s="295">
        <v>10750000</v>
      </c>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row>
    <row r="12" spans="1:129" s="51" customFormat="1" ht="15" x14ac:dyDescent="0.25">
      <c r="A12" s="518"/>
      <c r="B12" s="531"/>
      <c r="C12" s="531"/>
      <c r="D12" s="538"/>
      <c r="E12" s="532"/>
      <c r="F12" s="337"/>
      <c r="G12" s="341"/>
      <c r="H12" s="326"/>
      <c r="I12" s="86"/>
      <c r="J12" s="326"/>
      <c r="K12" s="326"/>
      <c r="L12" s="547"/>
      <c r="M12" s="549"/>
      <c r="N12" s="79" t="s">
        <v>1876</v>
      </c>
      <c r="O12" s="371" t="s">
        <v>1878</v>
      </c>
      <c r="P12" s="79" t="s">
        <v>1874</v>
      </c>
      <c r="Q12" s="295">
        <v>8833333</v>
      </c>
      <c r="R12" s="46"/>
      <c r="S12" s="480">
        <v>1153</v>
      </c>
      <c r="T12" s="294">
        <v>44812</v>
      </c>
      <c r="U12" s="295">
        <v>8833333</v>
      </c>
      <c r="V12" s="355"/>
      <c r="W12" s="80"/>
      <c r="X12" s="355"/>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row>
    <row r="13" spans="1:129" s="51" customFormat="1" ht="42" customHeight="1" x14ac:dyDescent="0.25">
      <c r="A13" s="518"/>
      <c r="B13" s="531"/>
      <c r="C13" s="531"/>
      <c r="D13" s="44" t="s">
        <v>786</v>
      </c>
      <c r="E13" s="8" t="s">
        <v>178</v>
      </c>
      <c r="F13" s="311">
        <v>42800000</v>
      </c>
      <c r="G13" s="311">
        <v>32800000</v>
      </c>
      <c r="H13" s="44"/>
      <c r="I13" s="45"/>
      <c r="J13" s="44"/>
      <c r="K13" s="67">
        <v>75600000</v>
      </c>
      <c r="L13" s="66">
        <f>+F13+G13+H13+J13-K13</f>
        <v>0</v>
      </c>
      <c r="M13" s="549"/>
      <c r="N13" s="44"/>
      <c r="O13" s="44"/>
      <c r="P13" s="44"/>
      <c r="Q13" s="44"/>
      <c r="R13" s="46"/>
      <c r="S13" s="480"/>
      <c r="T13" s="294"/>
      <c r="U13" s="44"/>
      <c r="V13" s="44"/>
      <c r="W13" s="80"/>
      <c r="X13" s="44"/>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row>
    <row r="14" spans="1:129" s="51" customFormat="1" ht="42" customHeight="1" x14ac:dyDescent="0.25">
      <c r="A14" s="518"/>
      <c r="B14" s="531"/>
      <c r="C14" s="531"/>
      <c r="D14" s="517" t="s">
        <v>881</v>
      </c>
      <c r="E14" s="530" t="s">
        <v>128</v>
      </c>
      <c r="F14" s="135">
        <v>0</v>
      </c>
      <c r="G14" s="310">
        <v>10000000</v>
      </c>
      <c r="H14" s="134"/>
      <c r="I14" s="86"/>
      <c r="J14" s="187">
        <v>75600000</v>
      </c>
      <c r="K14" s="341">
        <v>20500000</v>
      </c>
      <c r="L14" s="545">
        <f t="shared" ref="L14:L17" si="0">+F14+G14+H14+J14-K14</f>
        <v>65100000</v>
      </c>
      <c r="M14" s="549"/>
      <c r="N14" s="81" t="s">
        <v>1671</v>
      </c>
      <c r="O14" s="371" t="s">
        <v>1677</v>
      </c>
      <c r="P14" s="81" t="s">
        <v>1674</v>
      </c>
      <c r="Q14" s="377">
        <v>9965009</v>
      </c>
      <c r="R14" s="46"/>
      <c r="S14" s="480">
        <v>1044</v>
      </c>
      <c r="T14" s="294">
        <v>44792</v>
      </c>
      <c r="U14" s="377">
        <v>9965009</v>
      </c>
      <c r="V14" s="480">
        <v>5020</v>
      </c>
      <c r="W14" s="294">
        <v>44824</v>
      </c>
      <c r="X14" s="295">
        <v>9463680</v>
      </c>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row>
    <row r="15" spans="1:129" s="51" customFormat="1" ht="42" customHeight="1" x14ac:dyDescent="0.25">
      <c r="A15" s="518"/>
      <c r="B15" s="531"/>
      <c r="C15" s="531"/>
      <c r="D15" s="518"/>
      <c r="E15" s="531"/>
      <c r="F15" s="341"/>
      <c r="G15" s="337"/>
      <c r="H15" s="326"/>
      <c r="I15" s="86"/>
      <c r="J15" s="341"/>
      <c r="K15" s="341"/>
      <c r="L15" s="546"/>
      <c r="M15" s="549"/>
      <c r="N15" s="81" t="s">
        <v>1672</v>
      </c>
      <c r="O15" s="371" t="s">
        <v>1678</v>
      </c>
      <c r="P15" s="81" t="s">
        <v>1675</v>
      </c>
      <c r="Q15" s="377">
        <v>19952500</v>
      </c>
      <c r="R15" s="46"/>
      <c r="S15" s="480">
        <v>1135</v>
      </c>
      <c r="T15" s="294">
        <v>44804</v>
      </c>
      <c r="U15" s="377">
        <v>19952500</v>
      </c>
      <c r="V15" s="480"/>
      <c r="W15" s="294"/>
      <c r="X15" s="48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row>
    <row r="16" spans="1:129" s="51" customFormat="1" ht="42" customHeight="1" x14ac:dyDescent="0.25">
      <c r="A16" s="518"/>
      <c r="B16" s="531"/>
      <c r="C16" s="531"/>
      <c r="D16" s="519"/>
      <c r="E16" s="532"/>
      <c r="F16" s="341"/>
      <c r="G16" s="337"/>
      <c r="H16" s="326"/>
      <c r="I16" s="86"/>
      <c r="J16" s="341"/>
      <c r="K16" s="341"/>
      <c r="L16" s="547"/>
      <c r="M16" s="549"/>
      <c r="N16" s="81" t="s">
        <v>1673</v>
      </c>
      <c r="O16" s="371" t="s">
        <v>1679</v>
      </c>
      <c r="P16" s="81" t="s">
        <v>1676</v>
      </c>
      <c r="Q16" s="377">
        <v>23855501</v>
      </c>
      <c r="R16" s="46"/>
      <c r="S16" s="480">
        <v>1240</v>
      </c>
      <c r="T16" s="294">
        <v>44831</v>
      </c>
      <c r="U16" s="377">
        <v>23855501</v>
      </c>
      <c r="V16" s="480"/>
      <c r="W16" s="294"/>
      <c r="X16" s="48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row>
    <row r="17" spans="1:129" s="51" customFormat="1" ht="42" customHeight="1" x14ac:dyDescent="0.25">
      <c r="A17" s="518"/>
      <c r="B17" s="531"/>
      <c r="C17" s="531"/>
      <c r="D17" s="517" t="s">
        <v>882</v>
      </c>
      <c r="E17" s="530" t="s">
        <v>131</v>
      </c>
      <c r="F17" s="135">
        <v>0</v>
      </c>
      <c r="G17" s="310">
        <v>10000000</v>
      </c>
      <c r="H17" s="310">
        <v>102000000</v>
      </c>
      <c r="I17" s="86"/>
      <c r="J17" s="341">
        <v>20500000</v>
      </c>
      <c r="K17" s="134"/>
      <c r="L17" s="545">
        <f t="shared" si="0"/>
        <v>132500000</v>
      </c>
      <c r="M17" s="549"/>
      <c r="N17" s="79" t="s">
        <v>1433</v>
      </c>
      <c r="O17" s="371" t="s">
        <v>1434</v>
      </c>
      <c r="P17" s="79" t="s">
        <v>1435</v>
      </c>
      <c r="Q17" s="67">
        <v>7660800</v>
      </c>
      <c r="R17" s="46"/>
      <c r="S17" s="480">
        <v>762</v>
      </c>
      <c r="T17" s="294">
        <v>44736</v>
      </c>
      <c r="U17" s="288">
        <v>7660800</v>
      </c>
      <c r="V17" s="480">
        <v>4319</v>
      </c>
      <c r="W17" s="294">
        <v>44777</v>
      </c>
      <c r="X17" s="295">
        <v>6720000</v>
      </c>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row>
    <row r="18" spans="1:129" s="51" customFormat="1" ht="42" customHeight="1" x14ac:dyDescent="0.25">
      <c r="A18" s="518"/>
      <c r="B18" s="531"/>
      <c r="C18" s="531"/>
      <c r="D18" s="518"/>
      <c r="E18" s="531"/>
      <c r="F18" s="341"/>
      <c r="G18" s="337"/>
      <c r="H18" s="337"/>
      <c r="I18" s="86"/>
      <c r="J18" s="341"/>
      <c r="K18" s="326"/>
      <c r="L18" s="546"/>
      <c r="M18" s="549"/>
      <c r="N18" s="79" t="s">
        <v>1610</v>
      </c>
      <c r="O18" s="371" t="s">
        <v>1620</v>
      </c>
      <c r="P18" s="79" t="s">
        <v>1615</v>
      </c>
      <c r="Q18" s="295">
        <v>21278502</v>
      </c>
      <c r="R18" s="46"/>
      <c r="S18" s="480">
        <v>1004</v>
      </c>
      <c r="T18" s="294">
        <v>44781</v>
      </c>
      <c r="U18" s="295">
        <v>21278502</v>
      </c>
      <c r="V18" s="480">
        <v>4927</v>
      </c>
      <c r="W18" s="294">
        <v>44813</v>
      </c>
      <c r="X18" s="295">
        <v>18480240</v>
      </c>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row>
    <row r="19" spans="1:129" s="51" customFormat="1" ht="42" customHeight="1" x14ac:dyDescent="0.25">
      <c r="A19" s="518"/>
      <c r="B19" s="531"/>
      <c r="C19" s="531"/>
      <c r="D19" s="518"/>
      <c r="E19" s="531"/>
      <c r="F19" s="341"/>
      <c r="G19" s="337"/>
      <c r="H19" s="337"/>
      <c r="I19" s="86"/>
      <c r="J19" s="341"/>
      <c r="K19" s="326"/>
      <c r="L19" s="546"/>
      <c r="M19" s="549"/>
      <c r="N19" s="79" t="s">
        <v>1611</v>
      </c>
      <c r="O19" s="371" t="s">
        <v>1621</v>
      </c>
      <c r="P19" s="79" t="s">
        <v>1616</v>
      </c>
      <c r="Q19" s="295">
        <v>8332200</v>
      </c>
      <c r="R19" s="46"/>
      <c r="S19" s="480">
        <v>996</v>
      </c>
      <c r="T19" s="294">
        <v>44778</v>
      </c>
      <c r="U19" s="295">
        <v>8332200</v>
      </c>
      <c r="V19" s="480">
        <v>4880</v>
      </c>
      <c r="W19" s="294">
        <v>44810</v>
      </c>
      <c r="X19" s="295">
        <v>8332200</v>
      </c>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row>
    <row r="20" spans="1:129" s="51" customFormat="1" ht="42" customHeight="1" x14ac:dyDescent="0.25">
      <c r="A20" s="518"/>
      <c r="B20" s="531"/>
      <c r="C20" s="531"/>
      <c r="D20" s="518"/>
      <c r="E20" s="531"/>
      <c r="F20" s="341"/>
      <c r="G20" s="337"/>
      <c r="H20" s="337"/>
      <c r="I20" s="86"/>
      <c r="J20" s="341"/>
      <c r="K20" s="326"/>
      <c r="L20" s="546"/>
      <c r="M20" s="549"/>
      <c r="N20" s="79" t="s">
        <v>1612</v>
      </c>
      <c r="O20" s="371" t="s">
        <v>1622</v>
      </c>
      <c r="P20" s="79" t="s">
        <v>1617</v>
      </c>
      <c r="Q20" s="295">
        <v>33946651</v>
      </c>
      <c r="R20" s="46"/>
      <c r="S20" s="480">
        <v>979</v>
      </c>
      <c r="T20" s="294">
        <v>44778</v>
      </c>
      <c r="U20" s="295">
        <v>33946651</v>
      </c>
      <c r="V20" s="480">
        <v>4964</v>
      </c>
      <c r="W20" s="294">
        <v>44818</v>
      </c>
      <c r="X20" s="295">
        <v>28411560</v>
      </c>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row>
    <row r="21" spans="1:129" s="51" customFormat="1" ht="42" customHeight="1" x14ac:dyDescent="0.25">
      <c r="A21" s="518"/>
      <c r="B21" s="531"/>
      <c r="C21" s="531"/>
      <c r="D21" s="518"/>
      <c r="E21" s="531"/>
      <c r="F21" s="341"/>
      <c r="G21" s="337"/>
      <c r="H21" s="337"/>
      <c r="I21" s="86"/>
      <c r="J21" s="341"/>
      <c r="K21" s="326"/>
      <c r="L21" s="546"/>
      <c r="M21" s="549"/>
      <c r="N21" s="79" t="s">
        <v>1613</v>
      </c>
      <c r="O21" s="371" t="s">
        <v>1623</v>
      </c>
      <c r="P21" s="79" t="s">
        <v>1618</v>
      </c>
      <c r="Q21" s="295">
        <v>10622921</v>
      </c>
      <c r="R21" s="46"/>
      <c r="S21" s="480">
        <v>1017</v>
      </c>
      <c r="T21" s="294">
        <v>44782</v>
      </c>
      <c r="U21" s="295">
        <v>10622921</v>
      </c>
      <c r="V21" s="480">
        <v>5015</v>
      </c>
      <c r="W21" s="294">
        <v>44824</v>
      </c>
      <c r="X21" s="295">
        <v>9240120</v>
      </c>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row>
    <row r="22" spans="1:129" s="51" customFormat="1" ht="42" customHeight="1" x14ac:dyDescent="0.25">
      <c r="A22" s="519"/>
      <c r="B22" s="532"/>
      <c r="C22" s="532"/>
      <c r="D22" s="519"/>
      <c r="E22" s="532"/>
      <c r="F22" s="341"/>
      <c r="G22" s="337"/>
      <c r="H22" s="337"/>
      <c r="I22" s="86"/>
      <c r="J22" s="341"/>
      <c r="K22" s="326"/>
      <c r="L22" s="547"/>
      <c r="M22" s="550"/>
      <c r="N22" s="79" t="s">
        <v>1614</v>
      </c>
      <c r="O22" s="371" t="s">
        <v>1624</v>
      </c>
      <c r="P22" s="79" t="s">
        <v>1619</v>
      </c>
      <c r="Q22" s="295">
        <v>49573610</v>
      </c>
      <c r="R22" s="46"/>
      <c r="S22" s="480">
        <v>1136</v>
      </c>
      <c r="T22" s="294">
        <v>44804</v>
      </c>
      <c r="U22" s="295">
        <v>49573610</v>
      </c>
      <c r="V22" s="480">
        <v>5013</v>
      </c>
      <c r="W22" s="294">
        <v>44824</v>
      </c>
      <c r="X22" s="295">
        <v>43983005</v>
      </c>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row>
    <row r="23" spans="1:129" s="108" customFormat="1" ht="15.75" thickBot="1" x14ac:dyDescent="0.3">
      <c r="A23" s="93"/>
      <c r="B23" s="93"/>
      <c r="C23" s="93"/>
      <c r="D23" s="93"/>
      <c r="E23" s="105"/>
      <c r="F23" s="102"/>
      <c r="G23" s="102"/>
      <c r="H23" s="93"/>
      <c r="I23" s="94"/>
      <c r="J23" s="93"/>
      <c r="K23" s="93"/>
      <c r="L23" s="103">
        <f>SUM(L8:L17)</f>
        <v>312000000</v>
      </c>
      <c r="M23" s="102"/>
      <c r="N23" s="106"/>
      <c r="O23" s="87"/>
      <c r="P23" s="96"/>
      <c r="Q23" s="104">
        <f>SUM(Q8:Q22)</f>
        <v>293954392</v>
      </c>
      <c r="R23" s="90"/>
      <c r="S23" s="87"/>
      <c r="T23" s="96"/>
      <c r="U23" s="104">
        <f>SUM(U8:U22)</f>
        <v>293954392</v>
      </c>
      <c r="V23" s="87"/>
      <c r="W23" s="96"/>
      <c r="X23" s="104">
        <f>SUM(X8:X22)</f>
        <v>224564170</v>
      </c>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c r="DG23" s="107"/>
      <c r="DH23" s="107"/>
      <c r="DI23" s="107"/>
      <c r="DJ23" s="107"/>
      <c r="DK23" s="107"/>
      <c r="DL23" s="107"/>
      <c r="DM23" s="107"/>
      <c r="DN23" s="107"/>
      <c r="DO23" s="107"/>
      <c r="DP23" s="107"/>
      <c r="DQ23" s="107"/>
      <c r="DR23" s="107"/>
      <c r="DS23" s="107"/>
      <c r="DT23" s="107"/>
      <c r="DU23" s="107"/>
      <c r="DV23" s="107"/>
      <c r="DW23" s="107"/>
      <c r="DX23" s="107"/>
      <c r="DY23" s="107"/>
    </row>
    <row r="24" spans="1:129" s="64" customFormat="1" ht="17.25" thickBot="1" x14ac:dyDescent="0.35">
      <c r="A24" s="52"/>
      <c r="B24" s="52"/>
      <c r="C24" s="42"/>
      <c r="D24" s="42"/>
      <c r="E24" s="42"/>
      <c r="F24" s="53"/>
      <c r="G24" s="42"/>
      <c r="H24" s="42"/>
      <c r="I24" s="43"/>
      <c r="J24" s="54" t="s">
        <v>29</v>
      </c>
      <c r="K24" s="55"/>
      <c r="L24" s="56">
        <f>+L23</f>
        <v>312000000</v>
      </c>
      <c r="M24" s="57"/>
      <c r="N24" s="57"/>
      <c r="O24" s="57"/>
      <c r="P24" s="57"/>
      <c r="Q24" s="68">
        <f>+Q23</f>
        <v>293954392</v>
      </c>
      <c r="R24" s="58">
        <f>(Q24*1)/L24</f>
        <v>0.94216151282051286</v>
      </c>
      <c r="S24" s="59"/>
      <c r="T24" s="60"/>
      <c r="U24" s="61">
        <f>+U23</f>
        <v>293954392</v>
      </c>
      <c r="V24" s="59"/>
      <c r="W24" s="60"/>
      <c r="X24" s="62">
        <f>+X23</f>
        <v>224564170</v>
      </c>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row>
    <row r="25" spans="1:129" ht="15" x14ac:dyDescent="0.25">
      <c r="R25" s="4"/>
    </row>
    <row r="26" spans="1:129" ht="15" x14ac:dyDescent="0.25">
      <c r="Q26" s="39"/>
      <c r="R26" s="6"/>
      <c r="S26" s="39"/>
    </row>
    <row r="27" spans="1:129" ht="15" x14ac:dyDescent="0.25">
      <c r="Q27" s="39"/>
      <c r="R27" s="6"/>
      <c r="S27" s="39"/>
    </row>
    <row r="28" spans="1:129" ht="15" x14ac:dyDescent="0.25">
      <c r="Q28" s="39"/>
      <c r="R28" s="6"/>
      <c r="S28" s="39"/>
    </row>
    <row r="29" spans="1:129" ht="15" x14ac:dyDescent="0.25">
      <c r="Q29" s="39"/>
      <c r="R29" s="6"/>
      <c r="S29" s="39"/>
    </row>
    <row r="30" spans="1:129" ht="15" x14ac:dyDescent="0.25">
      <c r="Q30" s="39"/>
      <c r="R30" s="6"/>
      <c r="S30" s="39"/>
    </row>
    <row r="31" spans="1:129" ht="15" x14ac:dyDescent="0.25">
      <c r="Q31" s="39"/>
      <c r="R31" s="6"/>
      <c r="S31" s="39"/>
    </row>
    <row r="32" spans="1:129" ht="15" x14ac:dyDescent="0.25">
      <c r="Q32" s="39"/>
      <c r="R32" s="6"/>
      <c r="S32" s="39"/>
    </row>
    <row r="33" spans="17:19" ht="15" x14ac:dyDescent="0.25">
      <c r="Q33" s="39"/>
      <c r="R33" s="6"/>
      <c r="S33" s="39"/>
    </row>
    <row r="34" spans="17:19" ht="15" x14ac:dyDescent="0.25">
      <c r="Q34" s="39"/>
      <c r="R34" s="7"/>
      <c r="S34" s="39"/>
    </row>
    <row r="35" spans="17:19" ht="15" x14ac:dyDescent="0.25"/>
    <row r="36" spans="17:19" ht="15" x14ac:dyDescent="0.25"/>
    <row r="37" spans="17:19" ht="15" x14ac:dyDescent="0.25"/>
    <row r="38" spans="17:19" ht="15" x14ac:dyDescent="0.25"/>
    <row r="39" spans="17:19" ht="15" x14ac:dyDescent="0.25"/>
    <row r="40" spans="17:19" ht="15" x14ac:dyDescent="0.25"/>
    <row r="41" spans="17:19" ht="15" x14ac:dyDescent="0.25"/>
    <row r="42" spans="17:19" ht="15" x14ac:dyDescent="0.25"/>
    <row r="43" spans="17:19" ht="15" x14ac:dyDescent="0.25"/>
    <row r="44" spans="17:19" ht="15" x14ac:dyDescent="0.25"/>
    <row r="45" spans="17:19" ht="15" x14ac:dyDescent="0.25"/>
    <row r="46" spans="17:19" ht="15" x14ac:dyDescent="0.25"/>
    <row r="47" spans="17:19" ht="15" x14ac:dyDescent="0.25"/>
    <row r="48" spans="17:19"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customHeight="1" x14ac:dyDescent="0.25"/>
    <row r="78" ht="15"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sheetData>
  <sheetProtection algorithmName="SHA-512" hashValue="v9fMAQoTDqq2n1pm7wopzJ9eTzGiTIeKl8Z9cH6bsxey4kqcvbk6tpvinvdxvLaEAzDpF1hsvn0ZPXcen5BE4Q==" saltValue="c/74AuizFqQXMan3CX2djg==" spinCount="100000" sheet="1" objects="1" scenarios="1" selectLockedCells="1" selectUnlockedCells="1"/>
  <mergeCells count="27">
    <mergeCell ref="D17:D22"/>
    <mergeCell ref="E17:E22"/>
    <mergeCell ref="L17:L22"/>
    <mergeCell ref="M8:M22"/>
    <mergeCell ref="A8:A22"/>
    <mergeCell ref="B8:B22"/>
    <mergeCell ref="C8:C22"/>
    <mergeCell ref="E8:E12"/>
    <mergeCell ref="L8:L12"/>
    <mergeCell ref="D14:D16"/>
    <mergeCell ref="E14:E16"/>
    <mergeCell ref="L14:L16"/>
    <mergeCell ref="A2:A5"/>
    <mergeCell ref="B2:V2"/>
    <mergeCell ref="F8:F10"/>
    <mergeCell ref="G8:G10"/>
    <mergeCell ref="H8:H10"/>
    <mergeCell ref="I8:I10"/>
    <mergeCell ref="J8:J10"/>
    <mergeCell ref="K8:K10"/>
    <mergeCell ref="D8:D12"/>
    <mergeCell ref="W2:X2"/>
    <mergeCell ref="B3:V3"/>
    <mergeCell ref="W3:X3"/>
    <mergeCell ref="B4:V5"/>
    <mergeCell ref="W4:X4"/>
    <mergeCell ref="W5:X5"/>
  </mergeCells>
  <conditionalFormatting sqref="R34:R1048576 R7:R22 R24">
    <cfRule type="cellIs" dxfId="669" priority="11" operator="between">
      <formula>0.51</formula>
      <formula>0.69</formula>
    </cfRule>
    <cfRule type="cellIs" dxfId="668" priority="12" operator="between">
      <formula>0.51</formula>
      <formula>0.69</formula>
    </cfRule>
    <cfRule type="cellIs" dxfId="667" priority="13" operator="lessThan">
      <formula>0.5</formula>
    </cfRule>
    <cfRule type="cellIs" dxfId="666" priority="14" operator="greaterThan">
      <formula>0.7</formula>
    </cfRule>
    <cfRule type="cellIs" dxfId="665" priority="15" operator="between">
      <formula>0.51</formula>
      <formula>0.69</formula>
    </cfRule>
    <cfRule type="cellIs" dxfId="664" priority="16" operator="lessThan">
      <formula>50</formula>
    </cfRule>
    <cfRule type="cellIs" dxfId="663" priority="17" operator="greaterThan">
      <formula>0.7</formula>
    </cfRule>
    <cfRule type="cellIs" dxfId="662" priority="18" operator="between">
      <formula>0.51</formula>
      <formula>0.69</formula>
    </cfRule>
    <cfRule type="cellIs" dxfId="661" priority="19" operator="lessThan">
      <formula>0.5</formula>
    </cfRule>
    <cfRule type="cellIs" dxfId="660" priority="20" operator="greaterThan">
      <formula>0.7</formula>
    </cfRule>
  </conditionalFormatting>
  <conditionalFormatting sqref="R23">
    <cfRule type="cellIs" dxfId="659" priority="1" operator="between">
      <formula>0.51</formula>
      <formula>0.69</formula>
    </cfRule>
    <cfRule type="cellIs" dxfId="658" priority="2" operator="between">
      <formula>0.51</formula>
      <formula>0.69</formula>
    </cfRule>
    <cfRule type="cellIs" dxfId="657" priority="3" operator="lessThan">
      <formula>0.5</formula>
    </cfRule>
    <cfRule type="cellIs" dxfId="656" priority="4" operator="greaterThan">
      <formula>0.7</formula>
    </cfRule>
    <cfRule type="cellIs" dxfId="655" priority="5" operator="between">
      <formula>0.51</formula>
      <formula>0.69</formula>
    </cfRule>
    <cfRule type="cellIs" dxfId="654" priority="6" operator="lessThan">
      <formula>50</formula>
    </cfRule>
    <cfRule type="cellIs" dxfId="653" priority="7" operator="greaterThan">
      <formula>0.7</formula>
    </cfRule>
    <cfRule type="cellIs" dxfId="652" priority="8" operator="between">
      <formula>0.51</formula>
      <formula>0.69</formula>
    </cfRule>
    <cfRule type="cellIs" dxfId="651" priority="9" operator="lessThan">
      <formula>0.5</formula>
    </cfRule>
    <cfRule type="cellIs" dxfId="650" priority="10" operator="greaterThan">
      <formula>0.7</formula>
    </cfRule>
  </conditionalFormatting>
  <pageMargins left="0.7" right="0.7" top="0.75" bottom="0.75" header="0.3" footer="0.3"/>
  <pageSetup paperSize="9"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482B"/>
  </sheetPr>
  <dimension ref="A1:EB833"/>
  <sheetViews>
    <sheetView showGridLines="0" zoomScale="70" zoomScaleNormal="70" workbookViewId="0">
      <selection activeCell="E12" sqref="E12:E16"/>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1.42578125" style="40" hidden="1" customWidth="1"/>
    <col min="9" max="9" width="12.7109375" style="40" hidden="1" customWidth="1"/>
    <col min="10" max="10" width="15.140625" style="40" hidden="1" customWidth="1"/>
    <col min="11" max="11" width="15" style="40" hidden="1" customWidth="1"/>
    <col min="12" max="12" width="18.7109375" style="40" customWidth="1"/>
    <col min="13" max="13" width="29.28515625" style="40" customWidth="1"/>
    <col min="14" max="14" width="15.7109375" style="40" customWidth="1"/>
    <col min="15" max="15" width="11.42578125" style="40" customWidth="1"/>
    <col min="16" max="16" width="15.42578125" style="40" customWidth="1"/>
    <col min="17" max="17" width="19.140625" style="40" bestFit="1" customWidth="1"/>
    <col min="18" max="18" width="11.5703125" style="3" bestFit="1" customWidth="1"/>
    <col min="19" max="19" width="11.42578125" style="40" customWidth="1"/>
    <col min="20" max="20" width="16.7109375" style="35" bestFit="1" customWidth="1"/>
    <col min="21" max="21" width="19.14062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1145</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76.5" customHeight="1" x14ac:dyDescent="0.25">
      <c r="A8" s="517" t="s">
        <v>179</v>
      </c>
      <c r="B8" s="530" t="s">
        <v>180</v>
      </c>
      <c r="C8" s="530" t="s">
        <v>181</v>
      </c>
      <c r="D8" s="44" t="s">
        <v>787</v>
      </c>
      <c r="E8" s="8" t="s">
        <v>116</v>
      </c>
      <c r="F8" s="311">
        <v>54645000</v>
      </c>
      <c r="G8" s="67">
        <v>0</v>
      </c>
      <c r="H8" s="44"/>
      <c r="I8" s="45"/>
      <c r="J8" s="311">
        <v>9837202</v>
      </c>
      <c r="K8" s="295">
        <v>57258000</v>
      </c>
      <c r="L8" s="66">
        <f>+F8+G8+H8+J8-K8</f>
        <v>7224202</v>
      </c>
      <c r="M8" s="548">
        <f>140261302+23317288</f>
        <v>163578590</v>
      </c>
      <c r="N8" s="44"/>
      <c r="O8" s="44"/>
      <c r="P8" s="44"/>
      <c r="Q8" s="44"/>
      <c r="R8" s="46"/>
      <c r="S8" s="44"/>
      <c r="T8" s="80"/>
      <c r="U8" s="44"/>
      <c r="V8" s="44"/>
      <c r="W8" s="80"/>
      <c r="X8" s="44"/>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51" customFormat="1" ht="42" customHeight="1" x14ac:dyDescent="0.25">
      <c r="A9" s="518"/>
      <c r="B9" s="531"/>
      <c r="C9" s="531"/>
      <c r="D9" s="536" t="s">
        <v>850</v>
      </c>
      <c r="E9" s="530" t="s">
        <v>100</v>
      </c>
      <c r="F9" s="539">
        <v>58088602</v>
      </c>
      <c r="G9" s="552">
        <v>0</v>
      </c>
      <c r="H9" s="517"/>
      <c r="I9" s="517"/>
      <c r="J9" s="517"/>
      <c r="K9" s="539">
        <v>5609502</v>
      </c>
      <c r="L9" s="545">
        <f>+F9+G9+H9+J9-K9</f>
        <v>52479100</v>
      </c>
      <c r="M9" s="549"/>
      <c r="N9" s="79" t="s">
        <v>651</v>
      </c>
      <c r="O9" s="371" t="s">
        <v>653</v>
      </c>
      <c r="P9" s="79" t="s">
        <v>655</v>
      </c>
      <c r="Q9" s="67">
        <v>33521280</v>
      </c>
      <c r="R9" s="46"/>
      <c r="S9" s="38">
        <v>250</v>
      </c>
      <c r="T9" s="123">
        <v>44588</v>
      </c>
      <c r="U9" s="67">
        <v>33521280</v>
      </c>
      <c r="V9" s="38">
        <v>1314</v>
      </c>
      <c r="W9" s="123">
        <v>44589</v>
      </c>
      <c r="X9" s="67">
        <v>33521280</v>
      </c>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29" s="51" customFormat="1" ht="42" customHeight="1" x14ac:dyDescent="0.25">
      <c r="A10" s="518"/>
      <c r="B10" s="531"/>
      <c r="C10" s="531"/>
      <c r="D10" s="537"/>
      <c r="E10" s="531"/>
      <c r="F10" s="541"/>
      <c r="G10" s="554"/>
      <c r="H10" s="519"/>
      <c r="I10" s="519"/>
      <c r="J10" s="519"/>
      <c r="K10" s="541"/>
      <c r="L10" s="546"/>
      <c r="M10" s="549"/>
      <c r="N10" s="79" t="s">
        <v>652</v>
      </c>
      <c r="O10" s="371" t="s">
        <v>654</v>
      </c>
      <c r="P10" s="79" t="s">
        <v>656</v>
      </c>
      <c r="Q10" s="67">
        <v>6930560</v>
      </c>
      <c r="R10" s="46"/>
      <c r="S10" s="38">
        <v>342</v>
      </c>
      <c r="T10" s="123">
        <v>44606</v>
      </c>
      <c r="U10" s="67">
        <v>6930560</v>
      </c>
      <c r="V10" s="480">
        <v>2212</v>
      </c>
      <c r="W10" s="294">
        <v>44673</v>
      </c>
      <c r="X10" s="295">
        <v>6930560</v>
      </c>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row>
    <row r="11" spans="1:129" s="51" customFormat="1" ht="42" customHeight="1" x14ac:dyDescent="0.25">
      <c r="A11" s="518"/>
      <c r="B11" s="531"/>
      <c r="C11" s="531"/>
      <c r="D11" s="538"/>
      <c r="E11" s="532"/>
      <c r="F11" s="336"/>
      <c r="G11" s="348"/>
      <c r="H11" s="333"/>
      <c r="I11" s="333"/>
      <c r="J11" s="333"/>
      <c r="K11" s="336"/>
      <c r="L11" s="547"/>
      <c r="M11" s="549"/>
      <c r="N11" s="79" t="s">
        <v>1880</v>
      </c>
      <c r="O11" s="371">
        <v>520</v>
      </c>
      <c r="P11" s="79" t="s">
        <v>1879</v>
      </c>
      <c r="Q11" s="295">
        <v>9122880</v>
      </c>
      <c r="R11" s="46"/>
      <c r="S11" s="354">
        <v>1065</v>
      </c>
      <c r="T11" s="294">
        <v>44797</v>
      </c>
      <c r="U11" s="295">
        <v>9122880</v>
      </c>
      <c r="V11" s="480">
        <v>4653</v>
      </c>
      <c r="W11" s="294">
        <v>44802</v>
      </c>
      <c r="X11" s="295">
        <v>9122880</v>
      </c>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row>
    <row r="12" spans="1:129" s="51" customFormat="1" ht="42" customHeight="1" x14ac:dyDescent="0.25">
      <c r="A12" s="518"/>
      <c r="B12" s="531"/>
      <c r="C12" s="531"/>
      <c r="D12" s="517" t="s">
        <v>788</v>
      </c>
      <c r="E12" s="530" t="s">
        <v>144</v>
      </c>
      <c r="F12" s="539">
        <v>27527700</v>
      </c>
      <c r="G12" s="533">
        <v>0</v>
      </c>
      <c r="H12" s="517"/>
      <c r="I12" s="517"/>
      <c r="J12" s="517"/>
      <c r="K12" s="539">
        <v>4227700</v>
      </c>
      <c r="L12" s="545">
        <f>+F12+G12+H12+J12-K12</f>
        <v>23300000</v>
      </c>
      <c r="M12" s="549"/>
      <c r="N12" s="79" t="s">
        <v>965</v>
      </c>
      <c r="O12" s="371" t="s">
        <v>967</v>
      </c>
      <c r="P12" s="79" t="s">
        <v>969</v>
      </c>
      <c r="Q12" s="67">
        <v>5200000</v>
      </c>
      <c r="R12" s="46"/>
      <c r="S12" s="38">
        <v>521</v>
      </c>
      <c r="T12" s="123">
        <v>44672</v>
      </c>
      <c r="U12" s="288">
        <v>5200000</v>
      </c>
      <c r="V12" s="480">
        <v>2993</v>
      </c>
      <c r="W12" s="294">
        <v>44734</v>
      </c>
      <c r="X12" s="295">
        <v>5200000</v>
      </c>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row>
    <row r="13" spans="1:129" s="51" customFormat="1" ht="36.75" customHeight="1" x14ac:dyDescent="0.25">
      <c r="A13" s="518"/>
      <c r="B13" s="531"/>
      <c r="C13" s="531"/>
      <c r="D13" s="518"/>
      <c r="E13" s="531"/>
      <c r="F13" s="541"/>
      <c r="G13" s="535"/>
      <c r="H13" s="519"/>
      <c r="I13" s="519"/>
      <c r="J13" s="519"/>
      <c r="K13" s="541"/>
      <c r="L13" s="546"/>
      <c r="M13" s="549"/>
      <c r="N13" s="79" t="s">
        <v>966</v>
      </c>
      <c r="O13" s="371" t="s">
        <v>968</v>
      </c>
      <c r="P13" s="79" t="s">
        <v>970</v>
      </c>
      <c r="Q13" s="67">
        <v>5200000</v>
      </c>
      <c r="R13" s="46"/>
      <c r="S13" s="44">
        <v>529</v>
      </c>
      <c r="T13" s="287">
        <v>44677</v>
      </c>
      <c r="U13" s="288">
        <v>5200000</v>
      </c>
      <c r="V13" s="480">
        <v>3562</v>
      </c>
      <c r="W13" s="294">
        <v>44760</v>
      </c>
      <c r="X13" s="295">
        <v>5200000</v>
      </c>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row>
    <row r="14" spans="1:129" s="51" customFormat="1" ht="36.75" customHeight="1" x14ac:dyDescent="0.25">
      <c r="A14" s="518"/>
      <c r="B14" s="531"/>
      <c r="C14" s="531"/>
      <c r="D14" s="518"/>
      <c r="E14" s="531"/>
      <c r="F14" s="337"/>
      <c r="G14" s="341"/>
      <c r="H14" s="326"/>
      <c r="I14" s="86"/>
      <c r="J14" s="326"/>
      <c r="K14" s="337"/>
      <c r="L14" s="546"/>
      <c r="M14" s="549"/>
      <c r="N14" s="79" t="s">
        <v>2053</v>
      </c>
      <c r="O14" s="371" t="s">
        <v>2056</v>
      </c>
      <c r="P14" s="79" t="s">
        <v>2050</v>
      </c>
      <c r="Q14" s="295">
        <v>5200000</v>
      </c>
      <c r="R14" s="46"/>
      <c r="S14" s="355">
        <v>963</v>
      </c>
      <c r="T14" s="294">
        <v>44778</v>
      </c>
      <c r="U14" s="295">
        <v>5200000</v>
      </c>
      <c r="V14" s="355"/>
      <c r="W14" s="80"/>
      <c r="X14" s="355"/>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row>
    <row r="15" spans="1:129" s="51" customFormat="1" ht="36.75" customHeight="1" x14ac:dyDescent="0.25">
      <c r="A15" s="518"/>
      <c r="B15" s="531"/>
      <c r="C15" s="531"/>
      <c r="D15" s="518"/>
      <c r="E15" s="531"/>
      <c r="F15" s="337"/>
      <c r="G15" s="341"/>
      <c r="H15" s="326"/>
      <c r="I15" s="86"/>
      <c r="J15" s="326"/>
      <c r="K15" s="337"/>
      <c r="L15" s="546"/>
      <c r="M15" s="549"/>
      <c r="N15" s="79" t="s">
        <v>2054</v>
      </c>
      <c r="O15" s="371" t="s">
        <v>2057</v>
      </c>
      <c r="P15" s="79" t="s">
        <v>2051</v>
      </c>
      <c r="Q15" s="295">
        <v>5200000</v>
      </c>
      <c r="R15" s="46"/>
      <c r="S15" s="355">
        <v>974</v>
      </c>
      <c r="T15" s="294">
        <v>44778</v>
      </c>
      <c r="U15" s="295">
        <v>5200000</v>
      </c>
      <c r="V15" s="355"/>
      <c r="W15" s="80"/>
      <c r="X15" s="355"/>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row>
    <row r="16" spans="1:129" s="51" customFormat="1" ht="36.75" customHeight="1" x14ac:dyDescent="0.25">
      <c r="A16" s="518"/>
      <c r="B16" s="531"/>
      <c r="C16" s="531"/>
      <c r="D16" s="519"/>
      <c r="E16" s="532"/>
      <c r="F16" s="337"/>
      <c r="G16" s="341"/>
      <c r="H16" s="326"/>
      <c r="I16" s="86"/>
      <c r="J16" s="326"/>
      <c r="K16" s="337"/>
      <c r="L16" s="547"/>
      <c r="M16" s="549"/>
      <c r="N16" s="79" t="s">
        <v>2055</v>
      </c>
      <c r="O16" s="371" t="s">
        <v>2058</v>
      </c>
      <c r="P16" s="79" t="s">
        <v>2052</v>
      </c>
      <c r="Q16" s="295">
        <v>2500000</v>
      </c>
      <c r="R16" s="46"/>
      <c r="S16" s="355">
        <v>966</v>
      </c>
      <c r="T16" s="294">
        <v>44778</v>
      </c>
      <c r="U16" s="295">
        <v>2500000</v>
      </c>
      <c r="V16" s="355"/>
      <c r="W16" s="80"/>
      <c r="X16" s="355"/>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row>
    <row r="17" spans="1:129" s="51" customFormat="1" ht="36.75" customHeight="1" x14ac:dyDescent="0.25">
      <c r="A17" s="519"/>
      <c r="B17" s="532"/>
      <c r="C17" s="532"/>
      <c r="D17" s="207" t="s">
        <v>1203</v>
      </c>
      <c r="E17" s="202" t="s">
        <v>248</v>
      </c>
      <c r="F17" s="208"/>
      <c r="G17" s="310">
        <v>23317288</v>
      </c>
      <c r="H17" s="207"/>
      <c r="I17" s="86"/>
      <c r="J17" s="341">
        <v>57258000</v>
      </c>
      <c r="K17" s="208"/>
      <c r="L17" s="209">
        <f>+F17+G17+H17+J17-K17</f>
        <v>80575288</v>
      </c>
      <c r="M17" s="550"/>
      <c r="N17" s="79" t="s">
        <v>1606</v>
      </c>
      <c r="O17" s="371" t="s">
        <v>1607</v>
      </c>
      <c r="P17" s="79" t="s">
        <v>1605</v>
      </c>
      <c r="Q17" s="67">
        <v>80575000</v>
      </c>
      <c r="R17" s="46"/>
      <c r="S17" s="210">
        <v>1121</v>
      </c>
      <c r="T17" s="80">
        <v>44802</v>
      </c>
      <c r="U17" s="295">
        <v>80575000</v>
      </c>
      <c r="V17" s="210"/>
      <c r="W17" s="80"/>
      <c r="X17" s="21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row>
    <row r="18" spans="1:129" s="108" customFormat="1" ht="15.75" thickBot="1" x14ac:dyDescent="0.3">
      <c r="A18" s="93"/>
      <c r="B18" s="93"/>
      <c r="C18" s="93"/>
      <c r="D18" s="93"/>
      <c r="E18" s="105"/>
      <c r="F18" s="102"/>
      <c r="G18" s="102"/>
      <c r="H18" s="93"/>
      <c r="I18" s="94"/>
      <c r="J18" s="93"/>
      <c r="K18" s="93"/>
      <c r="L18" s="103">
        <f>SUM(L8:L17)</f>
        <v>163578590</v>
      </c>
      <c r="M18" s="102"/>
      <c r="N18" s="106"/>
      <c r="O18" s="87"/>
      <c r="P18" s="96"/>
      <c r="Q18" s="104">
        <f>SUM(Q8:Q17)</f>
        <v>153449720</v>
      </c>
      <c r="R18" s="90"/>
      <c r="S18" s="87"/>
      <c r="T18" s="96"/>
      <c r="U18" s="104">
        <f>SUM(U8:U17)</f>
        <v>153449720</v>
      </c>
      <c r="V18" s="87"/>
      <c r="W18" s="96"/>
      <c r="X18" s="104">
        <f>SUM(X8:X17)</f>
        <v>59974720</v>
      </c>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row>
    <row r="19" spans="1:129" s="64" customFormat="1" ht="17.25" thickBot="1" x14ac:dyDescent="0.35">
      <c r="A19" s="52"/>
      <c r="B19" s="52"/>
      <c r="C19" s="42"/>
      <c r="D19" s="42"/>
      <c r="E19" s="42"/>
      <c r="F19" s="53"/>
      <c r="G19" s="42"/>
      <c r="H19" s="42"/>
      <c r="I19" s="43"/>
      <c r="J19" s="54" t="s">
        <v>29</v>
      </c>
      <c r="K19" s="55"/>
      <c r="L19" s="56">
        <f>+L18</f>
        <v>163578590</v>
      </c>
      <c r="M19" s="57"/>
      <c r="N19" s="57"/>
      <c r="O19" s="57"/>
      <c r="P19" s="57"/>
      <c r="Q19" s="68">
        <f>+Q18</f>
        <v>153449720</v>
      </c>
      <c r="R19" s="58">
        <f>(Q19*1)/L19</f>
        <v>0.93807948827532994</v>
      </c>
      <c r="S19" s="59"/>
      <c r="T19" s="60"/>
      <c r="U19" s="61">
        <f>+U18</f>
        <v>153449720</v>
      </c>
      <c r="V19" s="59"/>
      <c r="W19" s="60"/>
      <c r="X19" s="62">
        <f>+X18</f>
        <v>59974720</v>
      </c>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row>
    <row r="20" spans="1:129" ht="15" x14ac:dyDescent="0.25">
      <c r="R20" s="4"/>
    </row>
    <row r="21" spans="1:129" ht="15" x14ac:dyDescent="0.25">
      <c r="Q21" s="39"/>
      <c r="R21" s="6"/>
      <c r="S21" s="39"/>
    </row>
    <row r="22" spans="1:129" ht="15" x14ac:dyDescent="0.25">
      <c r="Q22" s="39"/>
      <c r="R22" s="6"/>
      <c r="S22" s="39"/>
    </row>
    <row r="23" spans="1:129" ht="15" x14ac:dyDescent="0.25">
      <c r="Q23" s="39"/>
      <c r="R23" s="6"/>
      <c r="S23" s="39"/>
    </row>
    <row r="24" spans="1:129" ht="15" x14ac:dyDescent="0.25">
      <c r="Q24" s="39"/>
      <c r="R24" s="6"/>
      <c r="S24" s="39"/>
    </row>
    <row r="25" spans="1:129" ht="15" x14ac:dyDescent="0.25">
      <c r="Q25" s="39"/>
      <c r="R25" s="6"/>
      <c r="S25" s="39"/>
    </row>
    <row r="26" spans="1:129" ht="15" x14ac:dyDescent="0.25">
      <c r="Q26" s="39"/>
      <c r="R26" s="6"/>
      <c r="S26" s="39"/>
    </row>
    <row r="27" spans="1:129" ht="15" x14ac:dyDescent="0.25">
      <c r="Q27" s="39"/>
      <c r="R27" s="6"/>
      <c r="S27" s="39"/>
    </row>
    <row r="28" spans="1:129" ht="15" x14ac:dyDescent="0.25">
      <c r="Q28" s="39"/>
      <c r="R28" s="6"/>
      <c r="S28" s="39"/>
    </row>
    <row r="29" spans="1:129" ht="15" x14ac:dyDescent="0.25">
      <c r="Q29" s="39"/>
      <c r="R29" s="7"/>
      <c r="S29" s="39"/>
    </row>
    <row r="30" spans="1:129" ht="15" x14ac:dyDescent="0.25"/>
    <row r="31" spans="1:129" ht="15" x14ac:dyDescent="0.25"/>
    <row r="32" spans="1:129"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customHeight="1" x14ac:dyDescent="0.25"/>
    <row r="73" ht="15"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sheetData>
  <sheetProtection algorithmName="SHA-512" hashValue="cfydfbxXIGZIhMzum4anWKNBY8N4EjENPJvJCRS4Y3W4ekwTx/NISQtLiOamb9hX4beRbvPqC2oql2B+USJJmg==" saltValue="jjTBVBY2OoS/varb53VS8w==" spinCount="100000" sheet="1" objects="1" scenarios="1" selectLockedCells="1" selectUnlockedCells="1"/>
  <mergeCells count="30">
    <mergeCell ref="E9:E11"/>
    <mergeCell ref="L9:L11"/>
    <mergeCell ref="D9:D11"/>
    <mergeCell ref="D12:D16"/>
    <mergeCell ref="E12:E16"/>
    <mergeCell ref="L12:L16"/>
    <mergeCell ref="J12:J13"/>
    <mergeCell ref="K12:K13"/>
    <mergeCell ref="A2:A5"/>
    <mergeCell ref="B2:V2"/>
    <mergeCell ref="F9:F10"/>
    <mergeCell ref="G9:G10"/>
    <mergeCell ref="A8:A17"/>
    <mergeCell ref="B8:B17"/>
    <mergeCell ref="C8:C17"/>
    <mergeCell ref="M8:M17"/>
    <mergeCell ref="K9:K10"/>
    <mergeCell ref="H9:H10"/>
    <mergeCell ref="F12:F13"/>
    <mergeCell ref="I9:I10"/>
    <mergeCell ref="J9:J10"/>
    <mergeCell ref="G12:G13"/>
    <mergeCell ref="H12:H13"/>
    <mergeCell ref="I12:I13"/>
    <mergeCell ref="W2:X2"/>
    <mergeCell ref="B3:V3"/>
    <mergeCell ref="W3:X3"/>
    <mergeCell ref="B4:V5"/>
    <mergeCell ref="W4:X4"/>
    <mergeCell ref="W5:X5"/>
  </mergeCells>
  <conditionalFormatting sqref="R29:R1048576 R7:R17 R19">
    <cfRule type="cellIs" dxfId="649" priority="11" operator="between">
      <formula>0.51</formula>
      <formula>0.69</formula>
    </cfRule>
    <cfRule type="cellIs" dxfId="648" priority="12" operator="between">
      <formula>0.51</formula>
      <formula>0.69</formula>
    </cfRule>
    <cfRule type="cellIs" dxfId="647" priority="13" operator="lessThan">
      <formula>0.5</formula>
    </cfRule>
    <cfRule type="cellIs" dxfId="646" priority="14" operator="greaterThan">
      <formula>0.7</formula>
    </cfRule>
    <cfRule type="cellIs" dxfId="645" priority="15" operator="between">
      <formula>0.51</formula>
      <formula>0.69</formula>
    </cfRule>
    <cfRule type="cellIs" dxfId="644" priority="16" operator="lessThan">
      <formula>50</formula>
    </cfRule>
    <cfRule type="cellIs" dxfId="643" priority="17" operator="greaterThan">
      <formula>0.7</formula>
    </cfRule>
    <cfRule type="cellIs" dxfId="642" priority="18" operator="between">
      <formula>0.51</formula>
      <formula>0.69</formula>
    </cfRule>
    <cfRule type="cellIs" dxfId="641" priority="19" operator="lessThan">
      <formula>0.5</formula>
    </cfRule>
    <cfRule type="cellIs" dxfId="640" priority="20" operator="greaterThan">
      <formula>0.7</formula>
    </cfRule>
  </conditionalFormatting>
  <conditionalFormatting sqref="R18">
    <cfRule type="cellIs" dxfId="639" priority="1" operator="between">
      <formula>0.51</formula>
      <formula>0.69</formula>
    </cfRule>
    <cfRule type="cellIs" dxfId="638" priority="2" operator="between">
      <formula>0.51</formula>
      <formula>0.69</formula>
    </cfRule>
    <cfRule type="cellIs" dxfId="637" priority="3" operator="lessThan">
      <formula>0.5</formula>
    </cfRule>
    <cfRule type="cellIs" dxfId="636" priority="4" operator="greaterThan">
      <formula>0.7</formula>
    </cfRule>
    <cfRule type="cellIs" dxfId="635" priority="5" operator="between">
      <formula>0.51</formula>
      <formula>0.69</formula>
    </cfRule>
    <cfRule type="cellIs" dxfId="634" priority="6" operator="lessThan">
      <formula>50</formula>
    </cfRule>
    <cfRule type="cellIs" dxfId="633" priority="7" operator="greaterThan">
      <formula>0.7</formula>
    </cfRule>
    <cfRule type="cellIs" dxfId="632" priority="8" operator="between">
      <formula>0.51</formula>
      <formula>0.69</formula>
    </cfRule>
    <cfRule type="cellIs" dxfId="631" priority="9" operator="lessThan">
      <formula>0.5</formula>
    </cfRule>
    <cfRule type="cellIs" dxfId="630" priority="10" operator="greaterThan">
      <formula>0.7</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482B"/>
  </sheetPr>
  <dimension ref="A1:EB829"/>
  <sheetViews>
    <sheetView showGridLines="0" zoomScale="90" zoomScaleNormal="90" workbookViewId="0">
      <selection activeCell="M8" sqref="M8:M9"/>
    </sheetView>
  </sheetViews>
  <sheetFormatPr baseColWidth="10" defaultColWidth="0" defaultRowHeight="0" customHeight="1" zeroHeight="1" x14ac:dyDescent="0.25"/>
  <cols>
    <col min="1" max="1" width="11.42578125" style="74" customWidth="1"/>
    <col min="2" max="2" width="45.7109375" style="74" customWidth="1"/>
    <col min="3" max="3" width="17.28515625" style="74" customWidth="1"/>
    <col min="4" max="4" width="14.7109375" style="74" customWidth="1"/>
    <col min="5" max="5" width="30" style="74" customWidth="1"/>
    <col min="6" max="6" width="21.140625" style="1" hidden="1" customWidth="1"/>
    <col min="7" max="7" width="19.85546875" style="74" hidden="1" customWidth="1"/>
    <col min="8" max="8" width="16.7109375" style="74" hidden="1" customWidth="1"/>
    <col min="9" max="9" width="12.7109375" style="74" hidden="1" customWidth="1"/>
    <col min="10" max="10" width="15.140625" style="74" hidden="1" customWidth="1"/>
    <col min="11" max="11" width="15" style="74" hidden="1" customWidth="1"/>
    <col min="12" max="12" width="18.7109375" style="74" customWidth="1"/>
    <col min="13" max="13" width="17.7109375" style="74" customWidth="1"/>
    <col min="14" max="14" width="15.7109375" style="74" customWidth="1"/>
    <col min="15" max="15" width="11.42578125" style="74" customWidth="1"/>
    <col min="16" max="16" width="15.42578125" style="74" customWidth="1"/>
    <col min="17" max="17" width="16.28515625" style="74" customWidth="1"/>
    <col min="18" max="18" width="11.5703125" style="3" bestFit="1" customWidth="1"/>
    <col min="19" max="19" width="11.42578125" style="74" customWidth="1"/>
    <col min="20" max="20" width="16.7109375" style="35" bestFit="1" customWidth="1"/>
    <col min="21" max="21" width="16.7109375" style="74" bestFit="1" customWidth="1"/>
    <col min="22" max="22" width="11.42578125" style="74" customWidth="1"/>
    <col min="23" max="23" width="14.5703125" style="35" customWidth="1"/>
    <col min="24" max="24" width="19" style="74" bestFit="1" customWidth="1"/>
    <col min="25" max="129" width="11.5703125" style="73" hidden="1" customWidth="1"/>
    <col min="130" max="132" width="11.5703125" style="74" hidden="1" customWidth="1"/>
    <col min="133" max="16384" width="11.42578125" style="74"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97</v>
      </c>
      <c r="H7" s="41" t="s">
        <v>1145</v>
      </c>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76.5" customHeight="1" x14ac:dyDescent="0.25">
      <c r="A8" s="517" t="s">
        <v>1062</v>
      </c>
      <c r="B8" s="530" t="s">
        <v>250</v>
      </c>
      <c r="C8" s="530" t="s">
        <v>77</v>
      </c>
      <c r="D8" s="517" t="s">
        <v>789</v>
      </c>
      <c r="E8" s="530" t="s">
        <v>144</v>
      </c>
      <c r="F8" s="67">
        <v>0</v>
      </c>
      <c r="G8" s="311">
        <v>348993100</v>
      </c>
      <c r="H8" s="44"/>
      <c r="I8" s="45"/>
      <c r="J8" s="44"/>
      <c r="K8" s="44"/>
      <c r="L8" s="545">
        <f>+F8+G8+H8+J8-K8</f>
        <v>348993100</v>
      </c>
      <c r="M8" s="599">
        <v>348993100</v>
      </c>
      <c r="N8" s="160" t="s">
        <v>906</v>
      </c>
      <c r="O8" s="399" t="s">
        <v>905</v>
      </c>
      <c r="P8" s="165">
        <v>44631</v>
      </c>
      <c r="Q8" s="162">
        <v>202900080</v>
      </c>
      <c r="R8" s="46"/>
      <c r="S8" s="170">
        <v>443</v>
      </c>
      <c r="T8" s="176" t="s">
        <v>1017</v>
      </c>
      <c r="U8" s="172">
        <v>202900080</v>
      </c>
      <c r="V8" s="71">
        <v>3467</v>
      </c>
      <c r="W8" s="48">
        <v>44753</v>
      </c>
      <c r="X8" s="177">
        <v>170230151</v>
      </c>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51" customFormat="1" ht="76.5" customHeight="1" x14ac:dyDescent="0.25">
      <c r="A9" s="519"/>
      <c r="B9" s="532"/>
      <c r="C9" s="532"/>
      <c r="D9" s="519"/>
      <c r="E9" s="532"/>
      <c r="F9" s="324"/>
      <c r="G9" s="323"/>
      <c r="H9" s="321"/>
      <c r="I9" s="86"/>
      <c r="J9" s="321"/>
      <c r="K9" s="321"/>
      <c r="L9" s="547"/>
      <c r="M9" s="600"/>
      <c r="N9" s="160" t="s">
        <v>1436</v>
      </c>
      <c r="O9" s="399" t="s">
        <v>1437</v>
      </c>
      <c r="P9" s="165" t="s">
        <v>1438</v>
      </c>
      <c r="Q9" s="162">
        <v>142100115</v>
      </c>
      <c r="R9" s="46"/>
      <c r="S9" s="431">
        <v>827</v>
      </c>
      <c r="T9" s="294">
        <v>44763</v>
      </c>
      <c r="U9" s="162">
        <v>142100115</v>
      </c>
      <c r="V9" s="322"/>
      <c r="W9" s="48"/>
      <c r="X9" s="49"/>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29" s="108" customFormat="1" ht="15" x14ac:dyDescent="0.25">
      <c r="A10" s="93"/>
      <c r="B10" s="93"/>
      <c r="C10" s="93"/>
      <c r="D10" s="93"/>
      <c r="E10" s="105"/>
      <c r="F10" s="102"/>
      <c r="G10" s="102"/>
      <c r="H10" s="93"/>
      <c r="I10" s="94"/>
      <c r="J10" s="93"/>
      <c r="K10" s="93"/>
      <c r="L10" s="103">
        <f>SUM(L5:L8)</f>
        <v>348993100</v>
      </c>
      <c r="M10" s="102"/>
      <c r="N10" s="106"/>
      <c r="O10" s="87"/>
      <c r="P10" s="96"/>
      <c r="Q10" s="104">
        <f>SUM(Q8:Q9)</f>
        <v>345000195</v>
      </c>
      <c r="R10" s="90"/>
      <c r="S10" s="87"/>
      <c r="T10" s="96"/>
      <c r="U10" s="104">
        <f>+U8+U9</f>
        <v>345000195</v>
      </c>
      <c r="V10" s="87"/>
      <c r="W10" s="96"/>
      <c r="X10" s="104">
        <f>SUM(X5:X8)</f>
        <v>170230151</v>
      </c>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row>
    <row r="11" spans="1:129" s="113" customFormat="1" ht="42.75" x14ac:dyDescent="0.25">
      <c r="A11" s="192" t="s">
        <v>1547</v>
      </c>
      <c r="B11" s="224" t="s">
        <v>1128</v>
      </c>
      <c r="C11" s="194" t="s">
        <v>77</v>
      </c>
      <c r="D11" s="210" t="s">
        <v>789</v>
      </c>
      <c r="E11" s="8" t="s">
        <v>144</v>
      </c>
      <c r="F11" s="190"/>
      <c r="G11" s="190"/>
      <c r="H11" s="310">
        <v>203000000</v>
      </c>
      <c r="I11" s="196"/>
      <c r="J11" s="196"/>
      <c r="K11" s="196"/>
      <c r="L11" s="66">
        <f>+F11+G11+H11+J11-K11</f>
        <v>203000000</v>
      </c>
      <c r="M11" s="318">
        <v>203000000</v>
      </c>
      <c r="N11" s="160" t="s">
        <v>1436</v>
      </c>
      <c r="O11" s="399" t="s">
        <v>1437</v>
      </c>
      <c r="P11" s="165" t="s">
        <v>1438</v>
      </c>
      <c r="Q11" s="162">
        <v>200100000</v>
      </c>
      <c r="R11" s="46"/>
      <c r="S11" s="191">
        <v>827</v>
      </c>
      <c r="T11" s="48">
        <v>44763</v>
      </c>
      <c r="U11" s="162">
        <v>200100000</v>
      </c>
      <c r="V11" s="191"/>
      <c r="W11" s="48"/>
      <c r="X11" s="221"/>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row>
    <row r="12" spans="1:129" s="108" customFormat="1" ht="15.75" thickBot="1" x14ac:dyDescent="0.3">
      <c r="A12" s="93"/>
      <c r="B12" s="93"/>
      <c r="C12" s="93"/>
      <c r="D12" s="93"/>
      <c r="E12" s="105"/>
      <c r="F12" s="102"/>
      <c r="G12" s="102"/>
      <c r="H12" s="93"/>
      <c r="I12" s="94"/>
      <c r="J12" s="93"/>
      <c r="K12" s="93"/>
      <c r="L12" s="103">
        <f>+L11</f>
        <v>203000000</v>
      </c>
      <c r="M12" s="102"/>
      <c r="N12" s="106"/>
      <c r="O12" s="87"/>
      <c r="P12" s="96"/>
      <c r="Q12" s="104">
        <f>+Q11</f>
        <v>200100000</v>
      </c>
      <c r="R12" s="90"/>
      <c r="S12" s="87"/>
      <c r="T12" s="96"/>
      <c r="U12" s="104">
        <f>+U11</f>
        <v>200100000</v>
      </c>
      <c r="V12" s="87"/>
      <c r="W12" s="96"/>
      <c r="X12" s="104">
        <f>+X11</f>
        <v>0</v>
      </c>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row>
    <row r="13" spans="1:129" s="64" customFormat="1" ht="17.25" thickBot="1" x14ac:dyDescent="0.35">
      <c r="A13" s="52"/>
      <c r="B13" s="52"/>
      <c r="C13" s="42"/>
      <c r="D13" s="42"/>
      <c r="E13" s="42"/>
      <c r="F13" s="53"/>
      <c r="G13" s="42"/>
      <c r="H13" s="42"/>
      <c r="I13" s="228"/>
      <c r="J13" s="54" t="s">
        <v>29</v>
      </c>
      <c r="K13" s="55"/>
      <c r="L13" s="56">
        <f>+L10+L12</f>
        <v>551993100</v>
      </c>
      <c r="M13" s="76"/>
      <c r="N13" s="76"/>
      <c r="O13" s="76"/>
      <c r="P13" s="76"/>
      <c r="Q13" s="131">
        <f>+Q10+Q12</f>
        <v>545100195</v>
      </c>
      <c r="R13" s="58">
        <f>(Q13*1)/L13</f>
        <v>0.98751269716958423</v>
      </c>
      <c r="S13" s="59"/>
      <c r="T13" s="60"/>
      <c r="U13" s="61">
        <f>+U10+U12</f>
        <v>545100195</v>
      </c>
      <c r="V13" s="59"/>
      <c r="W13" s="60"/>
      <c r="X13" s="180">
        <f>+X10+X12</f>
        <v>170230151</v>
      </c>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row>
    <row r="14" spans="1:129" ht="15" x14ac:dyDescent="0.25">
      <c r="R14" s="4"/>
    </row>
    <row r="15" spans="1:129" ht="15" x14ac:dyDescent="0.25">
      <c r="Q15" s="73"/>
      <c r="R15" s="6"/>
      <c r="S15" s="73"/>
    </row>
    <row r="16" spans="1:129" ht="15" x14ac:dyDescent="0.25">
      <c r="Q16" s="73"/>
      <c r="R16" s="6"/>
      <c r="S16" s="73"/>
    </row>
    <row r="17" spans="17:19" ht="15" x14ac:dyDescent="0.25">
      <c r="Q17" s="73"/>
      <c r="R17" s="6"/>
      <c r="S17" s="73"/>
    </row>
    <row r="18" spans="17:19" ht="15" x14ac:dyDescent="0.25">
      <c r="Q18" s="73"/>
      <c r="R18" s="6"/>
      <c r="S18" s="73"/>
    </row>
    <row r="19" spans="17:19" ht="15" x14ac:dyDescent="0.25">
      <c r="Q19" s="73"/>
      <c r="R19" s="6"/>
      <c r="S19" s="73"/>
    </row>
    <row r="20" spans="17:19" ht="15" x14ac:dyDescent="0.25">
      <c r="Q20" s="73"/>
      <c r="R20" s="6"/>
      <c r="S20" s="73"/>
    </row>
    <row r="21" spans="17:19" ht="15" x14ac:dyDescent="0.25">
      <c r="Q21" s="73"/>
      <c r="R21" s="6"/>
      <c r="S21" s="73"/>
    </row>
    <row r="22" spans="17:19" ht="15" x14ac:dyDescent="0.25">
      <c r="Q22" s="73"/>
      <c r="R22" s="6"/>
      <c r="S22" s="73"/>
    </row>
    <row r="23" spans="17:19" ht="15" x14ac:dyDescent="0.25">
      <c r="Q23" s="73"/>
      <c r="R23" s="7"/>
      <c r="S23" s="73"/>
    </row>
    <row r="24" spans="17:19" ht="15" x14ac:dyDescent="0.25"/>
    <row r="25" spans="17:19" ht="15" x14ac:dyDescent="0.25"/>
    <row r="26" spans="17:19" ht="15" x14ac:dyDescent="0.25"/>
    <row r="27" spans="17:19" ht="15" x14ac:dyDescent="0.25"/>
    <row r="28" spans="17:19" ht="15" x14ac:dyDescent="0.25"/>
    <row r="29" spans="17:19" ht="15" x14ac:dyDescent="0.25"/>
    <row r="30" spans="17:19" ht="15" x14ac:dyDescent="0.25"/>
    <row r="31" spans="17:19" ht="15" x14ac:dyDescent="0.25"/>
    <row r="32" spans="17:19"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customHeight="1" x14ac:dyDescent="0.25"/>
    <row r="67" ht="15"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sheetData>
  <sheetProtection algorithmName="SHA-512" hashValue="EnrneUUqQHkZO3Y9IxnCDqkKtV1D6PxsGoNSVgvM3bx1O1NCjIk3Y82BE6+KjmLMuZS8J6gyqiJcFX8XOlATpA==" saltValue="HzVtbP29Q+uWsrfmCkTVkw==" spinCount="100000" sheet="1" objects="1" scenarios="1" selectLockedCells="1" selectUnlockedCells="1"/>
  <mergeCells count="15">
    <mergeCell ref="L8:L9"/>
    <mergeCell ref="M8:M9"/>
    <mergeCell ref="B8:B9"/>
    <mergeCell ref="A8:A9"/>
    <mergeCell ref="C8:C9"/>
    <mergeCell ref="D8:D9"/>
    <mergeCell ref="E8:E9"/>
    <mergeCell ref="A2:A5"/>
    <mergeCell ref="B2:V2"/>
    <mergeCell ref="W2:X2"/>
    <mergeCell ref="B3:V3"/>
    <mergeCell ref="W3:X3"/>
    <mergeCell ref="B4:V5"/>
    <mergeCell ref="W4:X4"/>
    <mergeCell ref="W5:X5"/>
  </mergeCells>
  <conditionalFormatting sqref="R23:R1048576 R7:R9 R13">
    <cfRule type="cellIs" dxfId="629" priority="21" operator="between">
      <formula>0.51</formula>
      <formula>0.69</formula>
    </cfRule>
    <cfRule type="cellIs" dxfId="628" priority="22" operator="between">
      <formula>0.51</formula>
      <formula>0.69</formula>
    </cfRule>
    <cfRule type="cellIs" dxfId="627" priority="23" operator="lessThan">
      <formula>0.5</formula>
    </cfRule>
    <cfRule type="cellIs" dxfId="626" priority="24" operator="greaterThan">
      <formula>0.7</formula>
    </cfRule>
    <cfRule type="cellIs" dxfId="625" priority="25" operator="between">
      <formula>0.51</formula>
      <formula>0.69</formula>
    </cfRule>
    <cfRule type="cellIs" dxfId="624" priority="26" operator="lessThan">
      <formula>50</formula>
    </cfRule>
    <cfRule type="cellIs" dxfId="623" priority="27" operator="greaterThan">
      <formula>0.7</formula>
    </cfRule>
    <cfRule type="cellIs" dxfId="622" priority="28" operator="between">
      <formula>0.51</formula>
      <formula>0.69</formula>
    </cfRule>
    <cfRule type="cellIs" dxfId="621" priority="29" operator="lessThan">
      <formula>0.5</formula>
    </cfRule>
    <cfRule type="cellIs" dxfId="620" priority="30" operator="greaterThan">
      <formula>0.7</formula>
    </cfRule>
  </conditionalFormatting>
  <conditionalFormatting sqref="R10:R11">
    <cfRule type="cellIs" dxfId="619" priority="11" operator="between">
      <formula>0.51</formula>
      <formula>0.69</formula>
    </cfRule>
    <cfRule type="cellIs" dxfId="618" priority="12" operator="between">
      <formula>0.51</formula>
      <formula>0.69</formula>
    </cfRule>
    <cfRule type="cellIs" dxfId="617" priority="13" operator="lessThan">
      <formula>0.5</formula>
    </cfRule>
    <cfRule type="cellIs" dxfId="616" priority="14" operator="greaterThan">
      <formula>0.7</formula>
    </cfRule>
    <cfRule type="cellIs" dxfId="615" priority="15" operator="between">
      <formula>0.51</formula>
      <formula>0.69</formula>
    </cfRule>
    <cfRule type="cellIs" dxfId="614" priority="16" operator="lessThan">
      <formula>50</formula>
    </cfRule>
    <cfRule type="cellIs" dxfId="613" priority="17" operator="greaterThan">
      <formula>0.7</formula>
    </cfRule>
    <cfRule type="cellIs" dxfId="612" priority="18" operator="between">
      <formula>0.51</formula>
      <formula>0.69</formula>
    </cfRule>
    <cfRule type="cellIs" dxfId="611" priority="19" operator="lessThan">
      <formula>0.5</formula>
    </cfRule>
    <cfRule type="cellIs" dxfId="610" priority="20" operator="greaterThan">
      <formula>0.7</formula>
    </cfRule>
  </conditionalFormatting>
  <conditionalFormatting sqref="R12">
    <cfRule type="cellIs" dxfId="609" priority="1" operator="between">
      <formula>0.51</formula>
      <formula>0.69</formula>
    </cfRule>
    <cfRule type="cellIs" dxfId="608" priority="2" operator="between">
      <formula>0.51</formula>
      <formula>0.69</formula>
    </cfRule>
    <cfRule type="cellIs" dxfId="607" priority="3" operator="lessThan">
      <formula>0.5</formula>
    </cfRule>
    <cfRule type="cellIs" dxfId="606" priority="4" operator="greaterThan">
      <formula>0.7</formula>
    </cfRule>
    <cfRule type="cellIs" dxfId="605" priority="5" operator="between">
      <formula>0.51</formula>
      <formula>0.69</formula>
    </cfRule>
    <cfRule type="cellIs" dxfId="604" priority="6" operator="lessThan">
      <formula>50</formula>
    </cfRule>
    <cfRule type="cellIs" dxfId="603" priority="7" operator="greaterThan">
      <formula>0.7</formula>
    </cfRule>
    <cfRule type="cellIs" dxfId="602" priority="8" operator="between">
      <formula>0.51</formula>
      <formula>0.69</formula>
    </cfRule>
    <cfRule type="cellIs" dxfId="601" priority="9" operator="lessThan">
      <formula>0.5</formula>
    </cfRule>
    <cfRule type="cellIs" dxfId="600" priority="10" operator="greaterThan">
      <formula>0.7</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482B"/>
  </sheetPr>
  <dimension ref="A1:EB842"/>
  <sheetViews>
    <sheetView showGridLines="0" topLeftCell="A4" workbookViewId="0">
      <selection activeCell="N19" sqref="N19"/>
    </sheetView>
  </sheetViews>
  <sheetFormatPr baseColWidth="10" defaultColWidth="0" defaultRowHeight="0" customHeight="1" zeroHeight="1" x14ac:dyDescent="0.25"/>
  <cols>
    <col min="1" max="1" width="11.42578125" style="74" customWidth="1"/>
    <col min="2" max="2" width="45.7109375" style="74" customWidth="1"/>
    <col min="3" max="3" width="17.28515625" style="74" customWidth="1"/>
    <col min="4" max="4" width="14.7109375" style="74" customWidth="1"/>
    <col min="5" max="5" width="41.28515625" style="74" customWidth="1"/>
    <col min="6" max="6" width="21.140625" style="1" hidden="1" customWidth="1"/>
    <col min="7" max="7" width="19.85546875" style="74" hidden="1" customWidth="1"/>
    <col min="8" max="8" width="11.42578125" style="74" hidden="1" customWidth="1"/>
    <col min="9" max="9" width="12.7109375" style="74" hidden="1" customWidth="1"/>
    <col min="10" max="10" width="15.140625" style="74" hidden="1" customWidth="1"/>
    <col min="11" max="11" width="15" style="74" hidden="1" customWidth="1"/>
    <col min="12" max="12" width="18.7109375" style="74" customWidth="1"/>
    <col min="13" max="13" width="17.7109375" style="74" customWidth="1"/>
    <col min="14" max="14" width="15.7109375" style="74" customWidth="1"/>
    <col min="15" max="15" width="11.42578125" style="74" customWidth="1"/>
    <col min="16" max="16" width="15.42578125" style="74" customWidth="1"/>
    <col min="17" max="17" width="15" style="74" customWidth="1"/>
    <col min="18" max="18" width="11.5703125" style="3" bestFit="1" customWidth="1"/>
    <col min="19" max="19" width="11.42578125" style="74" customWidth="1"/>
    <col min="20" max="20" width="16.7109375" style="35" bestFit="1" customWidth="1"/>
    <col min="21" max="21" width="16.140625" style="74" bestFit="1" customWidth="1"/>
    <col min="22" max="22" width="11.42578125" style="74" customWidth="1"/>
    <col min="23" max="23" width="14.5703125" style="35" customWidth="1"/>
    <col min="24" max="24" width="19" style="74" bestFit="1" customWidth="1"/>
    <col min="25" max="129" width="11.5703125" style="73" hidden="1" customWidth="1"/>
    <col min="130" max="132" width="11.5703125" style="74" hidden="1" customWidth="1"/>
    <col min="133" max="16384" width="11.42578125" style="74"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97</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15" x14ac:dyDescent="0.25">
      <c r="A8" s="517" t="s">
        <v>190</v>
      </c>
      <c r="B8" s="530" t="s">
        <v>17</v>
      </c>
      <c r="C8" s="530" t="s">
        <v>191</v>
      </c>
      <c r="D8" s="536" t="s">
        <v>851</v>
      </c>
      <c r="E8" s="530" t="s">
        <v>144</v>
      </c>
      <c r="F8" s="539">
        <v>50000000</v>
      </c>
      <c r="G8" s="533">
        <v>0</v>
      </c>
      <c r="H8" s="517"/>
      <c r="I8" s="517"/>
      <c r="J8" s="517"/>
      <c r="K8" s="517"/>
      <c r="L8" s="545">
        <f>+F8+G8+H8+J8-K8</f>
        <v>50000000</v>
      </c>
      <c r="M8" s="548">
        <v>60000000</v>
      </c>
      <c r="N8" s="79" t="s">
        <v>1544</v>
      </c>
      <c r="O8" s="371" t="s">
        <v>1543</v>
      </c>
      <c r="P8" s="79" t="s">
        <v>682</v>
      </c>
      <c r="Q8" s="67">
        <v>27000000</v>
      </c>
      <c r="R8" s="46"/>
      <c r="S8" s="38">
        <v>132</v>
      </c>
      <c r="T8" s="123">
        <v>44582</v>
      </c>
      <c r="U8" s="67">
        <v>41449850</v>
      </c>
      <c r="V8" s="38">
        <v>1697</v>
      </c>
      <c r="W8" s="123" t="s">
        <v>1039</v>
      </c>
      <c r="X8" s="67">
        <v>3420000</v>
      </c>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51" customFormat="1" ht="15" x14ac:dyDescent="0.25">
      <c r="A9" s="518"/>
      <c r="B9" s="531"/>
      <c r="C9" s="531"/>
      <c r="D9" s="537"/>
      <c r="E9" s="531"/>
      <c r="F9" s="540"/>
      <c r="G9" s="534"/>
      <c r="H9" s="518"/>
      <c r="I9" s="518"/>
      <c r="J9" s="518"/>
      <c r="K9" s="518"/>
      <c r="L9" s="546"/>
      <c r="M9" s="549"/>
      <c r="N9" s="79"/>
      <c r="O9" s="291"/>
      <c r="P9" s="79"/>
      <c r="Q9" s="295"/>
      <c r="R9" s="46"/>
      <c r="S9" s="292"/>
      <c r="T9" s="294"/>
      <c r="U9" s="295"/>
      <c r="V9" s="292">
        <v>1702</v>
      </c>
      <c r="W9" s="294" t="s">
        <v>1039</v>
      </c>
      <c r="X9" s="295">
        <v>3420000</v>
      </c>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29" s="51" customFormat="1" ht="15" x14ac:dyDescent="0.25">
      <c r="A10" s="518"/>
      <c r="B10" s="531"/>
      <c r="C10" s="531"/>
      <c r="D10" s="537"/>
      <c r="E10" s="531"/>
      <c r="F10" s="540"/>
      <c r="G10" s="534"/>
      <c r="H10" s="518"/>
      <c r="I10" s="518"/>
      <c r="J10" s="518"/>
      <c r="K10" s="518"/>
      <c r="L10" s="546"/>
      <c r="M10" s="549"/>
      <c r="N10" s="79"/>
      <c r="O10" s="291"/>
      <c r="P10" s="79"/>
      <c r="Q10" s="295"/>
      <c r="R10" s="46"/>
      <c r="S10" s="292"/>
      <c r="T10" s="294"/>
      <c r="U10" s="295"/>
      <c r="V10" s="292">
        <v>2360</v>
      </c>
      <c r="W10" s="294">
        <v>44678</v>
      </c>
      <c r="X10" s="295">
        <v>3094000</v>
      </c>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row>
    <row r="11" spans="1:129" s="51" customFormat="1" ht="15" x14ac:dyDescent="0.25">
      <c r="A11" s="518"/>
      <c r="B11" s="531"/>
      <c r="C11" s="531"/>
      <c r="D11" s="537"/>
      <c r="E11" s="531"/>
      <c r="F11" s="540"/>
      <c r="G11" s="534"/>
      <c r="H11" s="518"/>
      <c r="I11" s="518"/>
      <c r="J11" s="518"/>
      <c r="K11" s="518"/>
      <c r="L11" s="546"/>
      <c r="M11" s="549"/>
      <c r="N11" s="79"/>
      <c r="O11" s="291"/>
      <c r="P11" s="79"/>
      <c r="Q11" s="295"/>
      <c r="R11" s="46"/>
      <c r="S11" s="292"/>
      <c r="T11" s="294"/>
      <c r="U11" s="295"/>
      <c r="V11" s="292">
        <v>2460</v>
      </c>
      <c r="W11" s="294">
        <v>44687</v>
      </c>
      <c r="X11" s="295">
        <v>1392300</v>
      </c>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row>
    <row r="12" spans="1:129" s="51" customFormat="1" ht="15" x14ac:dyDescent="0.25">
      <c r="A12" s="518"/>
      <c r="B12" s="531"/>
      <c r="C12" s="531"/>
      <c r="D12" s="537"/>
      <c r="E12" s="531"/>
      <c r="F12" s="540"/>
      <c r="G12" s="534"/>
      <c r="H12" s="518"/>
      <c r="I12" s="518"/>
      <c r="J12" s="518"/>
      <c r="K12" s="518"/>
      <c r="L12" s="546"/>
      <c r="M12" s="549"/>
      <c r="N12" s="79"/>
      <c r="O12" s="291"/>
      <c r="P12" s="79"/>
      <c r="Q12" s="295"/>
      <c r="R12" s="46"/>
      <c r="S12" s="292"/>
      <c r="T12" s="294"/>
      <c r="U12" s="295"/>
      <c r="V12" s="292">
        <v>2822</v>
      </c>
      <c r="W12" s="294">
        <v>44715</v>
      </c>
      <c r="X12" s="295">
        <v>5408000</v>
      </c>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row>
    <row r="13" spans="1:129" s="51" customFormat="1" ht="15" x14ac:dyDescent="0.25">
      <c r="A13" s="518"/>
      <c r="B13" s="531"/>
      <c r="C13" s="531"/>
      <c r="D13" s="537"/>
      <c r="E13" s="531"/>
      <c r="F13" s="540"/>
      <c r="G13" s="534"/>
      <c r="H13" s="518"/>
      <c r="I13" s="518"/>
      <c r="J13" s="518"/>
      <c r="K13" s="518"/>
      <c r="L13" s="546"/>
      <c r="M13" s="549"/>
      <c r="N13" s="79"/>
      <c r="O13" s="355"/>
      <c r="P13" s="79"/>
      <c r="Q13" s="295"/>
      <c r="R13" s="46"/>
      <c r="S13" s="445"/>
      <c r="T13" s="294"/>
      <c r="U13" s="295"/>
      <c r="V13" s="445">
        <v>3468</v>
      </c>
      <c r="W13" s="294">
        <v>44754</v>
      </c>
      <c r="X13" s="295">
        <v>5130000</v>
      </c>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row>
    <row r="14" spans="1:129" s="51" customFormat="1" ht="15" x14ac:dyDescent="0.25">
      <c r="A14" s="518"/>
      <c r="B14" s="531"/>
      <c r="C14" s="531"/>
      <c r="D14" s="537"/>
      <c r="E14" s="531"/>
      <c r="F14" s="540"/>
      <c r="G14" s="534"/>
      <c r="H14" s="518"/>
      <c r="I14" s="518"/>
      <c r="J14" s="518"/>
      <c r="K14" s="518"/>
      <c r="L14" s="546"/>
      <c r="M14" s="549"/>
      <c r="N14" s="79"/>
      <c r="O14" s="355"/>
      <c r="P14" s="79"/>
      <c r="Q14" s="295"/>
      <c r="R14" s="46"/>
      <c r="S14" s="445"/>
      <c r="T14" s="294"/>
      <c r="U14" s="295"/>
      <c r="V14" s="445">
        <v>4439</v>
      </c>
      <c r="W14" s="294">
        <v>44784</v>
      </c>
      <c r="X14" s="295">
        <v>500000</v>
      </c>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row>
    <row r="15" spans="1:129" s="51" customFormat="1" ht="15" x14ac:dyDescent="0.25">
      <c r="A15" s="518"/>
      <c r="B15" s="531"/>
      <c r="C15" s="531"/>
      <c r="D15" s="537"/>
      <c r="E15" s="531"/>
      <c r="F15" s="540"/>
      <c r="G15" s="534"/>
      <c r="H15" s="518"/>
      <c r="I15" s="518"/>
      <c r="J15" s="518"/>
      <c r="K15" s="518"/>
      <c r="L15" s="546"/>
      <c r="M15" s="549"/>
      <c r="N15" s="79"/>
      <c r="O15" s="355"/>
      <c r="P15" s="79"/>
      <c r="Q15" s="295"/>
      <c r="R15" s="46"/>
      <c r="S15" s="445"/>
      <c r="T15" s="294"/>
      <c r="U15" s="295"/>
      <c r="V15" s="445">
        <v>4445</v>
      </c>
      <c r="W15" s="294">
        <v>44789</v>
      </c>
      <c r="X15" s="295">
        <v>3080000</v>
      </c>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row>
    <row r="16" spans="1:129" s="51" customFormat="1" ht="15" x14ac:dyDescent="0.25">
      <c r="A16" s="518"/>
      <c r="B16" s="531"/>
      <c r="C16" s="531"/>
      <c r="D16" s="537"/>
      <c r="E16" s="531"/>
      <c r="F16" s="540"/>
      <c r="G16" s="534"/>
      <c r="H16" s="518"/>
      <c r="I16" s="518"/>
      <c r="J16" s="518"/>
      <c r="K16" s="518"/>
      <c r="L16" s="546"/>
      <c r="M16" s="549"/>
      <c r="N16" s="79"/>
      <c r="O16" s="355"/>
      <c r="P16" s="79"/>
      <c r="Q16" s="295"/>
      <c r="R16" s="46"/>
      <c r="S16" s="445"/>
      <c r="T16" s="294"/>
      <c r="U16" s="295"/>
      <c r="V16" s="445">
        <v>4451</v>
      </c>
      <c r="W16" s="294">
        <v>44790</v>
      </c>
      <c r="X16" s="295">
        <v>2960000</v>
      </c>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row>
    <row r="17" spans="1:129" s="51" customFormat="1" ht="15" x14ac:dyDescent="0.25">
      <c r="A17" s="518"/>
      <c r="B17" s="531"/>
      <c r="C17" s="531"/>
      <c r="D17" s="537"/>
      <c r="E17" s="531"/>
      <c r="F17" s="540"/>
      <c r="G17" s="534"/>
      <c r="H17" s="518"/>
      <c r="I17" s="518"/>
      <c r="J17" s="518"/>
      <c r="K17" s="518"/>
      <c r="L17" s="546"/>
      <c r="M17" s="549"/>
      <c r="N17" s="79"/>
      <c r="O17" s="355"/>
      <c r="P17" s="79"/>
      <c r="Q17" s="295"/>
      <c r="R17" s="46"/>
      <c r="S17" s="445"/>
      <c r="T17" s="294"/>
      <c r="U17" s="295"/>
      <c r="V17" s="445">
        <v>4515</v>
      </c>
      <c r="W17" s="294">
        <v>44792</v>
      </c>
      <c r="X17" s="295">
        <v>809200</v>
      </c>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row>
    <row r="18" spans="1:129" s="51" customFormat="1" ht="15" x14ac:dyDescent="0.25">
      <c r="A18" s="518"/>
      <c r="B18" s="531"/>
      <c r="C18" s="531"/>
      <c r="D18" s="537"/>
      <c r="E18" s="531"/>
      <c r="F18" s="540"/>
      <c r="G18" s="534"/>
      <c r="H18" s="518"/>
      <c r="I18" s="518"/>
      <c r="J18" s="518"/>
      <c r="K18" s="518"/>
      <c r="L18" s="546"/>
      <c r="M18" s="549"/>
      <c r="N18" s="79"/>
      <c r="O18" s="355"/>
      <c r="P18" s="79"/>
      <c r="Q18" s="295"/>
      <c r="R18" s="46"/>
      <c r="S18" s="445"/>
      <c r="T18" s="294"/>
      <c r="U18" s="295"/>
      <c r="V18" s="445">
        <v>4894</v>
      </c>
      <c r="W18" s="294">
        <v>44811</v>
      </c>
      <c r="X18" s="295">
        <v>1755000</v>
      </c>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row>
    <row r="19" spans="1:129" s="51" customFormat="1" ht="15" x14ac:dyDescent="0.25">
      <c r="A19" s="518"/>
      <c r="B19" s="531"/>
      <c r="C19" s="531"/>
      <c r="D19" s="537"/>
      <c r="E19" s="531"/>
      <c r="F19" s="540"/>
      <c r="G19" s="534"/>
      <c r="H19" s="518"/>
      <c r="I19" s="518"/>
      <c r="J19" s="518"/>
      <c r="K19" s="518"/>
      <c r="L19" s="546"/>
      <c r="M19" s="549"/>
      <c r="N19" s="79"/>
      <c r="O19" s="355"/>
      <c r="P19" s="79"/>
      <c r="Q19" s="295"/>
      <c r="R19" s="46"/>
      <c r="S19" s="445"/>
      <c r="T19" s="294"/>
      <c r="U19" s="295"/>
      <c r="V19" s="445">
        <v>4999</v>
      </c>
      <c r="W19" s="294">
        <v>44823</v>
      </c>
      <c r="X19" s="295">
        <v>660000</v>
      </c>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row>
    <row r="20" spans="1:129" s="51" customFormat="1" ht="15" x14ac:dyDescent="0.25">
      <c r="A20" s="518"/>
      <c r="B20" s="531"/>
      <c r="C20" s="531"/>
      <c r="D20" s="537"/>
      <c r="E20" s="531"/>
      <c r="F20" s="540"/>
      <c r="G20" s="534"/>
      <c r="H20" s="518"/>
      <c r="I20" s="518"/>
      <c r="J20" s="518"/>
      <c r="K20" s="518"/>
      <c r="L20" s="546"/>
      <c r="M20" s="549"/>
      <c r="N20" s="79"/>
      <c r="O20" s="355"/>
      <c r="P20" s="79"/>
      <c r="Q20" s="295"/>
      <c r="R20" s="46"/>
      <c r="S20" s="445"/>
      <c r="T20" s="294"/>
      <c r="U20" s="295"/>
      <c r="V20" s="445">
        <v>5028</v>
      </c>
      <c r="W20" s="294">
        <v>44825</v>
      </c>
      <c r="X20" s="295">
        <v>350000</v>
      </c>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row>
    <row r="21" spans="1:129" s="51" customFormat="1" ht="15" x14ac:dyDescent="0.25">
      <c r="A21" s="518"/>
      <c r="B21" s="531"/>
      <c r="C21" s="531"/>
      <c r="D21" s="537"/>
      <c r="E21" s="531"/>
      <c r="F21" s="540"/>
      <c r="G21" s="534"/>
      <c r="H21" s="518"/>
      <c r="I21" s="518"/>
      <c r="J21" s="518"/>
      <c r="K21" s="518"/>
      <c r="L21" s="546"/>
      <c r="M21" s="549"/>
      <c r="N21" s="79"/>
      <c r="O21" s="291"/>
      <c r="P21" s="79"/>
      <c r="Q21" s="295"/>
      <c r="R21" s="46"/>
      <c r="S21" s="292"/>
      <c r="T21" s="294"/>
      <c r="U21" s="295"/>
      <c r="V21" s="292"/>
      <c r="W21" s="294"/>
      <c r="X21" s="295"/>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row>
    <row r="22" spans="1:129" s="51" customFormat="1" ht="15" x14ac:dyDescent="0.25">
      <c r="A22" s="518"/>
      <c r="B22" s="531"/>
      <c r="C22" s="531"/>
      <c r="D22" s="537"/>
      <c r="E22" s="531"/>
      <c r="F22" s="540"/>
      <c r="G22" s="534"/>
      <c r="H22" s="518"/>
      <c r="I22" s="518"/>
      <c r="J22" s="518"/>
      <c r="K22" s="518"/>
      <c r="L22" s="546"/>
      <c r="M22" s="549"/>
      <c r="N22" s="79" t="s">
        <v>1439</v>
      </c>
      <c r="O22" s="371" t="s">
        <v>1440</v>
      </c>
      <c r="P22" s="79" t="s">
        <v>1441</v>
      </c>
      <c r="Q22" s="67">
        <v>17199997</v>
      </c>
      <c r="R22" s="46"/>
      <c r="S22" s="267">
        <v>574</v>
      </c>
      <c r="T22" s="123">
        <v>44680</v>
      </c>
      <c r="U22" s="288">
        <v>8550150</v>
      </c>
      <c r="V22" s="292">
        <v>2910</v>
      </c>
      <c r="W22" s="294">
        <v>44733</v>
      </c>
      <c r="X22" s="295">
        <v>8550150</v>
      </c>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row>
    <row r="23" spans="1:129" s="51" customFormat="1" ht="15" x14ac:dyDescent="0.25">
      <c r="A23" s="518"/>
      <c r="B23" s="531"/>
      <c r="C23" s="531"/>
      <c r="D23" s="537"/>
      <c r="E23" s="531"/>
      <c r="F23" s="540"/>
      <c r="G23" s="534"/>
      <c r="H23" s="518"/>
      <c r="I23" s="518"/>
      <c r="J23" s="518"/>
      <c r="K23" s="518"/>
      <c r="L23" s="546"/>
      <c r="M23" s="549"/>
      <c r="N23" s="79" t="s">
        <v>2017</v>
      </c>
      <c r="O23" s="371" t="s">
        <v>2019</v>
      </c>
      <c r="P23" s="79" t="s">
        <v>2015</v>
      </c>
      <c r="Q23" s="295">
        <v>8649847</v>
      </c>
      <c r="R23" s="46"/>
      <c r="S23" s="354"/>
      <c r="T23" s="294"/>
      <c r="U23" s="295"/>
      <c r="V23" s="354"/>
      <c r="W23" s="294"/>
      <c r="X23" s="295"/>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row>
    <row r="24" spans="1:129" s="51" customFormat="1" ht="15" x14ac:dyDescent="0.25">
      <c r="A24" s="518"/>
      <c r="B24" s="531"/>
      <c r="C24" s="531"/>
      <c r="D24" s="538"/>
      <c r="E24" s="532"/>
      <c r="F24" s="541"/>
      <c r="G24" s="535"/>
      <c r="H24" s="519"/>
      <c r="I24" s="519"/>
      <c r="J24" s="519"/>
      <c r="K24" s="519"/>
      <c r="L24" s="547"/>
      <c r="M24" s="549"/>
      <c r="N24" s="79" t="s">
        <v>2018</v>
      </c>
      <c r="O24" s="371" t="s">
        <v>2020</v>
      </c>
      <c r="P24" s="79" t="s">
        <v>2016</v>
      </c>
      <c r="Q24" s="67">
        <v>5800003</v>
      </c>
      <c r="R24" s="46"/>
      <c r="S24" s="289"/>
      <c r="T24" s="287"/>
      <c r="U24" s="67"/>
      <c r="V24" s="38"/>
      <c r="W24" s="123"/>
      <c r="X24" s="67"/>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row>
    <row r="25" spans="1:129" s="51" customFormat="1" ht="42" customHeight="1" x14ac:dyDescent="0.25">
      <c r="A25" s="519"/>
      <c r="B25" s="532"/>
      <c r="C25" s="532"/>
      <c r="D25" s="44" t="s">
        <v>790</v>
      </c>
      <c r="E25" s="8" t="s">
        <v>162</v>
      </c>
      <c r="F25" s="311">
        <v>10000000</v>
      </c>
      <c r="G25" s="65">
        <v>0</v>
      </c>
      <c r="H25" s="44"/>
      <c r="I25" s="45"/>
      <c r="J25" s="44"/>
      <c r="K25" s="44"/>
      <c r="L25" s="66">
        <f>+F25+G25+H25+J25-K25</f>
        <v>10000000</v>
      </c>
      <c r="M25" s="550"/>
      <c r="N25" s="44"/>
      <c r="O25" s="44"/>
      <c r="P25" s="44"/>
      <c r="Q25" s="44"/>
      <c r="R25" s="46"/>
      <c r="S25" s="44"/>
      <c r="T25" s="80"/>
      <c r="U25" s="44"/>
      <c r="V25" s="44"/>
      <c r="W25" s="80"/>
      <c r="X25" s="44"/>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row>
    <row r="26" spans="1:129" s="108" customFormat="1" ht="15.75" thickBot="1" x14ac:dyDescent="0.3">
      <c r="A26" s="93"/>
      <c r="B26" s="93"/>
      <c r="C26" s="93"/>
      <c r="D26" s="93"/>
      <c r="E26" s="105"/>
      <c r="F26" s="102"/>
      <c r="G26" s="102"/>
      <c r="H26" s="93"/>
      <c r="I26" s="94"/>
      <c r="J26" s="93"/>
      <c r="K26" s="93"/>
      <c r="L26" s="103">
        <f>SUM(L8:L25)</f>
        <v>60000000</v>
      </c>
      <c r="M26" s="102"/>
      <c r="N26" s="106"/>
      <c r="O26" s="87"/>
      <c r="P26" s="96"/>
      <c r="Q26" s="104">
        <f>SUM(Q8:Q25)</f>
        <v>58649847</v>
      </c>
      <c r="R26" s="90"/>
      <c r="S26" s="87"/>
      <c r="T26" s="96"/>
      <c r="U26" s="104">
        <f>SUM(U8:U25)</f>
        <v>50000000</v>
      </c>
      <c r="V26" s="87"/>
      <c r="W26" s="96"/>
      <c r="X26" s="104">
        <f>SUM(X8:X25)</f>
        <v>40528650</v>
      </c>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row>
    <row r="27" spans="1:129" s="64" customFormat="1" ht="17.25" thickBot="1" x14ac:dyDescent="0.35">
      <c r="A27" s="52"/>
      <c r="B27" s="52"/>
      <c r="C27" s="42"/>
      <c r="D27" s="42"/>
      <c r="E27" s="42"/>
      <c r="F27" s="53"/>
      <c r="G27" s="42"/>
      <c r="H27" s="42"/>
      <c r="I27" s="43"/>
      <c r="J27" s="54" t="s">
        <v>29</v>
      </c>
      <c r="K27" s="55"/>
      <c r="L27" s="56">
        <f>+L26</f>
        <v>60000000</v>
      </c>
      <c r="M27" s="76"/>
      <c r="N27" s="76"/>
      <c r="O27" s="76"/>
      <c r="P27" s="76"/>
      <c r="Q27" s="75">
        <f>+Q26</f>
        <v>58649847</v>
      </c>
      <c r="R27" s="58">
        <f>(Q27*1)/L27</f>
        <v>0.97749744999999999</v>
      </c>
      <c r="S27" s="59"/>
      <c r="T27" s="60"/>
      <c r="U27" s="61">
        <f>+U26</f>
        <v>50000000</v>
      </c>
      <c r="V27" s="59"/>
      <c r="W27" s="60"/>
      <c r="X27" s="62">
        <f>+X26</f>
        <v>40528650</v>
      </c>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row>
    <row r="28" spans="1:129" ht="15" x14ac:dyDescent="0.25">
      <c r="R28" s="4"/>
    </row>
    <row r="29" spans="1:129" ht="15" x14ac:dyDescent="0.25">
      <c r="Q29" s="73"/>
      <c r="R29" s="6"/>
      <c r="S29" s="73"/>
    </row>
    <row r="30" spans="1:129" ht="15" x14ac:dyDescent="0.25">
      <c r="Q30" s="73"/>
      <c r="R30" s="6"/>
      <c r="S30" s="73"/>
    </row>
    <row r="31" spans="1:129" ht="15" x14ac:dyDescent="0.25">
      <c r="Q31" s="73"/>
      <c r="R31" s="6"/>
      <c r="S31" s="73"/>
    </row>
    <row r="32" spans="1:129" ht="15" x14ac:dyDescent="0.25">
      <c r="Q32" s="73"/>
      <c r="R32" s="6"/>
      <c r="S32" s="73"/>
    </row>
    <row r="33" spans="17:19" ht="15" x14ac:dyDescent="0.25">
      <c r="Q33" s="73"/>
      <c r="R33" s="6"/>
      <c r="S33" s="73"/>
    </row>
    <row r="34" spans="17:19" ht="15" x14ac:dyDescent="0.25">
      <c r="Q34" s="73"/>
      <c r="R34" s="6"/>
      <c r="S34" s="73"/>
    </row>
    <row r="35" spans="17:19" ht="15" x14ac:dyDescent="0.25">
      <c r="Q35" s="73"/>
      <c r="R35" s="6"/>
      <c r="S35" s="73"/>
    </row>
    <row r="36" spans="17:19" ht="15" x14ac:dyDescent="0.25">
      <c r="Q36" s="73"/>
      <c r="R36" s="6"/>
      <c r="S36" s="73"/>
    </row>
    <row r="37" spans="17:19" ht="15" x14ac:dyDescent="0.25">
      <c r="Q37" s="73"/>
      <c r="R37" s="7"/>
      <c r="S37" s="73"/>
    </row>
    <row r="38" spans="17:19" ht="15" x14ac:dyDescent="0.25"/>
    <row r="39" spans="17:19" ht="15" x14ac:dyDescent="0.25"/>
    <row r="40" spans="17:19" ht="15" x14ac:dyDescent="0.25"/>
    <row r="41" spans="17:19" ht="15" x14ac:dyDescent="0.25"/>
    <row r="42" spans="17:19" ht="15" x14ac:dyDescent="0.25"/>
    <row r="43" spans="17:19" ht="15" x14ac:dyDescent="0.25"/>
    <row r="44" spans="17:19" ht="15" x14ac:dyDescent="0.25"/>
    <row r="45" spans="17:19" ht="15" x14ac:dyDescent="0.25"/>
    <row r="46" spans="17:19" ht="15" x14ac:dyDescent="0.25"/>
    <row r="47" spans="17:19" ht="15" x14ac:dyDescent="0.25"/>
    <row r="48" spans="17:19"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customHeight="1" x14ac:dyDescent="0.25"/>
    <row r="81" ht="15"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sheetData>
  <sheetProtection algorithmName="SHA-512" hashValue="xjpa7zCLZB8QdGcDNRDG1v+v7c6ryoxybTLrcr+Id8FoPFjXdexuKx2wO1MAvWYAKFNsymZgio6IWf6LA7AIvQ==" saltValue="yvc7XGeIqhN2fcp13WIz3A==" spinCount="100000" sheet="1" objects="1" scenarios="1" selectLockedCells="1" selectUnlockedCells="1"/>
  <mergeCells count="21">
    <mergeCell ref="A8:A25"/>
    <mergeCell ref="B8:B25"/>
    <mergeCell ref="C8:C25"/>
    <mergeCell ref="M8:M25"/>
    <mergeCell ref="A2:A5"/>
    <mergeCell ref="B2:V2"/>
    <mergeCell ref="D8:D24"/>
    <mergeCell ref="E8:E24"/>
    <mergeCell ref="F8:F24"/>
    <mergeCell ref="G8:G24"/>
    <mergeCell ref="H8:H24"/>
    <mergeCell ref="I8:I24"/>
    <mergeCell ref="J8:J24"/>
    <mergeCell ref="K8:K24"/>
    <mergeCell ref="L8:L24"/>
    <mergeCell ref="W2:X2"/>
    <mergeCell ref="B3:V3"/>
    <mergeCell ref="W3:X3"/>
    <mergeCell ref="B4:V5"/>
    <mergeCell ref="W4:X4"/>
    <mergeCell ref="W5:X5"/>
  </mergeCells>
  <conditionalFormatting sqref="R37:R1048576 R7:R25 R27">
    <cfRule type="cellIs" dxfId="599" priority="11" operator="between">
      <formula>0.51</formula>
      <formula>0.69</formula>
    </cfRule>
    <cfRule type="cellIs" dxfId="598" priority="12" operator="between">
      <formula>0.51</formula>
      <formula>0.69</formula>
    </cfRule>
    <cfRule type="cellIs" dxfId="597" priority="13" operator="lessThan">
      <formula>0.5</formula>
    </cfRule>
    <cfRule type="cellIs" dxfId="596" priority="14" operator="greaterThan">
      <formula>0.7</formula>
    </cfRule>
    <cfRule type="cellIs" dxfId="595" priority="15" operator="between">
      <formula>0.51</formula>
      <formula>0.69</formula>
    </cfRule>
    <cfRule type="cellIs" dxfId="594" priority="16" operator="lessThan">
      <formula>50</formula>
    </cfRule>
    <cfRule type="cellIs" dxfId="593" priority="17" operator="greaterThan">
      <formula>0.7</formula>
    </cfRule>
    <cfRule type="cellIs" dxfId="592" priority="18" operator="between">
      <formula>0.51</formula>
      <formula>0.69</formula>
    </cfRule>
    <cfRule type="cellIs" dxfId="591" priority="19" operator="lessThan">
      <formula>0.5</formula>
    </cfRule>
    <cfRule type="cellIs" dxfId="590" priority="20" operator="greaterThan">
      <formula>0.7</formula>
    </cfRule>
  </conditionalFormatting>
  <conditionalFormatting sqref="R26">
    <cfRule type="cellIs" dxfId="589" priority="1" operator="between">
      <formula>0.51</formula>
      <formula>0.69</formula>
    </cfRule>
    <cfRule type="cellIs" dxfId="588" priority="2" operator="between">
      <formula>0.51</formula>
      <formula>0.69</formula>
    </cfRule>
    <cfRule type="cellIs" dxfId="587" priority="3" operator="lessThan">
      <formula>0.5</formula>
    </cfRule>
    <cfRule type="cellIs" dxfId="586" priority="4" operator="greaterThan">
      <formula>0.7</formula>
    </cfRule>
    <cfRule type="cellIs" dxfId="585" priority="5" operator="between">
      <formula>0.51</formula>
      <formula>0.69</formula>
    </cfRule>
    <cfRule type="cellIs" dxfId="584" priority="6" operator="lessThan">
      <formula>50</formula>
    </cfRule>
    <cfRule type="cellIs" dxfId="583" priority="7" operator="greaterThan">
      <formula>0.7</formula>
    </cfRule>
    <cfRule type="cellIs" dxfId="582" priority="8" operator="between">
      <formula>0.51</formula>
      <formula>0.69</formula>
    </cfRule>
    <cfRule type="cellIs" dxfId="581" priority="9" operator="lessThan">
      <formula>0.5</formula>
    </cfRule>
    <cfRule type="cellIs" dxfId="580" priority="10" operator="greaterThan">
      <formula>0.7</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482B"/>
  </sheetPr>
  <dimension ref="A1:EG205"/>
  <sheetViews>
    <sheetView topLeftCell="A7" zoomScale="70" zoomScaleNormal="70" workbookViewId="0">
      <pane ySplit="1" topLeftCell="A8" activePane="bottomLeft" state="frozen"/>
      <selection activeCell="A7" sqref="A7"/>
      <selection pane="bottomLeft" activeCell="R147" sqref="R147"/>
    </sheetView>
  </sheetViews>
  <sheetFormatPr baseColWidth="10" defaultColWidth="0" defaultRowHeight="0" customHeight="1" zeroHeight="1" x14ac:dyDescent="0.25"/>
  <cols>
    <col min="1" max="1" width="14.7109375" style="40" customWidth="1"/>
    <col min="2" max="2" width="45.7109375" style="40" customWidth="1"/>
    <col min="3" max="3" width="17.28515625" style="78" customWidth="1"/>
    <col min="4" max="4" width="14.7109375" style="40" customWidth="1"/>
    <col min="5" max="5" width="46.5703125" style="40" customWidth="1"/>
    <col min="6" max="6" width="21.140625" style="1" hidden="1" customWidth="1"/>
    <col min="7" max="7" width="19.85546875" style="40" hidden="1" customWidth="1"/>
    <col min="8" max="8" width="19" style="40" hidden="1" customWidth="1"/>
    <col min="9" max="9" width="20.85546875" style="40" hidden="1" customWidth="1"/>
    <col min="10" max="10" width="20.42578125" style="211" hidden="1" customWidth="1"/>
    <col min="11" max="12" width="16.140625" style="211" hidden="1" customWidth="1"/>
    <col min="13" max="14" width="18.5703125" style="351" hidden="1" customWidth="1"/>
    <col min="15" max="15" width="15.7109375" style="40" hidden="1" customWidth="1"/>
    <col min="16" max="16" width="18.7109375" style="40" hidden="1" customWidth="1"/>
    <col min="17" max="17" width="20.7109375" style="40" customWidth="1"/>
    <col min="18" max="18" width="24.140625" style="40" customWidth="1"/>
    <col min="19" max="19" width="15.7109375" style="40" customWidth="1"/>
    <col min="20" max="20" width="13.85546875" style="271" customWidth="1"/>
    <col min="21" max="21" width="15.42578125" style="40" customWidth="1"/>
    <col min="22" max="22" width="23.42578125" style="40" customWidth="1"/>
    <col min="23" max="23" width="11.5703125" style="3" bestFit="1" customWidth="1"/>
    <col min="24" max="24" width="11.42578125" style="40" customWidth="1"/>
    <col min="25" max="25" width="16.7109375" style="35" bestFit="1" customWidth="1"/>
    <col min="26" max="26" width="21.5703125" style="40" bestFit="1" customWidth="1"/>
    <col min="27" max="27" width="11.42578125" style="40" customWidth="1"/>
    <col min="28" max="28" width="14.5703125" style="35" customWidth="1"/>
    <col min="29" max="29" width="19" style="40" bestFit="1" customWidth="1"/>
    <col min="30" max="134" width="11.5703125" style="39" hidden="1" customWidth="1"/>
    <col min="135" max="137" width="11.5703125" style="40" hidden="1" customWidth="1"/>
    <col min="138" max="16384" width="11.42578125" style="40" hidden="1"/>
  </cols>
  <sheetData>
    <row r="1" spans="1:134" ht="15" hidden="1" x14ac:dyDescent="0.25">
      <c r="A1" s="24"/>
      <c r="B1" s="25"/>
      <c r="C1" s="26"/>
      <c r="D1" s="26"/>
      <c r="E1" s="26"/>
      <c r="F1" s="27"/>
      <c r="G1" s="28"/>
      <c r="H1" s="28"/>
      <c r="I1" s="28"/>
      <c r="J1" s="28"/>
      <c r="K1" s="28"/>
      <c r="L1" s="28"/>
      <c r="M1" s="28"/>
      <c r="N1" s="28"/>
      <c r="O1" s="28"/>
      <c r="P1" s="29"/>
      <c r="Q1" s="24"/>
      <c r="R1" s="24"/>
      <c r="S1" s="24"/>
      <c r="T1" s="270"/>
      <c r="U1" s="24"/>
      <c r="V1" s="24"/>
      <c r="W1" s="24"/>
      <c r="X1" s="24"/>
      <c r="Y1" s="36"/>
      <c r="Z1" s="24"/>
      <c r="AA1" s="24"/>
      <c r="AB1" s="36"/>
    </row>
    <row r="2" spans="1:134" ht="15" hidden="1" x14ac:dyDescent="0.25">
      <c r="A2" s="523"/>
      <c r="B2" s="524"/>
      <c r="C2" s="524"/>
      <c r="D2" s="524"/>
      <c r="E2" s="524"/>
      <c r="F2" s="524"/>
      <c r="G2" s="524"/>
      <c r="H2" s="524"/>
      <c r="I2" s="524"/>
      <c r="J2" s="524"/>
      <c r="K2" s="524"/>
      <c r="L2" s="524"/>
      <c r="M2" s="524"/>
      <c r="N2" s="524"/>
      <c r="O2" s="524"/>
      <c r="P2" s="524"/>
      <c r="Q2" s="524"/>
      <c r="R2" s="524"/>
      <c r="S2" s="524"/>
      <c r="T2" s="524"/>
      <c r="U2" s="524"/>
      <c r="V2" s="524"/>
      <c r="W2" s="524"/>
      <c r="X2" s="524"/>
      <c r="Y2" s="524"/>
      <c r="Z2" s="524"/>
      <c r="AA2" s="524"/>
      <c r="AB2" s="525" t="s">
        <v>86</v>
      </c>
      <c r="AC2" s="525"/>
    </row>
    <row r="3" spans="1:134" ht="15" hidden="1"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5" t="s">
        <v>88</v>
      </c>
      <c r="AC3" s="525"/>
    </row>
    <row r="4" spans="1:134" ht="15" hidden="1"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6"/>
      <c r="X4" s="526"/>
      <c r="Y4" s="526"/>
      <c r="Z4" s="526"/>
      <c r="AA4" s="526"/>
      <c r="AB4" s="525" t="s">
        <v>90</v>
      </c>
      <c r="AC4" s="525"/>
    </row>
    <row r="5" spans="1:134" ht="15" hidden="1" x14ac:dyDescent="0.25">
      <c r="A5" s="523"/>
      <c r="B5" s="526"/>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5" t="s">
        <v>91</v>
      </c>
      <c r="AC5" s="525"/>
    </row>
    <row r="6" spans="1:134" ht="15" hidden="1" x14ac:dyDescent="0.25">
      <c r="A6" s="24"/>
      <c r="B6" s="24"/>
      <c r="C6" s="77"/>
      <c r="D6" s="24"/>
      <c r="E6" s="24"/>
      <c r="F6" s="24"/>
      <c r="G6" s="24"/>
      <c r="H6" s="24"/>
      <c r="I6" s="24"/>
      <c r="J6" s="24"/>
      <c r="K6" s="24"/>
      <c r="L6" s="24"/>
      <c r="M6" s="24"/>
      <c r="N6" s="24"/>
      <c r="O6" s="24"/>
      <c r="P6" s="24"/>
      <c r="Q6" s="24"/>
      <c r="R6" s="24"/>
      <c r="S6" s="24"/>
      <c r="T6" s="270"/>
      <c r="U6" s="24"/>
      <c r="V6" s="24"/>
      <c r="W6" s="24"/>
      <c r="X6" s="24"/>
      <c r="Y6" s="36"/>
      <c r="Z6" s="24"/>
      <c r="AA6" s="24"/>
      <c r="AB6" s="36"/>
    </row>
    <row r="7" spans="1:134" s="34" customFormat="1" ht="63.75" x14ac:dyDescent="0.25">
      <c r="A7" s="41" t="s">
        <v>0</v>
      </c>
      <c r="B7" s="41" t="s">
        <v>1</v>
      </c>
      <c r="C7" s="41" t="s">
        <v>2</v>
      </c>
      <c r="D7" s="41" t="s">
        <v>103</v>
      </c>
      <c r="E7" s="41" t="s">
        <v>30</v>
      </c>
      <c r="F7" s="41" t="s">
        <v>96</v>
      </c>
      <c r="G7" s="41" t="s">
        <v>97</v>
      </c>
      <c r="H7" s="41" t="s">
        <v>876</v>
      </c>
      <c r="I7" s="41" t="s">
        <v>1143</v>
      </c>
      <c r="J7" s="41" t="s">
        <v>1144</v>
      </c>
      <c r="K7" s="41" t="s">
        <v>1145</v>
      </c>
      <c r="L7" s="41" t="s">
        <v>1146</v>
      </c>
      <c r="M7" s="41" t="s">
        <v>1559</v>
      </c>
      <c r="N7" s="41" t="s">
        <v>1565</v>
      </c>
      <c r="O7" s="41" t="s">
        <v>98</v>
      </c>
      <c r="P7" s="41" t="s">
        <v>99</v>
      </c>
      <c r="Q7" s="41" t="s">
        <v>3</v>
      </c>
      <c r="R7" s="41" t="s">
        <v>4</v>
      </c>
      <c r="S7" s="41" t="s">
        <v>28</v>
      </c>
      <c r="T7" s="41" t="s">
        <v>21</v>
      </c>
      <c r="U7" s="41" t="s">
        <v>65</v>
      </c>
      <c r="V7" s="41" t="s">
        <v>31</v>
      </c>
      <c r="W7" s="32" t="s">
        <v>62</v>
      </c>
      <c r="X7" s="41" t="s">
        <v>22</v>
      </c>
      <c r="Y7" s="37" t="s">
        <v>23</v>
      </c>
      <c r="Z7" s="41" t="s">
        <v>24</v>
      </c>
      <c r="AA7" s="41" t="s">
        <v>25</v>
      </c>
      <c r="AB7" s="37" t="s">
        <v>26</v>
      </c>
      <c r="AC7" s="41" t="s">
        <v>27</v>
      </c>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row>
    <row r="8" spans="1:134" s="51" customFormat="1" ht="76.5" customHeight="1" x14ac:dyDescent="0.25">
      <c r="A8" s="517" t="s">
        <v>104</v>
      </c>
      <c r="B8" s="527" t="s">
        <v>105</v>
      </c>
      <c r="C8" s="530" t="s">
        <v>72</v>
      </c>
      <c r="D8" s="536" t="s">
        <v>812</v>
      </c>
      <c r="E8" s="530" t="s">
        <v>106</v>
      </c>
      <c r="F8" s="539">
        <f>75329530-2327500</f>
        <v>73002030</v>
      </c>
      <c r="G8" s="533">
        <v>0</v>
      </c>
      <c r="H8" s="517"/>
      <c r="I8" s="517"/>
      <c r="J8" s="517"/>
      <c r="K8" s="517"/>
      <c r="L8" s="517"/>
      <c r="M8" s="517"/>
      <c r="N8" s="517"/>
      <c r="O8" s="517"/>
      <c r="P8" s="517"/>
      <c r="Q8" s="545">
        <f>+F8+G8+H8+I8+J8+K8+L8+O8-P8</f>
        <v>73002030</v>
      </c>
      <c r="R8" s="542">
        <f>+Q13</f>
        <v>73002030</v>
      </c>
      <c r="S8" s="79" t="s">
        <v>255</v>
      </c>
      <c r="T8" s="161" t="s">
        <v>889</v>
      </c>
      <c r="U8" s="80">
        <v>44614</v>
      </c>
      <c r="V8" s="67">
        <v>0</v>
      </c>
      <c r="W8" s="46"/>
      <c r="X8" s="44"/>
      <c r="Y8" s="80"/>
      <c r="Z8" s="260"/>
      <c r="AA8" s="44"/>
      <c r="AB8" s="80"/>
      <c r="AC8" s="44"/>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row>
    <row r="9" spans="1:134" s="51" customFormat="1" ht="76.5" customHeight="1" x14ac:dyDescent="0.25">
      <c r="A9" s="518"/>
      <c r="B9" s="528"/>
      <c r="C9" s="531"/>
      <c r="D9" s="537"/>
      <c r="E9" s="531"/>
      <c r="F9" s="540"/>
      <c r="G9" s="534"/>
      <c r="H9" s="518"/>
      <c r="I9" s="518"/>
      <c r="J9" s="518"/>
      <c r="K9" s="518"/>
      <c r="L9" s="518"/>
      <c r="M9" s="518"/>
      <c r="N9" s="518"/>
      <c r="O9" s="518"/>
      <c r="P9" s="518"/>
      <c r="Q9" s="546"/>
      <c r="R9" s="543"/>
      <c r="S9" s="79" t="s">
        <v>256</v>
      </c>
      <c r="T9" s="161" t="s">
        <v>890</v>
      </c>
      <c r="U9" s="80">
        <v>44614</v>
      </c>
      <c r="V9" s="67">
        <v>0</v>
      </c>
      <c r="W9" s="46"/>
      <c r="X9" s="44"/>
      <c r="Y9" s="80"/>
      <c r="Z9" s="260"/>
      <c r="AA9" s="44"/>
      <c r="AB9" s="80"/>
      <c r="AC9" s="44"/>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row>
    <row r="10" spans="1:134" s="51" customFormat="1" ht="76.5" customHeight="1" x14ac:dyDescent="0.25">
      <c r="A10" s="518"/>
      <c r="B10" s="528"/>
      <c r="C10" s="531"/>
      <c r="D10" s="537"/>
      <c r="E10" s="531"/>
      <c r="F10" s="540"/>
      <c r="G10" s="534"/>
      <c r="H10" s="518"/>
      <c r="I10" s="518"/>
      <c r="J10" s="518"/>
      <c r="K10" s="518"/>
      <c r="L10" s="518"/>
      <c r="M10" s="518"/>
      <c r="N10" s="518"/>
      <c r="O10" s="518"/>
      <c r="P10" s="518"/>
      <c r="Q10" s="546"/>
      <c r="R10" s="543"/>
      <c r="S10" s="158" t="s">
        <v>891</v>
      </c>
      <c r="T10" s="387" t="s">
        <v>892</v>
      </c>
      <c r="U10" s="80">
        <v>44616</v>
      </c>
      <c r="V10" s="178">
        <v>9978000</v>
      </c>
      <c r="W10" s="46"/>
      <c r="X10" s="267">
        <v>406</v>
      </c>
      <c r="Y10" s="123" t="s">
        <v>1009</v>
      </c>
      <c r="Z10" s="295">
        <v>9978000</v>
      </c>
      <c r="AA10" s="258">
        <v>2504</v>
      </c>
      <c r="AB10" s="80">
        <v>44692</v>
      </c>
      <c r="AC10" s="295">
        <v>9978000</v>
      </c>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row>
    <row r="11" spans="1:134" s="51" customFormat="1" ht="76.5" customHeight="1" x14ac:dyDescent="0.25">
      <c r="A11" s="518"/>
      <c r="B11" s="528"/>
      <c r="C11" s="531"/>
      <c r="D11" s="537"/>
      <c r="E11" s="531"/>
      <c r="F11" s="540"/>
      <c r="G11" s="534"/>
      <c r="H11" s="518"/>
      <c r="I11" s="518"/>
      <c r="J11" s="518"/>
      <c r="K11" s="518"/>
      <c r="L11" s="518"/>
      <c r="M11" s="518"/>
      <c r="N11" s="518"/>
      <c r="O11" s="518"/>
      <c r="P11" s="518"/>
      <c r="Q11" s="546"/>
      <c r="R11" s="543"/>
      <c r="S11" s="402" t="s">
        <v>1305</v>
      </c>
      <c r="T11" s="390" t="s">
        <v>1306</v>
      </c>
      <c r="U11" s="396">
        <v>44699</v>
      </c>
      <c r="V11" s="449">
        <v>57466500</v>
      </c>
      <c r="W11" s="46"/>
      <c r="X11" s="38">
        <v>664</v>
      </c>
      <c r="Y11" s="123">
        <v>44707</v>
      </c>
      <c r="Z11" s="178">
        <v>57466500</v>
      </c>
      <c r="AA11" s="44">
        <v>4427</v>
      </c>
      <c r="AB11" s="80">
        <v>44783</v>
      </c>
      <c r="AC11" s="295">
        <v>57466000</v>
      </c>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row>
    <row r="12" spans="1:134" s="51" customFormat="1" ht="76.5" customHeight="1" x14ac:dyDescent="0.25">
      <c r="A12" s="519"/>
      <c r="B12" s="529"/>
      <c r="C12" s="532"/>
      <c r="D12" s="538"/>
      <c r="E12" s="532"/>
      <c r="F12" s="541"/>
      <c r="G12" s="535"/>
      <c r="H12" s="519"/>
      <c r="I12" s="519"/>
      <c r="J12" s="519"/>
      <c r="K12" s="519"/>
      <c r="L12" s="519"/>
      <c r="M12" s="519"/>
      <c r="N12" s="519"/>
      <c r="O12" s="519"/>
      <c r="P12" s="519"/>
      <c r="Q12" s="547"/>
      <c r="R12" s="544"/>
      <c r="S12" s="403" t="s">
        <v>2128</v>
      </c>
      <c r="T12" s="391">
        <v>434</v>
      </c>
      <c r="U12" s="80" t="s">
        <v>2127</v>
      </c>
      <c r="V12" s="450">
        <v>5557500</v>
      </c>
      <c r="W12" s="46"/>
      <c r="X12" s="354">
        <v>930</v>
      </c>
      <c r="Y12" s="294">
        <v>44769</v>
      </c>
      <c r="Z12" s="448">
        <v>5557500</v>
      </c>
      <c r="AA12" s="355">
        <v>4530</v>
      </c>
      <c r="AB12" s="80">
        <v>44792</v>
      </c>
      <c r="AC12" s="295">
        <v>5557500</v>
      </c>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row>
    <row r="13" spans="1:134" s="108" customFormat="1" ht="15" x14ac:dyDescent="0.25">
      <c r="A13" s="93"/>
      <c r="B13" s="93"/>
      <c r="C13" s="93"/>
      <c r="D13" s="93"/>
      <c r="E13" s="105"/>
      <c r="F13" s="102"/>
      <c r="G13" s="102"/>
      <c r="H13" s="93"/>
      <c r="I13" s="94"/>
      <c r="J13" s="94"/>
      <c r="K13" s="94"/>
      <c r="L13" s="94"/>
      <c r="M13" s="94"/>
      <c r="N13" s="94"/>
      <c r="O13" s="93"/>
      <c r="P13" s="93"/>
      <c r="Q13" s="103">
        <f>SUM(Q8)</f>
        <v>73002030</v>
      </c>
      <c r="R13" s="102"/>
      <c r="S13" s="106"/>
      <c r="T13" s="87"/>
      <c r="U13" s="96"/>
      <c r="V13" s="104">
        <f>SUM(V8:V12)</f>
        <v>73002000</v>
      </c>
      <c r="W13" s="90"/>
      <c r="X13" s="87"/>
      <c r="Y13" s="96"/>
      <c r="Z13" s="104">
        <f>SUM(Z8:Z12)</f>
        <v>73002000</v>
      </c>
      <c r="AA13" s="87"/>
      <c r="AB13" s="96"/>
      <c r="AC13" s="104">
        <f>SUM(AC8:AC12)</f>
        <v>73001500</v>
      </c>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row>
    <row r="14" spans="1:134" s="51" customFormat="1" ht="51" customHeight="1" x14ac:dyDescent="0.25">
      <c r="A14" s="517" t="s">
        <v>107</v>
      </c>
      <c r="B14" s="527" t="s">
        <v>108</v>
      </c>
      <c r="C14" s="530" t="s">
        <v>72</v>
      </c>
      <c r="D14" s="536" t="s">
        <v>812</v>
      </c>
      <c r="E14" s="530" t="s">
        <v>106</v>
      </c>
      <c r="F14" s="539">
        <v>63409600</v>
      </c>
      <c r="G14" s="533">
        <v>0</v>
      </c>
      <c r="H14" s="517"/>
      <c r="I14" s="517"/>
      <c r="J14" s="517"/>
      <c r="K14" s="517"/>
      <c r="L14" s="517"/>
      <c r="M14" s="517"/>
      <c r="N14" s="517"/>
      <c r="O14" s="517"/>
      <c r="P14" s="517"/>
      <c r="Q14" s="545">
        <f>+F14+G14+H14+I14+J14+K14+L14+O14-P14</f>
        <v>63409600</v>
      </c>
      <c r="R14" s="548">
        <f>+Q18</f>
        <v>63409600</v>
      </c>
      <c r="S14" s="79" t="s">
        <v>257</v>
      </c>
      <c r="T14" s="371">
        <v>212</v>
      </c>
      <c r="U14" s="80">
        <v>44609</v>
      </c>
      <c r="V14" s="295">
        <v>7053299</v>
      </c>
      <c r="W14" s="46"/>
      <c r="X14" s="283">
        <v>372</v>
      </c>
      <c r="Y14" s="286" t="s">
        <v>1010</v>
      </c>
      <c r="Z14" s="473">
        <v>7053299</v>
      </c>
      <c r="AA14" s="283">
        <v>1690</v>
      </c>
      <c r="AB14" s="286" t="s">
        <v>1060</v>
      </c>
      <c r="AC14" s="177">
        <v>7053299</v>
      </c>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row>
    <row r="15" spans="1:134" s="51" customFormat="1" ht="51" customHeight="1" x14ac:dyDescent="0.25">
      <c r="A15" s="518"/>
      <c r="B15" s="528"/>
      <c r="C15" s="531"/>
      <c r="D15" s="537"/>
      <c r="E15" s="531"/>
      <c r="F15" s="540"/>
      <c r="G15" s="534"/>
      <c r="H15" s="518"/>
      <c r="I15" s="518"/>
      <c r="J15" s="518"/>
      <c r="K15" s="518"/>
      <c r="L15" s="518"/>
      <c r="M15" s="518"/>
      <c r="N15" s="518"/>
      <c r="O15" s="518"/>
      <c r="P15" s="518"/>
      <c r="Q15" s="546"/>
      <c r="R15" s="549"/>
      <c r="S15" s="79" t="s">
        <v>1307</v>
      </c>
      <c r="T15" s="371" t="s">
        <v>1308</v>
      </c>
      <c r="U15" s="80">
        <v>44671</v>
      </c>
      <c r="V15" s="449">
        <v>17892600</v>
      </c>
      <c r="W15" s="46"/>
      <c r="X15" s="167">
        <v>579</v>
      </c>
      <c r="Y15" s="169">
        <v>44683</v>
      </c>
      <c r="Z15" s="178">
        <v>17892600</v>
      </c>
      <c r="AA15" s="170">
        <v>2907</v>
      </c>
      <c r="AB15" s="176">
        <v>44728</v>
      </c>
      <c r="AC15" s="177">
        <v>17890000</v>
      </c>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row>
    <row r="16" spans="1:134" s="51" customFormat="1" ht="51" customHeight="1" x14ac:dyDescent="0.25">
      <c r="A16" s="518"/>
      <c r="B16" s="528"/>
      <c r="C16" s="531"/>
      <c r="D16" s="537"/>
      <c r="E16" s="531"/>
      <c r="F16" s="540"/>
      <c r="G16" s="534"/>
      <c r="H16" s="518"/>
      <c r="I16" s="518"/>
      <c r="J16" s="518"/>
      <c r="K16" s="518"/>
      <c r="L16" s="518"/>
      <c r="M16" s="518"/>
      <c r="N16" s="518"/>
      <c r="O16" s="518"/>
      <c r="P16" s="518"/>
      <c r="Q16" s="546"/>
      <c r="R16" s="549"/>
      <c r="S16" s="79" t="s">
        <v>2191</v>
      </c>
      <c r="T16" s="371" t="s">
        <v>2193</v>
      </c>
      <c r="U16" s="80" t="s">
        <v>2189</v>
      </c>
      <c r="V16" s="450">
        <v>23200000</v>
      </c>
      <c r="W16" s="46"/>
      <c r="X16" s="342">
        <v>1149</v>
      </c>
      <c r="Y16" s="286">
        <v>44806</v>
      </c>
      <c r="Z16" s="448">
        <v>23200000</v>
      </c>
      <c r="AA16" s="342"/>
      <c r="AB16" s="286"/>
      <c r="AC16" s="177"/>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row>
    <row r="17" spans="1:134" s="51" customFormat="1" ht="51" customHeight="1" x14ac:dyDescent="0.25">
      <c r="A17" s="519"/>
      <c r="B17" s="529"/>
      <c r="C17" s="532"/>
      <c r="D17" s="537"/>
      <c r="E17" s="532"/>
      <c r="F17" s="541"/>
      <c r="G17" s="535"/>
      <c r="H17" s="519"/>
      <c r="I17" s="519"/>
      <c r="J17" s="519"/>
      <c r="K17" s="519"/>
      <c r="L17" s="519"/>
      <c r="M17" s="519"/>
      <c r="N17" s="519"/>
      <c r="O17" s="519"/>
      <c r="P17" s="519"/>
      <c r="Q17" s="547"/>
      <c r="R17" s="550"/>
      <c r="S17" s="79" t="s">
        <v>2192</v>
      </c>
      <c r="T17" s="371" t="s">
        <v>2194</v>
      </c>
      <c r="U17" s="80" t="s">
        <v>2190</v>
      </c>
      <c r="V17" s="450">
        <v>15263500</v>
      </c>
      <c r="W17" s="46"/>
      <c r="X17" s="342">
        <v>1187</v>
      </c>
      <c r="Y17" s="286">
        <v>44826</v>
      </c>
      <c r="Z17" s="448">
        <v>15263500</v>
      </c>
      <c r="AA17" s="342"/>
      <c r="AB17" s="286"/>
      <c r="AC17" s="177"/>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row>
    <row r="18" spans="1:134" s="113" customFormat="1" ht="15" x14ac:dyDescent="0.25">
      <c r="A18" s="98"/>
      <c r="B18" s="109"/>
      <c r="C18" s="98"/>
      <c r="D18" s="99"/>
      <c r="E18" s="110"/>
      <c r="F18" s="111"/>
      <c r="G18" s="111"/>
      <c r="H18" s="98"/>
      <c r="I18" s="100"/>
      <c r="J18" s="100"/>
      <c r="K18" s="100"/>
      <c r="L18" s="100"/>
      <c r="M18" s="100"/>
      <c r="N18" s="100"/>
      <c r="O18" s="98"/>
      <c r="P18" s="98"/>
      <c r="Q18" s="497">
        <f>SUM(Q14)</f>
        <v>63409600</v>
      </c>
      <c r="R18" s="101"/>
      <c r="S18" s="106"/>
      <c r="T18" s="87"/>
      <c r="U18" s="96"/>
      <c r="V18" s="104">
        <f>SUM(V14:V17)</f>
        <v>63409399</v>
      </c>
      <c r="W18" s="90"/>
      <c r="X18" s="87"/>
      <c r="Y18" s="96"/>
      <c r="Z18" s="104">
        <f>SUM(Z14:Z17)</f>
        <v>63409399</v>
      </c>
      <c r="AA18" s="87"/>
      <c r="AB18" s="96"/>
      <c r="AC18" s="104">
        <f>SUM(AC14:AC15)</f>
        <v>24943299</v>
      </c>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A18" s="112"/>
      <c r="CB18" s="112"/>
      <c r="CC18" s="112"/>
      <c r="CD18" s="112"/>
      <c r="CE18" s="112"/>
      <c r="CF18" s="112"/>
      <c r="CG18" s="112"/>
      <c r="CH18" s="112"/>
      <c r="CI18" s="112"/>
      <c r="CJ18" s="112"/>
      <c r="CK18" s="112"/>
      <c r="CL18" s="112"/>
      <c r="CM18" s="112"/>
      <c r="CN18" s="112"/>
      <c r="CO18" s="112"/>
      <c r="CP18" s="112"/>
      <c r="CQ18" s="112"/>
      <c r="CR18" s="112"/>
      <c r="CS18" s="112"/>
      <c r="CT18" s="112"/>
      <c r="CU18" s="112"/>
      <c r="CV18" s="112"/>
      <c r="CW18" s="112"/>
      <c r="CX18" s="112"/>
      <c r="CY18" s="112"/>
      <c r="CZ18" s="112"/>
      <c r="DA18" s="112"/>
      <c r="DB18" s="112"/>
      <c r="DC18" s="112"/>
      <c r="DD18" s="112"/>
      <c r="DE18" s="112"/>
      <c r="DF18" s="112"/>
      <c r="DG18" s="112"/>
      <c r="DH18" s="112"/>
      <c r="DI18" s="112"/>
      <c r="DJ18" s="112"/>
      <c r="DK18" s="112"/>
      <c r="DL18" s="112"/>
      <c r="DM18" s="112"/>
      <c r="DN18" s="112"/>
      <c r="DO18" s="112"/>
      <c r="DP18" s="112"/>
      <c r="DQ18" s="112"/>
      <c r="DR18" s="112"/>
      <c r="DS18" s="112"/>
      <c r="DT18" s="112"/>
      <c r="DU18" s="112"/>
      <c r="DV18" s="112"/>
      <c r="DW18" s="112"/>
      <c r="DX18" s="112"/>
      <c r="DY18" s="112"/>
      <c r="DZ18" s="112"/>
      <c r="EA18" s="112"/>
      <c r="EB18" s="112"/>
      <c r="EC18" s="112"/>
      <c r="ED18" s="112"/>
    </row>
    <row r="19" spans="1:134" s="51" customFormat="1" ht="46.5" customHeight="1" x14ac:dyDescent="0.25">
      <c r="A19" s="517" t="s">
        <v>109</v>
      </c>
      <c r="B19" s="527" t="s">
        <v>110</v>
      </c>
      <c r="C19" s="530" t="s">
        <v>72</v>
      </c>
      <c r="D19" s="536" t="s">
        <v>1149</v>
      </c>
      <c r="E19" s="530" t="s">
        <v>111</v>
      </c>
      <c r="F19" s="539">
        <v>898535095</v>
      </c>
      <c r="G19" s="533">
        <v>0</v>
      </c>
      <c r="H19" s="517"/>
      <c r="I19" s="539">
        <v>172793567</v>
      </c>
      <c r="J19" s="539">
        <v>19231588</v>
      </c>
      <c r="K19" s="533"/>
      <c r="L19" s="539">
        <v>95635138</v>
      </c>
      <c r="M19" s="539"/>
      <c r="N19" s="539"/>
      <c r="O19" s="517"/>
      <c r="P19" s="517"/>
      <c r="Q19" s="545">
        <f>+F19+G19+I19+H19+J19+K19+L19+O19-P19</f>
        <v>1186195388</v>
      </c>
      <c r="R19" s="551">
        <f>+Q46</f>
        <v>1186195388</v>
      </c>
      <c r="S19" s="487" t="s">
        <v>258</v>
      </c>
      <c r="T19" s="371" t="s">
        <v>262</v>
      </c>
      <c r="U19" s="80">
        <v>44606</v>
      </c>
      <c r="V19" s="295">
        <v>40500000</v>
      </c>
      <c r="W19" s="46"/>
      <c r="X19" s="38">
        <v>349</v>
      </c>
      <c r="Y19" s="123">
        <v>44610</v>
      </c>
      <c r="Z19" s="295">
        <v>40500000</v>
      </c>
      <c r="AA19" s="44">
        <v>2187</v>
      </c>
      <c r="AB19" s="80">
        <v>44669</v>
      </c>
      <c r="AC19" s="67">
        <v>31800000</v>
      </c>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row>
    <row r="20" spans="1:134" s="51" customFormat="1" ht="46.5" customHeight="1" x14ac:dyDescent="0.25">
      <c r="A20" s="518"/>
      <c r="B20" s="528"/>
      <c r="C20" s="531"/>
      <c r="D20" s="537"/>
      <c r="E20" s="531"/>
      <c r="F20" s="540"/>
      <c r="G20" s="534"/>
      <c r="H20" s="518"/>
      <c r="I20" s="540"/>
      <c r="J20" s="540"/>
      <c r="K20" s="534"/>
      <c r="L20" s="540"/>
      <c r="M20" s="540"/>
      <c r="N20" s="540"/>
      <c r="O20" s="518"/>
      <c r="P20" s="518"/>
      <c r="Q20" s="546"/>
      <c r="R20" s="551"/>
      <c r="S20" s="487" t="s">
        <v>259</v>
      </c>
      <c r="T20" s="371" t="s">
        <v>263</v>
      </c>
      <c r="U20" s="80">
        <v>44610</v>
      </c>
      <c r="V20" s="295">
        <v>11900000</v>
      </c>
      <c r="W20" s="46"/>
      <c r="X20" s="38">
        <v>365</v>
      </c>
      <c r="Y20" s="123">
        <v>44615</v>
      </c>
      <c r="Z20" s="295">
        <v>11900000</v>
      </c>
      <c r="AA20" s="44">
        <v>2552</v>
      </c>
      <c r="AB20" s="80">
        <v>44697</v>
      </c>
      <c r="AC20" s="67">
        <v>11900000</v>
      </c>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row>
    <row r="21" spans="1:134" s="51" customFormat="1" ht="46.5" customHeight="1" x14ac:dyDescent="0.25">
      <c r="A21" s="518"/>
      <c r="B21" s="528"/>
      <c r="C21" s="531"/>
      <c r="D21" s="537"/>
      <c r="E21" s="531"/>
      <c r="F21" s="540"/>
      <c r="G21" s="534"/>
      <c r="H21" s="518"/>
      <c r="I21" s="540"/>
      <c r="J21" s="540"/>
      <c r="K21" s="534"/>
      <c r="L21" s="540"/>
      <c r="M21" s="540"/>
      <c r="N21" s="540"/>
      <c r="O21" s="518"/>
      <c r="P21" s="518"/>
      <c r="Q21" s="546"/>
      <c r="R21" s="551"/>
      <c r="S21" s="487" t="s">
        <v>260</v>
      </c>
      <c r="T21" s="161" t="s">
        <v>890</v>
      </c>
      <c r="U21" s="80">
        <v>44614</v>
      </c>
      <c r="V21" s="295">
        <v>0</v>
      </c>
      <c r="W21" s="46"/>
      <c r="X21" s="44"/>
      <c r="Y21" s="80"/>
      <c r="Z21" s="260"/>
      <c r="AA21" s="44"/>
      <c r="AB21" s="80"/>
      <c r="AC21" s="44"/>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row>
    <row r="22" spans="1:134" s="51" customFormat="1" ht="46.5" customHeight="1" x14ac:dyDescent="0.25">
      <c r="A22" s="518"/>
      <c r="B22" s="528"/>
      <c r="C22" s="531"/>
      <c r="D22" s="537"/>
      <c r="E22" s="531"/>
      <c r="F22" s="540"/>
      <c r="G22" s="534"/>
      <c r="H22" s="518"/>
      <c r="I22" s="540"/>
      <c r="J22" s="540"/>
      <c r="K22" s="534"/>
      <c r="L22" s="540"/>
      <c r="M22" s="540"/>
      <c r="N22" s="540"/>
      <c r="O22" s="518"/>
      <c r="P22" s="518"/>
      <c r="Q22" s="546"/>
      <c r="R22" s="551"/>
      <c r="S22" s="487" t="s">
        <v>261</v>
      </c>
      <c r="T22" s="161" t="s">
        <v>890</v>
      </c>
      <c r="U22" s="80">
        <v>44614</v>
      </c>
      <c r="V22" s="295">
        <v>0</v>
      </c>
      <c r="W22" s="46"/>
      <c r="X22" s="44"/>
      <c r="Y22" s="80"/>
      <c r="Z22" s="260"/>
      <c r="AA22" s="44"/>
      <c r="AB22" s="80"/>
      <c r="AC22" s="44"/>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row>
    <row r="23" spans="1:134" s="51" customFormat="1" ht="46.5" customHeight="1" x14ac:dyDescent="0.25">
      <c r="A23" s="518"/>
      <c r="B23" s="528"/>
      <c r="C23" s="531"/>
      <c r="D23" s="537"/>
      <c r="E23" s="531"/>
      <c r="F23" s="540"/>
      <c r="G23" s="534"/>
      <c r="H23" s="518"/>
      <c r="I23" s="540"/>
      <c r="J23" s="540"/>
      <c r="K23" s="534"/>
      <c r="L23" s="540"/>
      <c r="M23" s="540"/>
      <c r="N23" s="540"/>
      <c r="O23" s="518"/>
      <c r="P23" s="518"/>
      <c r="Q23" s="546"/>
      <c r="R23" s="551"/>
      <c r="S23" s="488" t="s">
        <v>893</v>
      </c>
      <c r="T23" s="387" t="s">
        <v>894</v>
      </c>
      <c r="U23" s="80">
        <v>44658</v>
      </c>
      <c r="V23" s="178">
        <v>24228400</v>
      </c>
      <c r="W23" s="46"/>
      <c r="X23" s="258">
        <v>524</v>
      </c>
      <c r="Y23" s="80">
        <v>44672</v>
      </c>
      <c r="Z23" s="178">
        <v>24228400</v>
      </c>
      <c r="AA23" s="258">
        <v>3022</v>
      </c>
      <c r="AB23" s="80">
        <v>44735</v>
      </c>
      <c r="AC23" s="159">
        <v>24228400</v>
      </c>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row>
    <row r="24" spans="1:134" s="51" customFormat="1" ht="46.5" customHeight="1" x14ac:dyDescent="0.25">
      <c r="A24" s="518"/>
      <c r="B24" s="528"/>
      <c r="C24" s="531"/>
      <c r="D24" s="537"/>
      <c r="E24" s="531"/>
      <c r="F24" s="540"/>
      <c r="G24" s="534"/>
      <c r="H24" s="518"/>
      <c r="I24" s="540"/>
      <c r="J24" s="540"/>
      <c r="K24" s="534"/>
      <c r="L24" s="540"/>
      <c r="M24" s="540"/>
      <c r="N24" s="540"/>
      <c r="O24" s="518"/>
      <c r="P24" s="518"/>
      <c r="Q24" s="546"/>
      <c r="R24" s="551"/>
      <c r="S24" s="489" t="s">
        <v>1309</v>
      </c>
      <c r="T24" s="390" t="s">
        <v>1310</v>
      </c>
      <c r="U24" s="80">
        <v>44740</v>
      </c>
      <c r="V24" s="449">
        <v>14199840</v>
      </c>
      <c r="W24" s="46"/>
      <c r="X24" s="44">
        <v>836</v>
      </c>
      <c r="Y24" s="80">
        <v>44763</v>
      </c>
      <c r="Z24" s="295">
        <v>14199840</v>
      </c>
      <c r="AA24" s="44">
        <v>5003</v>
      </c>
      <c r="AB24" s="80">
        <v>44823</v>
      </c>
      <c r="AC24" s="355">
        <v>14199840</v>
      </c>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row>
    <row r="25" spans="1:134" s="51" customFormat="1" ht="46.5" customHeight="1" x14ac:dyDescent="0.25">
      <c r="A25" s="518"/>
      <c r="B25" s="528"/>
      <c r="C25" s="531"/>
      <c r="D25" s="537"/>
      <c r="E25" s="531"/>
      <c r="F25" s="540"/>
      <c r="G25" s="534"/>
      <c r="H25" s="518"/>
      <c r="I25" s="540"/>
      <c r="J25" s="540"/>
      <c r="K25" s="534"/>
      <c r="L25" s="540"/>
      <c r="M25" s="540"/>
      <c r="N25" s="540"/>
      <c r="O25" s="518"/>
      <c r="P25" s="518"/>
      <c r="Q25" s="546"/>
      <c r="R25" s="551"/>
      <c r="S25" s="388" t="s">
        <v>1730</v>
      </c>
      <c r="T25" s="391" t="s">
        <v>1751</v>
      </c>
      <c r="U25" s="378" t="s">
        <v>1709</v>
      </c>
      <c r="V25" s="451">
        <v>14975034</v>
      </c>
      <c r="W25" s="46"/>
      <c r="X25" s="355">
        <v>931</v>
      </c>
      <c r="Y25" s="80">
        <v>44769</v>
      </c>
      <c r="Z25" s="451">
        <v>14975034</v>
      </c>
      <c r="AA25" s="355">
        <v>5017</v>
      </c>
      <c r="AB25" s="80">
        <v>44824</v>
      </c>
      <c r="AC25" s="355">
        <v>14975025</v>
      </c>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row>
    <row r="26" spans="1:134" s="51" customFormat="1" ht="46.5" customHeight="1" x14ac:dyDescent="0.25">
      <c r="A26" s="518"/>
      <c r="B26" s="528"/>
      <c r="C26" s="531"/>
      <c r="D26" s="537"/>
      <c r="E26" s="531"/>
      <c r="F26" s="540"/>
      <c r="G26" s="534"/>
      <c r="H26" s="518"/>
      <c r="I26" s="540"/>
      <c r="J26" s="540"/>
      <c r="K26" s="534"/>
      <c r="L26" s="540"/>
      <c r="M26" s="540"/>
      <c r="N26" s="540"/>
      <c r="O26" s="518"/>
      <c r="P26" s="518"/>
      <c r="Q26" s="546"/>
      <c r="R26" s="551"/>
      <c r="S26" s="388" t="s">
        <v>1731</v>
      </c>
      <c r="T26" s="391" t="s">
        <v>1752</v>
      </c>
      <c r="U26" s="378" t="s">
        <v>1710</v>
      </c>
      <c r="V26" s="451">
        <v>26540000</v>
      </c>
      <c r="W26" s="46"/>
      <c r="X26" s="355">
        <v>945</v>
      </c>
      <c r="Y26" s="80">
        <v>44775</v>
      </c>
      <c r="Z26" s="451">
        <v>26540000</v>
      </c>
      <c r="AA26" s="355">
        <v>4900</v>
      </c>
      <c r="AB26" s="80">
        <v>44812</v>
      </c>
      <c r="AC26" s="392">
        <v>26540000</v>
      </c>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row>
    <row r="27" spans="1:134" s="51" customFormat="1" ht="46.5" customHeight="1" x14ac:dyDescent="0.25">
      <c r="A27" s="518"/>
      <c r="B27" s="528"/>
      <c r="C27" s="531"/>
      <c r="D27" s="537"/>
      <c r="E27" s="531"/>
      <c r="F27" s="540"/>
      <c r="G27" s="534"/>
      <c r="H27" s="518"/>
      <c r="I27" s="540"/>
      <c r="J27" s="540"/>
      <c r="K27" s="534"/>
      <c r="L27" s="540"/>
      <c r="M27" s="540"/>
      <c r="N27" s="540"/>
      <c r="O27" s="518"/>
      <c r="P27" s="518"/>
      <c r="Q27" s="546"/>
      <c r="R27" s="551"/>
      <c r="S27" s="388" t="s">
        <v>1732</v>
      </c>
      <c r="T27" s="391" t="s">
        <v>1753</v>
      </c>
      <c r="U27" s="378" t="s">
        <v>1711</v>
      </c>
      <c r="V27" s="451">
        <v>5117000</v>
      </c>
      <c r="W27" s="46"/>
      <c r="X27" s="355">
        <v>940</v>
      </c>
      <c r="Y27" s="80">
        <v>44775</v>
      </c>
      <c r="Z27" s="451">
        <v>5117000</v>
      </c>
      <c r="AA27" s="355">
        <v>4650</v>
      </c>
      <c r="AB27" s="80">
        <v>44799</v>
      </c>
      <c r="AC27" s="355">
        <v>5117000</v>
      </c>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row>
    <row r="28" spans="1:134" s="51" customFormat="1" ht="46.5" customHeight="1" x14ac:dyDescent="0.25">
      <c r="A28" s="518"/>
      <c r="B28" s="528"/>
      <c r="C28" s="531"/>
      <c r="D28" s="537"/>
      <c r="E28" s="531"/>
      <c r="F28" s="540"/>
      <c r="G28" s="534"/>
      <c r="H28" s="518"/>
      <c r="I28" s="540"/>
      <c r="J28" s="540"/>
      <c r="K28" s="534"/>
      <c r="L28" s="540"/>
      <c r="M28" s="540"/>
      <c r="N28" s="540"/>
      <c r="O28" s="518"/>
      <c r="P28" s="518"/>
      <c r="Q28" s="546"/>
      <c r="R28" s="551"/>
      <c r="S28" s="388" t="s">
        <v>1733</v>
      </c>
      <c r="T28" s="391" t="s">
        <v>1754</v>
      </c>
      <c r="U28" s="378" t="s">
        <v>1712</v>
      </c>
      <c r="V28" s="451">
        <v>54000000</v>
      </c>
      <c r="W28" s="46"/>
      <c r="X28" s="355">
        <v>946</v>
      </c>
      <c r="Y28" s="80">
        <v>44775</v>
      </c>
      <c r="Z28" s="451">
        <v>54000000</v>
      </c>
      <c r="AA28" s="355">
        <v>4878</v>
      </c>
      <c r="AB28" s="80">
        <v>44810</v>
      </c>
      <c r="AC28" s="392">
        <v>54000000</v>
      </c>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row>
    <row r="29" spans="1:134" s="51" customFormat="1" ht="46.5" customHeight="1" x14ac:dyDescent="0.25">
      <c r="A29" s="518"/>
      <c r="B29" s="528"/>
      <c r="C29" s="531"/>
      <c r="D29" s="537"/>
      <c r="E29" s="531"/>
      <c r="F29" s="540"/>
      <c r="G29" s="534"/>
      <c r="H29" s="518"/>
      <c r="I29" s="540"/>
      <c r="J29" s="540"/>
      <c r="K29" s="534"/>
      <c r="L29" s="540"/>
      <c r="M29" s="540"/>
      <c r="N29" s="540"/>
      <c r="O29" s="518"/>
      <c r="P29" s="518"/>
      <c r="Q29" s="546"/>
      <c r="R29" s="551"/>
      <c r="S29" s="388" t="s">
        <v>1734</v>
      </c>
      <c r="T29" s="391" t="s">
        <v>1755</v>
      </c>
      <c r="U29" s="378" t="s">
        <v>1713</v>
      </c>
      <c r="V29" s="451">
        <v>66000001</v>
      </c>
      <c r="W29" s="46"/>
      <c r="X29" s="355"/>
      <c r="Y29" s="80"/>
      <c r="Z29" s="260"/>
      <c r="AA29" s="355"/>
      <c r="AB29" s="80"/>
      <c r="AC29" s="355"/>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row>
    <row r="30" spans="1:134" s="51" customFormat="1" ht="46.5" customHeight="1" x14ac:dyDescent="0.25">
      <c r="A30" s="518"/>
      <c r="B30" s="528"/>
      <c r="C30" s="531"/>
      <c r="D30" s="537"/>
      <c r="E30" s="531"/>
      <c r="F30" s="540"/>
      <c r="G30" s="534"/>
      <c r="H30" s="518"/>
      <c r="I30" s="540"/>
      <c r="J30" s="540"/>
      <c r="K30" s="534"/>
      <c r="L30" s="540"/>
      <c r="M30" s="540"/>
      <c r="N30" s="540"/>
      <c r="O30" s="518"/>
      <c r="P30" s="518"/>
      <c r="Q30" s="546"/>
      <c r="R30" s="551"/>
      <c r="S30" s="388" t="s">
        <v>1735</v>
      </c>
      <c r="T30" s="391" t="s">
        <v>1756</v>
      </c>
      <c r="U30" s="378" t="s">
        <v>1714</v>
      </c>
      <c r="V30" s="451">
        <v>95026260</v>
      </c>
      <c r="W30" s="46"/>
      <c r="X30" s="355">
        <v>969</v>
      </c>
      <c r="Y30" s="80">
        <v>44778</v>
      </c>
      <c r="Z30" s="451">
        <v>95026260</v>
      </c>
      <c r="AA30" s="355">
        <v>4960</v>
      </c>
      <c r="AB30" s="80">
        <v>44818</v>
      </c>
      <c r="AC30" s="392">
        <v>95026260</v>
      </c>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row>
    <row r="31" spans="1:134" s="51" customFormat="1" ht="46.5" customHeight="1" x14ac:dyDescent="0.25">
      <c r="A31" s="518"/>
      <c r="B31" s="528"/>
      <c r="C31" s="531"/>
      <c r="D31" s="537"/>
      <c r="E31" s="531"/>
      <c r="F31" s="540"/>
      <c r="G31" s="534"/>
      <c r="H31" s="518"/>
      <c r="I31" s="540"/>
      <c r="J31" s="540"/>
      <c r="K31" s="534"/>
      <c r="L31" s="540"/>
      <c r="M31" s="540"/>
      <c r="N31" s="540"/>
      <c r="O31" s="518"/>
      <c r="P31" s="518"/>
      <c r="Q31" s="546"/>
      <c r="R31" s="551"/>
      <c r="S31" s="388" t="s">
        <v>1736</v>
      </c>
      <c r="T31" s="391" t="s">
        <v>1757</v>
      </c>
      <c r="U31" s="378" t="s">
        <v>1715</v>
      </c>
      <c r="V31" s="451">
        <v>9122125</v>
      </c>
      <c r="W31" s="46"/>
      <c r="X31" s="355">
        <v>968</v>
      </c>
      <c r="Y31" s="80">
        <v>44778</v>
      </c>
      <c r="Z31" s="295">
        <v>9122125</v>
      </c>
      <c r="AA31" s="355">
        <v>4858</v>
      </c>
      <c r="AB31" s="80">
        <v>44806</v>
      </c>
      <c r="AC31" s="355">
        <v>9122125</v>
      </c>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row>
    <row r="32" spans="1:134" s="51" customFormat="1" ht="46.5" customHeight="1" x14ac:dyDescent="0.25">
      <c r="A32" s="518"/>
      <c r="B32" s="528"/>
      <c r="C32" s="531"/>
      <c r="D32" s="537"/>
      <c r="E32" s="531"/>
      <c r="F32" s="540"/>
      <c r="G32" s="534"/>
      <c r="H32" s="518"/>
      <c r="I32" s="540"/>
      <c r="J32" s="540"/>
      <c r="K32" s="534"/>
      <c r="L32" s="540"/>
      <c r="M32" s="540"/>
      <c r="N32" s="540"/>
      <c r="O32" s="518"/>
      <c r="P32" s="518"/>
      <c r="Q32" s="546"/>
      <c r="R32" s="551"/>
      <c r="S32" s="388" t="s">
        <v>1737</v>
      </c>
      <c r="T32" s="391" t="s">
        <v>1758</v>
      </c>
      <c r="U32" s="378" t="s">
        <v>1716</v>
      </c>
      <c r="V32" s="451">
        <v>6600001</v>
      </c>
      <c r="W32" s="46"/>
      <c r="X32" s="355">
        <v>961</v>
      </c>
      <c r="Y32" s="80">
        <v>44777</v>
      </c>
      <c r="Z32" s="451">
        <v>6600001</v>
      </c>
      <c r="AA32" s="355">
        <v>4957</v>
      </c>
      <c r="AB32" s="80">
        <v>44818</v>
      </c>
      <c r="AC32" s="392">
        <v>6600001</v>
      </c>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row>
    <row r="33" spans="1:134" s="51" customFormat="1" ht="46.5" customHeight="1" x14ac:dyDescent="0.25">
      <c r="A33" s="518"/>
      <c r="B33" s="528"/>
      <c r="C33" s="531"/>
      <c r="D33" s="537"/>
      <c r="E33" s="531"/>
      <c r="F33" s="540"/>
      <c r="G33" s="534"/>
      <c r="H33" s="518"/>
      <c r="I33" s="540"/>
      <c r="J33" s="540"/>
      <c r="K33" s="534"/>
      <c r="L33" s="540"/>
      <c r="M33" s="540"/>
      <c r="N33" s="540"/>
      <c r="O33" s="518"/>
      <c r="P33" s="518"/>
      <c r="Q33" s="546"/>
      <c r="R33" s="551"/>
      <c r="S33" s="388" t="s">
        <v>1738</v>
      </c>
      <c r="T33" s="391" t="s">
        <v>1759</v>
      </c>
      <c r="U33" s="378" t="s">
        <v>1717</v>
      </c>
      <c r="V33" s="451">
        <v>33353320</v>
      </c>
      <c r="W33" s="46"/>
      <c r="X33" s="355">
        <v>1012</v>
      </c>
      <c r="Y33" s="80">
        <v>44781</v>
      </c>
      <c r="Z33" s="451">
        <v>33353320</v>
      </c>
      <c r="AA33" s="355">
        <v>5029</v>
      </c>
      <c r="AB33" s="80">
        <v>44825</v>
      </c>
      <c r="AC33" s="355">
        <v>33353320</v>
      </c>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row>
    <row r="34" spans="1:134" s="51" customFormat="1" ht="46.5" customHeight="1" x14ac:dyDescent="0.25">
      <c r="A34" s="518"/>
      <c r="B34" s="528"/>
      <c r="C34" s="531"/>
      <c r="D34" s="537"/>
      <c r="E34" s="531"/>
      <c r="F34" s="540"/>
      <c r="G34" s="534"/>
      <c r="H34" s="518"/>
      <c r="I34" s="540"/>
      <c r="J34" s="540"/>
      <c r="K34" s="534"/>
      <c r="L34" s="540"/>
      <c r="M34" s="540"/>
      <c r="N34" s="540"/>
      <c r="O34" s="518"/>
      <c r="P34" s="518"/>
      <c r="Q34" s="546"/>
      <c r="R34" s="551"/>
      <c r="S34" s="388" t="s">
        <v>1739</v>
      </c>
      <c r="T34" s="391" t="s">
        <v>1760</v>
      </c>
      <c r="U34" s="378" t="s">
        <v>1718</v>
      </c>
      <c r="V34" s="451">
        <v>28746830</v>
      </c>
      <c r="W34" s="46"/>
      <c r="X34" s="355">
        <v>986</v>
      </c>
      <c r="Y34" s="80">
        <v>44778</v>
      </c>
      <c r="Z34" s="451">
        <v>28746830</v>
      </c>
      <c r="AA34" s="355">
        <v>4860</v>
      </c>
      <c r="AB34" s="80">
        <v>44806</v>
      </c>
      <c r="AC34" s="392">
        <v>28746830</v>
      </c>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row>
    <row r="35" spans="1:134" s="51" customFormat="1" ht="46.5" customHeight="1" x14ac:dyDescent="0.25">
      <c r="A35" s="518"/>
      <c r="B35" s="528"/>
      <c r="C35" s="531"/>
      <c r="D35" s="537"/>
      <c r="E35" s="531"/>
      <c r="F35" s="540"/>
      <c r="G35" s="534"/>
      <c r="H35" s="518"/>
      <c r="I35" s="540"/>
      <c r="J35" s="540"/>
      <c r="K35" s="534"/>
      <c r="L35" s="540"/>
      <c r="M35" s="540"/>
      <c r="N35" s="540"/>
      <c r="O35" s="518"/>
      <c r="P35" s="518"/>
      <c r="Q35" s="546"/>
      <c r="R35" s="551"/>
      <c r="S35" s="388" t="s">
        <v>1740</v>
      </c>
      <c r="T35" s="391" t="s">
        <v>1761</v>
      </c>
      <c r="U35" s="378" t="s">
        <v>1719</v>
      </c>
      <c r="V35" s="451">
        <v>54356121</v>
      </c>
      <c r="W35" s="46"/>
      <c r="X35" s="355">
        <v>1010</v>
      </c>
      <c r="Y35" s="80">
        <v>44781</v>
      </c>
      <c r="Z35" s="451">
        <v>54356121</v>
      </c>
      <c r="AA35" s="355">
        <v>5014</v>
      </c>
      <c r="AB35" s="80">
        <v>44824</v>
      </c>
      <c r="AC35" s="392">
        <v>54350170</v>
      </c>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row>
    <row r="36" spans="1:134" s="51" customFormat="1" ht="46.5" customHeight="1" x14ac:dyDescent="0.25">
      <c r="A36" s="518"/>
      <c r="B36" s="528"/>
      <c r="C36" s="531"/>
      <c r="D36" s="537"/>
      <c r="E36" s="531"/>
      <c r="F36" s="540"/>
      <c r="G36" s="534"/>
      <c r="H36" s="518"/>
      <c r="I36" s="540"/>
      <c r="J36" s="540"/>
      <c r="K36" s="534"/>
      <c r="L36" s="540"/>
      <c r="M36" s="540"/>
      <c r="N36" s="540"/>
      <c r="O36" s="518"/>
      <c r="P36" s="518"/>
      <c r="Q36" s="546"/>
      <c r="R36" s="551"/>
      <c r="S36" s="388" t="s">
        <v>1741</v>
      </c>
      <c r="T36" s="391" t="s">
        <v>1762</v>
      </c>
      <c r="U36" s="378" t="s">
        <v>1720</v>
      </c>
      <c r="V36" s="451">
        <v>132500000</v>
      </c>
      <c r="W36" s="46"/>
      <c r="X36" s="355">
        <v>1007</v>
      </c>
      <c r="Y36" s="80">
        <v>44781</v>
      </c>
      <c r="Z36" s="451">
        <v>132500000</v>
      </c>
      <c r="AA36" s="355"/>
      <c r="AB36" s="80"/>
      <c r="AC36" s="355"/>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row>
    <row r="37" spans="1:134" s="51" customFormat="1" ht="46.5" customHeight="1" x14ac:dyDescent="0.25">
      <c r="A37" s="518"/>
      <c r="B37" s="528"/>
      <c r="C37" s="531"/>
      <c r="D37" s="537"/>
      <c r="E37" s="531"/>
      <c r="F37" s="540"/>
      <c r="G37" s="534"/>
      <c r="H37" s="518"/>
      <c r="I37" s="540"/>
      <c r="J37" s="540"/>
      <c r="K37" s="534"/>
      <c r="L37" s="540"/>
      <c r="M37" s="540"/>
      <c r="N37" s="540"/>
      <c r="O37" s="518"/>
      <c r="P37" s="518"/>
      <c r="Q37" s="546"/>
      <c r="R37" s="551"/>
      <c r="S37" s="388" t="s">
        <v>1742</v>
      </c>
      <c r="T37" s="391" t="s">
        <v>1763</v>
      </c>
      <c r="U37" s="378" t="s">
        <v>1721</v>
      </c>
      <c r="V37" s="451">
        <v>11420000</v>
      </c>
      <c r="W37" s="46"/>
      <c r="X37" s="355">
        <v>1045</v>
      </c>
      <c r="Y37" s="80">
        <v>44792</v>
      </c>
      <c r="Z37" s="451">
        <v>11420000</v>
      </c>
      <c r="AA37" s="355"/>
      <c r="AB37" s="80"/>
      <c r="AC37" s="355"/>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row>
    <row r="38" spans="1:134" s="51" customFormat="1" ht="46.5" customHeight="1" x14ac:dyDescent="0.25">
      <c r="A38" s="518"/>
      <c r="B38" s="528"/>
      <c r="C38" s="531"/>
      <c r="D38" s="537"/>
      <c r="E38" s="531"/>
      <c r="F38" s="540"/>
      <c r="G38" s="534"/>
      <c r="H38" s="518"/>
      <c r="I38" s="540"/>
      <c r="J38" s="540"/>
      <c r="K38" s="534"/>
      <c r="L38" s="540"/>
      <c r="M38" s="540"/>
      <c r="N38" s="540"/>
      <c r="O38" s="518"/>
      <c r="P38" s="518"/>
      <c r="Q38" s="546"/>
      <c r="R38" s="551"/>
      <c r="S38" s="388" t="s">
        <v>1743</v>
      </c>
      <c r="T38" s="391" t="s">
        <v>1764</v>
      </c>
      <c r="U38" s="378" t="s">
        <v>1722</v>
      </c>
      <c r="V38" s="451">
        <v>49956000</v>
      </c>
      <c r="W38" s="46"/>
      <c r="X38" s="355">
        <v>1023</v>
      </c>
      <c r="Y38" s="80">
        <v>44785</v>
      </c>
      <c r="Z38" s="451">
        <v>49956000</v>
      </c>
      <c r="AA38" s="355">
        <v>5018</v>
      </c>
      <c r="AB38" s="80">
        <v>44824</v>
      </c>
      <c r="AC38" s="355">
        <v>49955000</v>
      </c>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row>
    <row r="39" spans="1:134" s="51" customFormat="1" ht="46.5" customHeight="1" x14ac:dyDescent="0.25">
      <c r="A39" s="518"/>
      <c r="B39" s="528"/>
      <c r="C39" s="531"/>
      <c r="D39" s="537"/>
      <c r="E39" s="531"/>
      <c r="F39" s="540"/>
      <c r="G39" s="534"/>
      <c r="H39" s="518"/>
      <c r="I39" s="540"/>
      <c r="J39" s="540"/>
      <c r="K39" s="534"/>
      <c r="L39" s="540"/>
      <c r="M39" s="540"/>
      <c r="N39" s="540"/>
      <c r="O39" s="518"/>
      <c r="P39" s="518"/>
      <c r="Q39" s="546"/>
      <c r="R39" s="551"/>
      <c r="S39" s="388" t="s">
        <v>1744</v>
      </c>
      <c r="T39" s="391" t="s">
        <v>1765</v>
      </c>
      <c r="U39" s="378" t="s">
        <v>1723</v>
      </c>
      <c r="V39" s="451">
        <v>92373497</v>
      </c>
      <c r="W39" s="46"/>
      <c r="X39" s="355">
        <v>1075</v>
      </c>
      <c r="Y39" s="80">
        <v>44797</v>
      </c>
      <c r="Z39" s="451">
        <v>92373497</v>
      </c>
      <c r="AA39" s="355">
        <v>5004</v>
      </c>
      <c r="AB39" s="80">
        <v>44823</v>
      </c>
      <c r="AC39" s="355">
        <v>81216994</v>
      </c>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row>
    <row r="40" spans="1:134" s="51" customFormat="1" ht="46.5" customHeight="1" x14ac:dyDescent="0.25">
      <c r="A40" s="518"/>
      <c r="B40" s="528"/>
      <c r="C40" s="531"/>
      <c r="D40" s="537"/>
      <c r="E40" s="531"/>
      <c r="F40" s="540"/>
      <c r="G40" s="534"/>
      <c r="H40" s="518"/>
      <c r="I40" s="540"/>
      <c r="J40" s="540"/>
      <c r="K40" s="534"/>
      <c r="L40" s="540"/>
      <c r="M40" s="540"/>
      <c r="N40" s="540"/>
      <c r="O40" s="518"/>
      <c r="P40" s="518"/>
      <c r="Q40" s="546"/>
      <c r="R40" s="551"/>
      <c r="S40" s="388" t="s">
        <v>1745</v>
      </c>
      <c r="T40" s="391" t="s">
        <v>1766</v>
      </c>
      <c r="U40" s="378" t="s">
        <v>1724</v>
      </c>
      <c r="V40" s="451">
        <v>29883515</v>
      </c>
      <c r="W40" s="46"/>
      <c r="X40" s="355">
        <v>1117</v>
      </c>
      <c r="Y40" s="80">
        <v>44799</v>
      </c>
      <c r="Z40" s="451">
        <v>29883515</v>
      </c>
      <c r="AA40" s="355">
        <v>5012</v>
      </c>
      <c r="AB40" s="80">
        <v>44824</v>
      </c>
      <c r="AC40" s="392">
        <v>29883515</v>
      </c>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row>
    <row r="41" spans="1:134" s="51" customFormat="1" ht="46.5" customHeight="1" x14ac:dyDescent="0.25">
      <c r="A41" s="518"/>
      <c r="B41" s="528"/>
      <c r="C41" s="531"/>
      <c r="D41" s="537"/>
      <c r="E41" s="531"/>
      <c r="F41" s="540"/>
      <c r="G41" s="534"/>
      <c r="H41" s="518"/>
      <c r="I41" s="540"/>
      <c r="J41" s="540"/>
      <c r="K41" s="534"/>
      <c r="L41" s="540"/>
      <c r="M41" s="540"/>
      <c r="N41" s="540"/>
      <c r="O41" s="518"/>
      <c r="P41" s="518"/>
      <c r="Q41" s="546"/>
      <c r="R41" s="551"/>
      <c r="S41" s="388" t="s">
        <v>1746</v>
      </c>
      <c r="T41" s="391" t="s">
        <v>1767</v>
      </c>
      <c r="U41" s="378" t="s">
        <v>1725</v>
      </c>
      <c r="V41" s="451">
        <v>81998296</v>
      </c>
      <c r="W41" s="46"/>
      <c r="X41" s="355">
        <v>1147</v>
      </c>
      <c r="Y41" s="80">
        <v>44806</v>
      </c>
      <c r="Z41" s="451">
        <v>81998296</v>
      </c>
      <c r="AA41" s="355"/>
      <c r="AB41" s="80"/>
      <c r="AC41" s="355"/>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row>
    <row r="42" spans="1:134" s="51" customFormat="1" ht="46.5" customHeight="1" x14ac:dyDescent="0.25">
      <c r="A42" s="518"/>
      <c r="B42" s="528"/>
      <c r="C42" s="531"/>
      <c r="D42" s="537"/>
      <c r="E42" s="531"/>
      <c r="F42" s="540"/>
      <c r="G42" s="534"/>
      <c r="H42" s="518"/>
      <c r="I42" s="540"/>
      <c r="J42" s="540"/>
      <c r="K42" s="534"/>
      <c r="L42" s="540"/>
      <c r="M42" s="540"/>
      <c r="N42" s="540"/>
      <c r="O42" s="518"/>
      <c r="P42" s="518"/>
      <c r="Q42" s="546"/>
      <c r="R42" s="551"/>
      <c r="S42" s="388" t="s">
        <v>1747</v>
      </c>
      <c r="T42" s="391" t="s">
        <v>1768</v>
      </c>
      <c r="U42" s="378" t="s">
        <v>1726</v>
      </c>
      <c r="V42" s="451">
        <v>24927778</v>
      </c>
      <c r="W42" s="46"/>
      <c r="X42" s="355">
        <v>1145</v>
      </c>
      <c r="Y42" s="80">
        <v>44806</v>
      </c>
      <c r="Z42" s="451">
        <v>24927778</v>
      </c>
      <c r="AA42" s="355">
        <v>5174</v>
      </c>
      <c r="AB42" s="80">
        <v>44831</v>
      </c>
      <c r="AC42" s="355">
        <v>11400000</v>
      </c>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row>
    <row r="43" spans="1:134" s="51" customFormat="1" ht="46.5" customHeight="1" x14ac:dyDescent="0.25">
      <c r="A43" s="518"/>
      <c r="B43" s="528"/>
      <c r="C43" s="531"/>
      <c r="D43" s="537"/>
      <c r="E43" s="531"/>
      <c r="F43" s="540"/>
      <c r="G43" s="534"/>
      <c r="H43" s="518"/>
      <c r="I43" s="540"/>
      <c r="J43" s="540"/>
      <c r="K43" s="534"/>
      <c r="L43" s="540"/>
      <c r="M43" s="540"/>
      <c r="N43" s="540"/>
      <c r="O43" s="518"/>
      <c r="P43" s="518"/>
      <c r="Q43" s="546"/>
      <c r="R43" s="551"/>
      <c r="S43" s="388" t="s">
        <v>1748</v>
      </c>
      <c r="T43" s="391" t="s">
        <v>1769</v>
      </c>
      <c r="U43" s="378" t="s">
        <v>1727</v>
      </c>
      <c r="V43" s="451">
        <v>28798000</v>
      </c>
      <c r="W43" s="46"/>
      <c r="X43" s="355"/>
      <c r="Y43" s="80"/>
      <c r="Z43" s="260"/>
      <c r="AA43" s="355"/>
      <c r="AB43" s="80"/>
      <c r="AC43" s="355"/>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row>
    <row r="44" spans="1:134" s="51" customFormat="1" ht="46.5" customHeight="1" x14ac:dyDescent="0.25">
      <c r="A44" s="518"/>
      <c r="B44" s="528"/>
      <c r="C44" s="531"/>
      <c r="D44" s="537"/>
      <c r="E44" s="531"/>
      <c r="F44" s="540"/>
      <c r="G44" s="534"/>
      <c r="H44" s="518"/>
      <c r="I44" s="540"/>
      <c r="J44" s="540"/>
      <c r="K44" s="534"/>
      <c r="L44" s="540"/>
      <c r="M44" s="540"/>
      <c r="N44" s="540"/>
      <c r="O44" s="518"/>
      <c r="P44" s="518"/>
      <c r="Q44" s="546"/>
      <c r="R44" s="551"/>
      <c r="S44" s="388" t="s">
        <v>1749</v>
      </c>
      <c r="T44" s="391" t="s">
        <v>1770</v>
      </c>
      <c r="U44" s="378" t="s">
        <v>1728</v>
      </c>
      <c r="V44" s="451">
        <v>25390911</v>
      </c>
      <c r="W44" s="46"/>
      <c r="X44" s="355">
        <v>1189</v>
      </c>
      <c r="Y44" s="80">
        <v>44826</v>
      </c>
      <c r="Z44" s="451">
        <v>25390911</v>
      </c>
      <c r="AA44" s="355"/>
      <c r="AB44" s="80"/>
      <c r="AC44" s="355"/>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row>
    <row r="45" spans="1:134" s="51" customFormat="1" ht="46.5" customHeight="1" x14ac:dyDescent="0.25">
      <c r="A45" s="518"/>
      <c r="B45" s="528"/>
      <c r="C45" s="531"/>
      <c r="D45" s="538"/>
      <c r="E45" s="532"/>
      <c r="F45" s="541"/>
      <c r="G45" s="535"/>
      <c r="H45" s="519"/>
      <c r="I45" s="541"/>
      <c r="J45" s="541"/>
      <c r="K45" s="535"/>
      <c r="L45" s="541"/>
      <c r="M45" s="541"/>
      <c r="N45" s="541"/>
      <c r="O45" s="519"/>
      <c r="P45" s="519"/>
      <c r="Q45" s="547"/>
      <c r="R45" s="551"/>
      <c r="S45" s="388" t="s">
        <v>1750</v>
      </c>
      <c r="T45" s="391" t="s">
        <v>1771</v>
      </c>
      <c r="U45" s="378" t="s">
        <v>1729</v>
      </c>
      <c r="V45" s="451">
        <v>10920000</v>
      </c>
      <c r="W45" s="46"/>
      <c r="X45" s="355">
        <v>1228</v>
      </c>
      <c r="Y45" s="80">
        <v>44830</v>
      </c>
      <c r="Z45" s="451">
        <v>10920000</v>
      </c>
      <c r="AA45" s="355"/>
      <c r="AB45" s="80"/>
      <c r="AC45" s="355"/>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row>
    <row r="46" spans="1:134" s="113" customFormat="1" ht="15" x14ac:dyDescent="0.25">
      <c r="A46" s="91"/>
      <c r="B46" s="91"/>
      <c r="C46" s="91"/>
      <c r="D46" s="93"/>
      <c r="E46" s="105"/>
      <c r="F46" s="102"/>
      <c r="G46" s="102"/>
      <c r="H46" s="93"/>
      <c r="I46" s="94"/>
      <c r="J46" s="94"/>
      <c r="K46" s="94"/>
      <c r="L46" s="94"/>
      <c r="M46" s="94"/>
      <c r="N46" s="94"/>
      <c r="O46" s="93"/>
      <c r="P46" s="93"/>
      <c r="Q46" s="103">
        <f>SUM(Q19)</f>
        <v>1186195388</v>
      </c>
      <c r="R46" s="95"/>
      <c r="S46" s="106"/>
      <c r="T46" s="87"/>
      <c r="U46" s="96"/>
      <c r="V46" s="104">
        <f>SUM(V19:V45)</f>
        <v>972832929</v>
      </c>
      <c r="W46" s="90"/>
      <c r="X46" s="87"/>
      <c r="Y46" s="96"/>
      <c r="Z46" s="89">
        <f>SUM(Z19:Z45)</f>
        <v>878034928</v>
      </c>
      <c r="AA46" s="87"/>
      <c r="AB46" s="96"/>
      <c r="AC46" s="104">
        <f>SUM(AC19:AC45)</f>
        <v>582414480</v>
      </c>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112"/>
      <c r="BY46" s="112"/>
      <c r="BZ46" s="112"/>
      <c r="CA46" s="112"/>
      <c r="CB46" s="112"/>
      <c r="CC46" s="112"/>
      <c r="CD46" s="112"/>
      <c r="CE46" s="112"/>
      <c r="CF46" s="112"/>
      <c r="CG46" s="112"/>
      <c r="CH46" s="112"/>
      <c r="CI46" s="112"/>
      <c r="CJ46" s="112"/>
      <c r="CK46" s="112"/>
      <c r="CL46" s="112"/>
      <c r="CM46" s="112"/>
      <c r="CN46" s="112"/>
      <c r="CO46" s="112"/>
      <c r="CP46" s="112"/>
      <c r="CQ46" s="112"/>
      <c r="CR46" s="112"/>
      <c r="CS46" s="112"/>
      <c r="CT46" s="112"/>
      <c r="CU46" s="112"/>
      <c r="CV46" s="112"/>
      <c r="CW46" s="112"/>
      <c r="CX46" s="112"/>
      <c r="CY46" s="112"/>
      <c r="CZ46" s="112"/>
      <c r="DA46" s="112"/>
      <c r="DB46" s="112"/>
      <c r="DC46" s="112"/>
      <c r="DD46" s="112"/>
      <c r="DE46" s="112"/>
      <c r="DF46" s="112"/>
      <c r="DG46" s="112"/>
      <c r="DH46" s="112"/>
      <c r="DI46" s="112"/>
      <c r="DJ46" s="112"/>
      <c r="DK46" s="112"/>
      <c r="DL46" s="112"/>
      <c r="DM46" s="112"/>
      <c r="DN46" s="112"/>
      <c r="DO46" s="112"/>
      <c r="DP46" s="112"/>
      <c r="DQ46" s="112"/>
      <c r="DR46" s="112"/>
      <c r="DS46" s="112"/>
      <c r="DT46" s="112"/>
      <c r="DU46" s="112"/>
      <c r="DV46" s="112"/>
      <c r="DW46" s="112"/>
      <c r="DX46" s="112"/>
      <c r="DY46" s="112"/>
      <c r="DZ46" s="112"/>
      <c r="EA46" s="112"/>
      <c r="EB46" s="112"/>
      <c r="EC46" s="112"/>
      <c r="ED46" s="112"/>
    </row>
    <row r="47" spans="1:134" s="147" customFormat="1" ht="67.5" x14ac:dyDescent="0.25">
      <c r="A47" s="152" t="s">
        <v>952</v>
      </c>
      <c r="B47" s="157" t="s">
        <v>887</v>
      </c>
      <c r="C47" s="157" t="s">
        <v>72</v>
      </c>
      <c r="D47" s="140" t="s">
        <v>888</v>
      </c>
      <c r="E47" s="149" t="s">
        <v>246</v>
      </c>
      <c r="F47" s="141">
        <v>0</v>
      </c>
      <c r="G47" s="141">
        <v>0</v>
      </c>
      <c r="H47" s="310">
        <v>611644116</v>
      </c>
      <c r="I47" s="142"/>
      <c r="J47" s="142"/>
      <c r="K47" s="142"/>
      <c r="L47" s="142"/>
      <c r="M47" s="142"/>
      <c r="N47" s="142"/>
      <c r="O47" s="140"/>
      <c r="P47" s="140"/>
      <c r="Q47" s="156">
        <f>+F47+G47+H47+I47+J47+K47+L47+O47-P47</f>
        <v>611644116</v>
      </c>
      <c r="R47" s="153">
        <f>+Q48</f>
        <v>611644116</v>
      </c>
      <c r="S47" s="269" t="s">
        <v>1311</v>
      </c>
      <c r="T47" s="387" t="s">
        <v>1312</v>
      </c>
      <c r="U47" s="155">
        <v>44685</v>
      </c>
      <c r="V47" s="296">
        <v>610882978</v>
      </c>
      <c r="W47" s="145"/>
      <c r="X47" s="152">
        <v>597</v>
      </c>
      <c r="Y47" s="155">
        <v>44691</v>
      </c>
      <c r="Z47" s="296">
        <v>610882978</v>
      </c>
      <c r="AA47" s="152">
        <v>3705</v>
      </c>
      <c r="AB47" s="155">
        <v>44770</v>
      </c>
      <c r="AC47" s="153">
        <v>609882278</v>
      </c>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c r="BI47" s="146"/>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row>
    <row r="48" spans="1:134" s="113" customFormat="1" ht="15" x14ac:dyDescent="0.25">
      <c r="A48" s="87"/>
      <c r="B48" s="87"/>
      <c r="C48" s="87"/>
      <c r="D48" s="87"/>
      <c r="E48" s="87"/>
      <c r="F48" s="87"/>
      <c r="G48" s="87"/>
      <c r="H48" s="87"/>
      <c r="I48" s="88"/>
      <c r="J48" s="88"/>
      <c r="K48" s="88"/>
      <c r="L48" s="88"/>
      <c r="M48" s="88"/>
      <c r="N48" s="88"/>
      <c r="O48" s="87"/>
      <c r="P48" s="87"/>
      <c r="Q48" s="89">
        <f>+Q47</f>
        <v>611644116</v>
      </c>
      <c r="R48" s="87"/>
      <c r="S48" s="87"/>
      <c r="T48" s="87"/>
      <c r="U48" s="87"/>
      <c r="V48" s="104">
        <f>SUM(V47)</f>
        <v>610882978</v>
      </c>
      <c r="W48" s="90"/>
      <c r="X48" s="87"/>
      <c r="Y48" s="96"/>
      <c r="Z48" s="104">
        <f>SUM(Z47)</f>
        <v>610882978</v>
      </c>
      <c r="AA48" s="87"/>
      <c r="AB48" s="96"/>
      <c r="AC48" s="104">
        <f>SUM(AC47)</f>
        <v>609882278</v>
      </c>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112"/>
      <c r="BT48" s="112"/>
      <c r="BU48" s="112"/>
      <c r="BV48" s="112"/>
      <c r="BW48" s="112"/>
      <c r="BX48" s="112"/>
      <c r="BY48" s="112"/>
      <c r="BZ48" s="112"/>
      <c r="CA48" s="112"/>
      <c r="CB48" s="112"/>
      <c r="CC48" s="112"/>
      <c r="CD48" s="112"/>
      <c r="CE48" s="112"/>
      <c r="CF48" s="112"/>
      <c r="CG48" s="112"/>
      <c r="CH48" s="112"/>
      <c r="CI48" s="112"/>
      <c r="CJ48" s="112"/>
      <c r="CK48" s="112"/>
      <c r="CL48" s="112"/>
      <c r="CM48" s="112"/>
      <c r="CN48" s="112"/>
      <c r="CO48" s="112"/>
      <c r="CP48" s="112"/>
      <c r="CQ48" s="112"/>
      <c r="CR48" s="112"/>
      <c r="CS48" s="112"/>
      <c r="CT48" s="112"/>
      <c r="CU48" s="112"/>
      <c r="CV48" s="112"/>
      <c r="CW48" s="112"/>
      <c r="CX48" s="112"/>
      <c r="CY48" s="112"/>
      <c r="CZ48" s="112"/>
      <c r="DA48" s="112"/>
      <c r="DB48" s="112"/>
      <c r="DC48" s="112"/>
      <c r="DD48" s="112"/>
      <c r="DE48" s="112"/>
      <c r="DF48" s="112"/>
      <c r="DG48" s="112"/>
      <c r="DH48" s="112"/>
      <c r="DI48" s="112"/>
      <c r="DJ48" s="112"/>
      <c r="DK48" s="112"/>
      <c r="DL48" s="112"/>
      <c r="DM48" s="112"/>
      <c r="DN48" s="112"/>
      <c r="DO48" s="112"/>
      <c r="DP48" s="112"/>
      <c r="DQ48" s="112"/>
      <c r="DR48" s="112"/>
      <c r="DS48" s="112"/>
      <c r="DT48" s="112"/>
      <c r="DU48" s="112"/>
      <c r="DV48" s="112"/>
      <c r="DW48" s="112"/>
      <c r="DX48" s="112"/>
      <c r="DY48" s="112"/>
      <c r="DZ48" s="112"/>
      <c r="EA48" s="112"/>
      <c r="EB48" s="112"/>
      <c r="EC48" s="112"/>
      <c r="ED48" s="112"/>
    </row>
    <row r="49" spans="1:134" s="51" customFormat="1" ht="27" customHeight="1" x14ac:dyDescent="0.25">
      <c r="A49" s="517" t="s">
        <v>1061</v>
      </c>
      <c r="B49" s="527" t="s">
        <v>245</v>
      </c>
      <c r="C49" s="530" t="s">
        <v>72</v>
      </c>
      <c r="D49" s="517" t="s">
        <v>804</v>
      </c>
      <c r="E49" s="530" t="s">
        <v>246</v>
      </c>
      <c r="F49" s="533">
        <v>0</v>
      </c>
      <c r="G49" s="539">
        <v>45170000</v>
      </c>
      <c r="H49" s="517"/>
      <c r="I49" s="517"/>
      <c r="J49" s="517"/>
      <c r="K49" s="517"/>
      <c r="L49" s="517"/>
      <c r="M49" s="517"/>
      <c r="N49" s="517"/>
      <c r="O49" s="517"/>
      <c r="P49" s="533">
        <f>6711879+22357000</f>
        <v>29068879</v>
      </c>
      <c r="Q49" s="545">
        <f t="shared" ref="Q49:Q130" si="0">+F49+G49+H49+I49+J49+K49+L49+O49-P49</f>
        <v>16101121</v>
      </c>
      <c r="R49" s="542">
        <f>+Q63</f>
        <v>1100000000</v>
      </c>
      <c r="S49" s="395" t="s">
        <v>1313</v>
      </c>
      <c r="T49" s="398" t="s">
        <v>890</v>
      </c>
      <c r="U49" s="262">
        <v>44691</v>
      </c>
      <c r="V49" s="420">
        <v>0</v>
      </c>
      <c r="W49" s="46"/>
      <c r="X49" s="44"/>
      <c r="Y49" s="80"/>
      <c r="Z49" s="295"/>
      <c r="AA49" s="44"/>
      <c r="AB49" s="80"/>
      <c r="AC49" s="44"/>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row>
    <row r="50" spans="1:134" s="51" customFormat="1" ht="27" customHeight="1" x14ac:dyDescent="0.25">
      <c r="A50" s="518"/>
      <c r="B50" s="528"/>
      <c r="C50" s="531"/>
      <c r="D50" s="519"/>
      <c r="E50" s="532"/>
      <c r="F50" s="535"/>
      <c r="G50" s="541"/>
      <c r="H50" s="519"/>
      <c r="I50" s="519"/>
      <c r="J50" s="519"/>
      <c r="K50" s="519"/>
      <c r="L50" s="519"/>
      <c r="M50" s="519"/>
      <c r="N50" s="519"/>
      <c r="O50" s="519"/>
      <c r="P50" s="535"/>
      <c r="Q50" s="547"/>
      <c r="R50" s="543"/>
      <c r="S50" s="79" t="s">
        <v>1805</v>
      </c>
      <c r="T50" s="391">
        <v>658</v>
      </c>
      <c r="U50" s="294" t="s">
        <v>1808</v>
      </c>
      <c r="V50" s="421">
        <v>16101121</v>
      </c>
      <c r="W50" s="46"/>
      <c r="X50" s="355"/>
      <c r="Y50" s="80"/>
      <c r="Z50" s="295"/>
      <c r="AA50" s="355"/>
      <c r="AB50" s="80"/>
      <c r="AC50" s="355"/>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row>
    <row r="51" spans="1:134" s="51" customFormat="1" ht="25.5" customHeight="1" x14ac:dyDescent="0.25">
      <c r="A51" s="518"/>
      <c r="B51" s="528"/>
      <c r="C51" s="531"/>
      <c r="D51" s="517" t="s">
        <v>805</v>
      </c>
      <c r="E51" s="530" t="s">
        <v>247</v>
      </c>
      <c r="F51" s="533">
        <v>0</v>
      </c>
      <c r="G51" s="539">
        <v>21846814</v>
      </c>
      <c r="H51" s="517"/>
      <c r="I51" s="517"/>
      <c r="J51" s="517"/>
      <c r="K51" s="517"/>
      <c r="L51" s="517"/>
      <c r="M51" s="517"/>
      <c r="N51" s="517"/>
      <c r="O51" s="517"/>
      <c r="P51" s="517"/>
      <c r="Q51" s="545">
        <f t="shared" si="0"/>
        <v>21846814</v>
      </c>
      <c r="R51" s="543"/>
      <c r="S51" s="397" t="s">
        <v>1314</v>
      </c>
      <c r="T51" s="398" t="s">
        <v>890</v>
      </c>
      <c r="U51" s="419">
        <v>44691</v>
      </c>
      <c r="V51" s="422"/>
      <c r="W51" s="46"/>
      <c r="X51" s="44"/>
      <c r="Y51" s="80"/>
      <c r="Z51" s="295"/>
      <c r="AA51" s="44"/>
      <c r="AB51" s="80"/>
      <c r="AC51" s="44"/>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row>
    <row r="52" spans="1:134" s="51" customFormat="1" ht="15" x14ac:dyDescent="0.25">
      <c r="A52" s="518"/>
      <c r="B52" s="528"/>
      <c r="C52" s="531"/>
      <c r="D52" s="519"/>
      <c r="E52" s="532"/>
      <c r="F52" s="535"/>
      <c r="G52" s="541"/>
      <c r="H52" s="519"/>
      <c r="I52" s="519"/>
      <c r="J52" s="519"/>
      <c r="K52" s="519"/>
      <c r="L52" s="519"/>
      <c r="M52" s="519"/>
      <c r="N52" s="519"/>
      <c r="O52" s="519"/>
      <c r="P52" s="519"/>
      <c r="Q52" s="547"/>
      <c r="R52" s="543"/>
      <c r="S52" s="393" t="s">
        <v>1313</v>
      </c>
      <c r="T52" s="371">
        <v>627</v>
      </c>
      <c r="U52" s="82" t="s">
        <v>1793</v>
      </c>
      <c r="V52" s="394">
        <v>11880097</v>
      </c>
      <c r="W52" s="46"/>
      <c r="X52" s="355">
        <v>1193</v>
      </c>
      <c r="Y52" s="80">
        <v>44830</v>
      </c>
      <c r="Z52" s="377">
        <v>11880097</v>
      </c>
      <c r="AA52" s="355"/>
      <c r="AB52" s="80"/>
      <c r="AC52" s="355"/>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row>
    <row r="53" spans="1:134" s="51" customFormat="1" ht="25.5" customHeight="1" x14ac:dyDescent="0.25">
      <c r="A53" s="518"/>
      <c r="B53" s="528"/>
      <c r="C53" s="531"/>
      <c r="D53" s="517" t="s">
        <v>806</v>
      </c>
      <c r="E53" s="530" t="s">
        <v>150</v>
      </c>
      <c r="F53" s="533">
        <v>0</v>
      </c>
      <c r="G53" s="539">
        <v>603975336</v>
      </c>
      <c r="H53" s="517"/>
      <c r="I53" s="517"/>
      <c r="J53" s="517"/>
      <c r="K53" s="517"/>
      <c r="L53" s="517"/>
      <c r="M53" s="517"/>
      <c r="N53" s="517"/>
      <c r="O53" s="533">
        <v>22357000</v>
      </c>
      <c r="P53" s="517"/>
      <c r="Q53" s="545">
        <f t="shared" si="0"/>
        <v>626332336</v>
      </c>
      <c r="R53" s="543"/>
      <c r="S53" s="79" t="s">
        <v>1314</v>
      </c>
      <c r="T53" s="161" t="s">
        <v>890</v>
      </c>
      <c r="U53" s="294">
        <v>44691</v>
      </c>
      <c r="V53" s="421"/>
      <c r="W53" s="46"/>
      <c r="X53" s="44"/>
      <c r="Y53" s="80"/>
      <c r="Z53" s="295"/>
      <c r="AA53" s="44"/>
      <c r="AB53" s="80"/>
      <c r="AC53" s="44"/>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row>
    <row r="54" spans="1:134" s="51" customFormat="1" ht="15" x14ac:dyDescent="0.25">
      <c r="A54" s="518"/>
      <c r="B54" s="528"/>
      <c r="C54" s="531"/>
      <c r="D54" s="519"/>
      <c r="E54" s="532"/>
      <c r="F54" s="535"/>
      <c r="G54" s="541"/>
      <c r="H54" s="519"/>
      <c r="I54" s="519"/>
      <c r="J54" s="519"/>
      <c r="K54" s="519"/>
      <c r="L54" s="519"/>
      <c r="M54" s="519"/>
      <c r="N54" s="519"/>
      <c r="O54" s="535"/>
      <c r="P54" s="519"/>
      <c r="Q54" s="547"/>
      <c r="R54" s="543"/>
      <c r="S54" s="79" t="s">
        <v>1313</v>
      </c>
      <c r="T54" s="371">
        <v>628</v>
      </c>
      <c r="U54" s="82" t="s">
        <v>1794</v>
      </c>
      <c r="V54" s="394">
        <v>622252956</v>
      </c>
      <c r="W54" s="46"/>
      <c r="X54" s="355">
        <v>1193</v>
      </c>
      <c r="Y54" s="80">
        <v>44830</v>
      </c>
      <c r="Z54" s="377">
        <v>622252956</v>
      </c>
      <c r="AA54" s="355"/>
      <c r="AB54" s="80"/>
      <c r="AC54" s="355"/>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row>
    <row r="55" spans="1:134" s="51" customFormat="1" ht="27" x14ac:dyDescent="0.25">
      <c r="A55" s="518"/>
      <c r="B55" s="528"/>
      <c r="C55" s="531"/>
      <c r="D55" s="44" t="s">
        <v>807</v>
      </c>
      <c r="E55" s="8" t="s">
        <v>165</v>
      </c>
      <c r="F55" s="67">
        <v>0</v>
      </c>
      <c r="G55" s="311">
        <v>24995000</v>
      </c>
      <c r="H55" s="44"/>
      <c r="I55" s="45"/>
      <c r="J55" s="45"/>
      <c r="K55" s="45"/>
      <c r="L55" s="45"/>
      <c r="M55" s="45"/>
      <c r="N55" s="45"/>
      <c r="O55" s="44"/>
      <c r="P55" s="295">
        <f>1625000+23370000</f>
        <v>24995000</v>
      </c>
      <c r="Q55" s="66">
        <f t="shared" si="0"/>
        <v>0</v>
      </c>
      <c r="R55" s="543"/>
      <c r="S55" s="79" t="s">
        <v>1313</v>
      </c>
      <c r="T55" s="161" t="s">
        <v>890</v>
      </c>
      <c r="U55" s="294">
        <v>44690</v>
      </c>
      <c r="V55" s="421"/>
      <c r="W55" s="46"/>
      <c r="X55" s="44"/>
      <c r="Y55" s="80"/>
      <c r="Z55" s="295"/>
      <c r="AA55" s="44"/>
      <c r="AB55" s="80"/>
      <c r="AC55" s="44"/>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row>
    <row r="56" spans="1:134" s="51" customFormat="1" ht="27" customHeight="1" x14ac:dyDescent="0.25">
      <c r="A56" s="518"/>
      <c r="B56" s="528"/>
      <c r="C56" s="531"/>
      <c r="D56" s="517" t="s">
        <v>808</v>
      </c>
      <c r="E56" s="530" t="s">
        <v>248</v>
      </c>
      <c r="F56" s="533">
        <v>0</v>
      </c>
      <c r="G56" s="539">
        <v>185901072</v>
      </c>
      <c r="H56" s="517"/>
      <c r="I56" s="517"/>
      <c r="J56" s="517"/>
      <c r="K56" s="517"/>
      <c r="L56" s="517"/>
      <c r="M56" s="517"/>
      <c r="N56" s="517"/>
      <c r="O56" s="517"/>
      <c r="P56" s="533">
        <v>326573</v>
      </c>
      <c r="Q56" s="545">
        <f t="shared" si="0"/>
        <v>185574499</v>
      </c>
      <c r="R56" s="543"/>
      <c r="S56" s="79" t="s">
        <v>1313</v>
      </c>
      <c r="T56" s="161" t="s">
        <v>890</v>
      </c>
      <c r="U56" s="294">
        <v>44690</v>
      </c>
      <c r="V56" s="421"/>
      <c r="W56" s="46"/>
      <c r="X56" s="44"/>
      <c r="Y56" s="80"/>
      <c r="Z56" s="295"/>
      <c r="AA56" s="44"/>
      <c r="AB56" s="80"/>
      <c r="AC56" s="44"/>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row>
    <row r="57" spans="1:134" s="51" customFormat="1" ht="15" x14ac:dyDescent="0.25">
      <c r="A57" s="518"/>
      <c r="B57" s="528"/>
      <c r="C57" s="531"/>
      <c r="D57" s="519"/>
      <c r="E57" s="532"/>
      <c r="F57" s="535"/>
      <c r="G57" s="541"/>
      <c r="H57" s="519"/>
      <c r="I57" s="519"/>
      <c r="J57" s="519"/>
      <c r="K57" s="519"/>
      <c r="L57" s="519"/>
      <c r="M57" s="519"/>
      <c r="N57" s="519"/>
      <c r="O57" s="519"/>
      <c r="P57" s="535"/>
      <c r="Q57" s="547"/>
      <c r="R57" s="543"/>
      <c r="S57" s="79" t="s">
        <v>1313</v>
      </c>
      <c r="T57" s="371" t="s">
        <v>1608</v>
      </c>
      <c r="U57" s="82" t="s">
        <v>1609</v>
      </c>
      <c r="V57" s="394">
        <v>184399791</v>
      </c>
      <c r="W57" s="46"/>
      <c r="X57" s="355">
        <v>1193</v>
      </c>
      <c r="Y57" s="80">
        <v>44830</v>
      </c>
      <c r="Z57" s="377">
        <v>184399791</v>
      </c>
      <c r="AA57" s="355"/>
      <c r="AB57" s="80"/>
      <c r="AC57" s="355"/>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row>
    <row r="58" spans="1:134" s="51" customFormat="1" ht="25.5" x14ac:dyDescent="0.25">
      <c r="A58" s="518"/>
      <c r="B58" s="528"/>
      <c r="C58" s="531"/>
      <c r="D58" s="44" t="s">
        <v>809</v>
      </c>
      <c r="E58" s="8" t="s">
        <v>241</v>
      </c>
      <c r="F58" s="67">
        <v>0</v>
      </c>
      <c r="G58" s="311">
        <v>50000000</v>
      </c>
      <c r="H58" s="44"/>
      <c r="I58" s="45"/>
      <c r="J58" s="45"/>
      <c r="K58" s="45"/>
      <c r="L58" s="45"/>
      <c r="M58" s="45"/>
      <c r="N58" s="45"/>
      <c r="O58" s="44"/>
      <c r="P58" s="44"/>
      <c r="Q58" s="66">
        <f t="shared" si="0"/>
        <v>50000000</v>
      </c>
      <c r="R58" s="543"/>
      <c r="S58" s="79" t="s">
        <v>1315</v>
      </c>
      <c r="T58" s="371" t="s">
        <v>1316</v>
      </c>
      <c r="U58" s="294">
        <v>44699</v>
      </c>
      <c r="V58" s="421">
        <v>49787220</v>
      </c>
      <c r="W58" s="46"/>
      <c r="X58" s="44">
        <v>627</v>
      </c>
      <c r="Y58" s="80">
        <v>44705</v>
      </c>
      <c r="Z58" s="295">
        <v>49787220</v>
      </c>
      <c r="AA58" s="44">
        <v>3709</v>
      </c>
      <c r="AB58" s="80">
        <v>44771</v>
      </c>
      <c r="AC58" s="44">
        <v>42536436</v>
      </c>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row>
    <row r="59" spans="1:134" s="51" customFormat="1" ht="27" customHeight="1" x14ac:dyDescent="0.25">
      <c r="A59" s="518"/>
      <c r="B59" s="528"/>
      <c r="C59" s="531"/>
      <c r="D59" s="517" t="s">
        <v>810</v>
      </c>
      <c r="E59" s="530" t="s">
        <v>249</v>
      </c>
      <c r="F59" s="533">
        <v>0</v>
      </c>
      <c r="G59" s="539">
        <v>122871778</v>
      </c>
      <c r="H59" s="517"/>
      <c r="I59" s="517"/>
      <c r="J59" s="517"/>
      <c r="K59" s="517"/>
      <c r="L59" s="517"/>
      <c r="M59" s="517"/>
      <c r="N59" s="517"/>
      <c r="O59" s="533">
        <v>9581474</v>
      </c>
      <c r="P59" s="517"/>
      <c r="Q59" s="545">
        <f t="shared" si="0"/>
        <v>132453252</v>
      </c>
      <c r="R59" s="543"/>
      <c r="S59" s="79" t="s">
        <v>1313</v>
      </c>
      <c r="T59" s="161" t="s">
        <v>890</v>
      </c>
      <c r="U59" s="294">
        <v>44690</v>
      </c>
      <c r="V59" s="421"/>
      <c r="W59" s="46"/>
      <c r="X59" s="44"/>
      <c r="Y59" s="80"/>
      <c r="Z59" s="295"/>
      <c r="AA59" s="44"/>
      <c r="AB59" s="80"/>
      <c r="AC59" s="44"/>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row>
    <row r="60" spans="1:134" s="51" customFormat="1" ht="15" x14ac:dyDescent="0.25">
      <c r="A60" s="518"/>
      <c r="B60" s="528"/>
      <c r="C60" s="531"/>
      <c r="D60" s="519"/>
      <c r="E60" s="532"/>
      <c r="F60" s="535"/>
      <c r="G60" s="541"/>
      <c r="H60" s="519"/>
      <c r="I60" s="519"/>
      <c r="J60" s="519"/>
      <c r="K60" s="519"/>
      <c r="L60" s="519"/>
      <c r="M60" s="519"/>
      <c r="N60" s="519"/>
      <c r="O60" s="535"/>
      <c r="P60" s="519"/>
      <c r="Q60" s="547"/>
      <c r="R60" s="543"/>
      <c r="S60" s="79" t="s">
        <v>2215</v>
      </c>
      <c r="T60" s="371">
        <v>588</v>
      </c>
      <c r="U60" s="82" t="s">
        <v>2214</v>
      </c>
      <c r="V60" s="421">
        <v>131071220</v>
      </c>
      <c r="W60" s="46"/>
      <c r="X60" s="355">
        <v>1172</v>
      </c>
      <c r="Y60" s="80">
        <v>44819</v>
      </c>
      <c r="Z60" s="295">
        <v>131071220</v>
      </c>
      <c r="AA60" s="355"/>
      <c r="AB60" s="80"/>
      <c r="AC60" s="355"/>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row>
    <row r="61" spans="1:134" s="51" customFormat="1" ht="27" x14ac:dyDescent="0.25">
      <c r="A61" s="518"/>
      <c r="B61" s="528"/>
      <c r="C61" s="531"/>
      <c r="D61" s="44" t="s">
        <v>811</v>
      </c>
      <c r="E61" s="8" t="s">
        <v>20</v>
      </c>
      <c r="F61" s="67">
        <v>0</v>
      </c>
      <c r="G61" s="311">
        <v>45240000</v>
      </c>
      <c r="H61" s="44"/>
      <c r="I61" s="45"/>
      <c r="J61" s="45"/>
      <c r="K61" s="45"/>
      <c r="L61" s="45"/>
      <c r="M61" s="45"/>
      <c r="N61" s="45"/>
      <c r="O61" s="44"/>
      <c r="P61" s="295">
        <v>918022</v>
      </c>
      <c r="Q61" s="66">
        <f t="shared" si="0"/>
        <v>44321978</v>
      </c>
      <c r="R61" s="543"/>
      <c r="S61" s="79" t="s">
        <v>1313</v>
      </c>
      <c r="T61" s="161" t="s">
        <v>890</v>
      </c>
      <c r="U61" s="294">
        <v>44690</v>
      </c>
      <c r="V61" s="421"/>
      <c r="W61" s="46"/>
      <c r="X61" s="44"/>
      <c r="Y61" s="80"/>
      <c r="Z61" s="44"/>
      <c r="AA61" s="44"/>
      <c r="AB61" s="80"/>
      <c r="AC61" s="44"/>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row>
    <row r="62" spans="1:134" s="51" customFormat="1" ht="25.5" x14ac:dyDescent="0.25">
      <c r="A62" s="519"/>
      <c r="B62" s="529"/>
      <c r="C62" s="532"/>
      <c r="D62" s="355" t="s">
        <v>1151</v>
      </c>
      <c r="E62" s="8" t="s">
        <v>986</v>
      </c>
      <c r="F62" s="295"/>
      <c r="G62" s="311"/>
      <c r="H62" s="355"/>
      <c r="I62" s="45"/>
      <c r="J62" s="45"/>
      <c r="K62" s="45"/>
      <c r="L62" s="45"/>
      <c r="M62" s="45"/>
      <c r="N62" s="45"/>
      <c r="O62" s="295">
        <v>23370000</v>
      </c>
      <c r="P62" s="295"/>
      <c r="Q62" s="66">
        <f t="shared" si="0"/>
        <v>23370000</v>
      </c>
      <c r="R62" s="544"/>
      <c r="S62" s="79"/>
      <c r="T62" s="355"/>
      <c r="U62" s="80"/>
      <c r="V62" s="162"/>
      <c r="W62" s="46"/>
      <c r="X62" s="355"/>
      <c r="Y62" s="80"/>
      <c r="Z62" s="355"/>
      <c r="AA62" s="355"/>
      <c r="AB62" s="80"/>
      <c r="AC62" s="355"/>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row>
    <row r="63" spans="1:134" s="113" customFormat="1" ht="15" x14ac:dyDescent="0.25">
      <c r="A63" s="87"/>
      <c r="B63" s="87"/>
      <c r="C63" s="87"/>
      <c r="D63" s="87"/>
      <c r="E63" s="87"/>
      <c r="F63" s="87"/>
      <c r="G63" s="87"/>
      <c r="H63" s="87"/>
      <c r="I63" s="88"/>
      <c r="J63" s="88"/>
      <c r="K63" s="88"/>
      <c r="L63" s="88"/>
      <c r="M63" s="88"/>
      <c r="N63" s="88"/>
      <c r="O63" s="87"/>
      <c r="P63" s="87"/>
      <c r="Q63" s="89">
        <f>SUM(Q49:Q62)</f>
        <v>1100000000</v>
      </c>
      <c r="R63" s="87"/>
      <c r="S63" s="87"/>
      <c r="T63" s="87"/>
      <c r="U63" s="87"/>
      <c r="V63" s="104">
        <f>SUM(V49:V62)</f>
        <v>1015492405</v>
      </c>
      <c r="W63" s="90"/>
      <c r="X63" s="87"/>
      <c r="Y63" s="96"/>
      <c r="Z63" s="104">
        <f>SUM(Z49:Z62)</f>
        <v>999391284</v>
      </c>
      <c r="AA63" s="87"/>
      <c r="AB63" s="96"/>
      <c r="AC63" s="104">
        <f>SUM(AC49:AC62)</f>
        <v>42536436</v>
      </c>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BK63" s="112"/>
      <c r="BL63" s="112"/>
      <c r="BM63" s="112"/>
      <c r="BN63" s="112"/>
      <c r="BO63" s="112"/>
      <c r="BP63" s="112"/>
      <c r="BQ63" s="112"/>
      <c r="BR63" s="112"/>
      <c r="BS63" s="112"/>
      <c r="BT63" s="112"/>
      <c r="BU63" s="112"/>
      <c r="BV63" s="112"/>
      <c r="BW63" s="112"/>
      <c r="BX63" s="112"/>
      <c r="BY63" s="112"/>
      <c r="BZ63" s="112"/>
      <c r="CA63" s="112"/>
      <c r="CB63" s="112"/>
      <c r="CC63" s="112"/>
      <c r="CD63" s="112"/>
      <c r="CE63" s="112"/>
      <c r="CF63" s="112"/>
      <c r="CG63" s="112"/>
      <c r="CH63" s="112"/>
      <c r="CI63" s="112"/>
      <c r="CJ63" s="112"/>
      <c r="CK63" s="112"/>
      <c r="CL63" s="112"/>
      <c r="CM63" s="112"/>
      <c r="CN63" s="112"/>
      <c r="CO63" s="112"/>
      <c r="CP63" s="112"/>
      <c r="CQ63" s="112"/>
      <c r="CR63" s="112"/>
      <c r="CS63" s="112"/>
      <c r="CT63" s="112"/>
      <c r="CU63" s="112"/>
      <c r="CV63" s="112"/>
      <c r="CW63" s="112"/>
      <c r="CX63" s="112"/>
      <c r="CY63" s="112"/>
      <c r="CZ63" s="112"/>
      <c r="DA63" s="112"/>
      <c r="DB63" s="112"/>
      <c r="DC63" s="112"/>
      <c r="DD63" s="112"/>
      <c r="DE63" s="112"/>
      <c r="DF63" s="112"/>
      <c r="DG63" s="112"/>
      <c r="DH63" s="112"/>
      <c r="DI63" s="112"/>
      <c r="DJ63" s="112"/>
      <c r="DK63" s="112"/>
      <c r="DL63" s="112"/>
      <c r="DM63" s="112"/>
      <c r="DN63" s="112"/>
      <c r="DO63" s="112"/>
      <c r="DP63" s="112"/>
      <c r="DQ63" s="112"/>
      <c r="DR63" s="112"/>
      <c r="DS63" s="112"/>
      <c r="DT63" s="112"/>
      <c r="DU63" s="112"/>
      <c r="DV63" s="112"/>
      <c r="DW63" s="112"/>
      <c r="DX63" s="112"/>
      <c r="DY63" s="112"/>
      <c r="DZ63" s="112"/>
      <c r="EA63" s="112"/>
      <c r="EB63" s="112"/>
      <c r="EC63" s="112"/>
      <c r="ED63" s="112"/>
    </row>
    <row r="64" spans="1:134" s="113" customFormat="1" ht="54" customHeight="1" x14ac:dyDescent="0.25">
      <c r="A64" s="562" t="s">
        <v>1066</v>
      </c>
      <c r="B64" s="559" t="s">
        <v>1067</v>
      </c>
      <c r="C64" s="530" t="s">
        <v>1068</v>
      </c>
      <c r="D64" s="536" t="s">
        <v>812</v>
      </c>
      <c r="E64" s="530" t="s">
        <v>106</v>
      </c>
      <c r="F64" s="552">
        <v>2327500</v>
      </c>
      <c r="G64" s="517"/>
      <c r="H64" s="517"/>
      <c r="I64" s="539">
        <v>176116752</v>
      </c>
      <c r="J64" s="539">
        <v>2602353633</v>
      </c>
      <c r="K64" s="517"/>
      <c r="L64" s="539">
        <v>95635138</v>
      </c>
      <c r="M64" s="539"/>
      <c r="N64" s="539"/>
      <c r="O64" s="517"/>
      <c r="P64" s="517"/>
      <c r="Q64" s="533">
        <f>+F64+G64+H64+I64+J64+K64+L64+M64+N64+O64-P64</f>
        <v>2876433023</v>
      </c>
      <c r="R64" s="548">
        <f>+Q93</f>
        <v>2876433023</v>
      </c>
      <c r="S64" s="79" t="s">
        <v>2149</v>
      </c>
      <c r="T64" s="371" t="s">
        <v>2169</v>
      </c>
      <c r="U64" s="81" t="s">
        <v>2129</v>
      </c>
      <c r="V64" s="377">
        <v>66000000</v>
      </c>
      <c r="W64" s="46"/>
      <c r="X64" s="191">
        <v>959</v>
      </c>
      <c r="Y64" s="48">
        <v>44777</v>
      </c>
      <c r="Z64" s="377">
        <v>66000000</v>
      </c>
      <c r="AA64" s="475">
        <v>4893</v>
      </c>
      <c r="AB64" s="286">
        <v>44811</v>
      </c>
      <c r="AC64" s="177">
        <v>66000000</v>
      </c>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c r="BR64" s="112"/>
      <c r="BS64" s="112"/>
      <c r="BT64" s="112"/>
      <c r="BU64" s="112"/>
      <c r="BV64" s="112"/>
      <c r="BW64" s="112"/>
      <c r="BX64" s="112"/>
      <c r="BY64" s="112"/>
      <c r="BZ64" s="112"/>
      <c r="CA64" s="112"/>
      <c r="CB64" s="112"/>
      <c r="CC64" s="112"/>
      <c r="CD64" s="112"/>
      <c r="CE64" s="112"/>
      <c r="CF64" s="112"/>
      <c r="CG64" s="112"/>
      <c r="CH64" s="112"/>
      <c r="CI64" s="112"/>
      <c r="CJ64" s="112"/>
      <c r="CK64" s="112"/>
      <c r="CL64" s="112"/>
      <c r="CM64" s="112"/>
      <c r="CN64" s="112"/>
      <c r="CO64" s="112"/>
      <c r="CP64" s="112"/>
      <c r="CQ64" s="112"/>
      <c r="CR64" s="112"/>
      <c r="CS64" s="112"/>
      <c r="CT64" s="112"/>
      <c r="CU64" s="112"/>
      <c r="CV64" s="112"/>
      <c r="CW64" s="112"/>
      <c r="CX64" s="112"/>
      <c r="CY64" s="112"/>
      <c r="CZ64" s="112"/>
      <c r="DA64" s="112"/>
      <c r="DB64" s="112"/>
      <c r="DC64" s="112"/>
      <c r="DD64" s="112"/>
      <c r="DE64" s="112"/>
      <c r="DF64" s="112"/>
      <c r="DG64" s="112"/>
      <c r="DH64" s="112"/>
      <c r="DI64" s="112"/>
      <c r="DJ64" s="112"/>
      <c r="DK64" s="112"/>
      <c r="DL64" s="112"/>
      <c r="DM64" s="112"/>
      <c r="DN64" s="112"/>
      <c r="DO64" s="112"/>
      <c r="DP64" s="112"/>
      <c r="DQ64" s="112"/>
      <c r="DR64" s="112"/>
      <c r="DS64" s="112"/>
      <c r="DT64" s="112"/>
      <c r="DU64" s="112"/>
      <c r="DV64" s="112"/>
      <c r="DW64" s="112"/>
      <c r="DX64" s="112"/>
      <c r="DY64" s="112"/>
      <c r="DZ64" s="112"/>
      <c r="EA64" s="112"/>
      <c r="EB64" s="112"/>
      <c r="EC64" s="112"/>
      <c r="ED64" s="112"/>
    </row>
    <row r="65" spans="1:134" s="113" customFormat="1" ht="15" x14ac:dyDescent="0.25">
      <c r="A65" s="563"/>
      <c r="B65" s="560"/>
      <c r="C65" s="531"/>
      <c r="D65" s="537"/>
      <c r="E65" s="531"/>
      <c r="F65" s="553"/>
      <c r="G65" s="518"/>
      <c r="H65" s="518"/>
      <c r="I65" s="540"/>
      <c r="J65" s="540"/>
      <c r="K65" s="518"/>
      <c r="L65" s="540"/>
      <c r="M65" s="540"/>
      <c r="N65" s="540"/>
      <c r="O65" s="518"/>
      <c r="P65" s="518"/>
      <c r="Q65" s="534"/>
      <c r="R65" s="549"/>
      <c r="S65" s="79" t="s">
        <v>2150</v>
      </c>
      <c r="T65" s="371" t="s">
        <v>2170</v>
      </c>
      <c r="U65" s="81" t="s">
        <v>2130</v>
      </c>
      <c r="V65" s="377">
        <v>127469017</v>
      </c>
      <c r="W65" s="46"/>
      <c r="X65" s="333">
        <v>953</v>
      </c>
      <c r="Y65" s="48">
        <v>44776</v>
      </c>
      <c r="Z65" s="377">
        <v>127469017</v>
      </c>
      <c r="AA65" s="475">
        <v>4947</v>
      </c>
      <c r="AB65" s="286">
        <v>44817</v>
      </c>
      <c r="AC65" s="177">
        <v>127469017</v>
      </c>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BK65" s="112"/>
      <c r="BL65" s="112"/>
      <c r="BM65" s="112"/>
      <c r="BN65" s="112"/>
      <c r="BO65" s="112"/>
      <c r="BP65" s="112"/>
      <c r="BQ65" s="112"/>
      <c r="BR65" s="112"/>
      <c r="BS65" s="112"/>
      <c r="BT65" s="112"/>
      <c r="BU65" s="112"/>
      <c r="BV65" s="112"/>
      <c r="BW65" s="112"/>
      <c r="BX65" s="112"/>
      <c r="BY65" s="112"/>
      <c r="BZ65" s="112"/>
      <c r="CA65" s="112"/>
      <c r="CB65" s="112"/>
      <c r="CC65" s="112"/>
      <c r="CD65" s="112"/>
      <c r="CE65" s="112"/>
      <c r="CF65" s="112"/>
      <c r="CG65" s="112"/>
      <c r="CH65" s="112"/>
      <c r="CI65" s="112"/>
      <c r="CJ65" s="112"/>
      <c r="CK65" s="112"/>
      <c r="CL65" s="112"/>
      <c r="CM65" s="112"/>
      <c r="CN65" s="112"/>
      <c r="CO65" s="112"/>
      <c r="CP65" s="112"/>
      <c r="CQ65" s="112"/>
      <c r="CR65" s="112"/>
      <c r="CS65" s="112"/>
      <c r="CT65" s="112"/>
      <c r="CU65" s="112"/>
      <c r="CV65" s="112"/>
      <c r="CW65" s="112"/>
      <c r="CX65" s="112"/>
      <c r="CY65" s="112"/>
      <c r="CZ65" s="112"/>
      <c r="DA65" s="112"/>
      <c r="DB65" s="112"/>
      <c r="DC65" s="112"/>
      <c r="DD65" s="112"/>
      <c r="DE65" s="112"/>
      <c r="DF65" s="112"/>
      <c r="DG65" s="112"/>
      <c r="DH65" s="112"/>
      <c r="DI65" s="112"/>
      <c r="DJ65" s="112"/>
      <c r="DK65" s="112"/>
      <c r="DL65" s="112"/>
      <c r="DM65" s="112"/>
      <c r="DN65" s="112"/>
      <c r="DO65" s="112"/>
      <c r="DP65" s="112"/>
      <c r="DQ65" s="112"/>
      <c r="DR65" s="112"/>
      <c r="DS65" s="112"/>
      <c r="DT65" s="112"/>
      <c r="DU65" s="112"/>
      <c r="DV65" s="112"/>
      <c r="DW65" s="112"/>
      <c r="DX65" s="112"/>
      <c r="DY65" s="112"/>
      <c r="DZ65" s="112"/>
      <c r="EA65" s="112"/>
      <c r="EB65" s="112"/>
      <c r="EC65" s="112"/>
      <c r="ED65" s="112"/>
    </row>
    <row r="66" spans="1:134" s="113" customFormat="1" ht="15" x14ac:dyDescent="0.25">
      <c r="A66" s="563"/>
      <c r="B66" s="560"/>
      <c r="C66" s="531"/>
      <c r="D66" s="537"/>
      <c r="E66" s="531"/>
      <c r="F66" s="553"/>
      <c r="G66" s="518"/>
      <c r="H66" s="518"/>
      <c r="I66" s="540"/>
      <c r="J66" s="540"/>
      <c r="K66" s="518"/>
      <c r="L66" s="540"/>
      <c r="M66" s="540"/>
      <c r="N66" s="540"/>
      <c r="O66" s="518"/>
      <c r="P66" s="518"/>
      <c r="Q66" s="534"/>
      <c r="R66" s="549"/>
      <c r="S66" s="79" t="s">
        <v>2151</v>
      </c>
      <c r="T66" s="371" t="s">
        <v>2171</v>
      </c>
      <c r="U66" s="81" t="s">
        <v>2131</v>
      </c>
      <c r="V66" s="377">
        <v>51660000</v>
      </c>
      <c r="W66" s="46"/>
      <c r="X66" s="333">
        <v>949</v>
      </c>
      <c r="Y66" s="48">
        <v>44776</v>
      </c>
      <c r="Z66" s="348">
        <v>51660000</v>
      </c>
      <c r="AA66" s="475">
        <v>4896</v>
      </c>
      <c r="AB66" s="286">
        <v>44811</v>
      </c>
      <c r="AC66" s="177">
        <v>51660000</v>
      </c>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c r="BB66" s="112"/>
      <c r="BC66" s="112"/>
      <c r="BD66" s="112"/>
      <c r="BE66" s="112"/>
      <c r="BF66" s="112"/>
      <c r="BG66" s="112"/>
      <c r="BH66" s="112"/>
      <c r="BI66" s="112"/>
      <c r="BJ66" s="112"/>
      <c r="BK66" s="112"/>
      <c r="BL66" s="112"/>
      <c r="BM66" s="112"/>
      <c r="BN66" s="112"/>
      <c r="BO66" s="112"/>
      <c r="BP66" s="112"/>
      <c r="BQ66" s="112"/>
      <c r="BR66" s="112"/>
      <c r="BS66" s="112"/>
      <c r="BT66" s="112"/>
      <c r="BU66" s="112"/>
      <c r="BV66" s="112"/>
      <c r="BW66" s="112"/>
      <c r="BX66" s="112"/>
      <c r="BY66" s="112"/>
      <c r="BZ66" s="112"/>
      <c r="CA66" s="112"/>
      <c r="CB66" s="112"/>
      <c r="CC66" s="112"/>
      <c r="CD66" s="112"/>
      <c r="CE66" s="112"/>
      <c r="CF66" s="112"/>
      <c r="CG66" s="112"/>
      <c r="CH66" s="112"/>
      <c r="CI66" s="112"/>
      <c r="CJ66" s="112"/>
      <c r="CK66" s="112"/>
      <c r="CL66" s="112"/>
      <c r="CM66" s="112"/>
      <c r="CN66" s="112"/>
      <c r="CO66" s="112"/>
      <c r="CP66" s="112"/>
      <c r="CQ66" s="112"/>
      <c r="CR66" s="112"/>
      <c r="CS66" s="112"/>
      <c r="CT66" s="112"/>
      <c r="CU66" s="112"/>
      <c r="CV66" s="112"/>
      <c r="CW66" s="112"/>
      <c r="CX66" s="112"/>
      <c r="CY66" s="112"/>
      <c r="CZ66" s="112"/>
      <c r="DA66" s="112"/>
      <c r="DB66" s="112"/>
      <c r="DC66" s="112"/>
      <c r="DD66" s="112"/>
      <c r="DE66" s="112"/>
      <c r="DF66" s="112"/>
      <c r="DG66" s="112"/>
      <c r="DH66" s="112"/>
      <c r="DI66" s="112"/>
      <c r="DJ66" s="112"/>
      <c r="DK66" s="112"/>
      <c r="DL66" s="112"/>
      <c r="DM66" s="112"/>
      <c r="DN66" s="112"/>
      <c r="DO66" s="112"/>
      <c r="DP66" s="112"/>
      <c r="DQ66" s="112"/>
      <c r="DR66" s="112"/>
      <c r="DS66" s="112"/>
      <c r="DT66" s="112"/>
      <c r="DU66" s="112"/>
      <c r="DV66" s="112"/>
      <c r="DW66" s="112"/>
      <c r="DX66" s="112"/>
      <c r="DY66" s="112"/>
      <c r="DZ66" s="112"/>
      <c r="EA66" s="112"/>
      <c r="EB66" s="112"/>
      <c r="EC66" s="112"/>
      <c r="ED66" s="112"/>
    </row>
    <row r="67" spans="1:134" s="113" customFormat="1" ht="15" x14ac:dyDescent="0.25">
      <c r="A67" s="563"/>
      <c r="B67" s="560"/>
      <c r="C67" s="531"/>
      <c r="D67" s="537"/>
      <c r="E67" s="531"/>
      <c r="F67" s="553"/>
      <c r="G67" s="518"/>
      <c r="H67" s="518"/>
      <c r="I67" s="540"/>
      <c r="J67" s="540"/>
      <c r="K67" s="518"/>
      <c r="L67" s="540"/>
      <c r="M67" s="540"/>
      <c r="N67" s="540"/>
      <c r="O67" s="518"/>
      <c r="P67" s="518"/>
      <c r="Q67" s="534"/>
      <c r="R67" s="549"/>
      <c r="S67" s="79" t="s">
        <v>2152</v>
      </c>
      <c r="T67" s="371" t="s">
        <v>2172</v>
      </c>
      <c r="U67" s="81" t="s">
        <v>2132</v>
      </c>
      <c r="V67" s="377">
        <v>24913593</v>
      </c>
      <c r="W67" s="46"/>
      <c r="X67" s="333">
        <v>948</v>
      </c>
      <c r="Y67" s="48">
        <v>44776</v>
      </c>
      <c r="Z67" s="348">
        <v>24913593</v>
      </c>
      <c r="AA67" s="475">
        <v>4871</v>
      </c>
      <c r="AB67" s="286">
        <v>44809</v>
      </c>
      <c r="AC67" s="177">
        <v>24913593</v>
      </c>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c r="CP67" s="112"/>
      <c r="CQ67" s="112"/>
      <c r="CR67" s="112"/>
      <c r="CS67" s="112"/>
      <c r="CT67" s="112"/>
      <c r="CU67" s="112"/>
      <c r="CV67" s="112"/>
      <c r="CW67" s="112"/>
      <c r="CX67" s="112"/>
      <c r="CY67" s="112"/>
      <c r="CZ67" s="112"/>
      <c r="DA67" s="112"/>
      <c r="DB67" s="112"/>
      <c r="DC67" s="112"/>
      <c r="DD67" s="112"/>
      <c r="DE67" s="112"/>
      <c r="DF67" s="112"/>
      <c r="DG67" s="112"/>
      <c r="DH67" s="112"/>
      <c r="DI67" s="112"/>
      <c r="DJ67" s="112"/>
      <c r="DK67" s="112"/>
      <c r="DL67" s="112"/>
      <c r="DM67" s="112"/>
      <c r="DN67" s="112"/>
      <c r="DO67" s="112"/>
      <c r="DP67" s="112"/>
      <c r="DQ67" s="112"/>
      <c r="DR67" s="112"/>
      <c r="DS67" s="112"/>
      <c r="DT67" s="112"/>
      <c r="DU67" s="112"/>
      <c r="DV67" s="112"/>
      <c r="DW67" s="112"/>
      <c r="DX67" s="112"/>
      <c r="DY67" s="112"/>
      <c r="DZ67" s="112"/>
      <c r="EA67" s="112"/>
      <c r="EB67" s="112"/>
      <c r="EC67" s="112"/>
      <c r="ED67" s="112"/>
    </row>
    <row r="68" spans="1:134" s="113" customFormat="1" ht="15" x14ac:dyDescent="0.25">
      <c r="A68" s="563"/>
      <c r="B68" s="560"/>
      <c r="C68" s="531"/>
      <c r="D68" s="537"/>
      <c r="E68" s="531"/>
      <c r="F68" s="553"/>
      <c r="G68" s="518"/>
      <c r="H68" s="518"/>
      <c r="I68" s="540"/>
      <c r="J68" s="540"/>
      <c r="K68" s="518"/>
      <c r="L68" s="540"/>
      <c r="M68" s="540"/>
      <c r="N68" s="540"/>
      <c r="O68" s="518"/>
      <c r="P68" s="518"/>
      <c r="Q68" s="534"/>
      <c r="R68" s="549"/>
      <c r="S68" s="79" t="s">
        <v>2153</v>
      </c>
      <c r="T68" s="371" t="s">
        <v>2173</v>
      </c>
      <c r="U68" s="81" t="s">
        <v>2133</v>
      </c>
      <c r="V68" s="377">
        <v>93967000</v>
      </c>
      <c r="W68" s="46"/>
      <c r="X68" s="333">
        <v>952</v>
      </c>
      <c r="Y68" s="48">
        <v>44776</v>
      </c>
      <c r="Z68" s="377">
        <v>93967000</v>
      </c>
      <c r="AA68" s="475">
        <v>4877</v>
      </c>
      <c r="AB68" s="286">
        <v>44810</v>
      </c>
      <c r="AC68" s="177">
        <v>93967000</v>
      </c>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c r="BR68" s="112"/>
      <c r="BS68" s="112"/>
      <c r="BT68" s="112"/>
      <c r="BU68" s="112"/>
      <c r="BV68" s="112"/>
      <c r="BW68" s="112"/>
      <c r="BX68" s="112"/>
      <c r="BY68" s="112"/>
      <c r="BZ68" s="112"/>
      <c r="CA68" s="112"/>
      <c r="CB68" s="112"/>
      <c r="CC68" s="112"/>
      <c r="CD68" s="112"/>
      <c r="CE68" s="112"/>
      <c r="CF68" s="112"/>
      <c r="CG68" s="112"/>
      <c r="CH68" s="112"/>
      <c r="CI68" s="112"/>
      <c r="CJ68" s="112"/>
      <c r="CK68" s="112"/>
      <c r="CL68" s="112"/>
      <c r="CM68" s="112"/>
      <c r="CN68" s="112"/>
      <c r="CO68" s="112"/>
      <c r="CP68" s="112"/>
      <c r="CQ68" s="112"/>
      <c r="CR68" s="112"/>
      <c r="CS68" s="112"/>
      <c r="CT68" s="112"/>
      <c r="CU68" s="112"/>
      <c r="CV68" s="112"/>
      <c r="CW68" s="112"/>
      <c r="CX68" s="112"/>
      <c r="CY68" s="112"/>
      <c r="CZ68" s="112"/>
      <c r="DA68" s="112"/>
      <c r="DB68" s="112"/>
      <c r="DC68" s="112"/>
      <c r="DD68" s="112"/>
      <c r="DE68" s="112"/>
      <c r="DF68" s="112"/>
      <c r="DG68" s="112"/>
      <c r="DH68" s="112"/>
      <c r="DI68" s="112"/>
      <c r="DJ68" s="112"/>
      <c r="DK68" s="112"/>
      <c r="DL68" s="112"/>
      <c r="DM68" s="112"/>
      <c r="DN68" s="112"/>
      <c r="DO68" s="112"/>
      <c r="DP68" s="112"/>
      <c r="DQ68" s="112"/>
      <c r="DR68" s="112"/>
      <c r="DS68" s="112"/>
      <c r="DT68" s="112"/>
      <c r="DU68" s="112"/>
      <c r="DV68" s="112"/>
      <c r="DW68" s="112"/>
      <c r="DX68" s="112"/>
      <c r="DY68" s="112"/>
      <c r="DZ68" s="112"/>
      <c r="EA68" s="112"/>
      <c r="EB68" s="112"/>
      <c r="EC68" s="112"/>
      <c r="ED68" s="112"/>
    </row>
    <row r="69" spans="1:134" s="113" customFormat="1" ht="15" x14ac:dyDescent="0.25">
      <c r="A69" s="563"/>
      <c r="B69" s="560"/>
      <c r="C69" s="531"/>
      <c r="D69" s="537"/>
      <c r="E69" s="531"/>
      <c r="F69" s="553"/>
      <c r="G69" s="518"/>
      <c r="H69" s="518"/>
      <c r="I69" s="540"/>
      <c r="J69" s="540"/>
      <c r="K69" s="518"/>
      <c r="L69" s="540"/>
      <c r="M69" s="540"/>
      <c r="N69" s="540"/>
      <c r="O69" s="518"/>
      <c r="P69" s="518"/>
      <c r="Q69" s="534"/>
      <c r="R69" s="549"/>
      <c r="S69" s="79" t="s">
        <v>2154</v>
      </c>
      <c r="T69" s="371" t="s">
        <v>2174</v>
      </c>
      <c r="U69" s="81" t="s">
        <v>2134</v>
      </c>
      <c r="V69" s="377">
        <v>124360000</v>
      </c>
      <c r="W69" s="46"/>
      <c r="X69" s="333">
        <v>955</v>
      </c>
      <c r="Y69" s="48">
        <v>44777</v>
      </c>
      <c r="Z69" s="377">
        <v>124360000</v>
      </c>
      <c r="AA69" s="475">
        <v>5002</v>
      </c>
      <c r="AB69" s="286">
        <v>44823</v>
      </c>
      <c r="AC69" s="177">
        <v>124360000</v>
      </c>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112"/>
      <c r="BJ69" s="112"/>
      <c r="BK69" s="112"/>
      <c r="BL69" s="112"/>
      <c r="BM69" s="112"/>
      <c r="BN69" s="112"/>
      <c r="BO69" s="112"/>
      <c r="BP69" s="112"/>
      <c r="BQ69" s="112"/>
      <c r="BR69" s="112"/>
      <c r="BS69" s="112"/>
      <c r="BT69" s="112"/>
      <c r="BU69" s="112"/>
      <c r="BV69" s="112"/>
      <c r="BW69" s="112"/>
      <c r="BX69" s="112"/>
      <c r="BY69" s="112"/>
      <c r="BZ69" s="112"/>
      <c r="CA69" s="112"/>
      <c r="CB69" s="112"/>
      <c r="CC69" s="112"/>
      <c r="CD69" s="112"/>
      <c r="CE69" s="112"/>
      <c r="CF69" s="112"/>
      <c r="CG69" s="112"/>
      <c r="CH69" s="112"/>
      <c r="CI69" s="112"/>
      <c r="CJ69" s="112"/>
      <c r="CK69" s="112"/>
      <c r="CL69" s="112"/>
      <c r="CM69" s="112"/>
      <c r="CN69" s="112"/>
      <c r="CO69" s="112"/>
      <c r="CP69" s="112"/>
      <c r="CQ69" s="112"/>
      <c r="CR69" s="112"/>
      <c r="CS69" s="112"/>
      <c r="CT69" s="112"/>
      <c r="CU69" s="112"/>
      <c r="CV69" s="112"/>
      <c r="CW69" s="112"/>
      <c r="CX69" s="112"/>
      <c r="CY69" s="112"/>
      <c r="CZ69" s="112"/>
      <c r="DA69" s="112"/>
      <c r="DB69" s="112"/>
      <c r="DC69" s="112"/>
      <c r="DD69" s="112"/>
      <c r="DE69" s="112"/>
      <c r="DF69" s="112"/>
      <c r="DG69" s="112"/>
      <c r="DH69" s="112"/>
      <c r="DI69" s="112"/>
      <c r="DJ69" s="112"/>
      <c r="DK69" s="112"/>
      <c r="DL69" s="112"/>
      <c r="DM69" s="112"/>
      <c r="DN69" s="112"/>
      <c r="DO69" s="112"/>
      <c r="DP69" s="112"/>
      <c r="DQ69" s="112"/>
      <c r="DR69" s="112"/>
      <c r="DS69" s="112"/>
      <c r="DT69" s="112"/>
      <c r="DU69" s="112"/>
      <c r="DV69" s="112"/>
      <c r="DW69" s="112"/>
      <c r="DX69" s="112"/>
      <c r="DY69" s="112"/>
      <c r="DZ69" s="112"/>
      <c r="EA69" s="112"/>
      <c r="EB69" s="112"/>
      <c r="EC69" s="112"/>
      <c r="ED69" s="112"/>
    </row>
    <row r="70" spans="1:134" s="113" customFormat="1" ht="15" x14ac:dyDescent="0.25">
      <c r="A70" s="563"/>
      <c r="B70" s="560"/>
      <c r="C70" s="531"/>
      <c r="D70" s="537"/>
      <c r="E70" s="531"/>
      <c r="F70" s="553"/>
      <c r="G70" s="518"/>
      <c r="H70" s="518"/>
      <c r="I70" s="540"/>
      <c r="J70" s="540"/>
      <c r="K70" s="518"/>
      <c r="L70" s="540"/>
      <c r="M70" s="540"/>
      <c r="N70" s="540"/>
      <c r="O70" s="518"/>
      <c r="P70" s="518"/>
      <c r="Q70" s="534"/>
      <c r="R70" s="549"/>
      <c r="S70" s="79" t="s">
        <v>2155</v>
      </c>
      <c r="T70" s="371" t="s">
        <v>2175</v>
      </c>
      <c r="U70" s="81" t="s">
        <v>2135</v>
      </c>
      <c r="V70" s="377">
        <v>147000000</v>
      </c>
      <c r="W70" s="46"/>
      <c r="X70" s="333">
        <v>950</v>
      </c>
      <c r="Y70" s="48">
        <v>44776</v>
      </c>
      <c r="Z70" s="377">
        <v>147000000</v>
      </c>
      <c r="AA70" s="475">
        <v>5047</v>
      </c>
      <c r="AB70" s="286">
        <v>44827</v>
      </c>
      <c r="AC70" s="177">
        <v>145000000</v>
      </c>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112"/>
      <c r="BJ70" s="112"/>
      <c r="BK70" s="112"/>
      <c r="BL70" s="112"/>
      <c r="BM70" s="112"/>
      <c r="BN70" s="112"/>
      <c r="BO70" s="112"/>
      <c r="BP70" s="112"/>
      <c r="BQ70" s="112"/>
      <c r="BR70" s="112"/>
      <c r="BS70" s="112"/>
      <c r="BT70" s="112"/>
      <c r="BU70" s="112"/>
      <c r="BV70" s="112"/>
      <c r="BW70" s="112"/>
      <c r="BX70" s="112"/>
      <c r="BY70" s="112"/>
      <c r="BZ70" s="112"/>
      <c r="CA70" s="112"/>
      <c r="CB70" s="112"/>
      <c r="CC70" s="112"/>
      <c r="CD70" s="112"/>
      <c r="CE70" s="112"/>
      <c r="CF70" s="112"/>
      <c r="CG70" s="112"/>
      <c r="CH70" s="112"/>
      <c r="CI70" s="112"/>
      <c r="CJ70" s="112"/>
      <c r="CK70" s="112"/>
      <c r="CL70" s="112"/>
      <c r="CM70" s="112"/>
      <c r="CN70" s="112"/>
      <c r="CO70" s="112"/>
      <c r="CP70" s="112"/>
      <c r="CQ70" s="112"/>
      <c r="CR70" s="112"/>
      <c r="CS70" s="112"/>
      <c r="CT70" s="112"/>
      <c r="CU70" s="112"/>
      <c r="CV70" s="112"/>
      <c r="CW70" s="112"/>
      <c r="CX70" s="112"/>
      <c r="CY70" s="112"/>
      <c r="CZ70" s="112"/>
      <c r="DA70" s="112"/>
      <c r="DB70" s="112"/>
      <c r="DC70" s="112"/>
      <c r="DD70" s="112"/>
      <c r="DE70" s="112"/>
      <c r="DF70" s="112"/>
      <c r="DG70" s="112"/>
      <c r="DH70" s="112"/>
      <c r="DI70" s="112"/>
      <c r="DJ70" s="112"/>
      <c r="DK70" s="112"/>
      <c r="DL70" s="112"/>
      <c r="DM70" s="112"/>
      <c r="DN70" s="112"/>
      <c r="DO70" s="112"/>
      <c r="DP70" s="112"/>
      <c r="DQ70" s="112"/>
      <c r="DR70" s="112"/>
      <c r="DS70" s="112"/>
      <c r="DT70" s="112"/>
      <c r="DU70" s="112"/>
      <c r="DV70" s="112"/>
      <c r="DW70" s="112"/>
      <c r="DX70" s="112"/>
      <c r="DY70" s="112"/>
      <c r="DZ70" s="112"/>
      <c r="EA70" s="112"/>
      <c r="EB70" s="112"/>
      <c r="EC70" s="112"/>
      <c r="ED70" s="112"/>
    </row>
    <row r="71" spans="1:134" s="113" customFormat="1" ht="15" x14ac:dyDescent="0.25">
      <c r="A71" s="563"/>
      <c r="B71" s="560"/>
      <c r="C71" s="531"/>
      <c r="D71" s="537"/>
      <c r="E71" s="531"/>
      <c r="F71" s="553"/>
      <c r="G71" s="518"/>
      <c r="H71" s="518"/>
      <c r="I71" s="540"/>
      <c r="J71" s="540"/>
      <c r="K71" s="518"/>
      <c r="L71" s="540"/>
      <c r="M71" s="540"/>
      <c r="N71" s="540"/>
      <c r="O71" s="518"/>
      <c r="P71" s="518"/>
      <c r="Q71" s="534"/>
      <c r="R71" s="549"/>
      <c r="S71" s="79" t="s">
        <v>2156</v>
      </c>
      <c r="T71" s="371" t="s">
        <v>2176</v>
      </c>
      <c r="U71" s="81" t="s">
        <v>2136</v>
      </c>
      <c r="V71" s="377">
        <v>687500000</v>
      </c>
      <c r="W71" s="46"/>
      <c r="X71" s="333">
        <v>957</v>
      </c>
      <c r="Y71" s="48">
        <v>44777</v>
      </c>
      <c r="Z71" s="377">
        <v>687500000</v>
      </c>
      <c r="AA71" s="475"/>
      <c r="AB71" s="286"/>
      <c r="AC71" s="177"/>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112"/>
      <c r="BK71" s="112"/>
      <c r="BL71" s="112"/>
      <c r="BM71" s="112"/>
      <c r="BN71" s="112"/>
      <c r="BO71" s="112"/>
      <c r="BP71" s="112"/>
      <c r="BQ71" s="112"/>
      <c r="BR71" s="112"/>
      <c r="BS71" s="112"/>
      <c r="BT71" s="112"/>
      <c r="BU71" s="112"/>
      <c r="BV71" s="112"/>
      <c r="BW71" s="112"/>
      <c r="BX71" s="112"/>
      <c r="BY71" s="112"/>
      <c r="BZ71" s="112"/>
      <c r="CA71" s="112"/>
      <c r="CB71" s="112"/>
      <c r="CC71" s="112"/>
      <c r="CD71" s="112"/>
      <c r="CE71" s="112"/>
      <c r="CF71" s="112"/>
      <c r="CG71" s="112"/>
      <c r="CH71" s="112"/>
      <c r="CI71" s="112"/>
      <c r="CJ71" s="112"/>
      <c r="CK71" s="112"/>
      <c r="CL71" s="112"/>
      <c r="CM71" s="112"/>
      <c r="CN71" s="112"/>
      <c r="CO71" s="112"/>
      <c r="CP71" s="112"/>
      <c r="CQ71" s="112"/>
      <c r="CR71" s="112"/>
      <c r="CS71" s="112"/>
      <c r="CT71" s="112"/>
      <c r="CU71" s="112"/>
      <c r="CV71" s="112"/>
      <c r="CW71" s="112"/>
      <c r="CX71" s="112"/>
      <c r="CY71" s="112"/>
      <c r="CZ71" s="112"/>
      <c r="DA71" s="112"/>
      <c r="DB71" s="112"/>
      <c r="DC71" s="112"/>
      <c r="DD71" s="112"/>
      <c r="DE71" s="112"/>
      <c r="DF71" s="112"/>
      <c r="DG71" s="112"/>
      <c r="DH71" s="112"/>
      <c r="DI71" s="112"/>
      <c r="DJ71" s="112"/>
      <c r="DK71" s="112"/>
      <c r="DL71" s="112"/>
      <c r="DM71" s="112"/>
      <c r="DN71" s="112"/>
      <c r="DO71" s="112"/>
      <c r="DP71" s="112"/>
      <c r="DQ71" s="112"/>
      <c r="DR71" s="112"/>
      <c r="DS71" s="112"/>
      <c r="DT71" s="112"/>
      <c r="DU71" s="112"/>
      <c r="DV71" s="112"/>
      <c r="DW71" s="112"/>
      <c r="DX71" s="112"/>
      <c r="DY71" s="112"/>
      <c r="DZ71" s="112"/>
      <c r="EA71" s="112"/>
      <c r="EB71" s="112"/>
      <c r="EC71" s="112"/>
      <c r="ED71" s="112"/>
    </row>
    <row r="72" spans="1:134" s="113" customFormat="1" ht="15" x14ac:dyDescent="0.25">
      <c r="A72" s="563"/>
      <c r="B72" s="560"/>
      <c r="C72" s="531"/>
      <c r="D72" s="537"/>
      <c r="E72" s="531"/>
      <c r="F72" s="553"/>
      <c r="G72" s="518"/>
      <c r="H72" s="518"/>
      <c r="I72" s="540"/>
      <c r="J72" s="540"/>
      <c r="K72" s="518"/>
      <c r="L72" s="540"/>
      <c r="M72" s="540"/>
      <c r="N72" s="540"/>
      <c r="O72" s="518"/>
      <c r="P72" s="518"/>
      <c r="Q72" s="534"/>
      <c r="R72" s="549"/>
      <c r="S72" s="79" t="s">
        <v>2157</v>
      </c>
      <c r="T72" s="371" t="s">
        <v>2177</v>
      </c>
      <c r="U72" s="81" t="s">
        <v>2137</v>
      </c>
      <c r="V72" s="377">
        <v>45610400</v>
      </c>
      <c r="W72" s="46"/>
      <c r="X72" s="333">
        <v>956</v>
      </c>
      <c r="Y72" s="48">
        <v>44777</v>
      </c>
      <c r="Z72" s="377">
        <v>45610400</v>
      </c>
      <c r="AA72" s="475">
        <v>4937</v>
      </c>
      <c r="AB72" s="286">
        <v>44816</v>
      </c>
      <c r="AC72" s="177">
        <v>45610400</v>
      </c>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2"/>
      <c r="BR72" s="112"/>
      <c r="BS72" s="112"/>
      <c r="BT72" s="112"/>
      <c r="BU72" s="112"/>
      <c r="BV72" s="112"/>
      <c r="BW72" s="112"/>
      <c r="BX72" s="112"/>
      <c r="BY72" s="112"/>
      <c r="BZ72" s="112"/>
      <c r="CA72" s="112"/>
      <c r="CB72" s="112"/>
      <c r="CC72" s="112"/>
      <c r="CD72" s="112"/>
      <c r="CE72" s="112"/>
      <c r="CF72" s="112"/>
      <c r="CG72" s="112"/>
      <c r="CH72" s="112"/>
      <c r="CI72" s="112"/>
      <c r="CJ72" s="112"/>
      <c r="CK72" s="112"/>
      <c r="CL72" s="112"/>
      <c r="CM72" s="112"/>
      <c r="CN72" s="112"/>
      <c r="CO72" s="112"/>
      <c r="CP72" s="112"/>
      <c r="CQ72" s="112"/>
      <c r="CR72" s="112"/>
      <c r="CS72" s="112"/>
      <c r="CT72" s="112"/>
      <c r="CU72" s="112"/>
      <c r="CV72" s="112"/>
      <c r="CW72" s="112"/>
      <c r="CX72" s="112"/>
      <c r="CY72" s="112"/>
      <c r="CZ72" s="112"/>
      <c r="DA72" s="112"/>
      <c r="DB72" s="112"/>
      <c r="DC72" s="112"/>
      <c r="DD72" s="112"/>
      <c r="DE72" s="112"/>
      <c r="DF72" s="112"/>
      <c r="DG72" s="112"/>
      <c r="DH72" s="112"/>
      <c r="DI72" s="112"/>
      <c r="DJ72" s="112"/>
      <c r="DK72" s="112"/>
      <c r="DL72" s="112"/>
      <c r="DM72" s="112"/>
      <c r="DN72" s="112"/>
      <c r="DO72" s="112"/>
      <c r="DP72" s="112"/>
      <c r="DQ72" s="112"/>
      <c r="DR72" s="112"/>
      <c r="DS72" s="112"/>
      <c r="DT72" s="112"/>
      <c r="DU72" s="112"/>
      <c r="DV72" s="112"/>
      <c r="DW72" s="112"/>
      <c r="DX72" s="112"/>
      <c r="DY72" s="112"/>
      <c r="DZ72" s="112"/>
      <c r="EA72" s="112"/>
      <c r="EB72" s="112"/>
      <c r="EC72" s="112"/>
      <c r="ED72" s="112"/>
    </row>
    <row r="73" spans="1:134" s="113" customFormat="1" ht="15" x14ac:dyDescent="0.25">
      <c r="A73" s="563"/>
      <c r="B73" s="560"/>
      <c r="C73" s="531"/>
      <c r="D73" s="537"/>
      <c r="E73" s="531"/>
      <c r="F73" s="553"/>
      <c r="G73" s="518"/>
      <c r="H73" s="518"/>
      <c r="I73" s="540"/>
      <c r="J73" s="540"/>
      <c r="K73" s="518"/>
      <c r="L73" s="540"/>
      <c r="M73" s="540"/>
      <c r="N73" s="540"/>
      <c r="O73" s="518"/>
      <c r="P73" s="518"/>
      <c r="Q73" s="534"/>
      <c r="R73" s="549"/>
      <c r="S73" s="79" t="s">
        <v>2158</v>
      </c>
      <c r="T73" s="371" t="s">
        <v>2178</v>
      </c>
      <c r="U73" s="81" t="s">
        <v>2138</v>
      </c>
      <c r="V73" s="377">
        <v>277873400</v>
      </c>
      <c r="W73" s="46"/>
      <c r="X73" s="333">
        <v>954</v>
      </c>
      <c r="Y73" s="48">
        <v>44777</v>
      </c>
      <c r="Z73" s="377">
        <v>277873400</v>
      </c>
      <c r="AA73" s="475">
        <v>5000</v>
      </c>
      <c r="AB73" s="286">
        <v>44823</v>
      </c>
      <c r="AC73" s="177">
        <v>277873400</v>
      </c>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BK73" s="112"/>
      <c r="BL73" s="112"/>
      <c r="BM73" s="112"/>
      <c r="BN73" s="112"/>
      <c r="BO73" s="112"/>
      <c r="BP73" s="112"/>
      <c r="BQ73" s="112"/>
      <c r="BR73" s="112"/>
      <c r="BS73" s="112"/>
      <c r="BT73" s="112"/>
      <c r="BU73" s="112"/>
      <c r="BV73" s="112"/>
      <c r="BW73" s="112"/>
      <c r="BX73" s="112"/>
      <c r="BY73" s="112"/>
      <c r="BZ73" s="112"/>
      <c r="CA73" s="112"/>
      <c r="CB73" s="112"/>
      <c r="CC73" s="112"/>
      <c r="CD73" s="112"/>
      <c r="CE73" s="112"/>
      <c r="CF73" s="112"/>
      <c r="CG73" s="112"/>
      <c r="CH73" s="112"/>
      <c r="CI73" s="112"/>
      <c r="CJ73" s="112"/>
      <c r="CK73" s="112"/>
      <c r="CL73" s="112"/>
      <c r="CM73" s="112"/>
      <c r="CN73" s="112"/>
      <c r="CO73" s="112"/>
      <c r="CP73" s="112"/>
      <c r="CQ73" s="112"/>
      <c r="CR73" s="112"/>
      <c r="CS73" s="112"/>
      <c r="CT73" s="112"/>
      <c r="CU73" s="112"/>
      <c r="CV73" s="112"/>
      <c r="CW73" s="112"/>
      <c r="CX73" s="112"/>
      <c r="CY73" s="112"/>
      <c r="CZ73" s="112"/>
      <c r="DA73" s="112"/>
      <c r="DB73" s="112"/>
      <c r="DC73" s="112"/>
      <c r="DD73" s="112"/>
      <c r="DE73" s="112"/>
      <c r="DF73" s="112"/>
      <c r="DG73" s="112"/>
      <c r="DH73" s="112"/>
      <c r="DI73" s="112"/>
      <c r="DJ73" s="112"/>
      <c r="DK73" s="112"/>
      <c r="DL73" s="112"/>
      <c r="DM73" s="112"/>
      <c r="DN73" s="112"/>
      <c r="DO73" s="112"/>
      <c r="DP73" s="112"/>
      <c r="DQ73" s="112"/>
      <c r="DR73" s="112"/>
      <c r="DS73" s="112"/>
      <c r="DT73" s="112"/>
      <c r="DU73" s="112"/>
      <c r="DV73" s="112"/>
      <c r="DW73" s="112"/>
      <c r="DX73" s="112"/>
      <c r="DY73" s="112"/>
      <c r="DZ73" s="112"/>
      <c r="EA73" s="112"/>
      <c r="EB73" s="112"/>
      <c r="EC73" s="112"/>
      <c r="ED73" s="112"/>
    </row>
    <row r="74" spans="1:134" s="113" customFormat="1" ht="15" x14ac:dyDescent="0.25">
      <c r="A74" s="563"/>
      <c r="B74" s="560"/>
      <c r="C74" s="531"/>
      <c r="D74" s="537"/>
      <c r="E74" s="531"/>
      <c r="F74" s="553"/>
      <c r="G74" s="518"/>
      <c r="H74" s="518"/>
      <c r="I74" s="540"/>
      <c r="J74" s="540"/>
      <c r="K74" s="518"/>
      <c r="L74" s="540"/>
      <c r="M74" s="540"/>
      <c r="N74" s="540"/>
      <c r="O74" s="518"/>
      <c r="P74" s="518"/>
      <c r="Q74" s="534"/>
      <c r="R74" s="549"/>
      <c r="S74" s="79" t="s">
        <v>2159</v>
      </c>
      <c r="T74" s="371" t="s">
        <v>2179</v>
      </c>
      <c r="U74" s="81" t="s">
        <v>2139</v>
      </c>
      <c r="V74" s="377">
        <v>247347487</v>
      </c>
      <c r="W74" s="46"/>
      <c r="X74" s="333">
        <v>983</v>
      </c>
      <c r="Y74" s="48">
        <v>44778</v>
      </c>
      <c r="Z74" s="377">
        <v>247347487</v>
      </c>
      <c r="AA74" s="475">
        <v>5181</v>
      </c>
      <c r="AB74" s="286">
        <v>44833</v>
      </c>
      <c r="AC74" s="177">
        <v>247347487</v>
      </c>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112"/>
      <c r="AZ74" s="112"/>
      <c r="BA74" s="112"/>
      <c r="BB74" s="112"/>
      <c r="BC74" s="112"/>
      <c r="BD74" s="112"/>
      <c r="BE74" s="112"/>
      <c r="BF74" s="112"/>
      <c r="BG74" s="112"/>
      <c r="BH74" s="112"/>
      <c r="BI74" s="112"/>
      <c r="BJ74" s="112"/>
      <c r="BK74" s="112"/>
      <c r="BL74" s="112"/>
      <c r="BM74" s="112"/>
      <c r="BN74" s="112"/>
      <c r="BO74" s="112"/>
      <c r="BP74" s="112"/>
      <c r="BQ74" s="112"/>
      <c r="BR74" s="112"/>
      <c r="BS74" s="112"/>
      <c r="BT74" s="112"/>
      <c r="BU74" s="112"/>
      <c r="BV74" s="112"/>
      <c r="BW74" s="112"/>
      <c r="BX74" s="112"/>
      <c r="BY74" s="112"/>
      <c r="BZ74" s="112"/>
      <c r="CA74" s="112"/>
      <c r="CB74" s="112"/>
      <c r="CC74" s="112"/>
      <c r="CD74" s="112"/>
      <c r="CE74" s="112"/>
      <c r="CF74" s="112"/>
      <c r="CG74" s="112"/>
      <c r="CH74" s="112"/>
      <c r="CI74" s="112"/>
      <c r="CJ74" s="112"/>
      <c r="CK74" s="112"/>
      <c r="CL74" s="112"/>
      <c r="CM74" s="112"/>
      <c r="CN74" s="112"/>
      <c r="CO74" s="112"/>
      <c r="CP74" s="112"/>
      <c r="CQ74" s="112"/>
      <c r="CR74" s="112"/>
      <c r="CS74" s="112"/>
      <c r="CT74" s="112"/>
      <c r="CU74" s="112"/>
      <c r="CV74" s="112"/>
      <c r="CW74" s="112"/>
      <c r="CX74" s="112"/>
      <c r="CY74" s="112"/>
      <c r="CZ74" s="112"/>
      <c r="DA74" s="112"/>
      <c r="DB74" s="112"/>
      <c r="DC74" s="112"/>
      <c r="DD74" s="112"/>
      <c r="DE74" s="112"/>
      <c r="DF74" s="112"/>
      <c r="DG74" s="112"/>
      <c r="DH74" s="112"/>
      <c r="DI74" s="112"/>
      <c r="DJ74" s="112"/>
      <c r="DK74" s="112"/>
      <c r="DL74" s="112"/>
      <c r="DM74" s="112"/>
      <c r="DN74" s="112"/>
      <c r="DO74" s="112"/>
      <c r="DP74" s="112"/>
      <c r="DQ74" s="112"/>
      <c r="DR74" s="112"/>
      <c r="DS74" s="112"/>
      <c r="DT74" s="112"/>
      <c r="DU74" s="112"/>
      <c r="DV74" s="112"/>
      <c r="DW74" s="112"/>
      <c r="DX74" s="112"/>
      <c r="DY74" s="112"/>
      <c r="DZ74" s="112"/>
      <c r="EA74" s="112"/>
      <c r="EB74" s="112"/>
      <c r="EC74" s="112"/>
      <c r="ED74" s="112"/>
    </row>
    <row r="75" spans="1:134" s="113" customFormat="1" ht="15" x14ac:dyDescent="0.25">
      <c r="A75" s="563"/>
      <c r="B75" s="560"/>
      <c r="C75" s="531"/>
      <c r="D75" s="537"/>
      <c r="E75" s="531"/>
      <c r="F75" s="553"/>
      <c r="G75" s="518"/>
      <c r="H75" s="518"/>
      <c r="I75" s="540"/>
      <c r="J75" s="540"/>
      <c r="K75" s="518"/>
      <c r="L75" s="540"/>
      <c r="M75" s="540"/>
      <c r="N75" s="540"/>
      <c r="O75" s="518"/>
      <c r="P75" s="518"/>
      <c r="Q75" s="534"/>
      <c r="R75" s="549"/>
      <c r="S75" s="79" t="s">
        <v>2160</v>
      </c>
      <c r="T75" s="371" t="s">
        <v>2180</v>
      </c>
      <c r="U75" s="81" t="s">
        <v>2140</v>
      </c>
      <c r="V75" s="377">
        <v>311000000</v>
      </c>
      <c r="W75" s="46"/>
      <c r="X75" s="333">
        <v>973</v>
      </c>
      <c r="Y75" s="48">
        <v>44778</v>
      </c>
      <c r="Z75" s="377">
        <v>311000000</v>
      </c>
      <c r="AA75" s="475"/>
      <c r="AB75" s="286"/>
      <c r="AC75" s="177"/>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112"/>
      <c r="BU75" s="112"/>
      <c r="BV75" s="112"/>
      <c r="BW75" s="112"/>
      <c r="BX75" s="112"/>
      <c r="BY75" s="112"/>
      <c r="BZ75" s="112"/>
      <c r="CA75" s="112"/>
      <c r="CB75" s="112"/>
      <c r="CC75" s="112"/>
      <c r="CD75" s="112"/>
      <c r="CE75" s="112"/>
      <c r="CF75" s="112"/>
      <c r="CG75" s="112"/>
      <c r="CH75" s="112"/>
      <c r="CI75" s="112"/>
      <c r="CJ75" s="112"/>
      <c r="CK75" s="112"/>
      <c r="CL75" s="112"/>
      <c r="CM75" s="112"/>
      <c r="CN75" s="112"/>
      <c r="CO75" s="112"/>
      <c r="CP75" s="112"/>
      <c r="CQ75" s="112"/>
      <c r="CR75" s="112"/>
      <c r="CS75" s="112"/>
      <c r="CT75" s="112"/>
      <c r="CU75" s="112"/>
      <c r="CV75" s="112"/>
      <c r="CW75" s="112"/>
      <c r="CX75" s="112"/>
      <c r="CY75" s="112"/>
      <c r="CZ75" s="112"/>
      <c r="DA75" s="112"/>
      <c r="DB75" s="112"/>
      <c r="DC75" s="112"/>
      <c r="DD75" s="112"/>
      <c r="DE75" s="112"/>
      <c r="DF75" s="112"/>
      <c r="DG75" s="112"/>
      <c r="DH75" s="112"/>
      <c r="DI75" s="112"/>
      <c r="DJ75" s="112"/>
      <c r="DK75" s="112"/>
      <c r="DL75" s="112"/>
      <c r="DM75" s="112"/>
      <c r="DN75" s="112"/>
      <c r="DO75" s="112"/>
      <c r="DP75" s="112"/>
      <c r="DQ75" s="112"/>
      <c r="DR75" s="112"/>
      <c r="DS75" s="112"/>
      <c r="DT75" s="112"/>
      <c r="DU75" s="112"/>
      <c r="DV75" s="112"/>
      <c r="DW75" s="112"/>
      <c r="DX75" s="112"/>
      <c r="DY75" s="112"/>
      <c r="DZ75" s="112"/>
      <c r="EA75" s="112"/>
      <c r="EB75" s="112"/>
      <c r="EC75" s="112"/>
      <c r="ED75" s="112"/>
    </row>
    <row r="76" spans="1:134" s="113" customFormat="1" ht="15" x14ac:dyDescent="0.25">
      <c r="A76" s="563"/>
      <c r="B76" s="560"/>
      <c r="C76" s="531"/>
      <c r="D76" s="537"/>
      <c r="E76" s="531"/>
      <c r="F76" s="553"/>
      <c r="G76" s="518"/>
      <c r="H76" s="518"/>
      <c r="I76" s="540"/>
      <c r="J76" s="540"/>
      <c r="K76" s="518"/>
      <c r="L76" s="540"/>
      <c r="M76" s="540"/>
      <c r="N76" s="540"/>
      <c r="O76" s="518"/>
      <c r="P76" s="518"/>
      <c r="Q76" s="534"/>
      <c r="R76" s="549"/>
      <c r="S76" s="79" t="s">
        <v>2161</v>
      </c>
      <c r="T76" s="371" t="s">
        <v>2181</v>
      </c>
      <c r="U76" s="81" t="s">
        <v>2141</v>
      </c>
      <c r="V76" s="377">
        <v>56645932</v>
      </c>
      <c r="W76" s="46"/>
      <c r="X76" s="333">
        <v>972</v>
      </c>
      <c r="Y76" s="48">
        <v>44778</v>
      </c>
      <c r="Z76" s="377">
        <v>56645932</v>
      </c>
      <c r="AA76" s="475">
        <v>4897</v>
      </c>
      <c r="AB76" s="286">
        <v>44811</v>
      </c>
      <c r="AC76" s="177">
        <v>56645932</v>
      </c>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c r="BE76" s="112"/>
      <c r="BF76" s="112"/>
      <c r="BG76" s="112"/>
      <c r="BH76" s="112"/>
      <c r="BI76" s="112"/>
      <c r="BJ76" s="112"/>
      <c r="BK76" s="112"/>
      <c r="BL76" s="112"/>
      <c r="BM76" s="112"/>
      <c r="BN76" s="112"/>
      <c r="BO76" s="112"/>
      <c r="BP76" s="112"/>
      <c r="BQ76" s="112"/>
      <c r="BR76" s="112"/>
      <c r="BS76" s="112"/>
      <c r="BT76" s="112"/>
      <c r="BU76" s="112"/>
      <c r="BV76" s="112"/>
      <c r="BW76" s="112"/>
      <c r="BX76" s="112"/>
      <c r="BY76" s="112"/>
      <c r="BZ76" s="112"/>
      <c r="CA76" s="112"/>
      <c r="CB76" s="112"/>
      <c r="CC76" s="112"/>
      <c r="CD76" s="112"/>
      <c r="CE76" s="112"/>
      <c r="CF76" s="112"/>
      <c r="CG76" s="112"/>
      <c r="CH76" s="112"/>
      <c r="CI76" s="112"/>
      <c r="CJ76" s="112"/>
      <c r="CK76" s="112"/>
      <c r="CL76" s="112"/>
      <c r="CM76" s="112"/>
      <c r="CN76" s="112"/>
      <c r="CO76" s="112"/>
      <c r="CP76" s="112"/>
      <c r="CQ76" s="112"/>
      <c r="CR76" s="112"/>
      <c r="CS76" s="112"/>
      <c r="CT76" s="112"/>
      <c r="CU76" s="112"/>
      <c r="CV76" s="112"/>
      <c r="CW76" s="112"/>
      <c r="CX76" s="112"/>
      <c r="CY76" s="112"/>
      <c r="CZ76" s="112"/>
      <c r="DA76" s="112"/>
      <c r="DB76" s="112"/>
      <c r="DC76" s="112"/>
      <c r="DD76" s="112"/>
      <c r="DE76" s="112"/>
      <c r="DF76" s="112"/>
      <c r="DG76" s="112"/>
      <c r="DH76" s="112"/>
      <c r="DI76" s="112"/>
      <c r="DJ76" s="112"/>
      <c r="DK76" s="112"/>
      <c r="DL76" s="112"/>
      <c r="DM76" s="112"/>
      <c r="DN76" s="112"/>
      <c r="DO76" s="112"/>
      <c r="DP76" s="112"/>
      <c r="DQ76" s="112"/>
      <c r="DR76" s="112"/>
      <c r="DS76" s="112"/>
      <c r="DT76" s="112"/>
      <c r="DU76" s="112"/>
      <c r="DV76" s="112"/>
      <c r="DW76" s="112"/>
      <c r="DX76" s="112"/>
      <c r="DY76" s="112"/>
      <c r="DZ76" s="112"/>
      <c r="EA76" s="112"/>
      <c r="EB76" s="112"/>
      <c r="EC76" s="112"/>
      <c r="ED76" s="112"/>
    </row>
    <row r="77" spans="1:134" s="113" customFormat="1" ht="15" x14ac:dyDescent="0.25">
      <c r="A77" s="563"/>
      <c r="B77" s="560"/>
      <c r="C77" s="531"/>
      <c r="D77" s="537"/>
      <c r="E77" s="531"/>
      <c r="F77" s="553"/>
      <c r="G77" s="518"/>
      <c r="H77" s="518"/>
      <c r="I77" s="540"/>
      <c r="J77" s="540"/>
      <c r="K77" s="518"/>
      <c r="L77" s="540"/>
      <c r="M77" s="540"/>
      <c r="N77" s="540"/>
      <c r="O77" s="518"/>
      <c r="P77" s="518"/>
      <c r="Q77" s="534"/>
      <c r="R77" s="549"/>
      <c r="S77" s="79" t="s">
        <v>2162</v>
      </c>
      <c r="T77" s="371" t="s">
        <v>2182</v>
      </c>
      <c r="U77" s="81" t="s">
        <v>2142</v>
      </c>
      <c r="V77" s="377">
        <v>176840830</v>
      </c>
      <c r="W77" s="46"/>
      <c r="X77" s="333">
        <v>984</v>
      </c>
      <c r="Y77" s="48">
        <v>44778</v>
      </c>
      <c r="Z77" s="377">
        <v>176840830</v>
      </c>
      <c r="AA77" s="475"/>
      <c r="AB77" s="286"/>
      <c r="AC77" s="177"/>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c r="BG77" s="112"/>
      <c r="BH77" s="112"/>
      <c r="BI77" s="112"/>
      <c r="BJ77" s="112"/>
      <c r="BK77" s="112"/>
      <c r="BL77" s="112"/>
      <c r="BM77" s="112"/>
      <c r="BN77" s="112"/>
      <c r="BO77" s="112"/>
      <c r="BP77" s="112"/>
      <c r="BQ77" s="112"/>
      <c r="BR77" s="112"/>
      <c r="BS77" s="112"/>
      <c r="BT77" s="112"/>
      <c r="BU77" s="112"/>
      <c r="BV77" s="112"/>
      <c r="BW77" s="112"/>
      <c r="BX77" s="112"/>
      <c r="BY77" s="112"/>
      <c r="BZ77" s="112"/>
      <c r="CA77" s="112"/>
      <c r="CB77" s="112"/>
      <c r="CC77" s="112"/>
      <c r="CD77" s="112"/>
      <c r="CE77" s="112"/>
      <c r="CF77" s="112"/>
      <c r="CG77" s="112"/>
      <c r="CH77" s="112"/>
      <c r="CI77" s="112"/>
      <c r="CJ77" s="112"/>
      <c r="CK77" s="112"/>
      <c r="CL77" s="112"/>
      <c r="CM77" s="112"/>
      <c r="CN77" s="112"/>
      <c r="CO77" s="112"/>
      <c r="CP77" s="112"/>
      <c r="CQ77" s="112"/>
      <c r="CR77" s="112"/>
      <c r="CS77" s="112"/>
      <c r="CT77" s="112"/>
      <c r="CU77" s="112"/>
      <c r="CV77" s="112"/>
      <c r="CW77" s="112"/>
      <c r="CX77" s="112"/>
      <c r="CY77" s="112"/>
      <c r="CZ77" s="112"/>
      <c r="DA77" s="112"/>
      <c r="DB77" s="112"/>
      <c r="DC77" s="112"/>
      <c r="DD77" s="112"/>
      <c r="DE77" s="112"/>
      <c r="DF77" s="112"/>
      <c r="DG77" s="112"/>
      <c r="DH77" s="112"/>
      <c r="DI77" s="112"/>
      <c r="DJ77" s="112"/>
      <c r="DK77" s="112"/>
      <c r="DL77" s="112"/>
      <c r="DM77" s="112"/>
      <c r="DN77" s="112"/>
      <c r="DO77" s="112"/>
      <c r="DP77" s="112"/>
      <c r="DQ77" s="112"/>
      <c r="DR77" s="112"/>
      <c r="DS77" s="112"/>
      <c r="DT77" s="112"/>
      <c r="DU77" s="112"/>
      <c r="DV77" s="112"/>
      <c r="DW77" s="112"/>
      <c r="DX77" s="112"/>
      <c r="DY77" s="112"/>
      <c r="DZ77" s="112"/>
      <c r="EA77" s="112"/>
      <c r="EB77" s="112"/>
      <c r="EC77" s="112"/>
      <c r="ED77" s="112"/>
    </row>
    <row r="78" spans="1:134" s="113" customFormat="1" ht="15" x14ac:dyDescent="0.25">
      <c r="A78" s="563"/>
      <c r="B78" s="560"/>
      <c r="C78" s="531"/>
      <c r="D78" s="537"/>
      <c r="E78" s="531"/>
      <c r="F78" s="553"/>
      <c r="G78" s="518"/>
      <c r="H78" s="518"/>
      <c r="I78" s="540"/>
      <c r="J78" s="540"/>
      <c r="K78" s="518"/>
      <c r="L78" s="540"/>
      <c r="M78" s="540"/>
      <c r="N78" s="540"/>
      <c r="O78" s="518"/>
      <c r="P78" s="518"/>
      <c r="Q78" s="534"/>
      <c r="R78" s="549"/>
      <c r="S78" s="79" t="s">
        <v>2163</v>
      </c>
      <c r="T78" s="371" t="s">
        <v>2183</v>
      </c>
      <c r="U78" s="81" t="s">
        <v>2143</v>
      </c>
      <c r="V78" s="377">
        <v>96816000</v>
      </c>
      <c r="W78" s="46"/>
      <c r="X78" s="333">
        <v>985</v>
      </c>
      <c r="Y78" s="48">
        <v>44778</v>
      </c>
      <c r="Z78" s="377">
        <v>96816000</v>
      </c>
      <c r="AA78" s="475">
        <v>5001</v>
      </c>
      <c r="AB78" s="286">
        <v>44823</v>
      </c>
      <c r="AC78" s="177">
        <v>96816000</v>
      </c>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2"/>
      <c r="BQ78" s="112"/>
      <c r="BR78" s="112"/>
      <c r="BS78" s="112"/>
      <c r="BT78" s="112"/>
      <c r="BU78" s="112"/>
      <c r="BV78" s="112"/>
      <c r="BW78" s="112"/>
      <c r="BX78" s="112"/>
      <c r="BY78" s="112"/>
      <c r="BZ78" s="112"/>
      <c r="CA78" s="112"/>
      <c r="CB78" s="112"/>
      <c r="CC78" s="112"/>
      <c r="CD78" s="112"/>
      <c r="CE78" s="112"/>
      <c r="CF78" s="112"/>
      <c r="CG78" s="112"/>
      <c r="CH78" s="112"/>
      <c r="CI78" s="112"/>
      <c r="CJ78" s="112"/>
      <c r="CK78" s="112"/>
      <c r="CL78" s="112"/>
      <c r="CM78" s="112"/>
      <c r="CN78" s="112"/>
      <c r="CO78" s="112"/>
      <c r="CP78" s="112"/>
      <c r="CQ78" s="112"/>
      <c r="CR78" s="112"/>
      <c r="CS78" s="112"/>
      <c r="CT78" s="112"/>
      <c r="CU78" s="112"/>
      <c r="CV78" s="112"/>
      <c r="CW78" s="112"/>
      <c r="CX78" s="112"/>
      <c r="CY78" s="112"/>
      <c r="CZ78" s="112"/>
      <c r="DA78" s="112"/>
      <c r="DB78" s="112"/>
      <c r="DC78" s="112"/>
      <c r="DD78" s="112"/>
      <c r="DE78" s="112"/>
      <c r="DF78" s="112"/>
      <c r="DG78" s="112"/>
      <c r="DH78" s="112"/>
      <c r="DI78" s="112"/>
      <c r="DJ78" s="112"/>
      <c r="DK78" s="112"/>
      <c r="DL78" s="112"/>
      <c r="DM78" s="112"/>
      <c r="DN78" s="112"/>
      <c r="DO78" s="112"/>
      <c r="DP78" s="112"/>
      <c r="DQ78" s="112"/>
      <c r="DR78" s="112"/>
      <c r="DS78" s="112"/>
      <c r="DT78" s="112"/>
      <c r="DU78" s="112"/>
      <c r="DV78" s="112"/>
      <c r="DW78" s="112"/>
      <c r="DX78" s="112"/>
      <c r="DY78" s="112"/>
      <c r="DZ78" s="112"/>
      <c r="EA78" s="112"/>
      <c r="EB78" s="112"/>
      <c r="EC78" s="112"/>
      <c r="ED78" s="112"/>
    </row>
    <row r="79" spans="1:134" s="113" customFormat="1" ht="15" x14ac:dyDescent="0.25">
      <c r="A79" s="563"/>
      <c r="B79" s="560"/>
      <c r="C79" s="531"/>
      <c r="D79" s="537"/>
      <c r="E79" s="531"/>
      <c r="F79" s="553"/>
      <c r="G79" s="518"/>
      <c r="H79" s="518"/>
      <c r="I79" s="540"/>
      <c r="J79" s="540"/>
      <c r="K79" s="518"/>
      <c r="L79" s="540"/>
      <c r="M79" s="540"/>
      <c r="N79" s="540"/>
      <c r="O79" s="518"/>
      <c r="P79" s="518"/>
      <c r="Q79" s="534"/>
      <c r="R79" s="549"/>
      <c r="S79" s="79" t="s">
        <v>2164</v>
      </c>
      <c r="T79" s="371" t="s">
        <v>2184</v>
      </c>
      <c r="U79" s="81" t="s">
        <v>2144</v>
      </c>
      <c r="V79" s="377">
        <v>27500000</v>
      </c>
      <c r="W79" s="46"/>
      <c r="X79" s="333">
        <v>987</v>
      </c>
      <c r="Y79" s="48">
        <v>44778</v>
      </c>
      <c r="Z79" s="425">
        <v>27500000</v>
      </c>
      <c r="AA79" s="475">
        <v>4651</v>
      </c>
      <c r="AB79" s="286">
        <v>44799</v>
      </c>
      <c r="AC79" s="177">
        <v>27500000</v>
      </c>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12"/>
      <c r="DE79" s="112"/>
      <c r="DF79" s="112"/>
      <c r="DG79" s="112"/>
      <c r="DH79" s="112"/>
      <c r="DI79" s="112"/>
      <c r="DJ79" s="112"/>
      <c r="DK79" s="112"/>
      <c r="DL79" s="112"/>
      <c r="DM79" s="112"/>
      <c r="DN79" s="112"/>
      <c r="DO79" s="112"/>
      <c r="DP79" s="112"/>
      <c r="DQ79" s="112"/>
      <c r="DR79" s="112"/>
      <c r="DS79" s="112"/>
      <c r="DT79" s="112"/>
      <c r="DU79" s="112"/>
      <c r="DV79" s="112"/>
      <c r="DW79" s="112"/>
      <c r="DX79" s="112"/>
      <c r="DY79" s="112"/>
      <c r="DZ79" s="112"/>
      <c r="EA79" s="112"/>
      <c r="EB79" s="112"/>
      <c r="EC79" s="112"/>
      <c r="ED79" s="112"/>
    </row>
    <row r="80" spans="1:134" s="113" customFormat="1" ht="15" x14ac:dyDescent="0.25">
      <c r="A80" s="563"/>
      <c r="B80" s="560"/>
      <c r="C80" s="531"/>
      <c r="D80" s="537"/>
      <c r="E80" s="531"/>
      <c r="F80" s="553"/>
      <c r="G80" s="518"/>
      <c r="H80" s="518"/>
      <c r="I80" s="540"/>
      <c r="J80" s="540"/>
      <c r="K80" s="518"/>
      <c r="L80" s="540"/>
      <c r="M80" s="540"/>
      <c r="N80" s="540"/>
      <c r="O80" s="518"/>
      <c r="P80" s="518"/>
      <c r="Q80" s="534"/>
      <c r="R80" s="549"/>
      <c r="S80" s="79" t="s">
        <v>2165</v>
      </c>
      <c r="T80" s="371" t="s">
        <v>2185</v>
      </c>
      <c r="U80" s="81" t="s">
        <v>2145</v>
      </c>
      <c r="V80" s="377">
        <v>157445100</v>
      </c>
      <c r="W80" s="46"/>
      <c r="X80" s="333">
        <v>980</v>
      </c>
      <c r="Y80" s="48">
        <v>44778</v>
      </c>
      <c r="Z80" s="377">
        <v>157445100</v>
      </c>
      <c r="AA80" s="475"/>
      <c r="AB80" s="286"/>
      <c r="AC80" s="177"/>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EC80" s="112"/>
      <c r="ED80" s="112"/>
    </row>
    <row r="81" spans="1:134" s="113" customFormat="1" ht="15" x14ac:dyDescent="0.25">
      <c r="A81" s="563"/>
      <c r="B81" s="560"/>
      <c r="C81" s="531"/>
      <c r="D81" s="537"/>
      <c r="E81" s="531"/>
      <c r="F81" s="553"/>
      <c r="G81" s="518"/>
      <c r="H81" s="518"/>
      <c r="I81" s="540"/>
      <c r="J81" s="540"/>
      <c r="K81" s="518"/>
      <c r="L81" s="540"/>
      <c r="M81" s="540"/>
      <c r="N81" s="540"/>
      <c r="O81" s="518"/>
      <c r="P81" s="518"/>
      <c r="Q81" s="534"/>
      <c r="R81" s="549"/>
      <c r="S81" s="79" t="s">
        <v>2166</v>
      </c>
      <c r="T81" s="371" t="s">
        <v>2186</v>
      </c>
      <c r="U81" s="81" t="s">
        <v>2146</v>
      </c>
      <c r="V81" s="377">
        <v>29948040</v>
      </c>
      <c r="W81" s="46"/>
      <c r="X81" s="333">
        <v>1013</v>
      </c>
      <c r="Y81" s="48">
        <v>44782</v>
      </c>
      <c r="Z81" s="377">
        <v>29948040</v>
      </c>
      <c r="AA81" s="475">
        <v>4813</v>
      </c>
      <c r="AB81" s="286">
        <v>44805</v>
      </c>
      <c r="AC81" s="177">
        <v>29948040</v>
      </c>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BK81" s="112"/>
      <c r="BL81" s="112"/>
      <c r="BM81" s="112"/>
      <c r="BN81" s="112"/>
      <c r="BO81" s="112"/>
      <c r="BP81" s="112"/>
      <c r="BQ81" s="112"/>
      <c r="BR81" s="112"/>
      <c r="BS81" s="112"/>
      <c r="BT81" s="112"/>
      <c r="BU81" s="112"/>
      <c r="BV81" s="112"/>
      <c r="BW81" s="112"/>
      <c r="BX81" s="112"/>
      <c r="BY81" s="112"/>
      <c r="BZ81" s="112"/>
      <c r="CA81" s="112"/>
      <c r="CB81" s="112"/>
      <c r="CC81" s="112"/>
      <c r="CD81" s="112"/>
      <c r="CE81" s="112"/>
      <c r="CF81" s="112"/>
      <c r="CG81" s="112"/>
      <c r="CH81" s="112"/>
      <c r="CI81" s="112"/>
      <c r="CJ81" s="112"/>
      <c r="CK81" s="112"/>
      <c r="CL81" s="112"/>
      <c r="CM81" s="112"/>
      <c r="CN81" s="112"/>
      <c r="CO81" s="112"/>
      <c r="CP81" s="112"/>
      <c r="CQ81" s="112"/>
      <c r="CR81" s="112"/>
      <c r="CS81" s="112"/>
      <c r="CT81" s="112"/>
      <c r="CU81" s="112"/>
      <c r="CV81" s="112"/>
      <c r="CW81" s="112"/>
      <c r="CX81" s="112"/>
      <c r="CY81" s="112"/>
      <c r="CZ81" s="112"/>
      <c r="DA81" s="112"/>
      <c r="DB81" s="112"/>
      <c r="DC81" s="112"/>
      <c r="DD81" s="112"/>
      <c r="DE81" s="112"/>
      <c r="DF81" s="112"/>
      <c r="DG81" s="112"/>
      <c r="DH81" s="112"/>
      <c r="DI81" s="112"/>
      <c r="DJ81" s="112"/>
      <c r="DK81" s="112"/>
      <c r="DL81" s="112"/>
      <c r="DM81" s="112"/>
      <c r="DN81" s="112"/>
      <c r="DO81" s="112"/>
      <c r="DP81" s="112"/>
      <c r="DQ81" s="112"/>
      <c r="DR81" s="112"/>
      <c r="DS81" s="112"/>
      <c r="DT81" s="112"/>
      <c r="DU81" s="112"/>
      <c r="DV81" s="112"/>
      <c r="DW81" s="112"/>
      <c r="DX81" s="112"/>
      <c r="DY81" s="112"/>
      <c r="DZ81" s="112"/>
      <c r="EA81" s="112"/>
      <c r="EB81" s="112"/>
      <c r="EC81" s="112"/>
      <c r="ED81" s="112"/>
    </row>
    <row r="82" spans="1:134" s="113" customFormat="1" ht="15" x14ac:dyDescent="0.25">
      <c r="A82" s="563"/>
      <c r="B82" s="560"/>
      <c r="C82" s="531"/>
      <c r="D82" s="537"/>
      <c r="E82" s="531"/>
      <c r="F82" s="553"/>
      <c r="G82" s="518"/>
      <c r="H82" s="518"/>
      <c r="I82" s="540"/>
      <c r="J82" s="540"/>
      <c r="K82" s="518"/>
      <c r="L82" s="540"/>
      <c r="M82" s="540"/>
      <c r="N82" s="540"/>
      <c r="O82" s="518"/>
      <c r="P82" s="518"/>
      <c r="Q82" s="534"/>
      <c r="R82" s="549"/>
      <c r="S82" s="79" t="s">
        <v>2167</v>
      </c>
      <c r="T82" s="371" t="s">
        <v>2187</v>
      </c>
      <c r="U82" s="81" t="s">
        <v>2147</v>
      </c>
      <c r="V82" s="377">
        <v>49459000</v>
      </c>
      <c r="W82" s="46"/>
      <c r="X82" s="333">
        <v>1009</v>
      </c>
      <c r="Y82" s="48">
        <v>44781</v>
      </c>
      <c r="Z82" s="377">
        <v>49459000</v>
      </c>
      <c r="AA82" s="475">
        <v>4693</v>
      </c>
      <c r="AB82" s="286">
        <v>44803</v>
      </c>
      <c r="AC82" s="177">
        <v>49459000</v>
      </c>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2"/>
      <c r="BJ82" s="112"/>
      <c r="BK82" s="112"/>
      <c r="BL82" s="112"/>
      <c r="BM82" s="112"/>
      <c r="BN82" s="112"/>
      <c r="BO82" s="112"/>
      <c r="BP82" s="112"/>
      <c r="BQ82" s="112"/>
      <c r="BR82" s="112"/>
      <c r="BS82" s="112"/>
      <c r="BT82" s="112"/>
      <c r="BU82" s="112"/>
      <c r="BV82" s="112"/>
      <c r="BW82" s="112"/>
      <c r="BX82" s="112"/>
      <c r="BY82" s="112"/>
      <c r="BZ82" s="112"/>
      <c r="CA82" s="112"/>
      <c r="CB82" s="112"/>
      <c r="CC82" s="112"/>
      <c r="CD82" s="112"/>
      <c r="CE82" s="112"/>
      <c r="CF82" s="112"/>
      <c r="CG82" s="112"/>
      <c r="CH82" s="112"/>
      <c r="CI82" s="112"/>
      <c r="CJ82" s="112"/>
      <c r="CK82" s="112"/>
      <c r="CL82" s="112"/>
      <c r="CM82" s="112"/>
      <c r="CN82" s="112"/>
      <c r="CO82" s="112"/>
      <c r="CP82" s="112"/>
      <c r="CQ82" s="112"/>
      <c r="CR82" s="112"/>
      <c r="CS82" s="112"/>
      <c r="CT82" s="112"/>
      <c r="CU82" s="112"/>
      <c r="CV82" s="112"/>
      <c r="CW82" s="112"/>
      <c r="CX82" s="112"/>
      <c r="CY82" s="112"/>
      <c r="CZ82" s="112"/>
      <c r="DA82" s="112"/>
      <c r="DB82" s="112"/>
      <c r="DC82" s="112"/>
      <c r="DD82" s="112"/>
      <c r="DE82" s="112"/>
      <c r="DF82" s="112"/>
      <c r="DG82" s="112"/>
      <c r="DH82" s="112"/>
      <c r="DI82" s="112"/>
      <c r="DJ82" s="112"/>
      <c r="DK82" s="112"/>
      <c r="DL82" s="112"/>
      <c r="DM82" s="112"/>
      <c r="DN82" s="112"/>
      <c r="DO82" s="112"/>
      <c r="DP82" s="112"/>
      <c r="DQ82" s="112"/>
      <c r="DR82" s="112"/>
      <c r="DS82" s="112"/>
      <c r="DT82" s="112"/>
      <c r="DU82" s="112"/>
      <c r="DV82" s="112"/>
      <c r="DW82" s="112"/>
      <c r="DX82" s="112"/>
      <c r="DY82" s="112"/>
      <c r="DZ82" s="112"/>
      <c r="EA82" s="112"/>
      <c r="EB82" s="112"/>
      <c r="EC82" s="112"/>
      <c r="ED82" s="112"/>
    </row>
    <row r="83" spans="1:134" s="113" customFormat="1" ht="15" x14ac:dyDescent="0.25">
      <c r="A83" s="563"/>
      <c r="B83" s="560"/>
      <c r="C83" s="531"/>
      <c r="D83" s="537"/>
      <c r="E83" s="531"/>
      <c r="F83" s="553"/>
      <c r="G83" s="518"/>
      <c r="H83" s="518"/>
      <c r="I83" s="540"/>
      <c r="J83" s="540"/>
      <c r="K83" s="518"/>
      <c r="L83" s="540"/>
      <c r="M83" s="540"/>
      <c r="N83" s="540"/>
      <c r="O83" s="518"/>
      <c r="P83" s="518"/>
      <c r="Q83" s="534"/>
      <c r="R83" s="549"/>
      <c r="S83" s="79" t="s">
        <v>2168</v>
      </c>
      <c r="T83" s="371" t="s">
        <v>2188</v>
      </c>
      <c r="U83" s="81" t="s">
        <v>2148</v>
      </c>
      <c r="V83" s="377">
        <v>74740704</v>
      </c>
      <c r="W83" s="46"/>
      <c r="X83" s="333">
        <v>1011</v>
      </c>
      <c r="Y83" s="48">
        <v>44781</v>
      </c>
      <c r="Z83" s="377">
        <v>74740704</v>
      </c>
      <c r="AA83" s="475">
        <v>4827</v>
      </c>
      <c r="AB83" s="286">
        <v>44805</v>
      </c>
      <c r="AC83" s="177">
        <v>74740704</v>
      </c>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c r="BZ83" s="112"/>
      <c r="CA83" s="112"/>
      <c r="CB83" s="112"/>
      <c r="CC83" s="112"/>
      <c r="CD83" s="112"/>
      <c r="CE83" s="112"/>
      <c r="CF83" s="112"/>
      <c r="CG83" s="112"/>
      <c r="CH83" s="112"/>
      <c r="CI83" s="112"/>
      <c r="CJ83" s="112"/>
      <c r="CK83" s="112"/>
      <c r="CL83" s="112"/>
      <c r="CM83" s="112"/>
      <c r="CN83" s="112"/>
      <c r="CO83" s="112"/>
      <c r="CP83" s="112"/>
      <c r="CQ83" s="112"/>
      <c r="CR83" s="112"/>
      <c r="CS83" s="112"/>
      <c r="CT83" s="112"/>
      <c r="CU83" s="112"/>
      <c r="CV83" s="112"/>
      <c r="CW83" s="112"/>
      <c r="CX83" s="112"/>
      <c r="CY83" s="112"/>
      <c r="CZ83" s="112"/>
      <c r="DA83" s="112"/>
      <c r="DB83" s="112"/>
      <c r="DC83" s="112"/>
      <c r="DD83" s="112"/>
      <c r="DE83" s="112"/>
      <c r="DF83" s="112"/>
      <c r="DG83" s="112"/>
      <c r="DH83" s="112"/>
      <c r="DI83" s="112"/>
      <c r="DJ83" s="112"/>
      <c r="DK83" s="112"/>
      <c r="DL83" s="112"/>
      <c r="DM83" s="112"/>
      <c r="DN83" s="112"/>
      <c r="DO83" s="112"/>
      <c r="DP83" s="112"/>
      <c r="DQ83" s="112"/>
      <c r="DR83" s="112"/>
      <c r="DS83" s="112"/>
      <c r="DT83" s="112"/>
      <c r="DU83" s="112"/>
      <c r="DV83" s="112"/>
      <c r="DW83" s="112"/>
      <c r="DX83" s="112"/>
      <c r="DY83" s="112"/>
      <c r="DZ83" s="112"/>
      <c r="EA83" s="112"/>
      <c r="EB83" s="112"/>
      <c r="EC83" s="112"/>
      <c r="ED83" s="112"/>
    </row>
    <row r="84" spans="1:134" s="113" customFormat="1" ht="15" x14ac:dyDescent="0.25">
      <c r="A84" s="563"/>
      <c r="B84" s="560"/>
      <c r="C84" s="531"/>
      <c r="D84" s="537"/>
      <c r="E84" s="531"/>
      <c r="F84" s="553"/>
      <c r="G84" s="518"/>
      <c r="H84" s="518"/>
      <c r="I84" s="540"/>
      <c r="J84" s="540"/>
      <c r="K84" s="518"/>
      <c r="L84" s="540"/>
      <c r="M84" s="540"/>
      <c r="N84" s="540"/>
      <c r="O84" s="518"/>
      <c r="P84" s="518"/>
      <c r="Q84" s="534"/>
      <c r="R84" s="549"/>
      <c r="S84" s="355"/>
      <c r="T84" s="355"/>
      <c r="U84" s="355"/>
      <c r="V84" s="260"/>
      <c r="W84" s="46"/>
      <c r="X84" s="333"/>
      <c r="Y84" s="48"/>
      <c r="Z84" s="348"/>
      <c r="AA84" s="333"/>
      <c r="AB84" s="48"/>
      <c r="AC84" s="221"/>
      <c r="AD84" s="112"/>
      <c r="AE84" s="112"/>
      <c r="AF84" s="112"/>
      <c r="AG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c r="BG84" s="112"/>
      <c r="BH84" s="112"/>
      <c r="BI84" s="112"/>
      <c r="BJ84" s="112"/>
      <c r="BK84" s="112"/>
      <c r="BL84" s="112"/>
      <c r="BM84" s="112"/>
      <c r="BN84" s="112"/>
      <c r="BO84" s="112"/>
      <c r="BP84" s="112"/>
      <c r="BQ84" s="112"/>
      <c r="BR84" s="112"/>
      <c r="BS84" s="112"/>
      <c r="BT84" s="112"/>
      <c r="BU84" s="112"/>
      <c r="BV84" s="112"/>
      <c r="BW84" s="112"/>
      <c r="BX84" s="112"/>
      <c r="BY84" s="112"/>
      <c r="BZ84" s="112"/>
      <c r="CA84" s="112"/>
      <c r="CB84" s="112"/>
      <c r="CC84" s="112"/>
      <c r="CD84" s="112"/>
      <c r="CE84" s="112"/>
      <c r="CF84" s="112"/>
      <c r="CG84" s="112"/>
      <c r="CH84" s="112"/>
      <c r="CI84" s="112"/>
      <c r="CJ84" s="112"/>
      <c r="CK84" s="112"/>
      <c r="CL84" s="112"/>
      <c r="CM84" s="112"/>
      <c r="CN84" s="112"/>
      <c r="CO84" s="112"/>
      <c r="CP84" s="112"/>
      <c r="CQ84" s="112"/>
      <c r="CR84" s="112"/>
      <c r="CS84" s="112"/>
      <c r="CT84" s="112"/>
      <c r="CU84" s="112"/>
      <c r="CV84" s="112"/>
      <c r="CW84" s="112"/>
      <c r="CX84" s="112"/>
      <c r="CY84" s="112"/>
      <c r="CZ84" s="112"/>
      <c r="DA84" s="112"/>
      <c r="DB84" s="112"/>
      <c r="DC84" s="112"/>
      <c r="DD84" s="112"/>
      <c r="DE84" s="112"/>
      <c r="DF84" s="112"/>
      <c r="DG84" s="112"/>
      <c r="DH84" s="112"/>
      <c r="DI84" s="112"/>
      <c r="DJ84" s="112"/>
      <c r="DK84" s="112"/>
      <c r="DL84" s="112"/>
      <c r="DM84" s="112"/>
      <c r="DN84" s="112"/>
      <c r="DO84" s="112"/>
      <c r="DP84" s="112"/>
      <c r="DQ84" s="112"/>
      <c r="DR84" s="112"/>
      <c r="DS84" s="112"/>
      <c r="DT84" s="112"/>
      <c r="DU84" s="112"/>
      <c r="DV84" s="112"/>
      <c r="DW84" s="112"/>
      <c r="DX84" s="112"/>
      <c r="DY84" s="112"/>
      <c r="DZ84" s="112"/>
      <c r="EA84" s="112"/>
      <c r="EB84" s="112"/>
      <c r="EC84" s="112"/>
      <c r="ED84" s="112"/>
    </row>
    <row r="85" spans="1:134" s="113" customFormat="1" ht="15" x14ac:dyDescent="0.25">
      <c r="A85" s="563"/>
      <c r="B85" s="560"/>
      <c r="C85" s="531"/>
      <c r="D85" s="537"/>
      <c r="E85" s="531"/>
      <c r="F85" s="553"/>
      <c r="G85" s="518"/>
      <c r="H85" s="518"/>
      <c r="I85" s="540"/>
      <c r="J85" s="540"/>
      <c r="K85" s="518"/>
      <c r="L85" s="540"/>
      <c r="M85" s="540"/>
      <c r="N85" s="540"/>
      <c r="O85" s="518"/>
      <c r="P85" s="518"/>
      <c r="Q85" s="534"/>
      <c r="R85" s="549"/>
      <c r="S85" s="355"/>
      <c r="T85" s="355"/>
      <c r="U85" s="355"/>
      <c r="V85" s="260"/>
      <c r="W85" s="46"/>
      <c r="X85" s="333"/>
      <c r="Y85" s="48"/>
      <c r="Z85" s="348"/>
      <c r="AA85" s="333"/>
      <c r="AB85" s="48"/>
      <c r="AC85" s="221"/>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c r="BG85" s="112"/>
      <c r="BH85" s="112"/>
      <c r="BI85" s="112"/>
      <c r="BJ85" s="112"/>
      <c r="BK85" s="112"/>
      <c r="BL85" s="112"/>
      <c r="BM85" s="112"/>
      <c r="BN85" s="112"/>
      <c r="BO85" s="112"/>
      <c r="BP85" s="112"/>
      <c r="BQ85" s="112"/>
      <c r="BR85" s="112"/>
      <c r="BS85" s="112"/>
      <c r="BT85" s="112"/>
      <c r="BU85" s="112"/>
      <c r="BV85" s="112"/>
      <c r="BW85" s="112"/>
      <c r="BX85" s="112"/>
      <c r="BY85" s="112"/>
      <c r="BZ85" s="112"/>
      <c r="CA85" s="112"/>
      <c r="CB85" s="112"/>
      <c r="CC85" s="112"/>
      <c r="CD85" s="112"/>
      <c r="CE85" s="112"/>
      <c r="CF85" s="112"/>
      <c r="CG85" s="112"/>
      <c r="CH85" s="112"/>
      <c r="CI85" s="112"/>
      <c r="CJ85" s="112"/>
      <c r="CK85" s="112"/>
      <c r="CL85" s="112"/>
      <c r="CM85" s="112"/>
      <c r="CN85" s="112"/>
      <c r="CO85" s="112"/>
      <c r="CP85" s="112"/>
      <c r="CQ85" s="112"/>
      <c r="CR85" s="112"/>
      <c r="CS85" s="112"/>
      <c r="CT85" s="112"/>
      <c r="CU85" s="112"/>
      <c r="CV85" s="112"/>
      <c r="CW85" s="112"/>
      <c r="CX85" s="112"/>
      <c r="CY85" s="112"/>
      <c r="CZ85" s="112"/>
      <c r="DA85" s="112"/>
      <c r="DB85" s="112"/>
      <c r="DC85" s="112"/>
      <c r="DD85" s="112"/>
      <c r="DE85" s="112"/>
      <c r="DF85" s="112"/>
      <c r="DG85" s="112"/>
      <c r="DH85" s="112"/>
      <c r="DI85" s="112"/>
      <c r="DJ85" s="112"/>
      <c r="DK85" s="112"/>
      <c r="DL85" s="112"/>
      <c r="DM85" s="112"/>
      <c r="DN85" s="112"/>
      <c r="DO85" s="112"/>
      <c r="DP85" s="112"/>
      <c r="DQ85" s="112"/>
      <c r="DR85" s="112"/>
      <c r="DS85" s="112"/>
      <c r="DT85" s="112"/>
      <c r="DU85" s="112"/>
      <c r="DV85" s="112"/>
      <c r="DW85" s="112"/>
      <c r="DX85" s="112"/>
      <c r="DY85" s="112"/>
      <c r="DZ85" s="112"/>
      <c r="EA85" s="112"/>
      <c r="EB85" s="112"/>
      <c r="EC85" s="112"/>
      <c r="ED85" s="112"/>
    </row>
    <row r="86" spans="1:134" s="113" customFormat="1" ht="15" x14ac:dyDescent="0.25">
      <c r="A86" s="563"/>
      <c r="B86" s="560"/>
      <c r="C86" s="531"/>
      <c r="D86" s="537"/>
      <c r="E86" s="531"/>
      <c r="F86" s="553"/>
      <c r="G86" s="518"/>
      <c r="H86" s="518"/>
      <c r="I86" s="540"/>
      <c r="J86" s="540"/>
      <c r="K86" s="518"/>
      <c r="L86" s="540"/>
      <c r="M86" s="540"/>
      <c r="N86" s="540"/>
      <c r="O86" s="518"/>
      <c r="P86" s="518"/>
      <c r="Q86" s="534"/>
      <c r="R86" s="549"/>
      <c r="S86" s="355"/>
      <c r="T86" s="355"/>
      <c r="U86" s="355"/>
      <c r="V86" s="260"/>
      <c r="W86" s="46"/>
      <c r="X86" s="333"/>
      <c r="Y86" s="48"/>
      <c r="Z86" s="348"/>
      <c r="AA86" s="333"/>
      <c r="AB86" s="48"/>
      <c r="AC86" s="221"/>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c r="BG86" s="112"/>
      <c r="BH86" s="112"/>
      <c r="BI86" s="112"/>
      <c r="BJ86" s="112"/>
      <c r="BK86" s="112"/>
      <c r="BL86" s="112"/>
      <c r="BM86" s="112"/>
      <c r="BN86" s="112"/>
      <c r="BO86" s="112"/>
      <c r="BP86" s="112"/>
      <c r="BQ86" s="112"/>
      <c r="BR86" s="112"/>
      <c r="BS86" s="112"/>
      <c r="BT86" s="112"/>
      <c r="BU86" s="112"/>
      <c r="BV86" s="112"/>
      <c r="BW86" s="112"/>
      <c r="BX86" s="112"/>
      <c r="BY86" s="112"/>
      <c r="BZ86" s="112"/>
      <c r="CA86" s="112"/>
      <c r="CB86" s="112"/>
      <c r="CC86" s="112"/>
      <c r="CD86" s="112"/>
      <c r="CE86" s="112"/>
      <c r="CF86" s="112"/>
      <c r="CG86" s="112"/>
      <c r="CH86" s="112"/>
      <c r="CI86" s="112"/>
      <c r="CJ86" s="112"/>
      <c r="CK86" s="112"/>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112"/>
      <c r="DH86" s="112"/>
      <c r="DI86" s="112"/>
      <c r="DJ86" s="112"/>
      <c r="DK86" s="112"/>
      <c r="DL86" s="112"/>
      <c r="DM86" s="112"/>
      <c r="DN86" s="112"/>
      <c r="DO86" s="112"/>
      <c r="DP86" s="112"/>
      <c r="DQ86" s="112"/>
      <c r="DR86" s="112"/>
      <c r="DS86" s="112"/>
      <c r="DT86" s="112"/>
      <c r="DU86" s="112"/>
      <c r="DV86" s="112"/>
      <c r="DW86" s="112"/>
      <c r="DX86" s="112"/>
      <c r="DY86" s="112"/>
      <c r="DZ86" s="112"/>
      <c r="EA86" s="112"/>
      <c r="EB86" s="112"/>
      <c r="EC86" s="112"/>
      <c r="ED86" s="112"/>
    </row>
    <row r="87" spans="1:134" s="113" customFormat="1" ht="15" x14ac:dyDescent="0.25">
      <c r="A87" s="563"/>
      <c r="B87" s="560"/>
      <c r="C87" s="531"/>
      <c r="D87" s="537"/>
      <c r="E87" s="531"/>
      <c r="F87" s="553"/>
      <c r="G87" s="518"/>
      <c r="H87" s="518"/>
      <c r="I87" s="540"/>
      <c r="J87" s="540"/>
      <c r="K87" s="518"/>
      <c r="L87" s="540"/>
      <c r="M87" s="540"/>
      <c r="N87" s="540"/>
      <c r="O87" s="518"/>
      <c r="P87" s="518"/>
      <c r="Q87" s="534"/>
      <c r="R87" s="549"/>
      <c r="S87" s="355"/>
      <c r="T87" s="355"/>
      <c r="U87" s="355"/>
      <c r="V87" s="260"/>
      <c r="W87" s="46"/>
      <c r="X87" s="333"/>
      <c r="Y87" s="48"/>
      <c r="Z87" s="348"/>
      <c r="AA87" s="333"/>
      <c r="AB87" s="48"/>
      <c r="AC87" s="221"/>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c r="BG87" s="112"/>
      <c r="BH87" s="112"/>
      <c r="BI87" s="112"/>
      <c r="BJ87" s="112"/>
      <c r="BK87" s="112"/>
      <c r="BL87" s="112"/>
      <c r="BM87" s="112"/>
      <c r="BN87" s="112"/>
      <c r="BO87" s="112"/>
      <c r="BP87" s="112"/>
      <c r="BQ87" s="112"/>
      <c r="BR87" s="112"/>
      <c r="BS87" s="112"/>
      <c r="BT87" s="112"/>
      <c r="BU87" s="112"/>
      <c r="BV87" s="112"/>
      <c r="BW87" s="112"/>
      <c r="BX87" s="112"/>
      <c r="BY87" s="112"/>
      <c r="BZ87" s="112"/>
      <c r="CA87" s="112"/>
      <c r="CB87" s="112"/>
      <c r="CC87" s="112"/>
      <c r="CD87" s="112"/>
      <c r="CE87" s="112"/>
      <c r="CF87" s="112"/>
      <c r="CG87" s="112"/>
      <c r="CH87" s="112"/>
      <c r="CI87" s="112"/>
      <c r="CJ87" s="112"/>
      <c r="CK87" s="112"/>
      <c r="CL87" s="112"/>
      <c r="CM87" s="112"/>
      <c r="CN87" s="112"/>
      <c r="CO87" s="112"/>
      <c r="CP87" s="112"/>
      <c r="CQ87" s="112"/>
      <c r="CR87" s="112"/>
      <c r="CS87" s="112"/>
      <c r="CT87" s="112"/>
      <c r="CU87" s="112"/>
      <c r="CV87" s="112"/>
      <c r="CW87" s="112"/>
      <c r="CX87" s="112"/>
      <c r="CY87" s="112"/>
      <c r="CZ87" s="112"/>
      <c r="DA87" s="112"/>
      <c r="DB87" s="112"/>
      <c r="DC87" s="112"/>
      <c r="DD87" s="112"/>
      <c r="DE87" s="112"/>
      <c r="DF87" s="112"/>
      <c r="DG87" s="112"/>
      <c r="DH87" s="112"/>
      <c r="DI87" s="112"/>
      <c r="DJ87" s="112"/>
      <c r="DK87" s="112"/>
      <c r="DL87" s="112"/>
      <c r="DM87" s="112"/>
      <c r="DN87" s="112"/>
      <c r="DO87" s="112"/>
      <c r="DP87" s="112"/>
      <c r="DQ87" s="112"/>
      <c r="DR87" s="112"/>
      <c r="DS87" s="112"/>
      <c r="DT87" s="112"/>
      <c r="DU87" s="112"/>
      <c r="DV87" s="112"/>
      <c r="DW87" s="112"/>
      <c r="DX87" s="112"/>
      <c r="DY87" s="112"/>
      <c r="DZ87" s="112"/>
      <c r="EA87" s="112"/>
      <c r="EB87" s="112"/>
      <c r="EC87" s="112"/>
      <c r="ED87" s="112"/>
    </row>
    <row r="88" spans="1:134" s="113" customFormat="1" ht="15" x14ac:dyDescent="0.25">
      <c r="A88" s="563"/>
      <c r="B88" s="560"/>
      <c r="C88" s="531"/>
      <c r="D88" s="537"/>
      <c r="E88" s="531"/>
      <c r="F88" s="553"/>
      <c r="G88" s="518"/>
      <c r="H88" s="518"/>
      <c r="I88" s="540"/>
      <c r="J88" s="540"/>
      <c r="K88" s="518"/>
      <c r="L88" s="540"/>
      <c r="M88" s="540"/>
      <c r="N88" s="540"/>
      <c r="O88" s="518"/>
      <c r="P88" s="518"/>
      <c r="Q88" s="534"/>
      <c r="R88" s="549"/>
      <c r="S88" s="355"/>
      <c r="T88" s="355"/>
      <c r="U88" s="355"/>
      <c r="V88" s="260"/>
      <c r="W88" s="46"/>
      <c r="X88" s="333"/>
      <c r="Y88" s="48"/>
      <c r="Z88" s="348"/>
      <c r="AA88" s="333"/>
      <c r="AB88" s="48"/>
      <c r="AC88" s="221"/>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c r="BG88" s="112"/>
      <c r="BH88" s="112"/>
      <c r="BI88" s="112"/>
      <c r="BJ88" s="112"/>
      <c r="BK88" s="112"/>
      <c r="BL88" s="112"/>
      <c r="BM88" s="112"/>
      <c r="BN88" s="112"/>
      <c r="BO88" s="112"/>
      <c r="BP88" s="112"/>
      <c r="BQ88" s="112"/>
      <c r="BR88" s="112"/>
      <c r="BS88" s="112"/>
      <c r="BT88" s="112"/>
      <c r="BU88" s="112"/>
      <c r="BV88" s="112"/>
      <c r="BW88" s="112"/>
      <c r="BX88" s="112"/>
      <c r="BY88" s="112"/>
      <c r="BZ88" s="112"/>
      <c r="CA88" s="112"/>
      <c r="CB88" s="112"/>
      <c r="CC88" s="112"/>
      <c r="CD88" s="112"/>
      <c r="CE88" s="112"/>
      <c r="CF88" s="112"/>
      <c r="CG88" s="112"/>
      <c r="CH88" s="112"/>
      <c r="CI88" s="112"/>
      <c r="CJ88" s="112"/>
      <c r="CK88" s="112"/>
      <c r="CL88" s="112"/>
      <c r="CM88" s="112"/>
      <c r="CN88" s="112"/>
      <c r="CO88" s="112"/>
      <c r="CP88" s="112"/>
      <c r="CQ88" s="112"/>
      <c r="CR88" s="112"/>
      <c r="CS88" s="112"/>
      <c r="CT88" s="112"/>
      <c r="CU88" s="112"/>
      <c r="CV88" s="112"/>
      <c r="CW88" s="112"/>
      <c r="CX88" s="112"/>
      <c r="CY88" s="112"/>
      <c r="CZ88" s="112"/>
      <c r="DA88" s="112"/>
      <c r="DB88" s="112"/>
      <c r="DC88" s="112"/>
      <c r="DD88" s="112"/>
      <c r="DE88" s="112"/>
      <c r="DF88" s="112"/>
      <c r="DG88" s="112"/>
      <c r="DH88" s="112"/>
      <c r="DI88" s="112"/>
      <c r="DJ88" s="112"/>
      <c r="DK88" s="112"/>
      <c r="DL88" s="112"/>
      <c r="DM88" s="112"/>
      <c r="DN88" s="112"/>
      <c r="DO88" s="112"/>
      <c r="DP88" s="112"/>
      <c r="DQ88" s="112"/>
      <c r="DR88" s="112"/>
      <c r="DS88" s="112"/>
      <c r="DT88" s="112"/>
      <c r="DU88" s="112"/>
      <c r="DV88" s="112"/>
      <c r="DW88" s="112"/>
      <c r="DX88" s="112"/>
      <c r="DY88" s="112"/>
      <c r="DZ88" s="112"/>
      <c r="EA88" s="112"/>
      <c r="EB88" s="112"/>
      <c r="EC88" s="112"/>
      <c r="ED88" s="112"/>
    </row>
    <row r="89" spans="1:134" s="113" customFormat="1" ht="15" x14ac:dyDescent="0.25">
      <c r="A89" s="563"/>
      <c r="B89" s="560"/>
      <c r="C89" s="531"/>
      <c r="D89" s="537"/>
      <c r="E89" s="531"/>
      <c r="F89" s="553"/>
      <c r="G89" s="518"/>
      <c r="H89" s="518"/>
      <c r="I89" s="540"/>
      <c r="J89" s="540"/>
      <c r="K89" s="518"/>
      <c r="L89" s="540"/>
      <c r="M89" s="540"/>
      <c r="N89" s="540"/>
      <c r="O89" s="518"/>
      <c r="P89" s="518"/>
      <c r="Q89" s="534"/>
      <c r="R89" s="549"/>
      <c r="S89" s="355"/>
      <c r="T89" s="355"/>
      <c r="U89" s="355"/>
      <c r="V89" s="260"/>
      <c r="W89" s="46"/>
      <c r="X89" s="333"/>
      <c r="Y89" s="48"/>
      <c r="Z89" s="348"/>
      <c r="AA89" s="333"/>
      <c r="AB89" s="48"/>
      <c r="AC89" s="221"/>
      <c r="AD89" s="112"/>
      <c r="AE89" s="112"/>
      <c r="AF89" s="112"/>
      <c r="AG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c r="BG89" s="112"/>
      <c r="BH89" s="112"/>
      <c r="BI89" s="112"/>
      <c r="BJ89" s="112"/>
      <c r="BK89" s="112"/>
      <c r="BL89" s="112"/>
      <c r="BM89" s="112"/>
      <c r="BN89" s="112"/>
      <c r="BO89" s="112"/>
      <c r="BP89" s="112"/>
      <c r="BQ89" s="112"/>
      <c r="BR89" s="112"/>
      <c r="BS89" s="112"/>
      <c r="BT89" s="112"/>
      <c r="BU89" s="112"/>
      <c r="BV89" s="112"/>
      <c r="BW89" s="112"/>
      <c r="BX89" s="112"/>
      <c r="BY89" s="112"/>
      <c r="BZ89" s="112"/>
      <c r="CA89" s="112"/>
      <c r="CB89" s="112"/>
      <c r="CC89" s="112"/>
      <c r="CD89" s="112"/>
      <c r="CE89" s="112"/>
      <c r="CF89" s="112"/>
      <c r="CG89" s="112"/>
      <c r="CH89" s="112"/>
      <c r="CI89" s="112"/>
      <c r="CJ89" s="112"/>
      <c r="CK89" s="112"/>
      <c r="CL89" s="112"/>
      <c r="CM89" s="112"/>
      <c r="CN89" s="112"/>
      <c r="CO89" s="112"/>
      <c r="CP89" s="112"/>
      <c r="CQ89" s="112"/>
      <c r="CR89" s="112"/>
      <c r="CS89" s="112"/>
      <c r="CT89" s="112"/>
      <c r="CU89" s="112"/>
      <c r="CV89" s="112"/>
      <c r="CW89" s="112"/>
      <c r="CX89" s="112"/>
      <c r="CY89" s="112"/>
      <c r="CZ89" s="112"/>
      <c r="DA89" s="112"/>
      <c r="DB89" s="112"/>
      <c r="DC89" s="112"/>
      <c r="DD89" s="112"/>
      <c r="DE89" s="112"/>
      <c r="DF89" s="112"/>
      <c r="DG89" s="112"/>
      <c r="DH89" s="112"/>
      <c r="DI89" s="112"/>
      <c r="DJ89" s="112"/>
      <c r="DK89" s="112"/>
      <c r="DL89" s="112"/>
      <c r="DM89" s="112"/>
      <c r="DN89" s="112"/>
      <c r="DO89" s="112"/>
      <c r="DP89" s="112"/>
      <c r="DQ89" s="112"/>
      <c r="DR89" s="112"/>
      <c r="DS89" s="112"/>
      <c r="DT89" s="112"/>
      <c r="DU89" s="112"/>
      <c r="DV89" s="112"/>
      <c r="DW89" s="112"/>
      <c r="DX89" s="112"/>
      <c r="DY89" s="112"/>
      <c r="DZ89" s="112"/>
      <c r="EA89" s="112"/>
      <c r="EB89" s="112"/>
      <c r="EC89" s="112"/>
      <c r="ED89" s="112"/>
    </row>
    <row r="90" spans="1:134" s="113" customFormat="1" ht="15" x14ac:dyDescent="0.25">
      <c r="A90" s="563"/>
      <c r="B90" s="560"/>
      <c r="C90" s="531"/>
      <c r="D90" s="537"/>
      <c r="E90" s="531"/>
      <c r="F90" s="553"/>
      <c r="G90" s="518"/>
      <c r="H90" s="518"/>
      <c r="I90" s="540"/>
      <c r="J90" s="540"/>
      <c r="K90" s="518"/>
      <c r="L90" s="540"/>
      <c r="M90" s="540"/>
      <c r="N90" s="540"/>
      <c r="O90" s="518"/>
      <c r="P90" s="518"/>
      <c r="Q90" s="534"/>
      <c r="R90" s="549"/>
      <c r="S90" s="355"/>
      <c r="T90" s="355"/>
      <c r="U90" s="355"/>
      <c r="V90" s="260"/>
      <c r="W90" s="46"/>
      <c r="X90" s="333"/>
      <c r="Y90" s="48"/>
      <c r="Z90" s="348"/>
      <c r="AA90" s="333"/>
      <c r="AB90" s="48"/>
      <c r="AC90" s="221"/>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c r="BK90" s="112"/>
      <c r="BL90" s="112"/>
      <c r="BM90" s="112"/>
      <c r="BN90" s="112"/>
      <c r="BO90" s="112"/>
      <c r="BP90" s="112"/>
      <c r="BQ90" s="112"/>
      <c r="BR90" s="112"/>
      <c r="BS90" s="112"/>
      <c r="BT90" s="112"/>
      <c r="BU90" s="112"/>
      <c r="BV90" s="112"/>
      <c r="BW90" s="112"/>
      <c r="BX90" s="112"/>
      <c r="BY90" s="112"/>
      <c r="BZ90" s="112"/>
      <c r="CA90" s="112"/>
      <c r="CB90" s="112"/>
      <c r="CC90" s="112"/>
      <c r="CD90" s="112"/>
      <c r="CE90" s="112"/>
      <c r="CF90" s="112"/>
      <c r="CG90" s="112"/>
      <c r="CH90" s="112"/>
      <c r="CI90" s="112"/>
      <c r="CJ90" s="112"/>
      <c r="CK90" s="112"/>
      <c r="CL90" s="112"/>
      <c r="CM90" s="112"/>
      <c r="CN90" s="112"/>
      <c r="CO90" s="112"/>
      <c r="CP90" s="112"/>
      <c r="CQ90" s="112"/>
      <c r="CR90" s="112"/>
      <c r="CS90" s="112"/>
      <c r="CT90" s="112"/>
      <c r="CU90" s="112"/>
      <c r="CV90" s="112"/>
      <c r="CW90" s="112"/>
      <c r="CX90" s="112"/>
      <c r="CY90" s="112"/>
      <c r="CZ90" s="112"/>
      <c r="DA90" s="112"/>
      <c r="DB90" s="112"/>
      <c r="DC90" s="112"/>
      <c r="DD90" s="112"/>
      <c r="DE90" s="112"/>
      <c r="DF90" s="112"/>
      <c r="DG90" s="112"/>
      <c r="DH90" s="112"/>
      <c r="DI90" s="112"/>
      <c r="DJ90" s="112"/>
      <c r="DK90" s="112"/>
      <c r="DL90" s="112"/>
      <c r="DM90" s="112"/>
      <c r="DN90" s="112"/>
      <c r="DO90" s="112"/>
      <c r="DP90" s="112"/>
      <c r="DQ90" s="112"/>
      <c r="DR90" s="112"/>
      <c r="DS90" s="112"/>
      <c r="DT90" s="112"/>
      <c r="DU90" s="112"/>
      <c r="DV90" s="112"/>
      <c r="DW90" s="112"/>
      <c r="DX90" s="112"/>
      <c r="DY90" s="112"/>
      <c r="DZ90" s="112"/>
      <c r="EA90" s="112"/>
      <c r="EB90" s="112"/>
      <c r="EC90" s="112"/>
      <c r="ED90" s="112"/>
    </row>
    <row r="91" spans="1:134" s="113" customFormat="1" ht="15" x14ac:dyDescent="0.25">
      <c r="A91" s="563"/>
      <c r="B91" s="560"/>
      <c r="C91" s="531"/>
      <c r="D91" s="537"/>
      <c r="E91" s="531"/>
      <c r="F91" s="553"/>
      <c r="G91" s="518"/>
      <c r="H91" s="518"/>
      <c r="I91" s="540"/>
      <c r="J91" s="540"/>
      <c r="K91" s="518"/>
      <c r="L91" s="540"/>
      <c r="M91" s="540"/>
      <c r="N91" s="540"/>
      <c r="O91" s="518"/>
      <c r="P91" s="518"/>
      <c r="Q91" s="534"/>
      <c r="R91" s="549"/>
      <c r="S91" s="355"/>
      <c r="T91" s="355"/>
      <c r="U91" s="355"/>
      <c r="V91" s="260"/>
      <c r="W91" s="46"/>
      <c r="X91" s="333"/>
      <c r="Y91" s="48"/>
      <c r="Z91" s="348"/>
      <c r="AA91" s="333"/>
      <c r="AB91" s="48"/>
      <c r="AC91" s="221"/>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c r="BG91" s="112"/>
      <c r="BH91" s="112"/>
      <c r="BI91" s="112"/>
      <c r="BJ91" s="112"/>
      <c r="BK91" s="112"/>
      <c r="BL91" s="112"/>
      <c r="BM91" s="112"/>
      <c r="BN91" s="112"/>
      <c r="BO91" s="112"/>
      <c r="BP91" s="112"/>
      <c r="BQ91" s="112"/>
      <c r="BR91" s="112"/>
      <c r="BS91" s="112"/>
      <c r="BT91" s="112"/>
      <c r="BU91" s="112"/>
      <c r="BV91" s="112"/>
      <c r="BW91" s="112"/>
      <c r="BX91" s="112"/>
      <c r="BY91" s="112"/>
      <c r="BZ91" s="112"/>
      <c r="CA91" s="112"/>
      <c r="CB91" s="112"/>
      <c r="CC91" s="112"/>
      <c r="CD91" s="112"/>
      <c r="CE91" s="112"/>
      <c r="CF91" s="112"/>
      <c r="CG91" s="112"/>
      <c r="CH91" s="112"/>
      <c r="CI91" s="112"/>
      <c r="CJ91" s="112"/>
      <c r="CK91" s="112"/>
      <c r="CL91" s="112"/>
      <c r="CM91" s="112"/>
      <c r="CN91" s="112"/>
      <c r="CO91" s="112"/>
      <c r="CP91" s="112"/>
      <c r="CQ91" s="112"/>
      <c r="CR91" s="112"/>
      <c r="CS91" s="112"/>
      <c r="CT91" s="112"/>
      <c r="CU91" s="112"/>
      <c r="CV91" s="112"/>
      <c r="CW91" s="112"/>
      <c r="CX91" s="112"/>
      <c r="CY91" s="112"/>
      <c r="CZ91" s="112"/>
      <c r="DA91" s="112"/>
      <c r="DB91" s="112"/>
      <c r="DC91" s="112"/>
      <c r="DD91" s="112"/>
      <c r="DE91" s="112"/>
      <c r="DF91" s="112"/>
      <c r="DG91" s="112"/>
      <c r="DH91" s="112"/>
      <c r="DI91" s="112"/>
      <c r="DJ91" s="112"/>
      <c r="DK91" s="112"/>
      <c r="DL91" s="112"/>
      <c r="DM91" s="112"/>
      <c r="DN91" s="112"/>
      <c r="DO91" s="112"/>
      <c r="DP91" s="112"/>
      <c r="DQ91" s="112"/>
      <c r="DR91" s="112"/>
      <c r="DS91" s="112"/>
      <c r="DT91" s="112"/>
      <c r="DU91" s="112"/>
      <c r="DV91" s="112"/>
      <c r="DW91" s="112"/>
      <c r="DX91" s="112"/>
      <c r="DY91" s="112"/>
      <c r="DZ91" s="112"/>
      <c r="EA91" s="112"/>
      <c r="EB91" s="112"/>
      <c r="EC91" s="112"/>
      <c r="ED91" s="112"/>
    </row>
    <row r="92" spans="1:134" s="113" customFormat="1" ht="15" x14ac:dyDescent="0.25">
      <c r="A92" s="564"/>
      <c r="B92" s="561"/>
      <c r="C92" s="532"/>
      <c r="D92" s="538"/>
      <c r="E92" s="532"/>
      <c r="F92" s="554"/>
      <c r="G92" s="519"/>
      <c r="H92" s="519"/>
      <c r="I92" s="541"/>
      <c r="J92" s="541"/>
      <c r="K92" s="519"/>
      <c r="L92" s="541"/>
      <c r="M92" s="541"/>
      <c r="N92" s="541"/>
      <c r="O92" s="519"/>
      <c r="P92" s="519"/>
      <c r="Q92" s="535"/>
      <c r="R92" s="550"/>
      <c r="S92" s="355"/>
      <c r="T92" s="355"/>
      <c r="U92" s="355"/>
      <c r="V92" s="260"/>
      <c r="W92" s="46"/>
      <c r="X92" s="333"/>
      <c r="Y92" s="48"/>
      <c r="Z92" s="348"/>
      <c r="AA92" s="333"/>
      <c r="AB92" s="48"/>
      <c r="AC92" s="221"/>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c r="BG92" s="112"/>
      <c r="BH92" s="112"/>
      <c r="BI92" s="112"/>
      <c r="BJ92" s="112"/>
      <c r="BK92" s="112"/>
      <c r="BL92" s="112"/>
      <c r="BM92" s="112"/>
      <c r="BN92" s="112"/>
      <c r="BO92" s="112"/>
      <c r="BP92" s="112"/>
      <c r="BQ92" s="112"/>
      <c r="BR92" s="112"/>
      <c r="BS92" s="112"/>
      <c r="BT92" s="112"/>
      <c r="BU92" s="112"/>
      <c r="BV92" s="112"/>
      <c r="BW92" s="112"/>
      <c r="BX92" s="112"/>
      <c r="BY92" s="112"/>
      <c r="BZ92" s="112"/>
      <c r="CA92" s="112"/>
      <c r="CB92" s="112"/>
      <c r="CC92" s="112"/>
      <c r="CD92" s="112"/>
      <c r="CE92" s="112"/>
      <c r="CF92" s="112"/>
      <c r="CG92" s="112"/>
      <c r="CH92" s="112"/>
      <c r="CI92" s="112"/>
      <c r="CJ92" s="112"/>
      <c r="CK92" s="112"/>
      <c r="CL92" s="112"/>
      <c r="CM92" s="112"/>
      <c r="CN92" s="112"/>
      <c r="CO92" s="112"/>
      <c r="CP92" s="112"/>
      <c r="CQ92" s="112"/>
      <c r="CR92" s="112"/>
      <c r="CS92" s="112"/>
      <c r="CT92" s="112"/>
      <c r="CU92" s="112"/>
      <c r="CV92" s="112"/>
      <c r="CW92" s="112"/>
      <c r="CX92" s="112"/>
      <c r="CY92" s="112"/>
      <c r="CZ92" s="112"/>
      <c r="DA92" s="112"/>
      <c r="DB92" s="112"/>
      <c r="DC92" s="112"/>
      <c r="DD92" s="112"/>
      <c r="DE92" s="112"/>
      <c r="DF92" s="112"/>
      <c r="DG92" s="112"/>
      <c r="DH92" s="112"/>
      <c r="DI92" s="112"/>
      <c r="DJ92" s="112"/>
      <c r="DK92" s="112"/>
      <c r="DL92" s="112"/>
      <c r="DM92" s="112"/>
      <c r="DN92" s="112"/>
      <c r="DO92" s="112"/>
      <c r="DP92" s="112"/>
      <c r="DQ92" s="112"/>
      <c r="DR92" s="112"/>
      <c r="DS92" s="112"/>
      <c r="DT92" s="112"/>
      <c r="DU92" s="112"/>
      <c r="DV92" s="112"/>
      <c r="DW92" s="112"/>
      <c r="DX92" s="112"/>
      <c r="DY92" s="112"/>
      <c r="DZ92" s="112"/>
      <c r="EA92" s="112"/>
      <c r="EB92" s="112"/>
      <c r="EC92" s="112"/>
      <c r="ED92" s="112"/>
    </row>
    <row r="93" spans="1:134" s="113" customFormat="1" ht="15" x14ac:dyDescent="0.25">
      <c r="A93" s="87"/>
      <c r="B93" s="87"/>
      <c r="C93" s="87"/>
      <c r="D93" s="87"/>
      <c r="E93" s="87"/>
      <c r="F93" s="87"/>
      <c r="G93" s="87"/>
      <c r="H93" s="87"/>
      <c r="I93" s="88"/>
      <c r="J93" s="88"/>
      <c r="K93" s="88"/>
      <c r="L93" s="88"/>
      <c r="M93" s="88"/>
      <c r="N93" s="88"/>
      <c r="O93" s="87"/>
      <c r="P93" s="87"/>
      <c r="Q93" s="89">
        <f>+Q64</f>
        <v>2876433023</v>
      </c>
      <c r="R93" s="87"/>
      <c r="S93" s="87"/>
      <c r="T93" s="87"/>
      <c r="U93" s="87"/>
      <c r="V93" s="104">
        <f>SUM(V64:V92)</f>
        <v>2874096503</v>
      </c>
      <c r="W93" s="90"/>
      <c r="X93" s="87"/>
      <c r="Y93" s="96"/>
      <c r="Z93" s="104">
        <f>SUM(Z64:Z92)</f>
        <v>2874096503</v>
      </c>
      <c r="AA93" s="87"/>
      <c r="AB93" s="96"/>
      <c r="AC93" s="104">
        <f>SUM(AC64:AC92)</f>
        <v>1539310573</v>
      </c>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c r="BG93" s="112"/>
      <c r="BH93" s="112"/>
      <c r="BI93" s="112"/>
      <c r="BJ93" s="112"/>
      <c r="BK93" s="112"/>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c r="CI93" s="112"/>
      <c r="CJ93" s="112"/>
      <c r="CK93" s="112"/>
      <c r="CL93" s="112"/>
      <c r="CM93" s="112"/>
      <c r="CN93" s="112"/>
      <c r="CO93" s="112"/>
      <c r="CP93" s="112"/>
      <c r="CQ93" s="112"/>
      <c r="CR93" s="112"/>
      <c r="CS93" s="112"/>
      <c r="CT93" s="112"/>
      <c r="CU93" s="112"/>
      <c r="CV93" s="112"/>
      <c r="CW93" s="112"/>
      <c r="CX93" s="112"/>
      <c r="CY93" s="112"/>
      <c r="CZ93" s="112"/>
      <c r="DA93" s="112"/>
      <c r="DB93" s="112"/>
      <c r="DC93" s="112"/>
      <c r="DD93" s="112"/>
      <c r="DE93" s="112"/>
      <c r="DF93" s="112"/>
      <c r="DG93" s="112"/>
      <c r="DH93" s="112"/>
      <c r="DI93" s="112"/>
      <c r="DJ93" s="112"/>
      <c r="DK93" s="112"/>
      <c r="DL93" s="112"/>
      <c r="DM93" s="112"/>
      <c r="DN93" s="112"/>
      <c r="DO93" s="112"/>
      <c r="DP93" s="112"/>
      <c r="DQ93" s="112"/>
      <c r="DR93" s="112"/>
      <c r="DS93" s="112"/>
      <c r="DT93" s="112"/>
      <c r="DU93" s="112"/>
      <c r="DV93" s="112"/>
      <c r="DW93" s="112"/>
      <c r="DX93" s="112"/>
      <c r="DY93" s="112"/>
      <c r="DZ93" s="112"/>
      <c r="EA93" s="112"/>
      <c r="EB93" s="112"/>
      <c r="EC93" s="112"/>
      <c r="ED93" s="112"/>
    </row>
    <row r="94" spans="1:134" s="113" customFormat="1" ht="71.25" customHeight="1" x14ac:dyDescent="0.25">
      <c r="A94" s="517" t="s">
        <v>1069</v>
      </c>
      <c r="B94" s="527" t="s">
        <v>1070</v>
      </c>
      <c r="C94" s="520" t="s">
        <v>1071</v>
      </c>
      <c r="D94" s="210" t="s">
        <v>804</v>
      </c>
      <c r="E94" s="8" t="s">
        <v>246</v>
      </c>
      <c r="F94" s="243"/>
      <c r="G94" s="243"/>
      <c r="H94" s="243"/>
      <c r="I94" s="243"/>
      <c r="J94" s="311">
        <v>172550000</v>
      </c>
      <c r="K94" s="243"/>
      <c r="L94" s="243"/>
      <c r="M94" s="355"/>
      <c r="N94" s="355"/>
      <c r="O94" s="243"/>
      <c r="P94" s="295">
        <v>8550000</v>
      </c>
      <c r="Q94" s="245">
        <f t="shared" si="0"/>
        <v>164000000</v>
      </c>
      <c r="R94" s="548">
        <f>+Q98</f>
        <v>196350000</v>
      </c>
      <c r="S94" s="79" t="s">
        <v>1798</v>
      </c>
      <c r="T94" s="371">
        <v>501</v>
      </c>
      <c r="U94" s="81" t="s">
        <v>1799</v>
      </c>
      <c r="V94" s="377">
        <v>163729614</v>
      </c>
      <c r="W94" s="46"/>
      <c r="X94" s="191">
        <v>1048</v>
      </c>
      <c r="Y94" s="48">
        <v>44792</v>
      </c>
      <c r="Z94" s="377">
        <v>163729614</v>
      </c>
      <c r="AA94" s="191"/>
      <c r="AB94" s="48"/>
      <c r="AC94" s="221"/>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112"/>
      <c r="AZ94" s="112"/>
      <c r="BA94" s="112"/>
      <c r="BB94" s="112"/>
      <c r="BC94" s="112"/>
      <c r="BD94" s="112"/>
      <c r="BE94" s="112"/>
      <c r="BF94" s="112"/>
      <c r="BG94" s="112"/>
      <c r="BH94" s="112"/>
      <c r="BI94" s="112"/>
      <c r="BJ94" s="112"/>
      <c r="BK94" s="112"/>
      <c r="BL94" s="112"/>
      <c r="BM94" s="112"/>
      <c r="BN94" s="112"/>
      <c r="BO94" s="112"/>
      <c r="BP94" s="112"/>
      <c r="BQ94" s="112"/>
      <c r="BR94" s="112"/>
      <c r="BS94" s="112"/>
      <c r="BT94" s="112"/>
      <c r="BU94" s="112"/>
      <c r="BV94" s="112"/>
      <c r="BW94" s="112"/>
      <c r="BX94" s="112"/>
      <c r="BY94" s="112"/>
      <c r="BZ94" s="112"/>
      <c r="CA94" s="112"/>
      <c r="CB94" s="112"/>
      <c r="CC94" s="112"/>
      <c r="CD94" s="112"/>
      <c r="CE94" s="112"/>
      <c r="CF94" s="112"/>
      <c r="CG94" s="112"/>
      <c r="CH94" s="112"/>
      <c r="CI94" s="112"/>
      <c r="CJ94" s="112"/>
      <c r="CK94" s="112"/>
      <c r="CL94" s="112"/>
      <c r="CM94" s="112"/>
      <c r="CN94" s="112"/>
      <c r="CO94" s="112"/>
      <c r="CP94" s="112"/>
      <c r="CQ94" s="112"/>
      <c r="CR94" s="112"/>
      <c r="CS94" s="112"/>
      <c r="CT94" s="112"/>
      <c r="CU94" s="112"/>
      <c r="CV94" s="112"/>
      <c r="CW94" s="112"/>
      <c r="CX94" s="112"/>
      <c r="CY94" s="112"/>
      <c r="CZ94" s="112"/>
      <c r="DA94" s="112"/>
      <c r="DB94" s="112"/>
      <c r="DC94" s="112"/>
      <c r="DD94" s="112"/>
      <c r="DE94" s="112"/>
      <c r="DF94" s="112"/>
      <c r="DG94" s="112"/>
      <c r="DH94" s="112"/>
      <c r="DI94" s="112"/>
      <c r="DJ94" s="112"/>
      <c r="DK94" s="112"/>
      <c r="DL94" s="112"/>
      <c r="DM94" s="112"/>
      <c r="DN94" s="112"/>
      <c r="DO94" s="112"/>
      <c r="DP94" s="112"/>
      <c r="DQ94" s="112"/>
      <c r="DR94" s="112"/>
      <c r="DS94" s="112"/>
      <c r="DT94" s="112"/>
      <c r="DU94" s="112"/>
      <c r="DV94" s="112"/>
      <c r="DW94" s="112"/>
      <c r="DX94" s="112"/>
      <c r="DY94" s="112"/>
      <c r="DZ94" s="112"/>
      <c r="EA94" s="112"/>
      <c r="EB94" s="112"/>
      <c r="EC94" s="112"/>
      <c r="ED94" s="112"/>
    </row>
    <row r="95" spans="1:134" s="113" customFormat="1" ht="40.5" x14ac:dyDescent="0.25">
      <c r="A95" s="518"/>
      <c r="B95" s="528"/>
      <c r="C95" s="522"/>
      <c r="D95" s="210" t="s">
        <v>1150</v>
      </c>
      <c r="E95" s="8" t="s">
        <v>139</v>
      </c>
      <c r="F95" s="243"/>
      <c r="G95" s="243"/>
      <c r="H95" s="243"/>
      <c r="I95" s="243"/>
      <c r="J95" s="311">
        <v>11900000</v>
      </c>
      <c r="K95" s="243"/>
      <c r="L95" s="243"/>
      <c r="M95" s="355"/>
      <c r="N95" s="355"/>
      <c r="O95" s="295">
        <v>8550000</v>
      </c>
      <c r="P95" s="295">
        <v>13000000</v>
      </c>
      <c r="Q95" s="245">
        <f t="shared" si="0"/>
        <v>7450000</v>
      </c>
      <c r="R95" s="549"/>
      <c r="S95" s="355"/>
      <c r="T95" s="355"/>
      <c r="U95" s="355"/>
      <c r="V95" s="260"/>
      <c r="W95" s="46"/>
      <c r="X95" s="206"/>
      <c r="Y95" s="48"/>
      <c r="Z95" s="203"/>
      <c r="AA95" s="206"/>
      <c r="AB95" s="48"/>
      <c r="AC95" s="221"/>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12"/>
      <c r="BU95" s="112"/>
      <c r="BV95" s="112"/>
      <c r="BW95" s="112"/>
      <c r="BX95" s="112"/>
      <c r="BY95" s="112"/>
      <c r="BZ95" s="112"/>
      <c r="CA95" s="112"/>
      <c r="CB95" s="112"/>
      <c r="CC95" s="112"/>
      <c r="CD95" s="112"/>
      <c r="CE95" s="112"/>
      <c r="CF95" s="112"/>
      <c r="CG95" s="112"/>
      <c r="CH95" s="112"/>
      <c r="CI95" s="112"/>
      <c r="CJ95" s="112"/>
      <c r="CK95" s="112"/>
      <c r="CL95" s="112"/>
      <c r="CM95" s="112"/>
      <c r="CN95" s="112"/>
      <c r="CO95" s="112"/>
      <c r="CP95" s="112"/>
      <c r="CQ95" s="112"/>
      <c r="CR95" s="112"/>
      <c r="CS95" s="112"/>
      <c r="CT95" s="112"/>
      <c r="CU95" s="112"/>
      <c r="CV95" s="112"/>
      <c r="CW95" s="112"/>
      <c r="CX95" s="112"/>
      <c r="CY95" s="112"/>
      <c r="CZ95" s="112"/>
      <c r="DA95" s="112"/>
      <c r="DB95" s="112"/>
      <c r="DC95" s="112"/>
      <c r="DD95" s="112"/>
      <c r="DE95" s="112"/>
      <c r="DF95" s="112"/>
      <c r="DG95" s="112"/>
      <c r="DH95" s="112"/>
      <c r="DI95" s="112"/>
      <c r="DJ95" s="112"/>
      <c r="DK95" s="112"/>
      <c r="DL95" s="112"/>
      <c r="DM95" s="112"/>
      <c r="DN95" s="112"/>
      <c r="DO95" s="112"/>
      <c r="DP95" s="112"/>
      <c r="DQ95" s="112"/>
      <c r="DR95" s="112"/>
      <c r="DS95" s="112"/>
      <c r="DT95" s="112"/>
      <c r="DU95" s="112"/>
      <c r="DV95" s="112"/>
      <c r="DW95" s="112"/>
      <c r="DX95" s="112"/>
      <c r="DY95" s="112"/>
      <c r="DZ95" s="112"/>
      <c r="EA95" s="112"/>
      <c r="EB95" s="112"/>
      <c r="EC95" s="112"/>
      <c r="ED95" s="112"/>
    </row>
    <row r="96" spans="1:134" s="113" customFormat="1" ht="27" x14ac:dyDescent="0.25">
      <c r="A96" s="519"/>
      <c r="B96" s="529"/>
      <c r="C96" s="521"/>
      <c r="D96" s="210" t="s">
        <v>1152</v>
      </c>
      <c r="E96" s="8" t="s">
        <v>249</v>
      </c>
      <c r="F96" s="243"/>
      <c r="G96" s="243"/>
      <c r="H96" s="243"/>
      <c r="I96" s="243"/>
      <c r="J96" s="311">
        <v>11900000</v>
      </c>
      <c r="K96" s="243"/>
      <c r="L96" s="243"/>
      <c r="M96" s="355"/>
      <c r="N96" s="355"/>
      <c r="O96" s="243"/>
      <c r="P96" s="243"/>
      <c r="Q96" s="245">
        <f t="shared" si="0"/>
        <v>11900000</v>
      </c>
      <c r="R96" s="549"/>
      <c r="S96" s="81" t="s">
        <v>2215</v>
      </c>
      <c r="T96" s="371">
        <v>589</v>
      </c>
      <c r="U96" s="81" t="s">
        <v>2216</v>
      </c>
      <c r="V96" s="377">
        <v>11604559</v>
      </c>
      <c r="W96" s="46"/>
      <c r="X96" s="206">
        <v>1172</v>
      </c>
      <c r="Y96" s="48">
        <v>44819</v>
      </c>
      <c r="Z96" s="377">
        <v>11604559</v>
      </c>
      <c r="AA96" s="206"/>
      <c r="AB96" s="48"/>
      <c r="AC96" s="221"/>
      <c r="AD96" s="112"/>
      <c r="AE96" s="112"/>
      <c r="AF96" s="112"/>
      <c r="AG96" s="112"/>
      <c r="AH96" s="112"/>
      <c r="AI96" s="112"/>
      <c r="AJ96" s="112"/>
      <c r="AK96" s="112"/>
      <c r="AL96" s="112"/>
      <c r="AM96" s="112"/>
      <c r="AN96" s="112"/>
      <c r="AO96" s="112"/>
      <c r="AP96" s="112"/>
      <c r="AQ96" s="112"/>
      <c r="AR96" s="112"/>
      <c r="AS96" s="112"/>
      <c r="AT96" s="112"/>
      <c r="AU96" s="112"/>
      <c r="AV96" s="112"/>
      <c r="AW96" s="112"/>
      <c r="AX96" s="112"/>
      <c r="AY96" s="112"/>
      <c r="AZ96" s="112"/>
      <c r="BA96" s="112"/>
      <c r="BB96" s="112"/>
      <c r="BC96" s="112"/>
      <c r="BD96" s="112"/>
      <c r="BE96" s="112"/>
      <c r="BF96" s="112"/>
      <c r="BG96" s="112"/>
      <c r="BH96" s="112"/>
      <c r="BI96" s="112"/>
      <c r="BJ96" s="112"/>
      <c r="BK96" s="112"/>
      <c r="BL96" s="112"/>
      <c r="BM96" s="112"/>
      <c r="BN96" s="112"/>
      <c r="BO96" s="112"/>
      <c r="BP96" s="112"/>
      <c r="BQ96" s="112"/>
      <c r="BR96" s="112"/>
      <c r="BS96" s="112"/>
      <c r="BT96" s="112"/>
      <c r="BU96" s="112"/>
      <c r="BV96" s="112"/>
      <c r="BW96" s="112"/>
      <c r="BX96" s="112"/>
      <c r="BY96" s="112"/>
      <c r="BZ96" s="112"/>
      <c r="CA96" s="112"/>
      <c r="CB96" s="112"/>
      <c r="CC96" s="112"/>
      <c r="CD96" s="112"/>
      <c r="CE96" s="112"/>
      <c r="CF96" s="112"/>
      <c r="CG96" s="112"/>
      <c r="CH96" s="112"/>
      <c r="CI96" s="112"/>
      <c r="CJ96" s="112"/>
      <c r="CK96" s="112"/>
      <c r="CL96" s="112"/>
      <c r="CM96" s="112"/>
      <c r="CN96" s="112"/>
      <c r="CO96" s="112"/>
      <c r="CP96" s="112"/>
      <c r="CQ96" s="112"/>
      <c r="CR96" s="112"/>
      <c r="CS96" s="112"/>
      <c r="CT96" s="112"/>
      <c r="CU96" s="112"/>
      <c r="CV96" s="112"/>
      <c r="CW96" s="112"/>
      <c r="CX96" s="112"/>
      <c r="CY96" s="112"/>
      <c r="CZ96" s="112"/>
      <c r="DA96" s="112"/>
      <c r="DB96" s="112"/>
      <c r="DC96" s="112"/>
      <c r="DD96" s="112"/>
      <c r="DE96" s="112"/>
      <c r="DF96" s="112"/>
      <c r="DG96" s="112"/>
      <c r="DH96" s="112"/>
      <c r="DI96" s="112"/>
      <c r="DJ96" s="112"/>
      <c r="DK96" s="112"/>
      <c r="DL96" s="112"/>
      <c r="DM96" s="112"/>
      <c r="DN96" s="112"/>
      <c r="DO96" s="112"/>
      <c r="DP96" s="112"/>
      <c r="DQ96" s="112"/>
      <c r="DR96" s="112"/>
      <c r="DS96" s="112"/>
      <c r="DT96" s="112"/>
      <c r="DU96" s="112"/>
      <c r="DV96" s="112"/>
      <c r="DW96" s="112"/>
      <c r="DX96" s="112"/>
      <c r="DY96" s="112"/>
      <c r="DZ96" s="112"/>
      <c r="EA96" s="112"/>
      <c r="EB96" s="112"/>
      <c r="EC96" s="112"/>
      <c r="ED96" s="112"/>
    </row>
    <row r="97" spans="1:134" s="113" customFormat="1" ht="25.5" x14ac:dyDescent="0.25">
      <c r="A97" s="357"/>
      <c r="B97" s="360"/>
      <c r="C97" s="356"/>
      <c r="D97" s="355" t="s">
        <v>809</v>
      </c>
      <c r="E97" s="8" t="s">
        <v>241</v>
      </c>
      <c r="F97" s="355"/>
      <c r="G97" s="355"/>
      <c r="H97" s="355"/>
      <c r="I97" s="45"/>
      <c r="J97" s="312"/>
      <c r="K97" s="45"/>
      <c r="L97" s="45"/>
      <c r="M97" s="45"/>
      <c r="N97" s="45"/>
      <c r="O97" s="295">
        <v>13000000</v>
      </c>
      <c r="P97" s="355"/>
      <c r="Q97" s="260">
        <f t="shared" si="0"/>
        <v>13000000</v>
      </c>
      <c r="R97" s="550"/>
      <c r="S97" s="81"/>
      <c r="T97" s="381"/>
      <c r="U97" s="81"/>
      <c r="V97" s="377"/>
      <c r="W97" s="46"/>
      <c r="X97" s="358"/>
      <c r="Y97" s="48"/>
      <c r="Z97" s="362"/>
      <c r="AA97" s="358"/>
      <c r="AB97" s="48"/>
      <c r="AC97" s="221"/>
      <c r="AD97" s="112"/>
      <c r="AE97" s="112"/>
      <c r="AF97" s="112"/>
      <c r="AG97" s="112"/>
      <c r="AH97" s="112"/>
      <c r="AI97" s="112"/>
      <c r="AJ97" s="112"/>
      <c r="AK97" s="112"/>
      <c r="AL97" s="112"/>
      <c r="AM97" s="112"/>
      <c r="AN97" s="112"/>
      <c r="AO97" s="112"/>
      <c r="AP97" s="112"/>
      <c r="AQ97" s="112"/>
      <c r="AR97" s="112"/>
      <c r="AS97" s="112"/>
      <c r="AT97" s="112"/>
      <c r="AU97" s="112"/>
      <c r="AV97" s="112"/>
      <c r="AW97" s="112"/>
      <c r="AX97" s="112"/>
      <c r="AY97" s="112"/>
      <c r="AZ97" s="112"/>
      <c r="BA97" s="112"/>
      <c r="BB97" s="112"/>
      <c r="BC97" s="112"/>
      <c r="BD97" s="112"/>
      <c r="BE97" s="112"/>
      <c r="BF97" s="112"/>
      <c r="BG97" s="112"/>
      <c r="BH97" s="112"/>
      <c r="BI97" s="112"/>
      <c r="BJ97" s="112"/>
      <c r="BK97" s="112"/>
      <c r="BL97" s="112"/>
      <c r="BM97" s="112"/>
      <c r="BN97" s="112"/>
      <c r="BO97" s="112"/>
      <c r="BP97" s="112"/>
      <c r="BQ97" s="112"/>
      <c r="BR97" s="112"/>
      <c r="BS97" s="112"/>
      <c r="BT97" s="112"/>
      <c r="BU97" s="112"/>
      <c r="BV97" s="112"/>
      <c r="BW97" s="112"/>
      <c r="BX97" s="112"/>
      <c r="BY97" s="112"/>
      <c r="BZ97" s="112"/>
      <c r="CA97" s="112"/>
      <c r="CB97" s="112"/>
      <c r="CC97" s="112"/>
      <c r="CD97" s="112"/>
      <c r="CE97" s="112"/>
      <c r="CF97" s="112"/>
      <c r="CG97" s="112"/>
      <c r="CH97" s="112"/>
      <c r="CI97" s="112"/>
      <c r="CJ97" s="112"/>
      <c r="CK97" s="112"/>
      <c r="CL97" s="112"/>
      <c r="CM97" s="112"/>
      <c r="CN97" s="112"/>
      <c r="CO97" s="112"/>
      <c r="CP97" s="112"/>
      <c r="CQ97" s="112"/>
      <c r="CR97" s="112"/>
      <c r="CS97" s="112"/>
      <c r="CT97" s="112"/>
      <c r="CU97" s="112"/>
      <c r="CV97" s="112"/>
      <c r="CW97" s="112"/>
      <c r="CX97" s="112"/>
      <c r="CY97" s="112"/>
      <c r="CZ97" s="112"/>
      <c r="DA97" s="112"/>
      <c r="DB97" s="112"/>
      <c r="DC97" s="112"/>
      <c r="DD97" s="112"/>
      <c r="DE97" s="112"/>
      <c r="DF97" s="112"/>
      <c r="DG97" s="112"/>
      <c r="DH97" s="112"/>
      <c r="DI97" s="112"/>
      <c r="DJ97" s="112"/>
      <c r="DK97" s="112"/>
      <c r="DL97" s="112"/>
      <c r="DM97" s="112"/>
      <c r="DN97" s="112"/>
      <c r="DO97" s="112"/>
      <c r="DP97" s="112"/>
      <c r="DQ97" s="112"/>
      <c r="DR97" s="112"/>
      <c r="DS97" s="112"/>
      <c r="DT97" s="112"/>
      <c r="DU97" s="112"/>
      <c r="DV97" s="112"/>
      <c r="DW97" s="112"/>
      <c r="DX97" s="112"/>
      <c r="DY97" s="112"/>
      <c r="DZ97" s="112"/>
      <c r="EA97" s="112"/>
      <c r="EB97" s="112"/>
      <c r="EC97" s="112"/>
      <c r="ED97" s="112"/>
    </row>
    <row r="98" spans="1:134" s="113" customFormat="1" ht="15" x14ac:dyDescent="0.25">
      <c r="A98" s="87"/>
      <c r="B98" s="87"/>
      <c r="C98" s="87"/>
      <c r="D98" s="87"/>
      <c r="E98" s="87"/>
      <c r="F98" s="87"/>
      <c r="G98" s="87"/>
      <c r="H98" s="87"/>
      <c r="I98" s="88"/>
      <c r="J98" s="88"/>
      <c r="K98" s="88"/>
      <c r="L98" s="88"/>
      <c r="M98" s="88"/>
      <c r="N98" s="88"/>
      <c r="O98" s="87"/>
      <c r="P98" s="87"/>
      <c r="Q98" s="89">
        <f>SUM(Q94:Q97)</f>
        <v>196350000</v>
      </c>
      <c r="R98" s="87"/>
      <c r="S98" s="87"/>
      <c r="T98" s="87"/>
      <c r="U98" s="87"/>
      <c r="V98" s="104">
        <f>SUM(V94:V97)</f>
        <v>175334173</v>
      </c>
      <c r="W98" s="90"/>
      <c r="X98" s="87"/>
      <c r="Y98" s="96"/>
      <c r="Z98" s="104">
        <f>SUM(Z94:Z97)</f>
        <v>175334173</v>
      </c>
      <c r="AA98" s="87"/>
      <c r="AB98" s="96"/>
      <c r="AC98" s="104">
        <f>SUM(AC94:AC97)</f>
        <v>0</v>
      </c>
      <c r="AD98" s="112"/>
      <c r="AE98" s="112"/>
      <c r="AF98" s="112"/>
      <c r="AG98" s="112"/>
      <c r="AH98" s="112"/>
      <c r="AI98" s="112"/>
      <c r="AJ98" s="112"/>
      <c r="AK98" s="112"/>
      <c r="AL98" s="112"/>
      <c r="AM98" s="112"/>
      <c r="AN98" s="112"/>
      <c r="AO98" s="112"/>
      <c r="AP98" s="112"/>
      <c r="AQ98" s="112"/>
      <c r="AR98" s="112"/>
      <c r="AS98" s="112"/>
      <c r="AT98" s="112"/>
      <c r="AU98" s="112"/>
      <c r="AV98" s="112"/>
      <c r="AW98" s="112"/>
      <c r="AX98" s="112"/>
      <c r="AY98" s="112"/>
      <c r="AZ98" s="112"/>
      <c r="BA98" s="112"/>
      <c r="BB98" s="112"/>
      <c r="BC98" s="112"/>
      <c r="BD98" s="112"/>
      <c r="BE98" s="112"/>
      <c r="BF98" s="112"/>
      <c r="BG98" s="112"/>
      <c r="BH98" s="112"/>
      <c r="BI98" s="112"/>
      <c r="BJ98" s="112"/>
      <c r="BK98" s="112"/>
      <c r="BL98" s="112"/>
      <c r="BM98" s="112"/>
      <c r="BN98" s="112"/>
      <c r="BO98" s="112"/>
      <c r="BP98" s="112"/>
      <c r="BQ98" s="112"/>
      <c r="BR98" s="112"/>
      <c r="BS98" s="112"/>
      <c r="BT98" s="112"/>
      <c r="BU98" s="112"/>
      <c r="BV98" s="112"/>
      <c r="BW98" s="112"/>
      <c r="BX98" s="112"/>
      <c r="BY98" s="112"/>
      <c r="BZ98" s="112"/>
      <c r="CA98" s="112"/>
      <c r="CB98" s="112"/>
      <c r="CC98" s="112"/>
      <c r="CD98" s="112"/>
      <c r="CE98" s="112"/>
      <c r="CF98" s="112"/>
      <c r="CG98" s="112"/>
      <c r="CH98" s="112"/>
      <c r="CI98" s="112"/>
      <c r="CJ98" s="112"/>
      <c r="CK98" s="112"/>
      <c r="CL98" s="112"/>
      <c r="CM98" s="112"/>
      <c r="CN98" s="112"/>
      <c r="CO98" s="112"/>
      <c r="CP98" s="112"/>
      <c r="CQ98" s="112"/>
      <c r="CR98" s="112"/>
      <c r="CS98" s="112"/>
      <c r="CT98" s="112"/>
      <c r="CU98" s="112"/>
      <c r="CV98" s="112"/>
      <c r="CW98" s="112"/>
      <c r="CX98" s="112"/>
      <c r="CY98" s="112"/>
      <c r="CZ98" s="112"/>
      <c r="DA98" s="112"/>
      <c r="DB98" s="112"/>
      <c r="DC98" s="112"/>
      <c r="DD98" s="112"/>
      <c r="DE98" s="112"/>
      <c r="DF98" s="112"/>
      <c r="DG98" s="112"/>
      <c r="DH98" s="112"/>
      <c r="DI98" s="112"/>
      <c r="DJ98" s="112"/>
      <c r="DK98" s="112"/>
      <c r="DL98" s="112"/>
      <c r="DM98" s="112"/>
      <c r="DN98" s="112"/>
      <c r="DO98" s="112"/>
      <c r="DP98" s="112"/>
      <c r="DQ98" s="112"/>
      <c r="DR98" s="112"/>
      <c r="DS98" s="112"/>
      <c r="DT98" s="112"/>
      <c r="DU98" s="112"/>
      <c r="DV98" s="112"/>
      <c r="DW98" s="112"/>
      <c r="DX98" s="112"/>
      <c r="DY98" s="112"/>
      <c r="DZ98" s="112"/>
      <c r="EA98" s="112"/>
      <c r="EB98" s="112"/>
      <c r="EC98" s="112"/>
      <c r="ED98" s="112"/>
    </row>
    <row r="99" spans="1:134" s="113" customFormat="1" ht="57" customHeight="1" x14ac:dyDescent="0.25">
      <c r="A99" s="517" t="s">
        <v>1072</v>
      </c>
      <c r="B99" s="520" t="s">
        <v>1073</v>
      </c>
      <c r="C99" s="520" t="s">
        <v>1074</v>
      </c>
      <c r="D99" s="210" t="s">
        <v>805</v>
      </c>
      <c r="E99" s="8" t="s">
        <v>247</v>
      </c>
      <c r="F99" s="243"/>
      <c r="G99" s="243"/>
      <c r="H99" s="243"/>
      <c r="I99" s="243"/>
      <c r="J99" s="311">
        <v>23577292</v>
      </c>
      <c r="K99" s="243"/>
      <c r="L99" s="243"/>
      <c r="M99" s="355"/>
      <c r="N99" s="355"/>
      <c r="O99" s="243"/>
      <c r="P99" s="295">
        <v>23577292</v>
      </c>
      <c r="Q99" s="67">
        <f t="shared" si="0"/>
        <v>0</v>
      </c>
      <c r="R99" s="548">
        <f>+Q101</f>
        <v>196350000</v>
      </c>
      <c r="S99" s="191"/>
      <c r="T99" s="257"/>
      <c r="U99" s="191"/>
      <c r="V99" s="189"/>
      <c r="W99" s="46"/>
      <c r="X99" s="191"/>
      <c r="Y99" s="48"/>
      <c r="Z99" s="189"/>
      <c r="AA99" s="191"/>
      <c r="AB99" s="48"/>
      <c r="AC99" s="221"/>
      <c r="AD99" s="112"/>
      <c r="AE99" s="112"/>
      <c r="AF99" s="112"/>
      <c r="AG99" s="112"/>
      <c r="AH99" s="112"/>
      <c r="AI99" s="112"/>
      <c r="AJ99" s="112"/>
      <c r="AK99" s="112"/>
      <c r="AL99" s="112"/>
      <c r="AM99" s="112"/>
      <c r="AN99" s="112"/>
      <c r="AO99" s="112"/>
      <c r="AP99" s="112"/>
      <c r="AQ99" s="112"/>
      <c r="AR99" s="112"/>
      <c r="AS99" s="112"/>
      <c r="AT99" s="112"/>
      <c r="AU99" s="112"/>
      <c r="AV99" s="112"/>
      <c r="AW99" s="112"/>
      <c r="AX99" s="112"/>
      <c r="AY99" s="112"/>
      <c r="AZ99" s="112"/>
      <c r="BA99" s="112"/>
      <c r="BB99" s="112"/>
      <c r="BC99" s="112"/>
      <c r="BD99" s="112"/>
      <c r="BE99" s="112"/>
      <c r="BF99" s="112"/>
      <c r="BG99" s="112"/>
      <c r="BH99" s="112"/>
      <c r="BI99" s="112"/>
      <c r="BJ99" s="112"/>
      <c r="BK99" s="112"/>
      <c r="BL99" s="112"/>
      <c r="BM99" s="112"/>
      <c r="BN99" s="112"/>
      <c r="BO99" s="112"/>
      <c r="BP99" s="112"/>
      <c r="BQ99" s="112"/>
      <c r="BR99" s="112"/>
      <c r="BS99" s="112"/>
      <c r="BT99" s="112"/>
      <c r="BU99" s="112"/>
      <c r="BV99" s="112"/>
      <c r="BW99" s="112"/>
      <c r="BX99" s="112"/>
      <c r="BY99" s="112"/>
      <c r="BZ99" s="112"/>
      <c r="CA99" s="112"/>
      <c r="CB99" s="112"/>
      <c r="CC99" s="112"/>
      <c r="CD99" s="112"/>
      <c r="CE99" s="112"/>
      <c r="CF99" s="112"/>
      <c r="CG99" s="112"/>
      <c r="CH99" s="112"/>
      <c r="CI99" s="112"/>
      <c r="CJ99" s="112"/>
      <c r="CK99" s="112"/>
      <c r="CL99" s="112"/>
      <c r="CM99" s="112"/>
      <c r="CN99" s="112"/>
      <c r="CO99" s="112"/>
      <c r="CP99" s="112"/>
      <c r="CQ99" s="112"/>
      <c r="CR99" s="112"/>
      <c r="CS99" s="112"/>
      <c r="CT99" s="112"/>
      <c r="CU99" s="112"/>
      <c r="CV99" s="112"/>
      <c r="CW99" s="112"/>
      <c r="CX99" s="112"/>
      <c r="CY99" s="112"/>
      <c r="CZ99" s="112"/>
      <c r="DA99" s="112"/>
      <c r="DB99" s="112"/>
      <c r="DC99" s="112"/>
      <c r="DD99" s="112"/>
      <c r="DE99" s="112"/>
      <c r="DF99" s="112"/>
      <c r="DG99" s="112"/>
      <c r="DH99" s="112"/>
      <c r="DI99" s="112"/>
      <c r="DJ99" s="112"/>
      <c r="DK99" s="112"/>
      <c r="DL99" s="112"/>
      <c r="DM99" s="112"/>
      <c r="DN99" s="112"/>
      <c r="DO99" s="112"/>
      <c r="DP99" s="112"/>
      <c r="DQ99" s="112"/>
      <c r="DR99" s="112"/>
      <c r="DS99" s="112"/>
      <c r="DT99" s="112"/>
      <c r="DU99" s="112"/>
      <c r="DV99" s="112"/>
      <c r="DW99" s="112"/>
      <c r="DX99" s="112"/>
      <c r="DY99" s="112"/>
      <c r="DZ99" s="112"/>
      <c r="EA99" s="112"/>
      <c r="EB99" s="112"/>
      <c r="EC99" s="112"/>
      <c r="ED99" s="112"/>
    </row>
    <row r="100" spans="1:134" s="113" customFormat="1" ht="25.5" x14ac:dyDescent="0.25">
      <c r="A100" s="519"/>
      <c r="B100" s="521"/>
      <c r="C100" s="521"/>
      <c r="D100" s="210" t="s">
        <v>1148</v>
      </c>
      <c r="E100" s="8" t="s">
        <v>1147</v>
      </c>
      <c r="F100" s="243"/>
      <c r="G100" s="243"/>
      <c r="H100" s="243"/>
      <c r="I100" s="243"/>
      <c r="J100" s="311">
        <v>172772708</v>
      </c>
      <c r="K100" s="243"/>
      <c r="L100" s="243"/>
      <c r="M100" s="355"/>
      <c r="N100" s="355"/>
      <c r="O100" s="295">
        <v>23577292</v>
      </c>
      <c r="P100" s="243"/>
      <c r="Q100" s="67">
        <f t="shared" si="0"/>
        <v>196350000</v>
      </c>
      <c r="R100" s="550"/>
      <c r="S100" s="206"/>
      <c r="T100" s="257"/>
      <c r="U100" s="206"/>
      <c r="V100" s="203"/>
      <c r="W100" s="46"/>
      <c r="X100" s="206"/>
      <c r="Y100" s="48"/>
      <c r="Z100" s="203"/>
      <c r="AA100" s="206"/>
      <c r="AB100" s="48"/>
      <c r="AC100" s="221"/>
      <c r="AD100" s="112"/>
      <c r="AE100" s="112"/>
      <c r="AF100" s="112"/>
      <c r="AG100" s="112"/>
      <c r="AH100" s="112"/>
      <c r="AI100" s="112"/>
      <c r="AJ100" s="112"/>
      <c r="AK100" s="112"/>
      <c r="AL100" s="112"/>
      <c r="AM100" s="112"/>
      <c r="AN100" s="112"/>
      <c r="AO100" s="112"/>
      <c r="AP100" s="112"/>
      <c r="AQ100" s="112"/>
      <c r="AR100" s="112"/>
      <c r="AS100" s="112"/>
      <c r="AT100" s="112"/>
      <c r="AU100" s="112"/>
      <c r="AV100" s="112"/>
      <c r="AW100" s="112"/>
      <c r="AX100" s="112"/>
      <c r="AY100" s="112"/>
      <c r="AZ100" s="112"/>
      <c r="BA100" s="112"/>
      <c r="BB100" s="112"/>
      <c r="BC100" s="112"/>
      <c r="BD100" s="112"/>
      <c r="BE100" s="112"/>
      <c r="BF100" s="112"/>
      <c r="BG100" s="112"/>
      <c r="BH100" s="112"/>
      <c r="BI100" s="112"/>
      <c r="BJ100" s="112"/>
      <c r="BK100" s="112"/>
      <c r="BL100" s="112"/>
      <c r="BM100" s="112"/>
      <c r="BN100" s="112"/>
      <c r="BO100" s="112"/>
      <c r="BP100" s="112"/>
      <c r="BQ100" s="112"/>
      <c r="BR100" s="112"/>
      <c r="BS100" s="112"/>
      <c r="BT100" s="112"/>
      <c r="BU100" s="112"/>
      <c r="BV100" s="112"/>
      <c r="BW100" s="112"/>
      <c r="BX100" s="112"/>
      <c r="BY100" s="112"/>
      <c r="BZ100" s="112"/>
      <c r="CA100" s="112"/>
      <c r="CB100" s="112"/>
      <c r="CC100" s="112"/>
      <c r="CD100" s="112"/>
      <c r="CE100" s="112"/>
      <c r="CF100" s="112"/>
      <c r="CG100" s="112"/>
      <c r="CH100" s="112"/>
      <c r="CI100" s="112"/>
      <c r="CJ100" s="112"/>
      <c r="CK100" s="112"/>
      <c r="CL100" s="112"/>
      <c r="CM100" s="112"/>
      <c r="CN100" s="112"/>
      <c r="CO100" s="112"/>
      <c r="CP100" s="112"/>
      <c r="CQ100" s="112"/>
      <c r="CR100" s="112"/>
      <c r="CS100" s="112"/>
      <c r="CT100" s="112"/>
      <c r="CU100" s="112"/>
      <c r="CV100" s="112"/>
      <c r="CW100" s="112"/>
      <c r="CX100" s="112"/>
      <c r="CY100" s="112"/>
      <c r="CZ100" s="112"/>
      <c r="DA100" s="112"/>
      <c r="DB100" s="112"/>
      <c r="DC100" s="112"/>
      <c r="DD100" s="112"/>
      <c r="DE100" s="112"/>
      <c r="DF100" s="112"/>
      <c r="DG100" s="112"/>
      <c r="DH100" s="112"/>
      <c r="DI100" s="112"/>
      <c r="DJ100" s="112"/>
      <c r="DK100" s="112"/>
      <c r="DL100" s="112"/>
      <c r="DM100" s="112"/>
      <c r="DN100" s="112"/>
      <c r="DO100" s="112"/>
      <c r="DP100" s="112"/>
      <c r="DQ100" s="112"/>
      <c r="DR100" s="112"/>
      <c r="DS100" s="112"/>
      <c r="DT100" s="112"/>
      <c r="DU100" s="112"/>
      <c r="DV100" s="112"/>
      <c r="DW100" s="112"/>
      <c r="DX100" s="112"/>
      <c r="DY100" s="112"/>
      <c r="DZ100" s="112"/>
      <c r="EA100" s="112"/>
      <c r="EB100" s="112"/>
      <c r="EC100" s="112"/>
      <c r="ED100" s="112"/>
    </row>
    <row r="101" spans="1:134" s="113" customFormat="1" ht="15" x14ac:dyDescent="0.25">
      <c r="A101" s="87"/>
      <c r="B101" s="87"/>
      <c r="C101" s="87"/>
      <c r="D101" s="87"/>
      <c r="E101" s="87"/>
      <c r="F101" s="87"/>
      <c r="G101" s="87"/>
      <c r="H101" s="87"/>
      <c r="I101" s="88"/>
      <c r="J101" s="88"/>
      <c r="K101" s="88"/>
      <c r="L101" s="88"/>
      <c r="M101" s="88"/>
      <c r="N101" s="88"/>
      <c r="O101" s="87"/>
      <c r="P101" s="87"/>
      <c r="Q101" s="89">
        <f>SUM(Q99:Q100)</f>
        <v>196350000</v>
      </c>
      <c r="R101" s="87"/>
      <c r="S101" s="87"/>
      <c r="T101" s="87"/>
      <c r="U101" s="87"/>
      <c r="V101" s="104">
        <f>SUM(V99:V100)</f>
        <v>0</v>
      </c>
      <c r="W101" s="90"/>
      <c r="X101" s="87"/>
      <c r="Y101" s="96"/>
      <c r="Z101" s="104">
        <f>SUM(Z99:Z100)</f>
        <v>0</v>
      </c>
      <c r="AA101" s="87"/>
      <c r="AB101" s="96"/>
      <c r="AC101" s="104">
        <f>SUM(AC99:AC100)</f>
        <v>0</v>
      </c>
      <c r="AD101" s="112"/>
      <c r="AE101" s="112"/>
      <c r="AF101" s="112"/>
      <c r="AG101" s="112"/>
      <c r="AH101" s="112"/>
      <c r="AI101" s="112"/>
      <c r="AJ101" s="112"/>
      <c r="AK101" s="112"/>
      <c r="AL101" s="112"/>
      <c r="AM101" s="112"/>
      <c r="AN101" s="112"/>
      <c r="AO101" s="112"/>
      <c r="AP101" s="112"/>
      <c r="AQ101" s="112"/>
      <c r="AR101" s="112"/>
      <c r="AS101" s="112"/>
      <c r="AT101" s="112"/>
      <c r="AU101" s="112"/>
      <c r="AV101" s="112"/>
      <c r="AW101" s="112"/>
      <c r="AX101" s="112"/>
      <c r="AY101" s="112"/>
      <c r="AZ101" s="112"/>
      <c r="BA101" s="112"/>
      <c r="BB101" s="112"/>
      <c r="BC101" s="112"/>
      <c r="BD101" s="112"/>
      <c r="BE101" s="112"/>
      <c r="BF101" s="112"/>
      <c r="BG101" s="112"/>
      <c r="BH101" s="112"/>
      <c r="BI101" s="112"/>
      <c r="BJ101" s="112"/>
      <c r="BK101" s="112"/>
      <c r="BL101" s="112"/>
      <c r="BM101" s="112"/>
      <c r="BN101" s="112"/>
      <c r="BO101" s="112"/>
      <c r="BP101" s="112"/>
      <c r="BQ101" s="112"/>
      <c r="BR101" s="112"/>
      <c r="BS101" s="112"/>
      <c r="BT101" s="112"/>
      <c r="BU101" s="112"/>
      <c r="BV101" s="112"/>
      <c r="BW101" s="112"/>
      <c r="BX101" s="112"/>
      <c r="BY101" s="112"/>
      <c r="BZ101" s="112"/>
      <c r="CA101" s="112"/>
      <c r="CB101" s="112"/>
      <c r="CC101" s="112"/>
      <c r="CD101" s="112"/>
      <c r="CE101" s="112"/>
      <c r="CF101" s="112"/>
      <c r="CG101" s="112"/>
      <c r="CH101" s="112"/>
      <c r="CI101" s="112"/>
      <c r="CJ101" s="112"/>
      <c r="CK101" s="112"/>
      <c r="CL101" s="112"/>
      <c r="CM101" s="112"/>
      <c r="CN101" s="112"/>
      <c r="CO101" s="112"/>
      <c r="CP101" s="112"/>
      <c r="CQ101" s="112"/>
      <c r="CR101" s="112"/>
      <c r="CS101" s="112"/>
      <c r="CT101" s="112"/>
      <c r="CU101" s="112"/>
      <c r="CV101" s="112"/>
      <c r="CW101" s="112"/>
      <c r="CX101" s="112"/>
      <c r="CY101" s="112"/>
      <c r="CZ101" s="112"/>
      <c r="DA101" s="112"/>
      <c r="DB101" s="112"/>
      <c r="DC101" s="112"/>
      <c r="DD101" s="112"/>
      <c r="DE101" s="112"/>
      <c r="DF101" s="112"/>
      <c r="DG101" s="112"/>
      <c r="DH101" s="112"/>
      <c r="DI101" s="112"/>
      <c r="DJ101" s="112"/>
      <c r="DK101" s="112"/>
      <c r="DL101" s="112"/>
      <c r="DM101" s="112"/>
      <c r="DN101" s="112"/>
      <c r="DO101" s="112"/>
      <c r="DP101" s="112"/>
      <c r="DQ101" s="112"/>
      <c r="DR101" s="112"/>
      <c r="DS101" s="112"/>
      <c r="DT101" s="112"/>
      <c r="DU101" s="112"/>
      <c r="DV101" s="112"/>
      <c r="DW101" s="112"/>
      <c r="DX101" s="112"/>
      <c r="DY101" s="112"/>
      <c r="DZ101" s="112"/>
      <c r="EA101" s="112"/>
      <c r="EB101" s="112"/>
      <c r="EC101" s="112"/>
      <c r="ED101" s="112"/>
    </row>
    <row r="102" spans="1:134" s="113" customFormat="1" ht="57" customHeight="1" x14ac:dyDescent="0.25">
      <c r="A102" s="517" t="s">
        <v>1075</v>
      </c>
      <c r="B102" s="520" t="s">
        <v>1076</v>
      </c>
      <c r="C102" s="520" t="s">
        <v>1074</v>
      </c>
      <c r="D102" s="210" t="s">
        <v>807</v>
      </c>
      <c r="E102" s="8" t="s">
        <v>165</v>
      </c>
      <c r="F102" s="243"/>
      <c r="G102" s="243"/>
      <c r="H102" s="243"/>
      <c r="I102" s="243"/>
      <c r="J102" s="311">
        <v>69398753</v>
      </c>
      <c r="K102" s="311">
        <v>4047797</v>
      </c>
      <c r="L102" s="243"/>
      <c r="M102" s="355"/>
      <c r="N102" s="355"/>
      <c r="O102" s="243"/>
      <c r="P102" s="243"/>
      <c r="Q102" s="67">
        <f t="shared" si="0"/>
        <v>73446550</v>
      </c>
      <c r="R102" s="548">
        <f>+Q104</f>
        <v>78950906</v>
      </c>
      <c r="S102" s="225" t="s">
        <v>1777</v>
      </c>
      <c r="T102" s="386">
        <v>558</v>
      </c>
      <c r="U102" s="353" t="s">
        <v>1782</v>
      </c>
      <c r="V102" s="385">
        <v>73446550</v>
      </c>
      <c r="W102" s="46"/>
      <c r="X102" s="424">
        <v>1115</v>
      </c>
      <c r="Y102" s="48">
        <v>44799</v>
      </c>
      <c r="Z102" s="385">
        <v>73446550</v>
      </c>
      <c r="AA102" s="191">
        <v>5188</v>
      </c>
      <c r="AB102" s="48">
        <v>44834</v>
      </c>
      <c r="AC102" s="385">
        <v>73446550</v>
      </c>
      <c r="AD102" s="112"/>
      <c r="AE102" s="112"/>
      <c r="AF102" s="112"/>
      <c r="AG102" s="112"/>
      <c r="AH102" s="112"/>
      <c r="AI102" s="112"/>
      <c r="AJ102" s="112"/>
      <c r="AK102" s="112"/>
      <c r="AL102" s="112"/>
      <c r="AM102" s="112"/>
      <c r="AN102" s="112"/>
      <c r="AO102" s="112"/>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c r="BK102" s="112"/>
      <c r="BL102" s="112"/>
      <c r="BM102" s="112"/>
      <c r="BN102" s="112"/>
      <c r="BO102" s="112"/>
      <c r="BP102" s="112"/>
      <c r="BQ102" s="112"/>
      <c r="BR102" s="112"/>
      <c r="BS102" s="112"/>
      <c r="BT102" s="112"/>
      <c r="BU102" s="112"/>
      <c r="BV102" s="112"/>
      <c r="BW102" s="112"/>
      <c r="BX102" s="112"/>
      <c r="BY102" s="112"/>
      <c r="BZ102" s="112"/>
      <c r="CA102" s="112"/>
      <c r="CB102" s="112"/>
      <c r="CC102" s="112"/>
      <c r="CD102" s="112"/>
      <c r="CE102" s="112"/>
      <c r="CF102" s="112"/>
      <c r="CG102" s="112"/>
      <c r="CH102" s="112"/>
      <c r="CI102" s="112"/>
      <c r="CJ102" s="112"/>
      <c r="CK102" s="112"/>
      <c r="CL102" s="112"/>
      <c r="CM102" s="112"/>
      <c r="CN102" s="112"/>
      <c r="CO102" s="112"/>
      <c r="CP102" s="112"/>
      <c r="CQ102" s="112"/>
      <c r="CR102" s="112"/>
      <c r="CS102" s="112"/>
      <c r="CT102" s="112"/>
      <c r="CU102" s="112"/>
      <c r="CV102" s="112"/>
      <c r="CW102" s="112"/>
      <c r="CX102" s="112"/>
      <c r="CY102" s="112"/>
      <c r="CZ102" s="112"/>
      <c r="DA102" s="112"/>
      <c r="DB102" s="112"/>
      <c r="DC102" s="112"/>
      <c r="DD102" s="112"/>
      <c r="DE102" s="112"/>
      <c r="DF102" s="112"/>
      <c r="DG102" s="112"/>
      <c r="DH102" s="112"/>
      <c r="DI102" s="112"/>
      <c r="DJ102" s="112"/>
      <c r="DK102" s="112"/>
      <c r="DL102" s="112"/>
      <c r="DM102" s="112"/>
      <c r="DN102" s="112"/>
      <c r="DO102" s="112"/>
      <c r="DP102" s="112"/>
      <c r="DQ102" s="112"/>
      <c r="DR102" s="112"/>
      <c r="DS102" s="112"/>
      <c r="DT102" s="112"/>
      <c r="DU102" s="112"/>
      <c r="DV102" s="112"/>
      <c r="DW102" s="112"/>
      <c r="DX102" s="112"/>
      <c r="DY102" s="112"/>
      <c r="DZ102" s="112"/>
      <c r="EA102" s="112"/>
      <c r="EB102" s="112"/>
      <c r="EC102" s="112"/>
      <c r="ED102" s="112"/>
    </row>
    <row r="103" spans="1:134" s="113" customFormat="1" ht="25.5" x14ac:dyDescent="0.25">
      <c r="A103" s="519"/>
      <c r="B103" s="521"/>
      <c r="C103" s="521"/>
      <c r="D103" s="210" t="s">
        <v>1148</v>
      </c>
      <c r="E103" s="8" t="s">
        <v>1147</v>
      </c>
      <c r="F103" s="243"/>
      <c r="G103" s="243"/>
      <c r="H103" s="243"/>
      <c r="I103" s="243"/>
      <c r="J103" s="311">
        <v>5504356</v>
      </c>
      <c r="K103" s="243"/>
      <c r="L103" s="243"/>
      <c r="M103" s="355"/>
      <c r="N103" s="355"/>
      <c r="O103" s="243"/>
      <c r="P103" s="243"/>
      <c r="Q103" s="67">
        <f t="shared" si="0"/>
        <v>5504356</v>
      </c>
      <c r="R103" s="550"/>
      <c r="S103" s="206"/>
      <c r="T103" s="257"/>
      <c r="U103" s="206"/>
      <c r="V103" s="203"/>
      <c r="W103" s="46"/>
      <c r="X103" s="206"/>
      <c r="Y103" s="48"/>
      <c r="Z103" s="203"/>
      <c r="AA103" s="206"/>
      <c r="AB103" s="48"/>
      <c r="AC103" s="221"/>
      <c r="AD103" s="112"/>
      <c r="AE103" s="112"/>
      <c r="AF103" s="112"/>
      <c r="AG103" s="112"/>
      <c r="AH103" s="112"/>
      <c r="AI103" s="112"/>
      <c r="AJ103" s="112"/>
      <c r="AK103" s="112"/>
      <c r="AL103" s="112"/>
      <c r="AM103" s="112"/>
      <c r="AN103" s="112"/>
      <c r="AO103" s="112"/>
      <c r="AP103" s="112"/>
      <c r="AQ103" s="112"/>
      <c r="AR103" s="112"/>
      <c r="AS103" s="112"/>
      <c r="AT103" s="112"/>
      <c r="AU103" s="112"/>
      <c r="AV103" s="112"/>
      <c r="AW103" s="112"/>
      <c r="AX103" s="112"/>
      <c r="AY103" s="112"/>
      <c r="AZ103" s="112"/>
      <c r="BA103" s="112"/>
      <c r="BB103" s="112"/>
      <c r="BC103" s="112"/>
      <c r="BD103" s="112"/>
      <c r="BE103" s="112"/>
      <c r="BF103" s="112"/>
      <c r="BG103" s="112"/>
      <c r="BH103" s="112"/>
      <c r="BI103" s="112"/>
      <c r="BJ103" s="112"/>
      <c r="BK103" s="112"/>
      <c r="BL103" s="112"/>
      <c r="BM103" s="112"/>
      <c r="BN103" s="112"/>
      <c r="BO103" s="112"/>
      <c r="BP103" s="112"/>
      <c r="BQ103" s="112"/>
      <c r="BR103" s="112"/>
      <c r="BS103" s="112"/>
      <c r="BT103" s="112"/>
      <c r="BU103" s="112"/>
      <c r="BV103" s="112"/>
      <c r="BW103" s="112"/>
      <c r="BX103" s="112"/>
      <c r="BY103" s="112"/>
      <c r="BZ103" s="112"/>
      <c r="CA103" s="112"/>
      <c r="CB103" s="112"/>
      <c r="CC103" s="112"/>
      <c r="CD103" s="112"/>
      <c r="CE103" s="112"/>
      <c r="CF103" s="112"/>
      <c r="CG103" s="112"/>
      <c r="CH103" s="112"/>
      <c r="CI103" s="112"/>
      <c r="CJ103" s="112"/>
      <c r="CK103" s="112"/>
      <c r="CL103" s="112"/>
      <c r="CM103" s="112"/>
      <c r="CN103" s="112"/>
      <c r="CO103" s="112"/>
      <c r="CP103" s="112"/>
      <c r="CQ103" s="112"/>
      <c r="CR103" s="112"/>
      <c r="CS103" s="112"/>
      <c r="CT103" s="112"/>
      <c r="CU103" s="112"/>
      <c r="CV103" s="112"/>
      <c r="CW103" s="112"/>
      <c r="CX103" s="112"/>
      <c r="CY103" s="112"/>
      <c r="CZ103" s="112"/>
      <c r="DA103" s="112"/>
      <c r="DB103" s="112"/>
      <c r="DC103" s="112"/>
      <c r="DD103" s="112"/>
      <c r="DE103" s="112"/>
      <c r="DF103" s="112"/>
      <c r="DG103" s="112"/>
      <c r="DH103" s="112"/>
      <c r="DI103" s="112"/>
      <c r="DJ103" s="112"/>
      <c r="DK103" s="112"/>
      <c r="DL103" s="112"/>
      <c r="DM103" s="112"/>
      <c r="DN103" s="112"/>
      <c r="DO103" s="112"/>
      <c r="DP103" s="112"/>
      <c r="DQ103" s="112"/>
      <c r="DR103" s="112"/>
      <c r="DS103" s="112"/>
      <c r="DT103" s="112"/>
      <c r="DU103" s="112"/>
      <c r="DV103" s="112"/>
      <c r="DW103" s="112"/>
      <c r="DX103" s="112"/>
      <c r="DY103" s="112"/>
      <c r="DZ103" s="112"/>
      <c r="EA103" s="112"/>
      <c r="EB103" s="112"/>
      <c r="EC103" s="112"/>
      <c r="ED103" s="112"/>
    </row>
    <row r="104" spans="1:134" s="113" customFormat="1" ht="15" x14ac:dyDescent="0.25">
      <c r="A104" s="87"/>
      <c r="B104" s="87"/>
      <c r="C104" s="87"/>
      <c r="D104" s="87"/>
      <c r="E104" s="87"/>
      <c r="F104" s="87"/>
      <c r="G104" s="87"/>
      <c r="H104" s="87"/>
      <c r="I104" s="88"/>
      <c r="J104" s="88"/>
      <c r="K104" s="88"/>
      <c r="L104" s="88"/>
      <c r="M104" s="88"/>
      <c r="N104" s="88"/>
      <c r="O104" s="87"/>
      <c r="P104" s="87"/>
      <c r="Q104" s="89">
        <f>SUM(Q102:Q103)</f>
        <v>78950906</v>
      </c>
      <c r="R104" s="87"/>
      <c r="S104" s="87"/>
      <c r="T104" s="87"/>
      <c r="U104" s="87"/>
      <c r="V104" s="104">
        <f>SUM(V102:V103)</f>
        <v>73446550</v>
      </c>
      <c r="W104" s="90"/>
      <c r="X104" s="87"/>
      <c r="Y104" s="96"/>
      <c r="Z104" s="104">
        <f>SUM(Z102:Z103)</f>
        <v>73446550</v>
      </c>
      <c r="AA104" s="87"/>
      <c r="AB104" s="96"/>
      <c r="AC104" s="104">
        <f>SUM(AC102:AC103)</f>
        <v>73446550</v>
      </c>
      <c r="AD104" s="112"/>
      <c r="AE104" s="112"/>
      <c r="AF104" s="112"/>
      <c r="AG104" s="112"/>
      <c r="AH104" s="112"/>
      <c r="AI104" s="112"/>
      <c r="AJ104" s="112"/>
      <c r="AK104" s="112"/>
      <c r="AL104" s="112"/>
      <c r="AM104" s="112"/>
      <c r="AN104" s="112"/>
      <c r="AO104" s="112"/>
      <c r="AP104" s="112"/>
      <c r="AQ104" s="112"/>
      <c r="AR104" s="112"/>
      <c r="AS104" s="112"/>
      <c r="AT104" s="112"/>
      <c r="AU104" s="112"/>
      <c r="AV104" s="112"/>
      <c r="AW104" s="112"/>
      <c r="AX104" s="112"/>
      <c r="AY104" s="112"/>
      <c r="AZ104" s="112"/>
      <c r="BA104" s="112"/>
      <c r="BB104" s="112"/>
      <c r="BC104" s="112"/>
      <c r="BD104" s="112"/>
      <c r="BE104" s="112"/>
      <c r="BF104" s="112"/>
      <c r="BG104" s="112"/>
      <c r="BH104" s="112"/>
      <c r="BI104" s="112"/>
      <c r="BJ104" s="112"/>
      <c r="BK104" s="112"/>
      <c r="BL104" s="112"/>
      <c r="BM104" s="112"/>
      <c r="BN104" s="112"/>
      <c r="BO104" s="112"/>
      <c r="BP104" s="112"/>
      <c r="BQ104" s="112"/>
      <c r="BR104" s="112"/>
      <c r="BS104" s="112"/>
      <c r="BT104" s="112"/>
      <c r="BU104" s="112"/>
      <c r="BV104" s="112"/>
      <c r="BW104" s="112"/>
      <c r="BX104" s="112"/>
      <c r="BY104" s="112"/>
      <c r="BZ104" s="112"/>
      <c r="CA104" s="112"/>
      <c r="CB104" s="112"/>
      <c r="CC104" s="112"/>
      <c r="CD104" s="112"/>
      <c r="CE104" s="112"/>
      <c r="CF104" s="112"/>
      <c r="CG104" s="112"/>
      <c r="CH104" s="112"/>
      <c r="CI104" s="112"/>
      <c r="CJ104" s="112"/>
      <c r="CK104" s="112"/>
      <c r="CL104" s="112"/>
      <c r="CM104" s="112"/>
      <c r="CN104" s="112"/>
      <c r="CO104" s="112"/>
      <c r="CP104" s="112"/>
      <c r="CQ104" s="112"/>
      <c r="CR104" s="112"/>
      <c r="CS104" s="112"/>
      <c r="CT104" s="112"/>
      <c r="CU104" s="112"/>
      <c r="CV104" s="112"/>
      <c r="CW104" s="112"/>
      <c r="CX104" s="112"/>
      <c r="CY104" s="112"/>
      <c r="CZ104" s="112"/>
      <c r="DA104" s="112"/>
      <c r="DB104" s="112"/>
      <c r="DC104" s="112"/>
      <c r="DD104" s="112"/>
      <c r="DE104" s="112"/>
      <c r="DF104" s="112"/>
      <c r="DG104" s="112"/>
      <c r="DH104" s="112"/>
      <c r="DI104" s="112"/>
      <c r="DJ104" s="112"/>
      <c r="DK104" s="112"/>
      <c r="DL104" s="112"/>
      <c r="DM104" s="112"/>
      <c r="DN104" s="112"/>
      <c r="DO104" s="112"/>
      <c r="DP104" s="112"/>
      <c r="DQ104" s="112"/>
      <c r="DR104" s="112"/>
      <c r="DS104" s="112"/>
      <c r="DT104" s="112"/>
      <c r="DU104" s="112"/>
      <c r="DV104" s="112"/>
      <c r="DW104" s="112"/>
      <c r="DX104" s="112"/>
      <c r="DY104" s="112"/>
      <c r="DZ104" s="112"/>
      <c r="EA104" s="112"/>
      <c r="EB104" s="112"/>
      <c r="EC104" s="112"/>
      <c r="ED104" s="112"/>
    </row>
    <row r="105" spans="1:134" s="113" customFormat="1" ht="71.25" customHeight="1" x14ac:dyDescent="0.25">
      <c r="A105" s="517" t="s">
        <v>1077</v>
      </c>
      <c r="B105" s="520" t="s">
        <v>1078</v>
      </c>
      <c r="C105" s="520" t="s">
        <v>1079</v>
      </c>
      <c r="D105" s="210" t="s">
        <v>804</v>
      </c>
      <c r="E105" s="8" t="s">
        <v>246</v>
      </c>
      <c r="F105" s="243"/>
      <c r="G105" s="243"/>
      <c r="H105" s="243"/>
      <c r="I105" s="243"/>
      <c r="J105" s="311">
        <v>69500000</v>
      </c>
      <c r="K105" s="243"/>
      <c r="L105" s="243"/>
      <c r="M105" s="355"/>
      <c r="N105" s="355"/>
      <c r="O105" s="243"/>
      <c r="P105" s="295">
        <v>69500000</v>
      </c>
      <c r="Q105" s="245">
        <f>+F105+G105+H105+I105+J105+K105+L105+O105-P105</f>
        <v>0</v>
      </c>
      <c r="R105" s="548">
        <f>+Q108</f>
        <v>0</v>
      </c>
      <c r="S105" s="191"/>
      <c r="T105" s="257"/>
      <c r="U105" s="191"/>
      <c r="V105" s="189"/>
      <c r="W105" s="46"/>
      <c r="X105" s="191"/>
      <c r="Y105" s="48"/>
      <c r="Z105" s="189"/>
      <c r="AA105" s="191"/>
      <c r="AB105" s="48"/>
      <c r="AC105" s="221"/>
      <c r="AD105" s="112"/>
      <c r="AE105" s="112"/>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BY105" s="112"/>
      <c r="BZ105" s="112"/>
      <c r="CA105" s="112"/>
      <c r="CB105" s="112"/>
      <c r="CC105" s="112"/>
      <c r="CD105" s="112"/>
      <c r="CE105" s="112"/>
      <c r="CF105" s="112"/>
      <c r="CG105" s="112"/>
      <c r="CH105" s="112"/>
      <c r="CI105" s="112"/>
      <c r="CJ105" s="112"/>
      <c r="CK105" s="112"/>
      <c r="CL105" s="112"/>
      <c r="CM105" s="112"/>
      <c r="CN105" s="112"/>
      <c r="CO105" s="112"/>
      <c r="CP105" s="112"/>
      <c r="CQ105" s="112"/>
      <c r="CR105" s="112"/>
      <c r="CS105" s="112"/>
      <c r="CT105" s="112"/>
      <c r="CU105" s="112"/>
      <c r="CV105" s="112"/>
      <c r="CW105" s="112"/>
      <c r="CX105" s="112"/>
      <c r="CY105" s="112"/>
      <c r="CZ105" s="112"/>
      <c r="DA105" s="112"/>
      <c r="DB105" s="112"/>
      <c r="DC105" s="112"/>
      <c r="DD105" s="112"/>
      <c r="DE105" s="112"/>
      <c r="DF105" s="112"/>
      <c r="DG105" s="112"/>
      <c r="DH105" s="112"/>
      <c r="DI105" s="112"/>
      <c r="DJ105" s="112"/>
      <c r="DK105" s="112"/>
      <c r="DL105" s="112"/>
      <c r="DM105" s="112"/>
      <c r="DN105" s="112"/>
      <c r="DO105" s="112"/>
      <c r="DP105" s="112"/>
      <c r="DQ105" s="112"/>
      <c r="DR105" s="112"/>
      <c r="DS105" s="112"/>
      <c r="DT105" s="112"/>
      <c r="DU105" s="112"/>
      <c r="DV105" s="112"/>
      <c r="DW105" s="112"/>
      <c r="DX105" s="112"/>
      <c r="DY105" s="112"/>
      <c r="DZ105" s="112"/>
      <c r="EA105" s="112"/>
      <c r="EB105" s="112"/>
      <c r="EC105" s="112"/>
      <c r="ED105" s="112"/>
    </row>
    <row r="106" spans="1:134" s="113" customFormat="1" ht="25.5" x14ac:dyDescent="0.25">
      <c r="A106" s="518"/>
      <c r="B106" s="522"/>
      <c r="C106" s="522"/>
      <c r="D106" s="210" t="s">
        <v>1151</v>
      </c>
      <c r="E106" s="8" t="s">
        <v>986</v>
      </c>
      <c r="F106" s="243"/>
      <c r="G106" s="243"/>
      <c r="H106" s="243"/>
      <c r="I106" s="243"/>
      <c r="J106" s="311">
        <v>8461500</v>
      </c>
      <c r="K106" s="243"/>
      <c r="L106" s="243"/>
      <c r="M106" s="355"/>
      <c r="N106" s="355"/>
      <c r="O106" s="243"/>
      <c r="P106" s="295">
        <v>8461500</v>
      </c>
      <c r="Q106" s="245">
        <f>+F106+G106+H106+I106+J106+K106+L106+O106-P106</f>
        <v>0</v>
      </c>
      <c r="R106" s="549"/>
      <c r="S106" s="206"/>
      <c r="T106" s="257"/>
      <c r="U106" s="206"/>
      <c r="V106" s="203"/>
      <c r="W106" s="46"/>
      <c r="X106" s="206"/>
      <c r="Y106" s="48"/>
      <c r="Z106" s="203"/>
      <c r="AA106" s="206"/>
      <c r="AB106" s="48"/>
      <c r="AC106" s="221"/>
      <c r="AD106" s="112"/>
      <c r="AE106" s="112"/>
      <c r="AF106" s="112"/>
      <c r="AG106" s="112"/>
      <c r="AH106" s="112"/>
      <c r="AI106" s="112"/>
      <c r="AJ106" s="112"/>
      <c r="AK106" s="112"/>
      <c r="AL106" s="112"/>
      <c r="AM106" s="112"/>
      <c r="AN106" s="112"/>
      <c r="AO106" s="112"/>
      <c r="AP106" s="112"/>
      <c r="AQ106" s="112"/>
      <c r="AR106" s="112"/>
      <c r="AS106" s="112"/>
      <c r="AT106" s="112"/>
      <c r="AU106" s="112"/>
      <c r="AV106" s="112"/>
      <c r="AW106" s="112"/>
      <c r="AX106" s="112"/>
      <c r="AY106" s="112"/>
      <c r="AZ106" s="112"/>
      <c r="BA106" s="112"/>
      <c r="BB106" s="112"/>
      <c r="BC106" s="112"/>
      <c r="BD106" s="112"/>
      <c r="BE106" s="112"/>
      <c r="BF106" s="112"/>
      <c r="BG106" s="112"/>
      <c r="BH106" s="112"/>
      <c r="BI106" s="112"/>
      <c r="BJ106" s="112"/>
      <c r="BK106" s="112"/>
      <c r="BL106" s="112"/>
      <c r="BM106" s="112"/>
      <c r="BN106" s="112"/>
      <c r="BO106" s="112"/>
      <c r="BP106" s="112"/>
      <c r="BQ106" s="112"/>
      <c r="BR106" s="112"/>
      <c r="BS106" s="112"/>
      <c r="BT106" s="112"/>
      <c r="BU106" s="112"/>
      <c r="BV106" s="112"/>
      <c r="BW106" s="112"/>
      <c r="BX106" s="112"/>
      <c r="BY106" s="112"/>
      <c r="BZ106" s="112"/>
      <c r="CA106" s="112"/>
      <c r="CB106" s="112"/>
      <c r="CC106" s="112"/>
      <c r="CD106" s="112"/>
      <c r="CE106" s="112"/>
      <c r="CF106" s="112"/>
      <c r="CG106" s="112"/>
      <c r="CH106" s="112"/>
      <c r="CI106" s="112"/>
      <c r="CJ106" s="112"/>
      <c r="CK106" s="112"/>
      <c r="CL106" s="112"/>
      <c r="CM106" s="112"/>
      <c r="CN106" s="112"/>
      <c r="CO106" s="112"/>
      <c r="CP106" s="112"/>
      <c r="CQ106" s="112"/>
      <c r="CR106" s="112"/>
      <c r="CS106" s="112"/>
      <c r="CT106" s="112"/>
      <c r="CU106" s="112"/>
      <c r="CV106" s="112"/>
      <c r="CW106" s="112"/>
      <c r="CX106" s="112"/>
      <c r="CY106" s="112"/>
      <c r="CZ106" s="112"/>
      <c r="DA106" s="112"/>
      <c r="DB106" s="112"/>
      <c r="DC106" s="112"/>
      <c r="DD106" s="112"/>
      <c r="DE106" s="112"/>
      <c r="DF106" s="112"/>
      <c r="DG106" s="112"/>
      <c r="DH106" s="112"/>
      <c r="DI106" s="112"/>
      <c r="DJ106" s="112"/>
      <c r="DK106" s="112"/>
      <c r="DL106" s="112"/>
      <c r="DM106" s="112"/>
      <c r="DN106" s="112"/>
      <c r="DO106" s="112"/>
      <c r="DP106" s="112"/>
      <c r="DQ106" s="112"/>
      <c r="DR106" s="112"/>
      <c r="DS106" s="112"/>
      <c r="DT106" s="112"/>
      <c r="DU106" s="112"/>
      <c r="DV106" s="112"/>
      <c r="DW106" s="112"/>
      <c r="DX106" s="112"/>
      <c r="DY106" s="112"/>
      <c r="DZ106" s="112"/>
      <c r="EA106" s="112"/>
      <c r="EB106" s="112"/>
      <c r="EC106" s="112"/>
      <c r="ED106" s="112"/>
    </row>
    <row r="107" spans="1:134" s="113" customFormat="1" ht="25.5" x14ac:dyDescent="0.25">
      <c r="A107" s="519"/>
      <c r="B107" s="521"/>
      <c r="C107" s="521"/>
      <c r="D107" s="210" t="s">
        <v>1153</v>
      </c>
      <c r="E107" s="8" t="s">
        <v>123</v>
      </c>
      <c r="F107" s="243"/>
      <c r="G107" s="243"/>
      <c r="H107" s="243"/>
      <c r="I107" s="243"/>
      <c r="J107" s="311">
        <v>59954343</v>
      </c>
      <c r="K107" s="243"/>
      <c r="L107" s="243"/>
      <c r="M107" s="355"/>
      <c r="N107" s="355"/>
      <c r="O107" s="243"/>
      <c r="P107" s="295">
        <v>59954343</v>
      </c>
      <c r="Q107" s="245">
        <f t="shared" si="0"/>
        <v>0</v>
      </c>
      <c r="R107" s="550"/>
      <c r="S107" s="206"/>
      <c r="T107" s="257"/>
      <c r="U107" s="206"/>
      <c r="V107" s="203"/>
      <c r="W107" s="46"/>
      <c r="X107" s="206"/>
      <c r="Y107" s="48"/>
      <c r="Z107" s="203"/>
      <c r="AA107" s="206"/>
      <c r="AB107" s="48"/>
      <c r="AC107" s="221"/>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BY107" s="112"/>
      <c r="BZ107" s="112"/>
      <c r="CA107" s="112"/>
      <c r="CB107" s="112"/>
      <c r="CC107" s="112"/>
      <c r="CD107" s="112"/>
      <c r="CE107" s="112"/>
      <c r="CF107" s="112"/>
      <c r="CG107" s="112"/>
      <c r="CH107" s="112"/>
      <c r="CI107" s="112"/>
      <c r="CJ107" s="112"/>
      <c r="CK107" s="112"/>
      <c r="CL107" s="112"/>
      <c r="CM107" s="112"/>
      <c r="CN107" s="112"/>
      <c r="CO107" s="112"/>
      <c r="CP107" s="112"/>
      <c r="CQ107" s="112"/>
      <c r="CR107" s="112"/>
      <c r="CS107" s="112"/>
      <c r="CT107" s="112"/>
      <c r="CU107" s="112"/>
      <c r="CV107" s="112"/>
      <c r="CW107" s="112"/>
      <c r="CX107" s="112"/>
      <c r="CY107" s="112"/>
      <c r="CZ107" s="112"/>
      <c r="DA107" s="112"/>
      <c r="DB107" s="112"/>
      <c r="DC107" s="112"/>
      <c r="DD107" s="112"/>
      <c r="DE107" s="112"/>
      <c r="DF107" s="112"/>
      <c r="DG107" s="112"/>
      <c r="DH107" s="112"/>
      <c r="DI107" s="112"/>
      <c r="DJ107" s="112"/>
      <c r="DK107" s="112"/>
      <c r="DL107" s="112"/>
      <c r="DM107" s="112"/>
      <c r="DN107" s="112"/>
      <c r="DO107" s="112"/>
      <c r="DP107" s="112"/>
      <c r="DQ107" s="112"/>
      <c r="DR107" s="112"/>
      <c r="DS107" s="112"/>
      <c r="DT107" s="112"/>
      <c r="DU107" s="112"/>
      <c r="DV107" s="112"/>
      <c r="DW107" s="112"/>
      <c r="DX107" s="112"/>
      <c r="DY107" s="112"/>
      <c r="DZ107" s="112"/>
      <c r="EA107" s="112"/>
      <c r="EB107" s="112"/>
      <c r="EC107" s="112"/>
      <c r="ED107" s="112"/>
    </row>
    <row r="108" spans="1:134" s="113" customFormat="1" ht="15" x14ac:dyDescent="0.25">
      <c r="A108" s="87"/>
      <c r="B108" s="87"/>
      <c r="C108" s="87"/>
      <c r="D108" s="87"/>
      <c r="E108" s="87"/>
      <c r="F108" s="87"/>
      <c r="G108" s="87"/>
      <c r="H108" s="87"/>
      <c r="I108" s="88"/>
      <c r="J108" s="88"/>
      <c r="K108" s="88"/>
      <c r="L108" s="88"/>
      <c r="M108" s="88"/>
      <c r="N108" s="88"/>
      <c r="O108" s="87"/>
      <c r="P108" s="87"/>
      <c r="Q108" s="89">
        <f>SUM(Q105:Q107)</f>
        <v>0</v>
      </c>
      <c r="R108" s="87"/>
      <c r="S108" s="87"/>
      <c r="T108" s="87"/>
      <c r="U108" s="87"/>
      <c r="V108" s="104">
        <f>SUM(V105:V107)</f>
        <v>0</v>
      </c>
      <c r="W108" s="90"/>
      <c r="X108" s="87"/>
      <c r="Y108" s="96"/>
      <c r="Z108" s="104">
        <f>SUM(Z105:Z107)</f>
        <v>0</v>
      </c>
      <c r="AA108" s="87"/>
      <c r="AB108" s="96"/>
      <c r="AC108" s="104">
        <f>SUM(AC105:AC107)</f>
        <v>0</v>
      </c>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c r="CA108" s="112"/>
      <c r="CB108" s="112"/>
      <c r="CC108" s="112"/>
      <c r="CD108" s="112"/>
      <c r="CE108" s="112"/>
      <c r="CF108" s="112"/>
      <c r="CG108" s="112"/>
      <c r="CH108" s="112"/>
      <c r="CI108" s="112"/>
      <c r="CJ108" s="112"/>
      <c r="CK108" s="112"/>
      <c r="CL108" s="112"/>
      <c r="CM108" s="112"/>
      <c r="CN108" s="112"/>
      <c r="CO108" s="112"/>
      <c r="CP108" s="112"/>
      <c r="CQ108" s="112"/>
      <c r="CR108" s="112"/>
      <c r="CS108" s="112"/>
      <c r="CT108" s="112"/>
      <c r="CU108" s="112"/>
      <c r="CV108" s="112"/>
      <c r="CW108" s="112"/>
      <c r="CX108" s="112"/>
      <c r="CY108" s="112"/>
      <c r="CZ108" s="112"/>
      <c r="DA108" s="112"/>
      <c r="DB108" s="112"/>
      <c r="DC108" s="112"/>
      <c r="DD108" s="112"/>
      <c r="DE108" s="112"/>
      <c r="DF108" s="112"/>
      <c r="DG108" s="112"/>
      <c r="DH108" s="112"/>
      <c r="DI108" s="112"/>
      <c r="DJ108" s="112"/>
      <c r="DK108" s="112"/>
      <c r="DL108" s="112"/>
      <c r="DM108" s="112"/>
      <c r="DN108" s="112"/>
      <c r="DO108" s="112"/>
      <c r="DP108" s="112"/>
      <c r="DQ108" s="112"/>
      <c r="DR108" s="112"/>
      <c r="DS108" s="112"/>
      <c r="DT108" s="112"/>
      <c r="DU108" s="112"/>
      <c r="DV108" s="112"/>
      <c r="DW108" s="112"/>
      <c r="DX108" s="112"/>
      <c r="DY108" s="112"/>
      <c r="DZ108" s="112"/>
      <c r="EA108" s="112"/>
      <c r="EB108" s="112"/>
      <c r="EC108" s="112"/>
      <c r="ED108" s="112"/>
    </row>
    <row r="109" spans="1:134" s="113" customFormat="1" ht="77.25" customHeight="1" x14ac:dyDescent="0.25">
      <c r="A109" s="517" t="s">
        <v>1080</v>
      </c>
      <c r="B109" s="520" t="s">
        <v>1081</v>
      </c>
      <c r="C109" s="520" t="s">
        <v>1082</v>
      </c>
      <c r="D109" s="210" t="s">
        <v>804</v>
      </c>
      <c r="E109" s="8" t="s">
        <v>246</v>
      </c>
      <c r="F109" s="243"/>
      <c r="G109" s="243"/>
      <c r="H109" s="243"/>
      <c r="I109" s="243"/>
      <c r="J109" s="311">
        <v>6000000</v>
      </c>
      <c r="K109" s="243"/>
      <c r="L109" s="243"/>
      <c r="M109" s="355"/>
      <c r="N109" s="355"/>
      <c r="O109" s="243"/>
      <c r="P109" s="295">
        <v>3679500</v>
      </c>
      <c r="Q109" s="67">
        <f t="shared" si="0"/>
        <v>2320500</v>
      </c>
      <c r="R109" s="548">
        <f>+Q118</f>
        <v>152360665</v>
      </c>
      <c r="S109" s="79" t="s">
        <v>1803</v>
      </c>
      <c r="T109" s="371">
        <v>662</v>
      </c>
      <c r="U109" s="81" t="s">
        <v>1807</v>
      </c>
      <c r="V109" s="377">
        <v>2320500</v>
      </c>
      <c r="W109" s="46"/>
      <c r="X109" s="191"/>
      <c r="Y109" s="48"/>
      <c r="Z109" s="189"/>
      <c r="AA109" s="191"/>
      <c r="AB109" s="48"/>
      <c r="AC109" s="221"/>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BY109" s="112"/>
      <c r="BZ109" s="112"/>
      <c r="CA109" s="112"/>
      <c r="CB109" s="112"/>
      <c r="CC109" s="112"/>
      <c r="CD109" s="112"/>
      <c r="CE109" s="112"/>
      <c r="CF109" s="112"/>
      <c r="CG109" s="112"/>
      <c r="CH109" s="112"/>
      <c r="CI109" s="112"/>
      <c r="CJ109" s="112"/>
      <c r="CK109" s="112"/>
      <c r="CL109" s="112"/>
      <c r="CM109" s="112"/>
      <c r="CN109" s="112"/>
      <c r="CO109" s="112"/>
      <c r="CP109" s="112"/>
      <c r="CQ109" s="112"/>
      <c r="CR109" s="112"/>
      <c r="CS109" s="112"/>
      <c r="CT109" s="112"/>
      <c r="CU109" s="112"/>
      <c r="CV109" s="112"/>
      <c r="CW109" s="112"/>
      <c r="CX109" s="112"/>
      <c r="CY109" s="112"/>
      <c r="CZ109" s="112"/>
      <c r="DA109" s="112"/>
      <c r="DB109" s="112"/>
      <c r="DC109" s="112"/>
      <c r="DD109" s="112"/>
      <c r="DE109" s="112"/>
      <c r="DF109" s="112"/>
      <c r="DG109" s="112"/>
      <c r="DH109" s="112"/>
      <c r="DI109" s="112"/>
      <c r="DJ109" s="112"/>
      <c r="DK109" s="112"/>
      <c r="DL109" s="112"/>
      <c r="DM109" s="112"/>
      <c r="DN109" s="112"/>
      <c r="DO109" s="112"/>
      <c r="DP109" s="112"/>
      <c r="DQ109" s="112"/>
      <c r="DR109" s="112"/>
      <c r="DS109" s="112"/>
      <c r="DT109" s="112"/>
      <c r="DU109" s="112"/>
      <c r="DV109" s="112"/>
      <c r="DW109" s="112"/>
      <c r="DX109" s="112"/>
      <c r="DY109" s="112"/>
      <c r="DZ109" s="112"/>
      <c r="EA109" s="112"/>
      <c r="EB109" s="112"/>
      <c r="EC109" s="112"/>
      <c r="ED109" s="112"/>
    </row>
    <row r="110" spans="1:134" s="113" customFormat="1" ht="27" x14ac:dyDescent="0.25">
      <c r="A110" s="518"/>
      <c r="B110" s="522"/>
      <c r="C110" s="522"/>
      <c r="D110" s="210" t="s">
        <v>807</v>
      </c>
      <c r="E110" s="8" t="s">
        <v>165</v>
      </c>
      <c r="F110" s="243"/>
      <c r="G110" s="243"/>
      <c r="H110" s="243"/>
      <c r="I110" s="243"/>
      <c r="J110" s="311">
        <v>27450000</v>
      </c>
      <c r="K110" s="243"/>
      <c r="L110" s="243"/>
      <c r="M110" s="355"/>
      <c r="N110" s="355"/>
      <c r="O110" s="295">
        <v>24047020</v>
      </c>
      <c r="P110" s="243"/>
      <c r="Q110" s="67">
        <f t="shared" si="0"/>
        <v>51497020</v>
      </c>
      <c r="R110" s="549"/>
      <c r="S110" s="79" t="s">
        <v>1777</v>
      </c>
      <c r="T110" s="371">
        <v>556</v>
      </c>
      <c r="U110" s="81" t="s">
        <v>1779</v>
      </c>
      <c r="V110" s="377">
        <v>18250000</v>
      </c>
      <c r="W110" s="46"/>
      <c r="X110" s="424">
        <v>1115</v>
      </c>
      <c r="Y110" s="48">
        <v>44799</v>
      </c>
      <c r="Z110" s="377">
        <v>18250000</v>
      </c>
      <c r="AA110" s="433">
        <v>5188</v>
      </c>
      <c r="AB110" s="48">
        <v>44834</v>
      </c>
      <c r="AC110" s="377">
        <v>18250000</v>
      </c>
      <c r="AD110" s="112"/>
      <c r="AE110" s="112"/>
      <c r="AF110" s="112"/>
      <c r="AG110" s="112"/>
      <c r="AH110" s="112"/>
      <c r="AI110" s="112"/>
      <c r="AJ110" s="112"/>
      <c r="AK110" s="112"/>
      <c r="AL110" s="112"/>
      <c r="AM110" s="112"/>
      <c r="AN110" s="112"/>
      <c r="AO110" s="112"/>
      <c r="AP110" s="112"/>
      <c r="AQ110" s="112"/>
      <c r="AR110" s="112"/>
      <c r="AS110" s="112"/>
      <c r="AT110" s="112"/>
      <c r="AU110" s="112"/>
      <c r="AV110" s="112"/>
      <c r="AW110" s="112"/>
      <c r="AX110" s="112"/>
      <c r="AY110" s="112"/>
      <c r="AZ110" s="112"/>
      <c r="BA110" s="112"/>
      <c r="BB110" s="112"/>
      <c r="BC110" s="112"/>
      <c r="BD110" s="112"/>
      <c r="BE110" s="112"/>
      <c r="BF110" s="112"/>
      <c r="BG110" s="112"/>
      <c r="BH110" s="112"/>
      <c r="BI110" s="112"/>
      <c r="BJ110" s="112"/>
      <c r="BK110" s="112"/>
      <c r="BL110" s="112"/>
      <c r="BM110" s="112"/>
      <c r="BN110" s="112"/>
      <c r="BO110" s="112"/>
      <c r="BP110" s="112"/>
      <c r="BQ110" s="112"/>
      <c r="BR110" s="112"/>
      <c r="BS110" s="112"/>
      <c r="BT110" s="112"/>
      <c r="BU110" s="112"/>
      <c r="BV110" s="112"/>
      <c r="BW110" s="112"/>
      <c r="BX110" s="112"/>
      <c r="BY110" s="112"/>
      <c r="BZ110" s="112"/>
      <c r="CA110" s="112"/>
      <c r="CB110" s="112"/>
      <c r="CC110" s="112"/>
      <c r="CD110" s="112"/>
      <c r="CE110" s="112"/>
      <c r="CF110" s="112"/>
      <c r="CG110" s="112"/>
      <c r="CH110" s="112"/>
      <c r="CI110" s="112"/>
      <c r="CJ110" s="112"/>
      <c r="CK110" s="112"/>
      <c r="CL110" s="112"/>
      <c r="CM110" s="112"/>
      <c r="CN110" s="112"/>
      <c r="CO110" s="112"/>
      <c r="CP110" s="112"/>
      <c r="CQ110" s="112"/>
      <c r="CR110" s="112"/>
      <c r="CS110" s="112"/>
      <c r="CT110" s="112"/>
      <c r="CU110" s="112"/>
      <c r="CV110" s="112"/>
      <c r="CW110" s="112"/>
      <c r="CX110" s="112"/>
      <c r="CY110" s="112"/>
      <c r="CZ110" s="112"/>
      <c r="DA110" s="112"/>
      <c r="DB110" s="112"/>
      <c r="DC110" s="112"/>
      <c r="DD110" s="112"/>
      <c r="DE110" s="112"/>
      <c r="DF110" s="112"/>
      <c r="DG110" s="112"/>
      <c r="DH110" s="112"/>
      <c r="DI110" s="112"/>
      <c r="DJ110" s="112"/>
      <c r="DK110" s="112"/>
      <c r="DL110" s="112"/>
      <c r="DM110" s="112"/>
      <c r="DN110" s="112"/>
      <c r="DO110" s="112"/>
      <c r="DP110" s="112"/>
      <c r="DQ110" s="112"/>
      <c r="DR110" s="112"/>
      <c r="DS110" s="112"/>
      <c r="DT110" s="112"/>
      <c r="DU110" s="112"/>
      <c r="DV110" s="112"/>
      <c r="DW110" s="112"/>
      <c r="DX110" s="112"/>
      <c r="DY110" s="112"/>
      <c r="DZ110" s="112"/>
      <c r="EA110" s="112"/>
      <c r="EB110" s="112"/>
      <c r="EC110" s="112"/>
      <c r="ED110" s="112"/>
    </row>
    <row r="111" spans="1:134" s="113" customFormat="1" ht="27" x14ac:dyDescent="0.25">
      <c r="A111" s="518"/>
      <c r="B111" s="522"/>
      <c r="C111" s="522"/>
      <c r="D111" s="130" t="s">
        <v>1149</v>
      </c>
      <c r="E111" s="8" t="s">
        <v>111</v>
      </c>
      <c r="F111" s="243"/>
      <c r="G111" s="243"/>
      <c r="H111" s="243"/>
      <c r="I111" s="243"/>
      <c r="J111" s="311">
        <v>10500000</v>
      </c>
      <c r="K111" s="243"/>
      <c r="L111" s="243"/>
      <c r="M111" s="355"/>
      <c r="N111" s="355"/>
      <c r="O111" s="295">
        <v>7775825</v>
      </c>
      <c r="P111" s="243"/>
      <c r="Q111" s="67">
        <f t="shared" si="0"/>
        <v>18275825</v>
      </c>
      <c r="R111" s="549"/>
      <c r="S111" s="355"/>
      <c r="T111" s="355"/>
      <c r="U111" s="355"/>
      <c r="V111" s="260"/>
      <c r="W111" s="46"/>
      <c r="X111" s="206"/>
      <c r="Y111" s="48"/>
      <c r="Z111" s="203"/>
      <c r="AA111" s="206"/>
      <c r="AB111" s="48"/>
      <c r="AC111" s="221"/>
      <c r="AD111" s="112"/>
      <c r="AE111" s="11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c r="BY111" s="112"/>
      <c r="BZ111" s="112"/>
      <c r="CA111" s="112"/>
      <c r="CB111" s="112"/>
      <c r="CC111" s="112"/>
      <c r="CD111" s="112"/>
      <c r="CE111" s="112"/>
      <c r="CF111" s="112"/>
      <c r="CG111" s="112"/>
      <c r="CH111" s="112"/>
      <c r="CI111" s="112"/>
      <c r="CJ111" s="112"/>
      <c r="CK111" s="112"/>
      <c r="CL111" s="112"/>
      <c r="CM111" s="112"/>
      <c r="CN111" s="112"/>
      <c r="CO111" s="112"/>
      <c r="CP111" s="112"/>
      <c r="CQ111" s="112"/>
      <c r="CR111" s="112"/>
      <c r="CS111" s="112"/>
      <c r="CT111" s="112"/>
      <c r="CU111" s="112"/>
      <c r="CV111" s="112"/>
      <c r="CW111" s="112"/>
      <c r="CX111" s="112"/>
      <c r="CY111" s="112"/>
      <c r="CZ111" s="112"/>
      <c r="DA111" s="112"/>
      <c r="DB111" s="112"/>
      <c r="DC111" s="112"/>
      <c r="DD111" s="112"/>
      <c r="DE111" s="112"/>
      <c r="DF111" s="112"/>
      <c r="DG111" s="112"/>
      <c r="DH111" s="112"/>
      <c r="DI111" s="112"/>
      <c r="DJ111" s="112"/>
      <c r="DK111" s="112"/>
      <c r="DL111" s="112"/>
      <c r="DM111" s="112"/>
      <c r="DN111" s="112"/>
      <c r="DO111" s="112"/>
      <c r="DP111" s="112"/>
      <c r="DQ111" s="112"/>
      <c r="DR111" s="112"/>
      <c r="DS111" s="112"/>
      <c r="DT111" s="112"/>
      <c r="DU111" s="112"/>
      <c r="DV111" s="112"/>
      <c r="DW111" s="112"/>
      <c r="DX111" s="112"/>
      <c r="DY111" s="112"/>
      <c r="DZ111" s="112"/>
      <c r="EA111" s="112"/>
      <c r="EB111" s="112"/>
      <c r="EC111" s="112"/>
      <c r="ED111" s="112"/>
    </row>
    <row r="112" spans="1:134" s="113" customFormat="1" ht="27" x14ac:dyDescent="0.25">
      <c r="A112" s="518"/>
      <c r="B112" s="522"/>
      <c r="C112" s="522"/>
      <c r="D112" s="130" t="s">
        <v>1154</v>
      </c>
      <c r="E112" s="8" t="s">
        <v>117</v>
      </c>
      <c r="F112" s="243"/>
      <c r="G112" s="243"/>
      <c r="H112" s="243"/>
      <c r="I112" s="243"/>
      <c r="J112" s="311">
        <v>2400000</v>
      </c>
      <c r="K112" s="243"/>
      <c r="L112" s="243"/>
      <c r="M112" s="355"/>
      <c r="N112" s="355"/>
      <c r="O112" s="243"/>
      <c r="P112" s="295">
        <v>2400000</v>
      </c>
      <c r="Q112" s="67">
        <f t="shared" si="0"/>
        <v>0</v>
      </c>
      <c r="R112" s="549"/>
      <c r="S112" s="355"/>
      <c r="T112" s="355"/>
      <c r="U112" s="355"/>
      <c r="V112" s="260"/>
      <c r="W112" s="46"/>
      <c r="X112" s="206"/>
      <c r="Y112" s="48"/>
      <c r="Z112" s="203"/>
      <c r="AA112" s="206"/>
      <c r="AB112" s="48"/>
      <c r="AC112" s="221"/>
      <c r="AD112" s="112"/>
      <c r="AE112" s="112"/>
      <c r="AF112" s="112"/>
      <c r="AG112" s="112"/>
      <c r="AH112" s="112"/>
      <c r="AI112" s="112"/>
      <c r="AJ112" s="112"/>
      <c r="AK112" s="112"/>
      <c r="AL112" s="112"/>
      <c r="AM112" s="112"/>
      <c r="AN112" s="112"/>
      <c r="AO112" s="112"/>
      <c r="AP112" s="112"/>
      <c r="AQ112" s="112"/>
      <c r="AR112" s="112"/>
      <c r="AS112" s="112"/>
      <c r="AT112" s="112"/>
      <c r="AU112" s="112"/>
      <c r="AV112" s="112"/>
      <c r="AW112" s="112"/>
      <c r="AX112" s="112"/>
      <c r="AY112" s="112"/>
      <c r="AZ112" s="112"/>
      <c r="BA112" s="112"/>
      <c r="BB112" s="112"/>
      <c r="BC112" s="112"/>
      <c r="BD112" s="112"/>
      <c r="BE112" s="112"/>
      <c r="BF112" s="112"/>
      <c r="BG112" s="112"/>
      <c r="BH112" s="112"/>
      <c r="BI112" s="112"/>
      <c r="BJ112" s="112"/>
      <c r="BK112" s="112"/>
      <c r="BL112" s="112"/>
      <c r="BM112" s="112"/>
      <c r="BN112" s="112"/>
      <c r="BO112" s="112"/>
      <c r="BP112" s="112"/>
      <c r="BQ112" s="112"/>
      <c r="BR112" s="112"/>
      <c r="BS112" s="112"/>
      <c r="BT112" s="112"/>
      <c r="BU112" s="112"/>
      <c r="BV112" s="112"/>
      <c r="BW112" s="112"/>
      <c r="BX112" s="112"/>
      <c r="BY112" s="112"/>
      <c r="BZ112" s="112"/>
      <c r="CA112" s="112"/>
      <c r="CB112" s="112"/>
      <c r="CC112" s="112"/>
      <c r="CD112" s="112"/>
      <c r="CE112" s="112"/>
      <c r="CF112" s="112"/>
      <c r="CG112" s="112"/>
      <c r="CH112" s="112"/>
      <c r="CI112" s="112"/>
      <c r="CJ112" s="112"/>
      <c r="CK112" s="112"/>
      <c r="CL112" s="112"/>
      <c r="CM112" s="112"/>
      <c r="CN112" s="112"/>
      <c r="CO112" s="112"/>
      <c r="CP112" s="112"/>
      <c r="CQ112" s="112"/>
      <c r="CR112" s="112"/>
      <c r="CS112" s="112"/>
      <c r="CT112" s="112"/>
      <c r="CU112" s="112"/>
      <c r="CV112" s="112"/>
      <c r="CW112" s="112"/>
      <c r="CX112" s="112"/>
      <c r="CY112" s="112"/>
      <c r="CZ112" s="112"/>
      <c r="DA112" s="112"/>
      <c r="DB112" s="112"/>
      <c r="DC112" s="112"/>
      <c r="DD112" s="112"/>
      <c r="DE112" s="112"/>
      <c r="DF112" s="112"/>
      <c r="DG112" s="112"/>
      <c r="DH112" s="112"/>
      <c r="DI112" s="112"/>
      <c r="DJ112" s="112"/>
      <c r="DK112" s="112"/>
      <c r="DL112" s="112"/>
      <c r="DM112" s="112"/>
      <c r="DN112" s="112"/>
      <c r="DO112" s="112"/>
      <c r="DP112" s="112"/>
      <c r="DQ112" s="112"/>
      <c r="DR112" s="112"/>
      <c r="DS112" s="112"/>
      <c r="DT112" s="112"/>
      <c r="DU112" s="112"/>
      <c r="DV112" s="112"/>
      <c r="DW112" s="112"/>
      <c r="DX112" s="112"/>
      <c r="DY112" s="112"/>
      <c r="DZ112" s="112"/>
      <c r="EA112" s="112"/>
      <c r="EB112" s="112"/>
      <c r="EC112" s="112"/>
      <c r="ED112" s="112"/>
    </row>
    <row r="113" spans="1:134" s="113" customFormat="1" ht="35.25" customHeight="1" x14ac:dyDescent="0.25">
      <c r="A113" s="518"/>
      <c r="B113" s="522"/>
      <c r="C113" s="522"/>
      <c r="D113" s="130" t="s">
        <v>1155</v>
      </c>
      <c r="E113" s="8" t="s">
        <v>140</v>
      </c>
      <c r="F113" s="243"/>
      <c r="G113" s="243"/>
      <c r="H113" s="243"/>
      <c r="I113" s="243"/>
      <c r="J113" s="311">
        <v>3500000</v>
      </c>
      <c r="K113" s="243"/>
      <c r="L113" s="243"/>
      <c r="M113" s="355"/>
      <c r="N113" s="355"/>
      <c r="O113" s="243"/>
      <c r="P113" s="295">
        <v>3500000</v>
      </c>
      <c r="Q113" s="67">
        <f t="shared" si="0"/>
        <v>0</v>
      </c>
      <c r="R113" s="549"/>
      <c r="S113" s="355"/>
      <c r="T113" s="355"/>
      <c r="U113" s="355"/>
      <c r="V113" s="260"/>
      <c r="W113" s="46"/>
      <c r="X113" s="206"/>
      <c r="Y113" s="48"/>
      <c r="Z113" s="203"/>
      <c r="AA113" s="206"/>
      <c r="AB113" s="48"/>
      <c r="AC113" s="221"/>
      <c r="AD113" s="112"/>
      <c r="AE113" s="11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c r="BY113" s="112"/>
      <c r="BZ113" s="112"/>
      <c r="CA113" s="112"/>
      <c r="CB113" s="112"/>
      <c r="CC113" s="112"/>
      <c r="CD113" s="112"/>
      <c r="CE113" s="112"/>
      <c r="CF113" s="112"/>
      <c r="CG113" s="112"/>
      <c r="CH113" s="112"/>
      <c r="CI113" s="112"/>
      <c r="CJ113" s="112"/>
      <c r="CK113" s="112"/>
      <c r="CL113" s="112"/>
      <c r="CM113" s="112"/>
      <c r="CN113" s="112"/>
      <c r="CO113" s="112"/>
      <c r="CP113" s="112"/>
      <c r="CQ113" s="112"/>
      <c r="CR113" s="112"/>
      <c r="CS113" s="112"/>
      <c r="CT113" s="112"/>
      <c r="CU113" s="112"/>
      <c r="CV113" s="112"/>
      <c r="CW113" s="112"/>
      <c r="CX113" s="112"/>
      <c r="CY113" s="112"/>
      <c r="CZ113" s="112"/>
      <c r="DA113" s="112"/>
      <c r="DB113" s="112"/>
      <c r="DC113" s="112"/>
      <c r="DD113" s="112"/>
      <c r="DE113" s="112"/>
      <c r="DF113" s="112"/>
      <c r="DG113" s="112"/>
      <c r="DH113" s="112"/>
      <c r="DI113" s="112"/>
      <c r="DJ113" s="112"/>
      <c r="DK113" s="112"/>
      <c r="DL113" s="112"/>
      <c r="DM113" s="112"/>
      <c r="DN113" s="112"/>
      <c r="DO113" s="112"/>
      <c r="DP113" s="112"/>
      <c r="DQ113" s="112"/>
      <c r="DR113" s="112"/>
      <c r="DS113" s="112"/>
      <c r="DT113" s="112"/>
      <c r="DU113" s="112"/>
      <c r="DV113" s="112"/>
      <c r="DW113" s="112"/>
      <c r="DX113" s="112"/>
      <c r="DY113" s="112"/>
      <c r="DZ113" s="112"/>
      <c r="EA113" s="112"/>
      <c r="EB113" s="112"/>
      <c r="EC113" s="112"/>
      <c r="ED113" s="112"/>
    </row>
    <row r="114" spans="1:134" s="113" customFormat="1" ht="54" x14ac:dyDescent="0.25">
      <c r="A114" s="518"/>
      <c r="B114" s="522"/>
      <c r="C114" s="522"/>
      <c r="D114" s="130" t="s">
        <v>1156</v>
      </c>
      <c r="E114" s="8" t="s">
        <v>100</v>
      </c>
      <c r="F114" s="243"/>
      <c r="G114" s="243"/>
      <c r="H114" s="243"/>
      <c r="I114" s="243"/>
      <c r="J114" s="311">
        <v>380432420</v>
      </c>
      <c r="K114" s="243"/>
      <c r="L114" s="243"/>
      <c r="M114" s="355"/>
      <c r="N114" s="355"/>
      <c r="O114" s="243"/>
      <c r="P114" s="295">
        <f>7775825+301542255</f>
        <v>309318080</v>
      </c>
      <c r="Q114" s="67">
        <f t="shared" si="0"/>
        <v>71114340</v>
      </c>
      <c r="R114" s="549"/>
      <c r="S114" s="79" t="s">
        <v>1868</v>
      </c>
      <c r="T114" s="418">
        <v>654</v>
      </c>
      <c r="U114" s="81" t="s">
        <v>1869</v>
      </c>
      <c r="V114" s="377">
        <v>37500000</v>
      </c>
      <c r="W114" s="46"/>
      <c r="X114" s="206"/>
      <c r="Y114" s="48"/>
      <c r="Z114" s="203"/>
      <c r="AA114" s="206"/>
      <c r="AB114" s="48"/>
      <c r="AC114" s="221"/>
      <c r="AD114" s="112"/>
      <c r="AE114" s="112"/>
      <c r="AF114" s="112"/>
      <c r="AG114" s="112"/>
      <c r="AH114" s="112"/>
      <c r="AI114" s="112"/>
      <c r="AJ114" s="112"/>
      <c r="AK114" s="112"/>
      <c r="AL114" s="112"/>
      <c r="AM114" s="112"/>
      <c r="AN114" s="112"/>
      <c r="AO114" s="112"/>
      <c r="AP114" s="112"/>
      <c r="AQ114" s="112"/>
      <c r="AR114" s="112"/>
      <c r="AS114" s="112"/>
      <c r="AT114" s="112"/>
      <c r="AU114" s="112"/>
      <c r="AV114" s="112"/>
      <c r="AW114" s="112"/>
      <c r="AX114" s="112"/>
      <c r="AY114" s="112"/>
      <c r="AZ114" s="112"/>
      <c r="BA114" s="112"/>
      <c r="BB114" s="112"/>
      <c r="BC114" s="112"/>
      <c r="BD114" s="112"/>
      <c r="BE114" s="112"/>
      <c r="BF114" s="112"/>
      <c r="BG114" s="112"/>
      <c r="BH114" s="112"/>
      <c r="BI114" s="112"/>
      <c r="BJ114" s="112"/>
      <c r="BK114" s="112"/>
      <c r="BL114" s="112"/>
      <c r="BM114" s="112"/>
      <c r="BN114" s="112"/>
      <c r="BO114" s="112"/>
      <c r="BP114" s="112"/>
      <c r="BQ114" s="112"/>
      <c r="BR114" s="112"/>
      <c r="BS114" s="112"/>
      <c r="BT114" s="112"/>
      <c r="BU114" s="112"/>
      <c r="BV114" s="112"/>
      <c r="BW114" s="112"/>
      <c r="BX114" s="112"/>
      <c r="BY114" s="112"/>
      <c r="BZ114" s="112"/>
      <c r="CA114" s="112"/>
      <c r="CB114" s="112"/>
      <c r="CC114" s="112"/>
      <c r="CD114" s="112"/>
      <c r="CE114" s="112"/>
      <c r="CF114" s="112"/>
      <c r="CG114" s="112"/>
      <c r="CH114" s="112"/>
      <c r="CI114" s="112"/>
      <c r="CJ114" s="112"/>
      <c r="CK114" s="112"/>
      <c r="CL114" s="112"/>
      <c r="CM114" s="112"/>
      <c r="CN114" s="112"/>
      <c r="CO114" s="112"/>
      <c r="CP114" s="112"/>
      <c r="CQ114" s="112"/>
      <c r="CR114" s="112"/>
      <c r="CS114" s="112"/>
      <c r="CT114" s="112"/>
      <c r="CU114" s="112"/>
      <c r="CV114" s="112"/>
      <c r="CW114" s="112"/>
      <c r="CX114" s="112"/>
      <c r="CY114" s="112"/>
      <c r="CZ114" s="112"/>
      <c r="DA114" s="112"/>
      <c r="DB114" s="112"/>
      <c r="DC114" s="112"/>
      <c r="DD114" s="112"/>
      <c r="DE114" s="112"/>
      <c r="DF114" s="112"/>
      <c r="DG114" s="112"/>
      <c r="DH114" s="112"/>
      <c r="DI114" s="112"/>
      <c r="DJ114" s="112"/>
      <c r="DK114" s="112"/>
      <c r="DL114" s="112"/>
      <c r="DM114" s="112"/>
      <c r="DN114" s="112"/>
      <c r="DO114" s="112"/>
      <c r="DP114" s="112"/>
      <c r="DQ114" s="112"/>
      <c r="DR114" s="112"/>
      <c r="DS114" s="112"/>
      <c r="DT114" s="112"/>
      <c r="DU114" s="112"/>
      <c r="DV114" s="112"/>
      <c r="DW114" s="112"/>
      <c r="DX114" s="112"/>
      <c r="DY114" s="112"/>
      <c r="DZ114" s="112"/>
      <c r="EA114" s="112"/>
      <c r="EB114" s="112"/>
      <c r="EC114" s="112"/>
      <c r="ED114" s="112"/>
    </row>
    <row r="115" spans="1:134" s="113" customFormat="1" ht="39" customHeight="1" x14ac:dyDescent="0.25">
      <c r="A115" s="518"/>
      <c r="B115" s="522"/>
      <c r="C115" s="522"/>
      <c r="D115" s="212" t="s">
        <v>812</v>
      </c>
      <c r="E115" s="8" t="s">
        <v>106</v>
      </c>
      <c r="F115" s="243"/>
      <c r="G115" s="243"/>
      <c r="H115" s="243"/>
      <c r="I115" s="243"/>
      <c r="J115" s="311">
        <v>30000000</v>
      </c>
      <c r="K115" s="243"/>
      <c r="L115" s="243"/>
      <c r="M115" s="355"/>
      <c r="N115" s="355"/>
      <c r="O115" s="243"/>
      <c r="P115" s="295">
        <v>24047020</v>
      </c>
      <c r="Q115" s="67">
        <f t="shared" si="0"/>
        <v>5952980</v>
      </c>
      <c r="R115" s="549"/>
      <c r="S115" s="355"/>
      <c r="T115" s="355"/>
      <c r="U115" s="355"/>
      <c r="V115" s="260"/>
      <c r="W115" s="46"/>
      <c r="X115" s="206"/>
      <c r="Y115" s="48"/>
      <c r="Z115" s="203"/>
      <c r="AA115" s="206"/>
      <c r="AB115" s="48"/>
      <c r="AC115" s="221"/>
      <c r="AD115" s="112"/>
      <c r="AE115" s="11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c r="BY115" s="112"/>
      <c r="BZ115" s="112"/>
      <c r="CA115" s="112"/>
      <c r="CB115" s="112"/>
      <c r="CC115" s="112"/>
      <c r="CD115" s="112"/>
      <c r="CE115" s="112"/>
      <c r="CF115" s="112"/>
      <c r="CG115" s="112"/>
      <c r="CH115" s="112"/>
      <c r="CI115" s="112"/>
      <c r="CJ115" s="112"/>
      <c r="CK115" s="112"/>
      <c r="CL115" s="112"/>
      <c r="CM115" s="112"/>
      <c r="CN115" s="112"/>
      <c r="CO115" s="112"/>
      <c r="CP115" s="112"/>
      <c r="CQ115" s="112"/>
      <c r="CR115" s="112"/>
      <c r="CS115" s="112"/>
      <c r="CT115" s="112"/>
      <c r="CU115" s="112"/>
      <c r="CV115" s="112"/>
      <c r="CW115" s="112"/>
      <c r="CX115" s="112"/>
      <c r="CY115" s="112"/>
      <c r="CZ115" s="112"/>
      <c r="DA115" s="112"/>
      <c r="DB115" s="112"/>
      <c r="DC115" s="112"/>
      <c r="DD115" s="112"/>
      <c r="DE115" s="112"/>
      <c r="DF115" s="112"/>
      <c r="DG115" s="112"/>
      <c r="DH115" s="112"/>
      <c r="DI115" s="112"/>
      <c r="DJ115" s="112"/>
      <c r="DK115" s="112"/>
      <c r="DL115" s="112"/>
      <c r="DM115" s="112"/>
      <c r="DN115" s="112"/>
      <c r="DO115" s="112"/>
      <c r="DP115" s="112"/>
      <c r="DQ115" s="112"/>
      <c r="DR115" s="112"/>
      <c r="DS115" s="112"/>
      <c r="DT115" s="112"/>
      <c r="DU115" s="112"/>
      <c r="DV115" s="112"/>
      <c r="DW115" s="112"/>
      <c r="DX115" s="112"/>
      <c r="DY115" s="112"/>
      <c r="DZ115" s="112"/>
      <c r="EA115" s="112"/>
      <c r="EB115" s="112"/>
      <c r="EC115" s="112"/>
      <c r="ED115" s="112"/>
    </row>
    <row r="116" spans="1:134" s="113" customFormat="1" ht="39" customHeight="1" x14ac:dyDescent="0.25">
      <c r="A116" s="518"/>
      <c r="B116" s="522"/>
      <c r="C116" s="522"/>
      <c r="D116" s="212" t="s">
        <v>1157</v>
      </c>
      <c r="E116" s="8" t="s">
        <v>113</v>
      </c>
      <c r="F116" s="243"/>
      <c r="G116" s="243"/>
      <c r="H116" s="243"/>
      <c r="I116" s="243"/>
      <c r="J116" s="311">
        <v>2400000</v>
      </c>
      <c r="K116" s="243"/>
      <c r="L116" s="243"/>
      <c r="M116" s="355"/>
      <c r="N116" s="355"/>
      <c r="O116" s="243"/>
      <c r="P116" s="295">
        <v>2400000</v>
      </c>
      <c r="Q116" s="67">
        <f t="shared" si="0"/>
        <v>0</v>
      </c>
      <c r="R116" s="549"/>
      <c r="S116" s="355"/>
      <c r="T116" s="355"/>
      <c r="U116" s="355"/>
      <c r="V116" s="260"/>
      <c r="W116" s="46"/>
      <c r="X116" s="206"/>
      <c r="Y116" s="48"/>
      <c r="Z116" s="203"/>
      <c r="AA116" s="206"/>
      <c r="AB116" s="48"/>
      <c r="AC116" s="221"/>
      <c r="AD116" s="112"/>
      <c r="AE116" s="112"/>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c r="BY116" s="112"/>
      <c r="BZ116" s="112"/>
      <c r="CA116" s="112"/>
      <c r="CB116" s="112"/>
      <c r="CC116" s="112"/>
      <c r="CD116" s="112"/>
      <c r="CE116" s="112"/>
      <c r="CF116" s="112"/>
      <c r="CG116" s="112"/>
      <c r="CH116" s="112"/>
      <c r="CI116" s="112"/>
      <c r="CJ116" s="112"/>
      <c r="CK116" s="112"/>
      <c r="CL116" s="112"/>
      <c r="CM116" s="112"/>
      <c r="CN116" s="112"/>
      <c r="CO116" s="112"/>
      <c r="CP116" s="112"/>
      <c r="CQ116" s="112"/>
      <c r="CR116" s="112"/>
      <c r="CS116" s="112"/>
      <c r="CT116" s="112"/>
      <c r="CU116" s="112"/>
      <c r="CV116" s="112"/>
      <c r="CW116" s="112"/>
      <c r="CX116" s="112"/>
      <c r="CY116" s="112"/>
      <c r="CZ116" s="112"/>
      <c r="DA116" s="112"/>
      <c r="DB116" s="112"/>
      <c r="DC116" s="112"/>
      <c r="DD116" s="112"/>
      <c r="DE116" s="112"/>
      <c r="DF116" s="112"/>
      <c r="DG116" s="112"/>
      <c r="DH116" s="112"/>
      <c r="DI116" s="112"/>
      <c r="DJ116" s="112"/>
      <c r="DK116" s="112"/>
      <c r="DL116" s="112"/>
      <c r="DM116" s="112"/>
      <c r="DN116" s="112"/>
      <c r="DO116" s="112"/>
      <c r="DP116" s="112"/>
      <c r="DQ116" s="112"/>
      <c r="DR116" s="112"/>
      <c r="DS116" s="112"/>
      <c r="DT116" s="112"/>
      <c r="DU116" s="112"/>
      <c r="DV116" s="112"/>
      <c r="DW116" s="112"/>
      <c r="DX116" s="112"/>
      <c r="DY116" s="112"/>
      <c r="DZ116" s="112"/>
      <c r="EA116" s="112"/>
      <c r="EB116" s="112"/>
      <c r="EC116" s="112"/>
      <c r="ED116" s="112"/>
    </row>
    <row r="117" spans="1:134" s="113" customFormat="1" ht="60.75" customHeight="1" x14ac:dyDescent="0.25">
      <c r="A117" s="519"/>
      <c r="B117" s="521"/>
      <c r="C117" s="521"/>
      <c r="D117" s="212" t="s">
        <v>1158</v>
      </c>
      <c r="E117" s="8" t="s">
        <v>232</v>
      </c>
      <c r="F117" s="243"/>
      <c r="G117" s="243"/>
      <c r="H117" s="243"/>
      <c r="I117" s="243"/>
      <c r="J117" s="311">
        <v>4150000</v>
      </c>
      <c r="K117" s="243"/>
      <c r="L117" s="243"/>
      <c r="M117" s="355"/>
      <c r="N117" s="355"/>
      <c r="O117" s="243"/>
      <c r="P117" s="295">
        <v>950000</v>
      </c>
      <c r="Q117" s="67">
        <f t="shared" si="0"/>
        <v>3200000</v>
      </c>
      <c r="R117" s="550"/>
      <c r="S117" s="79"/>
      <c r="T117" s="152"/>
      <c r="U117" s="81"/>
      <c r="V117" s="377"/>
      <c r="W117" s="46"/>
      <c r="X117" s="206"/>
      <c r="Y117" s="48"/>
      <c r="Z117" s="203"/>
      <c r="AA117" s="206"/>
      <c r="AB117" s="48"/>
      <c r="AC117" s="221"/>
      <c r="AD117" s="112"/>
      <c r="AE117" s="112"/>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c r="BY117" s="112"/>
      <c r="BZ117" s="112"/>
      <c r="CA117" s="112"/>
      <c r="CB117" s="112"/>
      <c r="CC117" s="112"/>
      <c r="CD117" s="112"/>
      <c r="CE117" s="112"/>
      <c r="CF117" s="112"/>
      <c r="CG117" s="112"/>
      <c r="CH117" s="112"/>
      <c r="CI117" s="112"/>
      <c r="CJ117" s="112"/>
      <c r="CK117" s="112"/>
      <c r="CL117" s="112"/>
      <c r="CM117" s="112"/>
      <c r="CN117" s="112"/>
      <c r="CO117" s="112"/>
      <c r="CP117" s="112"/>
      <c r="CQ117" s="112"/>
      <c r="CR117" s="112"/>
      <c r="CS117" s="112"/>
      <c r="CT117" s="112"/>
      <c r="CU117" s="112"/>
      <c r="CV117" s="112"/>
      <c r="CW117" s="112"/>
      <c r="CX117" s="112"/>
      <c r="CY117" s="112"/>
      <c r="CZ117" s="112"/>
      <c r="DA117" s="112"/>
      <c r="DB117" s="112"/>
      <c r="DC117" s="112"/>
      <c r="DD117" s="112"/>
      <c r="DE117" s="112"/>
      <c r="DF117" s="112"/>
      <c r="DG117" s="112"/>
      <c r="DH117" s="112"/>
      <c r="DI117" s="112"/>
      <c r="DJ117" s="112"/>
      <c r="DK117" s="112"/>
      <c r="DL117" s="112"/>
      <c r="DM117" s="112"/>
      <c r="DN117" s="112"/>
      <c r="DO117" s="112"/>
      <c r="DP117" s="112"/>
      <c r="DQ117" s="112"/>
      <c r="DR117" s="112"/>
      <c r="DS117" s="112"/>
      <c r="DT117" s="112"/>
      <c r="DU117" s="112"/>
      <c r="DV117" s="112"/>
      <c r="DW117" s="112"/>
      <c r="DX117" s="112"/>
      <c r="DY117" s="112"/>
      <c r="DZ117" s="112"/>
      <c r="EA117" s="112"/>
      <c r="EB117" s="112"/>
      <c r="EC117" s="112"/>
      <c r="ED117" s="112"/>
    </row>
    <row r="118" spans="1:134" s="113" customFormat="1" ht="15" x14ac:dyDescent="0.25">
      <c r="A118" s="87"/>
      <c r="B118" s="87"/>
      <c r="C118" s="87"/>
      <c r="D118" s="87"/>
      <c r="E118" s="87"/>
      <c r="F118" s="87"/>
      <c r="G118" s="87"/>
      <c r="H118" s="87"/>
      <c r="I118" s="88"/>
      <c r="J118" s="88"/>
      <c r="K118" s="88"/>
      <c r="L118" s="88"/>
      <c r="M118" s="88"/>
      <c r="N118" s="88"/>
      <c r="O118" s="87"/>
      <c r="P118" s="87"/>
      <c r="Q118" s="89">
        <f>SUM(Q109:Q117)</f>
        <v>152360665</v>
      </c>
      <c r="R118" s="87"/>
      <c r="S118" s="87"/>
      <c r="T118" s="87"/>
      <c r="U118" s="87"/>
      <c r="V118" s="104">
        <f>SUM(V109:V117)</f>
        <v>58070500</v>
      </c>
      <c r="W118" s="90"/>
      <c r="X118" s="87"/>
      <c r="Y118" s="96"/>
      <c r="Z118" s="104">
        <f>SUM(Z109:Z117)</f>
        <v>18250000</v>
      </c>
      <c r="AA118" s="87"/>
      <c r="AB118" s="96"/>
      <c r="AC118" s="104">
        <f>SUM(AC109:AC117)</f>
        <v>18250000</v>
      </c>
      <c r="AD118" s="112"/>
      <c r="AE118" s="112"/>
      <c r="AF118" s="112"/>
      <c r="AG118" s="112"/>
      <c r="AH118" s="112"/>
      <c r="AI118" s="112"/>
      <c r="AJ118" s="112"/>
      <c r="AK118" s="112"/>
      <c r="AL118" s="112"/>
      <c r="AM118" s="112"/>
      <c r="AN118" s="112"/>
      <c r="AO118" s="112"/>
      <c r="AP118" s="112"/>
      <c r="AQ118" s="112"/>
      <c r="AR118" s="112"/>
      <c r="AS118" s="112"/>
      <c r="AT118" s="112"/>
      <c r="AU118" s="112"/>
      <c r="AV118" s="112"/>
      <c r="AW118" s="112"/>
      <c r="AX118" s="112"/>
      <c r="AY118" s="112"/>
      <c r="AZ118" s="112"/>
      <c r="BA118" s="112"/>
      <c r="BB118" s="112"/>
      <c r="BC118" s="112"/>
      <c r="BD118" s="112"/>
      <c r="BE118" s="112"/>
      <c r="BF118" s="112"/>
      <c r="BG118" s="112"/>
      <c r="BH118" s="112"/>
      <c r="BI118" s="112"/>
      <c r="BJ118" s="112"/>
      <c r="BK118" s="112"/>
      <c r="BL118" s="112"/>
      <c r="BM118" s="112"/>
      <c r="BN118" s="112"/>
      <c r="BO118" s="112"/>
      <c r="BP118" s="112"/>
      <c r="BQ118" s="112"/>
      <c r="BR118" s="112"/>
      <c r="BS118" s="112"/>
      <c r="BT118" s="112"/>
      <c r="BU118" s="112"/>
      <c r="BV118" s="112"/>
      <c r="BW118" s="112"/>
      <c r="BX118" s="112"/>
      <c r="BY118" s="112"/>
      <c r="BZ118" s="112"/>
      <c r="CA118" s="112"/>
      <c r="CB118" s="112"/>
      <c r="CC118" s="112"/>
      <c r="CD118" s="112"/>
      <c r="CE118" s="112"/>
      <c r="CF118" s="112"/>
      <c r="CG118" s="112"/>
      <c r="CH118" s="112"/>
      <c r="CI118" s="112"/>
      <c r="CJ118" s="112"/>
      <c r="CK118" s="112"/>
      <c r="CL118" s="112"/>
      <c r="CM118" s="112"/>
      <c r="CN118" s="112"/>
      <c r="CO118" s="112"/>
      <c r="CP118" s="112"/>
      <c r="CQ118" s="112"/>
      <c r="CR118" s="112"/>
      <c r="CS118" s="112"/>
      <c r="CT118" s="112"/>
      <c r="CU118" s="112"/>
      <c r="CV118" s="112"/>
      <c r="CW118" s="112"/>
      <c r="CX118" s="112"/>
      <c r="CY118" s="112"/>
      <c r="CZ118" s="112"/>
      <c r="DA118" s="112"/>
      <c r="DB118" s="112"/>
      <c r="DC118" s="112"/>
      <c r="DD118" s="112"/>
      <c r="DE118" s="112"/>
      <c r="DF118" s="112"/>
      <c r="DG118" s="112"/>
      <c r="DH118" s="112"/>
      <c r="DI118" s="112"/>
      <c r="DJ118" s="112"/>
      <c r="DK118" s="112"/>
      <c r="DL118" s="112"/>
      <c r="DM118" s="112"/>
      <c r="DN118" s="112"/>
      <c r="DO118" s="112"/>
      <c r="DP118" s="112"/>
      <c r="DQ118" s="112"/>
      <c r="DR118" s="112"/>
      <c r="DS118" s="112"/>
      <c r="DT118" s="112"/>
      <c r="DU118" s="112"/>
      <c r="DV118" s="112"/>
      <c r="DW118" s="112"/>
      <c r="DX118" s="112"/>
      <c r="DY118" s="112"/>
      <c r="DZ118" s="112"/>
      <c r="EA118" s="112"/>
      <c r="EB118" s="112"/>
      <c r="EC118" s="112"/>
      <c r="ED118" s="112"/>
    </row>
    <row r="119" spans="1:134" s="113" customFormat="1" ht="42.75" x14ac:dyDescent="0.25">
      <c r="A119" s="196" t="s">
        <v>1083</v>
      </c>
      <c r="B119" s="222" t="s">
        <v>1084</v>
      </c>
      <c r="C119" s="38" t="s">
        <v>1068</v>
      </c>
      <c r="D119" s="210" t="s">
        <v>807</v>
      </c>
      <c r="E119" s="8" t="s">
        <v>165</v>
      </c>
      <c r="F119" s="243"/>
      <c r="G119" s="243"/>
      <c r="H119" s="243"/>
      <c r="I119" s="243"/>
      <c r="J119" s="311">
        <v>2002456092</v>
      </c>
      <c r="K119" s="243"/>
      <c r="L119" s="243"/>
      <c r="M119" s="355"/>
      <c r="N119" s="355"/>
      <c r="O119" s="295">
        <v>314471755</v>
      </c>
      <c r="P119" s="243"/>
      <c r="Q119" s="67">
        <f t="shared" si="0"/>
        <v>2316927847</v>
      </c>
      <c r="R119" s="315">
        <f>+Q120</f>
        <v>2316927847</v>
      </c>
      <c r="S119" s="279" t="s">
        <v>1777</v>
      </c>
      <c r="T119" s="386">
        <v>559</v>
      </c>
      <c r="U119" s="353" t="s">
        <v>1778</v>
      </c>
      <c r="V119" s="340">
        <v>2002456092</v>
      </c>
      <c r="W119" s="46"/>
      <c r="X119" s="191">
        <v>1115</v>
      </c>
      <c r="Y119" s="48">
        <v>44799</v>
      </c>
      <c r="Z119" s="425">
        <v>2002456092</v>
      </c>
      <c r="AA119" s="191"/>
      <c r="AB119" s="48"/>
      <c r="AC119" s="221">
        <f>2170231064.4-AC121-AC110-AC102</f>
        <v>2001534514.4000001</v>
      </c>
      <c r="AD119" s="112"/>
      <c r="AE119" s="112"/>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c r="BY119" s="112"/>
      <c r="BZ119" s="112"/>
      <c r="CA119" s="112"/>
      <c r="CB119" s="112"/>
      <c r="CC119" s="112"/>
      <c r="CD119" s="112"/>
      <c r="CE119" s="112"/>
      <c r="CF119" s="112"/>
      <c r="CG119" s="112"/>
      <c r="CH119" s="112"/>
      <c r="CI119" s="112"/>
      <c r="CJ119" s="112"/>
      <c r="CK119" s="112"/>
      <c r="CL119" s="112"/>
      <c r="CM119" s="112"/>
      <c r="CN119" s="112"/>
      <c r="CO119" s="112"/>
      <c r="CP119" s="112"/>
      <c r="CQ119" s="112"/>
      <c r="CR119" s="112"/>
      <c r="CS119" s="112"/>
      <c r="CT119" s="112"/>
      <c r="CU119" s="112"/>
      <c r="CV119" s="112"/>
      <c r="CW119" s="112"/>
      <c r="CX119" s="112"/>
      <c r="CY119" s="112"/>
      <c r="CZ119" s="112"/>
      <c r="DA119" s="112"/>
      <c r="DB119" s="112"/>
      <c r="DC119" s="112"/>
      <c r="DD119" s="112"/>
      <c r="DE119" s="112"/>
      <c r="DF119" s="112"/>
      <c r="DG119" s="112"/>
      <c r="DH119" s="112"/>
      <c r="DI119" s="112"/>
      <c r="DJ119" s="112"/>
      <c r="DK119" s="112"/>
      <c r="DL119" s="112"/>
      <c r="DM119" s="112"/>
      <c r="DN119" s="112"/>
      <c r="DO119" s="112"/>
      <c r="DP119" s="112"/>
      <c r="DQ119" s="112"/>
      <c r="DR119" s="112"/>
      <c r="DS119" s="112"/>
      <c r="DT119" s="112"/>
      <c r="DU119" s="112"/>
      <c r="DV119" s="112"/>
      <c r="DW119" s="112"/>
      <c r="DX119" s="112"/>
      <c r="DY119" s="112"/>
      <c r="DZ119" s="112"/>
      <c r="EA119" s="112"/>
      <c r="EB119" s="112"/>
      <c r="EC119" s="112"/>
      <c r="ED119" s="112"/>
    </row>
    <row r="120" spans="1:134" s="113" customFormat="1" ht="15" x14ac:dyDescent="0.25">
      <c r="A120" s="87"/>
      <c r="B120" s="87"/>
      <c r="C120" s="87"/>
      <c r="D120" s="87"/>
      <c r="E120" s="87"/>
      <c r="F120" s="87"/>
      <c r="G120" s="87"/>
      <c r="H120" s="87"/>
      <c r="I120" s="88"/>
      <c r="J120" s="88"/>
      <c r="K120" s="88"/>
      <c r="L120" s="88"/>
      <c r="M120" s="88"/>
      <c r="N120" s="88"/>
      <c r="O120" s="87"/>
      <c r="P120" s="87"/>
      <c r="Q120" s="89">
        <f>+Q119</f>
        <v>2316927847</v>
      </c>
      <c r="R120" s="87"/>
      <c r="S120" s="87"/>
      <c r="T120" s="87"/>
      <c r="U120" s="87"/>
      <c r="V120" s="104">
        <f>+V119</f>
        <v>2002456092</v>
      </c>
      <c r="W120" s="90"/>
      <c r="X120" s="87"/>
      <c r="Y120" s="96"/>
      <c r="Z120" s="104">
        <f>+Z119</f>
        <v>2002456092</v>
      </c>
      <c r="AA120" s="87"/>
      <c r="AB120" s="96"/>
      <c r="AC120" s="104">
        <f>+AC119</f>
        <v>2001534514.4000001</v>
      </c>
      <c r="AD120" s="112"/>
      <c r="AE120" s="112"/>
      <c r="AF120" s="112"/>
      <c r="AG120" s="112"/>
      <c r="AH120" s="112"/>
      <c r="AI120" s="112"/>
      <c r="AJ120" s="112"/>
      <c r="AK120" s="112"/>
      <c r="AL120" s="112"/>
      <c r="AM120" s="112"/>
      <c r="AN120" s="112"/>
      <c r="AO120" s="112"/>
      <c r="AP120" s="112"/>
      <c r="AQ120" s="112"/>
      <c r="AR120" s="112"/>
      <c r="AS120" s="112"/>
      <c r="AT120" s="112"/>
      <c r="AU120" s="112"/>
      <c r="AV120" s="112"/>
      <c r="AW120" s="112"/>
      <c r="AX120" s="112"/>
      <c r="AY120" s="112"/>
      <c r="AZ120" s="112"/>
      <c r="BA120" s="112"/>
      <c r="BB120" s="112"/>
      <c r="BC120" s="112"/>
      <c r="BD120" s="112"/>
      <c r="BE120" s="112"/>
      <c r="BF120" s="112"/>
      <c r="BG120" s="112"/>
      <c r="BH120" s="112"/>
      <c r="BI120" s="112"/>
      <c r="BJ120" s="112"/>
      <c r="BK120" s="112"/>
      <c r="BL120" s="112"/>
      <c r="BM120" s="112"/>
      <c r="BN120" s="112"/>
      <c r="BO120" s="112"/>
      <c r="BP120" s="112"/>
      <c r="BQ120" s="112"/>
      <c r="BR120" s="112"/>
      <c r="BS120" s="112"/>
      <c r="BT120" s="112"/>
      <c r="BU120" s="112"/>
      <c r="BV120" s="112"/>
      <c r="BW120" s="112"/>
      <c r="BX120" s="112"/>
      <c r="BY120" s="112"/>
      <c r="BZ120" s="112"/>
      <c r="CA120" s="112"/>
      <c r="CB120" s="112"/>
      <c r="CC120" s="112"/>
      <c r="CD120" s="112"/>
      <c r="CE120" s="112"/>
      <c r="CF120" s="112"/>
      <c r="CG120" s="112"/>
      <c r="CH120" s="112"/>
      <c r="CI120" s="112"/>
      <c r="CJ120" s="112"/>
      <c r="CK120" s="112"/>
      <c r="CL120" s="112"/>
      <c r="CM120" s="112"/>
      <c r="CN120" s="112"/>
      <c r="CO120" s="112"/>
      <c r="CP120" s="112"/>
      <c r="CQ120" s="112"/>
      <c r="CR120" s="112"/>
      <c r="CS120" s="112"/>
      <c r="CT120" s="112"/>
      <c r="CU120" s="112"/>
      <c r="CV120" s="112"/>
      <c r="CW120" s="112"/>
      <c r="CX120" s="112"/>
      <c r="CY120" s="112"/>
      <c r="CZ120" s="112"/>
      <c r="DA120" s="112"/>
      <c r="DB120" s="112"/>
      <c r="DC120" s="112"/>
      <c r="DD120" s="112"/>
      <c r="DE120" s="112"/>
      <c r="DF120" s="112"/>
      <c r="DG120" s="112"/>
      <c r="DH120" s="112"/>
      <c r="DI120" s="112"/>
      <c r="DJ120" s="112"/>
      <c r="DK120" s="112"/>
      <c r="DL120" s="112"/>
      <c r="DM120" s="112"/>
      <c r="DN120" s="112"/>
      <c r="DO120" s="112"/>
      <c r="DP120" s="112"/>
      <c r="DQ120" s="112"/>
      <c r="DR120" s="112"/>
      <c r="DS120" s="112"/>
      <c r="DT120" s="112"/>
      <c r="DU120" s="112"/>
      <c r="DV120" s="112"/>
      <c r="DW120" s="112"/>
      <c r="DX120" s="112"/>
      <c r="DY120" s="112"/>
      <c r="DZ120" s="112"/>
      <c r="EA120" s="112"/>
      <c r="EB120" s="112"/>
      <c r="EC120" s="112"/>
      <c r="ED120" s="112"/>
    </row>
    <row r="121" spans="1:134" s="113" customFormat="1" ht="57" customHeight="1" x14ac:dyDescent="0.25">
      <c r="A121" s="517" t="s">
        <v>1085</v>
      </c>
      <c r="B121" s="520" t="s">
        <v>1086</v>
      </c>
      <c r="C121" s="520" t="s">
        <v>1087</v>
      </c>
      <c r="D121" s="210" t="s">
        <v>807</v>
      </c>
      <c r="E121" s="8" t="s">
        <v>165</v>
      </c>
      <c r="F121" s="243"/>
      <c r="G121" s="243"/>
      <c r="H121" s="243"/>
      <c r="I121" s="243"/>
      <c r="J121" s="311">
        <v>80250000</v>
      </c>
      <c r="K121" s="243"/>
      <c r="L121" s="243"/>
      <c r="M121" s="355"/>
      <c r="N121" s="355"/>
      <c r="O121" s="243"/>
      <c r="P121" s="243"/>
      <c r="Q121" s="67">
        <f t="shared" si="0"/>
        <v>80250000</v>
      </c>
      <c r="R121" s="548">
        <f>+Q123</f>
        <v>122546000</v>
      </c>
      <c r="S121" s="279" t="s">
        <v>1777</v>
      </c>
      <c r="T121" s="386">
        <v>557</v>
      </c>
      <c r="U121" s="353" t="s">
        <v>1776</v>
      </c>
      <c r="V121" s="385">
        <v>77000000</v>
      </c>
      <c r="W121" s="46"/>
      <c r="X121" s="424">
        <v>1115</v>
      </c>
      <c r="Y121" s="48">
        <v>44799</v>
      </c>
      <c r="Z121" s="385">
        <v>77000000</v>
      </c>
      <c r="AA121" s="433">
        <v>1115</v>
      </c>
      <c r="AB121" s="48">
        <v>44799</v>
      </c>
      <c r="AC121" s="385">
        <v>77000000</v>
      </c>
      <c r="AD121" s="112"/>
      <c r="AE121" s="11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12"/>
      <c r="BY121" s="112"/>
      <c r="BZ121" s="112"/>
      <c r="CA121" s="112"/>
      <c r="CB121" s="112"/>
      <c r="CC121" s="112"/>
      <c r="CD121" s="112"/>
      <c r="CE121" s="112"/>
      <c r="CF121" s="112"/>
      <c r="CG121" s="112"/>
      <c r="CH121" s="112"/>
      <c r="CI121" s="112"/>
      <c r="CJ121" s="112"/>
      <c r="CK121" s="112"/>
      <c r="CL121" s="112"/>
      <c r="CM121" s="112"/>
      <c r="CN121" s="112"/>
      <c r="CO121" s="112"/>
      <c r="CP121" s="112"/>
      <c r="CQ121" s="112"/>
      <c r="CR121" s="112"/>
      <c r="CS121" s="112"/>
      <c r="CT121" s="112"/>
      <c r="CU121" s="112"/>
      <c r="CV121" s="112"/>
      <c r="CW121" s="112"/>
      <c r="CX121" s="112"/>
      <c r="CY121" s="112"/>
      <c r="CZ121" s="112"/>
      <c r="DA121" s="112"/>
      <c r="DB121" s="112"/>
      <c r="DC121" s="112"/>
      <c r="DD121" s="112"/>
      <c r="DE121" s="112"/>
      <c r="DF121" s="112"/>
      <c r="DG121" s="112"/>
      <c r="DH121" s="112"/>
      <c r="DI121" s="112"/>
      <c r="DJ121" s="112"/>
      <c r="DK121" s="112"/>
      <c r="DL121" s="112"/>
      <c r="DM121" s="112"/>
      <c r="DN121" s="112"/>
      <c r="DO121" s="112"/>
      <c r="DP121" s="112"/>
      <c r="DQ121" s="112"/>
      <c r="DR121" s="112"/>
      <c r="DS121" s="112"/>
      <c r="DT121" s="112"/>
      <c r="DU121" s="112"/>
      <c r="DV121" s="112"/>
      <c r="DW121" s="112"/>
      <c r="DX121" s="112"/>
      <c r="DY121" s="112"/>
      <c r="DZ121" s="112"/>
      <c r="EA121" s="112"/>
      <c r="EB121" s="112"/>
      <c r="EC121" s="112"/>
      <c r="ED121" s="112"/>
    </row>
    <row r="122" spans="1:134" s="113" customFormat="1" ht="25.5" x14ac:dyDescent="0.25">
      <c r="A122" s="519"/>
      <c r="B122" s="521"/>
      <c r="C122" s="521"/>
      <c r="D122" s="210" t="s">
        <v>1148</v>
      </c>
      <c r="E122" s="8" t="s">
        <v>1147</v>
      </c>
      <c r="F122" s="243"/>
      <c r="G122" s="243"/>
      <c r="H122" s="243"/>
      <c r="I122" s="243"/>
      <c r="J122" s="311">
        <v>42296000</v>
      </c>
      <c r="K122" s="243"/>
      <c r="L122" s="243"/>
      <c r="M122" s="355"/>
      <c r="N122" s="355"/>
      <c r="O122" s="243"/>
      <c r="P122" s="243"/>
      <c r="Q122" s="67">
        <f t="shared" si="0"/>
        <v>42296000</v>
      </c>
      <c r="R122" s="550"/>
      <c r="S122" s="206"/>
      <c r="T122" s="257"/>
      <c r="U122" s="206"/>
      <c r="V122" s="203"/>
      <c r="W122" s="46"/>
      <c r="X122" s="206"/>
      <c r="Y122" s="48"/>
      <c r="Z122" s="203"/>
      <c r="AA122" s="206"/>
      <c r="AB122" s="48"/>
      <c r="AC122" s="221"/>
      <c r="AD122" s="112"/>
      <c r="AE122" s="112"/>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BJ122" s="112"/>
      <c r="BK122" s="112"/>
      <c r="BL122" s="112"/>
      <c r="BM122" s="112"/>
      <c r="BN122" s="112"/>
      <c r="BO122" s="112"/>
      <c r="BP122" s="112"/>
      <c r="BQ122" s="112"/>
      <c r="BR122" s="112"/>
      <c r="BS122" s="112"/>
      <c r="BT122" s="112"/>
      <c r="BU122" s="112"/>
      <c r="BV122" s="112"/>
      <c r="BW122" s="112"/>
      <c r="BX122" s="112"/>
      <c r="BY122" s="112"/>
      <c r="BZ122" s="112"/>
      <c r="CA122" s="112"/>
      <c r="CB122" s="112"/>
      <c r="CC122" s="112"/>
      <c r="CD122" s="112"/>
      <c r="CE122" s="112"/>
      <c r="CF122" s="112"/>
      <c r="CG122" s="112"/>
      <c r="CH122" s="112"/>
      <c r="CI122" s="112"/>
      <c r="CJ122" s="112"/>
      <c r="CK122" s="112"/>
      <c r="CL122" s="112"/>
      <c r="CM122" s="112"/>
      <c r="CN122" s="112"/>
      <c r="CO122" s="112"/>
      <c r="CP122" s="112"/>
      <c r="CQ122" s="112"/>
      <c r="CR122" s="112"/>
      <c r="CS122" s="112"/>
      <c r="CT122" s="112"/>
      <c r="CU122" s="112"/>
      <c r="CV122" s="112"/>
      <c r="CW122" s="112"/>
      <c r="CX122" s="112"/>
      <c r="CY122" s="112"/>
      <c r="CZ122" s="112"/>
      <c r="DA122" s="112"/>
      <c r="DB122" s="112"/>
      <c r="DC122" s="112"/>
      <c r="DD122" s="112"/>
      <c r="DE122" s="112"/>
      <c r="DF122" s="112"/>
      <c r="DG122" s="112"/>
      <c r="DH122" s="112"/>
      <c r="DI122" s="112"/>
      <c r="DJ122" s="112"/>
      <c r="DK122" s="112"/>
      <c r="DL122" s="112"/>
      <c r="DM122" s="112"/>
      <c r="DN122" s="112"/>
      <c r="DO122" s="112"/>
      <c r="DP122" s="112"/>
      <c r="DQ122" s="112"/>
      <c r="DR122" s="112"/>
      <c r="DS122" s="112"/>
      <c r="DT122" s="112"/>
      <c r="DU122" s="112"/>
      <c r="DV122" s="112"/>
      <c r="DW122" s="112"/>
      <c r="DX122" s="112"/>
      <c r="DY122" s="112"/>
      <c r="DZ122" s="112"/>
      <c r="EA122" s="112"/>
      <c r="EB122" s="112"/>
      <c r="EC122" s="112"/>
      <c r="ED122" s="112"/>
    </row>
    <row r="123" spans="1:134" s="113" customFormat="1" ht="15" x14ac:dyDescent="0.25">
      <c r="A123" s="87"/>
      <c r="B123" s="87"/>
      <c r="C123" s="87"/>
      <c r="D123" s="87"/>
      <c r="E123" s="87"/>
      <c r="F123" s="87"/>
      <c r="G123" s="87"/>
      <c r="H123" s="87"/>
      <c r="I123" s="88"/>
      <c r="J123" s="88"/>
      <c r="K123" s="88"/>
      <c r="L123" s="88"/>
      <c r="M123" s="88"/>
      <c r="N123" s="88"/>
      <c r="O123" s="87"/>
      <c r="P123" s="87"/>
      <c r="Q123" s="89">
        <f>SUM(Q121:Q122)</f>
        <v>122546000</v>
      </c>
      <c r="R123" s="87"/>
      <c r="S123" s="87"/>
      <c r="T123" s="87"/>
      <c r="U123" s="87"/>
      <c r="V123" s="104">
        <f>SUM(V121:V122)</f>
        <v>77000000</v>
      </c>
      <c r="W123" s="90"/>
      <c r="X123" s="87"/>
      <c r="Y123" s="96"/>
      <c r="Z123" s="104">
        <f>SUM(Z121:Z122)</f>
        <v>77000000</v>
      </c>
      <c r="AA123" s="87"/>
      <c r="AB123" s="96"/>
      <c r="AC123" s="104">
        <f>SUM(AC121:AC122)</f>
        <v>77000000</v>
      </c>
      <c r="AD123" s="112"/>
      <c r="AE123" s="11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BJ123" s="112"/>
      <c r="BK123" s="112"/>
      <c r="BL123" s="112"/>
      <c r="BM123" s="112"/>
      <c r="BN123" s="112"/>
      <c r="BO123" s="112"/>
      <c r="BP123" s="112"/>
      <c r="BQ123" s="112"/>
      <c r="BR123" s="112"/>
      <c r="BS123" s="112"/>
      <c r="BT123" s="112"/>
      <c r="BU123" s="112"/>
      <c r="BV123" s="112"/>
      <c r="BW123" s="112"/>
      <c r="BX123" s="112"/>
      <c r="BY123" s="112"/>
      <c r="BZ123" s="112"/>
      <c r="CA123" s="112"/>
      <c r="CB123" s="112"/>
      <c r="CC123" s="112"/>
      <c r="CD123" s="112"/>
      <c r="CE123" s="112"/>
      <c r="CF123" s="112"/>
      <c r="CG123" s="112"/>
      <c r="CH123" s="112"/>
      <c r="CI123" s="112"/>
      <c r="CJ123" s="112"/>
      <c r="CK123" s="112"/>
      <c r="CL123" s="112"/>
      <c r="CM123" s="112"/>
      <c r="CN123" s="112"/>
      <c r="CO123" s="112"/>
      <c r="CP123" s="112"/>
      <c r="CQ123" s="112"/>
      <c r="CR123" s="112"/>
      <c r="CS123" s="112"/>
      <c r="CT123" s="112"/>
      <c r="CU123" s="112"/>
      <c r="CV123" s="112"/>
      <c r="CW123" s="112"/>
      <c r="CX123" s="112"/>
      <c r="CY123" s="112"/>
      <c r="CZ123" s="112"/>
      <c r="DA123" s="112"/>
      <c r="DB123" s="112"/>
      <c r="DC123" s="112"/>
      <c r="DD123" s="112"/>
      <c r="DE123" s="112"/>
      <c r="DF123" s="112"/>
      <c r="DG123" s="112"/>
      <c r="DH123" s="112"/>
      <c r="DI123" s="112"/>
      <c r="DJ123" s="112"/>
      <c r="DK123" s="112"/>
      <c r="DL123" s="112"/>
      <c r="DM123" s="112"/>
      <c r="DN123" s="112"/>
      <c r="DO123" s="112"/>
      <c r="DP123" s="112"/>
      <c r="DQ123" s="112"/>
      <c r="DR123" s="112"/>
      <c r="DS123" s="112"/>
      <c r="DT123" s="112"/>
      <c r="DU123" s="112"/>
      <c r="DV123" s="112"/>
      <c r="DW123" s="112"/>
      <c r="DX123" s="112"/>
      <c r="DY123" s="112"/>
      <c r="DZ123" s="112"/>
      <c r="EA123" s="112"/>
      <c r="EB123" s="112"/>
      <c r="EC123" s="112"/>
      <c r="ED123" s="112"/>
    </row>
    <row r="124" spans="1:134" s="113" customFormat="1" ht="57" customHeight="1" x14ac:dyDescent="0.25">
      <c r="A124" s="517" t="s">
        <v>1088</v>
      </c>
      <c r="B124" s="520" t="s">
        <v>1089</v>
      </c>
      <c r="C124" s="520" t="s">
        <v>1087</v>
      </c>
      <c r="D124" s="210" t="s">
        <v>804</v>
      </c>
      <c r="E124" s="8" t="s">
        <v>246</v>
      </c>
      <c r="F124" s="243"/>
      <c r="G124" s="243"/>
      <c r="H124" s="243"/>
      <c r="I124" s="243"/>
      <c r="J124" s="311">
        <v>24250000</v>
      </c>
      <c r="K124" s="243"/>
      <c r="L124" s="243"/>
      <c r="M124" s="355"/>
      <c r="N124" s="355"/>
      <c r="O124" s="243"/>
      <c r="P124" s="243"/>
      <c r="Q124" s="245">
        <v>24250000</v>
      </c>
      <c r="R124" s="548">
        <f>+Q129</f>
        <v>139190100</v>
      </c>
      <c r="S124" s="353" t="s">
        <v>1803</v>
      </c>
      <c r="T124" s="371">
        <v>661</v>
      </c>
      <c r="U124" s="342" t="s">
        <v>1814</v>
      </c>
      <c r="V124" s="340">
        <v>21825809</v>
      </c>
      <c r="W124" s="46"/>
      <c r="X124" s="191"/>
      <c r="Y124" s="48"/>
      <c r="Z124" s="189"/>
      <c r="AA124" s="191"/>
      <c r="AB124" s="48"/>
      <c r="AC124" s="221"/>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c r="BG124" s="112"/>
      <c r="BH124" s="112"/>
      <c r="BI124" s="112"/>
      <c r="BJ124" s="112"/>
      <c r="BK124" s="112"/>
      <c r="BL124" s="112"/>
      <c r="BM124" s="112"/>
      <c r="BN124" s="112"/>
      <c r="BO124" s="112"/>
      <c r="BP124" s="112"/>
      <c r="BQ124" s="112"/>
      <c r="BR124" s="112"/>
      <c r="BS124" s="112"/>
      <c r="BT124" s="112"/>
      <c r="BU124" s="112"/>
      <c r="BV124" s="112"/>
      <c r="BW124" s="112"/>
      <c r="BX124" s="112"/>
      <c r="BY124" s="112"/>
      <c r="BZ124" s="112"/>
      <c r="CA124" s="112"/>
      <c r="CB124" s="112"/>
      <c r="CC124" s="112"/>
      <c r="CD124" s="112"/>
      <c r="CE124" s="112"/>
      <c r="CF124" s="112"/>
      <c r="CG124" s="112"/>
      <c r="CH124" s="112"/>
      <c r="CI124" s="112"/>
      <c r="CJ124" s="112"/>
      <c r="CK124" s="112"/>
      <c r="CL124" s="112"/>
      <c r="CM124" s="112"/>
      <c r="CN124" s="112"/>
      <c r="CO124" s="112"/>
      <c r="CP124" s="112"/>
      <c r="CQ124" s="112"/>
      <c r="CR124" s="112"/>
      <c r="CS124" s="112"/>
      <c r="CT124" s="112"/>
      <c r="CU124" s="112"/>
      <c r="CV124" s="112"/>
      <c r="CW124" s="112"/>
      <c r="CX124" s="112"/>
      <c r="CY124" s="112"/>
      <c r="CZ124" s="112"/>
      <c r="DA124" s="112"/>
      <c r="DB124" s="112"/>
      <c r="DC124" s="112"/>
      <c r="DD124" s="112"/>
      <c r="DE124" s="112"/>
      <c r="DF124" s="112"/>
      <c r="DG124" s="112"/>
      <c r="DH124" s="112"/>
      <c r="DI124" s="112"/>
      <c r="DJ124" s="112"/>
      <c r="DK124" s="112"/>
      <c r="DL124" s="112"/>
      <c r="DM124" s="112"/>
      <c r="DN124" s="112"/>
      <c r="DO124" s="112"/>
      <c r="DP124" s="112"/>
      <c r="DQ124" s="112"/>
      <c r="DR124" s="112"/>
      <c r="DS124" s="112"/>
      <c r="DT124" s="112"/>
      <c r="DU124" s="112"/>
      <c r="DV124" s="112"/>
      <c r="DW124" s="112"/>
      <c r="DX124" s="112"/>
      <c r="DY124" s="112"/>
      <c r="DZ124" s="112"/>
      <c r="EA124" s="112"/>
      <c r="EB124" s="112"/>
      <c r="EC124" s="112"/>
      <c r="ED124" s="112"/>
    </row>
    <row r="125" spans="1:134" s="113" customFormat="1" ht="25.5" x14ac:dyDescent="0.25">
      <c r="A125" s="518"/>
      <c r="B125" s="522"/>
      <c r="C125" s="522"/>
      <c r="D125" s="210" t="s">
        <v>1148</v>
      </c>
      <c r="E125" s="8" t="s">
        <v>1147</v>
      </c>
      <c r="F125" s="243"/>
      <c r="G125" s="243"/>
      <c r="H125" s="243"/>
      <c r="I125" s="243"/>
      <c r="J125" s="311">
        <v>214133100</v>
      </c>
      <c r="K125" s="243"/>
      <c r="L125" s="243"/>
      <c r="M125" s="355"/>
      <c r="N125" s="355"/>
      <c r="O125" s="243"/>
      <c r="P125" s="295">
        <f>67240000+146000000</f>
        <v>213240000</v>
      </c>
      <c r="Q125" s="245">
        <f t="shared" si="0"/>
        <v>893100</v>
      </c>
      <c r="R125" s="549"/>
      <c r="S125" s="206"/>
      <c r="T125" s="257"/>
      <c r="U125" s="206"/>
      <c r="V125" s="203"/>
      <c r="W125" s="46"/>
      <c r="X125" s="206"/>
      <c r="Y125" s="48"/>
      <c r="Z125" s="203"/>
      <c r="AA125" s="206"/>
      <c r="AB125" s="48"/>
      <c r="AC125" s="221"/>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BJ125" s="112"/>
      <c r="BK125" s="112"/>
      <c r="BL125" s="112"/>
      <c r="BM125" s="112"/>
      <c r="BN125" s="112"/>
      <c r="BO125" s="112"/>
      <c r="BP125" s="112"/>
      <c r="BQ125" s="112"/>
      <c r="BR125" s="112"/>
      <c r="BS125" s="112"/>
      <c r="BT125" s="112"/>
      <c r="BU125" s="112"/>
      <c r="BV125" s="112"/>
      <c r="BW125" s="112"/>
      <c r="BX125" s="112"/>
      <c r="BY125" s="112"/>
      <c r="BZ125" s="112"/>
      <c r="CA125" s="112"/>
      <c r="CB125" s="112"/>
      <c r="CC125" s="112"/>
      <c r="CD125" s="112"/>
      <c r="CE125" s="112"/>
      <c r="CF125" s="112"/>
      <c r="CG125" s="112"/>
      <c r="CH125" s="112"/>
      <c r="CI125" s="112"/>
      <c r="CJ125" s="112"/>
      <c r="CK125" s="112"/>
      <c r="CL125" s="112"/>
      <c r="CM125" s="112"/>
      <c r="CN125" s="112"/>
      <c r="CO125" s="112"/>
      <c r="CP125" s="112"/>
      <c r="CQ125" s="112"/>
      <c r="CR125" s="112"/>
      <c r="CS125" s="112"/>
      <c r="CT125" s="112"/>
      <c r="CU125" s="112"/>
      <c r="CV125" s="112"/>
      <c r="CW125" s="112"/>
      <c r="CX125" s="112"/>
      <c r="CY125" s="112"/>
      <c r="CZ125" s="112"/>
      <c r="DA125" s="112"/>
      <c r="DB125" s="112"/>
      <c r="DC125" s="112"/>
      <c r="DD125" s="112"/>
      <c r="DE125" s="112"/>
      <c r="DF125" s="112"/>
      <c r="DG125" s="112"/>
      <c r="DH125" s="112"/>
      <c r="DI125" s="112"/>
      <c r="DJ125" s="112"/>
      <c r="DK125" s="112"/>
      <c r="DL125" s="112"/>
      <c r="DM125" s="112"/>
      <c r="DN125" s="112"/>
      <c r="DO125" s="112"/>
      <c r="DP125" s="112"/>
      <c r="DQ125" s="112"/>
      <c r="DR125" s="112"/>
      <c r="DS125" s="112"/>
      <c r="DT125" s="112"/>
      <c r="DU125" s="112"/>
      <c r="DV125" s="112"/>
      <c r="DW125" s="112"/>
      <c r="DX125" s="112"/>
      <c r="DY125" s="112"/>
      <c r="DZ125" s="112"/>
      <c r="EA125" s="112"/>
      <c r="EB125" s="112"/>
      <c r="EC125" s="112"/>
      <c r="ED125" s="112"/>
    </row>
    <row r="126" spans="1:134" s="113" customFormat="1" ht="27" x14ac:dyDescent="0.25">
      <c r="A126" s="518"/>
      <c r="B126" s="522"/>
      <c r="C126" s="522"/>
      <c r="D126" s="130" t="s">
        <v>2217</v>
      </c>
      <c r="E126" s="8" t="s">
        <v>111</v>
      </c>
      <c r="F126" s="243"/>
      <c r="G126" s="243"/>
      <c r="H126" s="243"/>
      <c r="I126" s="243"/>
      <c r="J126" s="311">
        <v>46807000</v>
      </c>
      <c r="K126" s="243"/>
      <c r="L126" s="243"/>
      <c r="M126" s="355"/>
      <c r="N126" s="355"/>
      <c r="O126" s="295">
        <v>17000000</v>
      </c>
      <c r="P126" s="243"/>
      <c r="Q126" s="245">
        <f t="shared" si="0"/>
        <v>63807000</v>
      </c>
      <c r="R126" s="549"/>
      <c r="S126" s="206"/>
      <c r="T126" s="257"/>
      <c r="U126" s="206"/>
      <c r="V126" s="203"/>
      <c r="W126" s="46"/>
      <c r="X126" s="206"/>
      <c r="Y126" s="48"/>
      <c r="Z126" s="203"/>
      <c r="AA126" s="206"/>
      <c r="AB126" s="48"/>
      <c r="AC126" s="221"/>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2"/>
      <c r="BQ126" s="112"/>
      <c r="BR126" s="112"/>
      <c r="BS126" s="112"/>
      <c r="BT126" s="112"/>
      <c r="BU126" s="112"/>
      <c r="BV126" s="112"/>
      <c r="BW126" s="112"/>
      <c r="BX126" s="112"/>
      <c r="BY126" s="112"/>
      <c r="BZ126" s="112"/>
      <c r="CA126" s="112"/>
      <c r="CB126" s="112"/>
      <c r="CC126" s="112"/>
      <c r="CD126" s="112"/>
      <c r="CE126" s="112"/>
      <c r="CF126" s="112"/>
      <c r="CG126" s="112"/>
      <c r="CH126" s="112"/>
      <c r="CI126" s="112"/>
      <c r="CJ126" s="112"/>
      <c r="CK126" s="112"/>
      <c r="CL126" s="112"/>
      <c r="CM126" s="112"/>
      <c r="CN126" s="112"/>
      <c r="CO126" s="112"/>
      <c r="CP126" s="112"/>
      <c r="CQ126" s="112"/>
      <c r="CR126" s="112"/>
      <c r="CS126" s="112"/>
      <c r="CT126" s="112"/>
      <c r="CU126" s="112"/>
      <c r="CV126" s="112"/>
      <c r="CW126" s="112"/>
      <c r="CX126" s="112"/>
      <c r="CY126" s="112"/>
      <c r="CZ126" s="112"/>
      <c r="DA126" s="112"/>
      <c r="DB126" s="112"/>
      <c r="DC126" s="112"/>
      <c r="DD126" s="112"/>
      <c r="DE126" s="112"/>
      <c r="DF126" s="112"/>
      <c r="DG126" s="112"/>
      <c r="DH126" s="112"/>
      <c r="DI126" s="112"/>
      <c r="DJ126" s="112"/>
      <c r="DK126" s="112"/>
      <c r="DL126" s="112"/>
      <c r="DM126" s="112"/>
      <c r="DN126" s="112"/>
      <c r="DO126" s="112"/>
      <c r="DP126" s="112"/>
      <c r="DQ126" s="112"/>
      <c r="DR126" s="112"/>
      <c r="DS126" s="112"/>
      <c r="DT126" s="112"/>
      <c r="DU126" s="112"/>
      <c r="DV126" s="112"/>
      <c r="DW126" s="112"/>
      <c r="DX126" s="112"/>
      <c r="DY126" s="112"/>
      <c r="DZ126" s="112"/>
      <c r="EA126" s="112"/>
      <c r="EB126" s="112"/>
      <c r="EC126" s="112"/>
      <c r="ED126" s="112"/>
    </row>
    <row r="127" spans="1:134" s="113" customFormat="1" ht="27" x14ac:dyDescent="0.25">
      <c r="A127" s="518"/>
      <c r="B127" s="522"/>
      <c r="C127" s="522"/>
      <c r="D127" s="355" t="s">
        <v>807</v>
      </c>
      <c r="E127" s="8" t="s">
        <v>165</v>
      </c>
      <c r="F127" s="355"/>
      <c r="G127" s="355"/>
      <c r="H127" s="355"/>
      <c r="I127" s="45"/>
      <c r="J127" s="312"/>
      <c r="K127" s="45"/>
      <c r="L127" s="45"/>
      <c r="M127" s="45"/>
      <c r="N127" s="45"/>
      <c r="O127" s="295">
        <v>46390000</v>
      </c>
      <c r="P127" s="355"/>
      <c r="Q127" s="260">
        <f t="shared" si="0"/>
        <v>46390000</v>
      </c>
      <c r="R127" s="549"/>
      <c r="S127" s="358"/>
      <c r="T127" s="358"/>
      <c r="U127" s="358"/>
      <c r="V127" s="362"/>
      <c r="W127" s="46"/>
      <c r="X127" s="358"/>
      <c r="Y127" s="48"/>
      <c r="Z127" s="362"/>
      <c r="AA127" s="358"/>
      <c r="AB127" s="48"/>
      <c r="AC127" s="221"/>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c r="BJ127" s="112"/>
      <c r="BK127" s="112"/>
      <c r="BL127" s="112"/>
      <c r="BM127" s="112"/>
      <c r="BN127" s="112"/>
      <c r="BO127" s="112"/>
      <c r="BP127" s="112"/>
      <c r="BQ127" s="112"/>
      <c r="BR127" s="112"/>
      <c r="BS127" s="112"/>
      <c r="BT127" s="112"/>
      <c r="BU127" s="112"/>
      <c r="BV127" s="112"/>
      <c r="BW127" s="112"/>
      <c r="BX127" s="112"/>
      <c r="BY127" s="112"/>
      <c r="BZ127" s="112"/>
      <c r="CA127" s="112"/>
      <c r="CB127" s="112"/>
      <c r="CC127" s="112"/>
      <c r="CD127" s="112"/>
      <c r="CE127" s="112"/>
      <c r="CF127" s="112"/>
      <c r="CG127" s="112"/>
      <c r="CH127" s="112"/>
      <c r="CI127" s="112"/>
      <c r="CJ127" s="112"/>
      <c r="CK127" s="112"/>
      <c r="CL127" s="112"/>
      <c r="CM127" s="112"/>
      <c r="CN127" s="112"/>
      <c r="CO127" s="112"/>
      <c r="CP127" s="112"/>
      <c r="CQ127" s="112"/>
      <c r="CR127" s="112"/>
      <c r="CS127" s="112"/>
      <c r="CT127" s="112"/>
      <c r="CU127" s="112"/>
      <c r="CV127" s="112"/>
      <c r="CW127" s="112"/>
      <c r="CX127" s="112"/>
      <c r="CY127" s="112"/>
      <c r="CZ127" s="112"/>
      <c r="DA127" s="112"/>
      <c r="DB127" s="112"/>
      <c r="DC127" s="112"/>
      <c r="DD127" s="112"/>
      <c r="DE127" s="112"/>
      <c r="DF127" s="112"/>
      <c r="DG127" s="112"/>
      <c r="DH127" s="112"/>
      <c r="DI127" s="112"/>
      <c r="DJ127" s="112"/>
      <c r="DK127" s="112"/>
      <c r="DL127" s="112"/>
      <c r="DM127" s="112"/>
      <c r="DN127" s="112"/>
      <c r="DO127" s="112"/>
      <c r="DP127" s="112"/>
      <c r="DQ127" s="112"/>
      <c r="DR127" s="112"/>
      <c r="DS127" s="112"/>
      <c r="DT127" s="112"/>
      <c r="DU127" s="112"/>
      <c r="DV127" s="112"/>
      <c r="DW127" s="112"/>
      <c r="DX127" s="112"/>
      <c r="DY127" s="112"/>
      <c r="DZ127" s="112"/>
      <c r="EA127" s="112"/>
      <c r="EB127" s="112"/>
      <c r="EC127" s="112"/>
      <c r="ED127" s="112"/>
    </row>
    <row r="128" spans="1:134" s="113" customFormat="1" ht="25.5" x14ac:dyDescent="0.25">
      <c r="A128" s="519"/>
      <c r="B128" s="521"/>
      <c r="C128" s="521"/>
      <c r="D128" s="355" t="s">
        <v>806</v>
      </c>
      <c r="E128" s="8" t="s">
        <v>150</v>
      </c>
      <c r="F128" s="355"/>
      <c r="G128" s="355"/>
      <c r="H128" s="355"/>
      <c r="I128" s="45"/>
      <c r="J128" s="312"/>
      <c r="K128" s="45"/>
      <c r="L128" s="45"/>
      <c r="M128" s="45"/>
      <c r="N128" s="45"/>
      <c r="O128" s="295">
        <v>3850000</v>
      </c>
      <c r="P128" s="355"/>
      <c r="Q128" s="260">
        <f t="shared" si="0"/>
        <v>3850000</v>
      </c>
      <c r="R128" s="550"/>
      <c r="S128" s="358"/>
      <c r="T128" s="358"/>
      <c r="U128" s="358"/>
      <c r="V128" s="362"/>
      <c r="W128" s="46"/>
      <c r="X128" s="358"/>
      <c r="Y128" s="48"/>
      <c r="Z128" s="362"/>
      <c r="AA128" s="358"/>
      <c r="AB128" s="48"/>
      <c r="AC128" s="221"/>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c r="BG128" s="112"/>
      <c r="BH128" s="112"/>
      <c r="BI128" s="112"/>
      <c r="BJ128" s="112"/>
      <c r="BK128" s="112"/>
      <c r="BL128" s="112"/>
      <c r="BM128" s="112"/>
      <c r="BN128" s="112"/>
      <c r="BO128" s="112"/>
      <c r="BP128" s="112"/>
      <c r="BQ128" s="112"/>
      <c r="BR128" s="112"/>
      <c r="BS128" s="112"/>
      <c r="BT128" s="112"/>
      <c r="BU128" s="112"/>
      <c r="BV128" s="112"/>
      <c r="BW128" s="112"/>
      <c r="BX128" s="112"/>
      <c r="BY128" s="112"/>
      <c r="BZ128" s="112"/>
      <c r="CA128" s="112"/>
      <c r="CB128" s="112"/>
      <c r="CC128" s="112"/>
      <c r="CD128" s="112"/>
      <c r="CE128" s="112"/>
      <c r="CF128" s="112"/>
      <c r="CG128" s="112"/>
      <c r="CH128" s="112"/>
      <c r="CI128" s="112"/>
      <c r="CJ128" s="112"/>
      <c r="CK128" s="112"/>
      <c r="CL128" s="112"/>
      <c r="CM128" s="112"/>
      <c r="CN128" s="112"/>
      <c r="CO128" s="112"/>
      <c r="CP128" s="112"/>
      <c r="CQ128" s="112"/>
      <c r="CR128" s="112"/>
      <c r="CS128" s="112"/>
      <c r="CT128" s="112"/>
      <c r="CU128" s="112"/>
      <c r="CV128" s="112"/>
      <c r="CW128" s="112"/>
      <c r="CX128" s="112"/>
      <c r="CY128" s="112"/>
      <c r="CZ128" s="112"/>
      <c r="DA128" s="112"/>
      <c r="DB128" s="112"/>
      <c r="DC128" s="112"/>
      <c r="DD128" s="112"/>
      <c r="DE128" s="112"/>
      <c r="DF128" s="112"/>
      <c r="DG128" s="112"/>
      <c r="DH128" s="112"/>
      <c r="DI128" s="112"/>
      <c r="DJ128" s="112"/>
      <c r="DK128" s="112"/>
      <c r="DL128" s="112"/>
      <c r="DM128" s="112"/>
      <c r="DN128" s="112"/>
      <c r="DO128" s="112"/>
      <c r="DP128" s="112"/>
      <c r="DQ128" s="112"/>
      <c r="DR128" s="112"/>
      <c r="DS128" s="112"/>
      <c r="DT128" s="112"/>
      <c r="DU128" s="112"/>
      <c r="DV128" s="112"/>
      <c r="DW128" s="112"/>
      <c r="DX128" s="112"/>
      <c r="DY128" s="112"/>
      <c r="DZ128" s="112"/>
      <c r="EA128" s="112"/>
      <c r="EB128" s="112"/>
      <c r="EC128" s="112"/>
      <c r="ED128" s="112"/>
    </row>
    <row r="129" spans="1:134" s="113" customFormat="1" ht="15" x14ac:dyDescent="0.25">
      <c r="A129" s="87"/>
      <c r="B129" s="87"/>
      <c r="C129" s="87"/>
      <c r="D129" s="87"/>
      <c r="E129" s="87"/>
      <c r="F129" s="87"/>
      <c r="G129" s="87"/>
      <c r="H129" s="87"/>
      <c r="I129" s="88"/>
      <c r="J129" s="88"/>
      <c r="K129" s="88"/>
      <c r="L129" s="88"/>
      <c r="M129" s="88"/>
      <c r="N129" s="88"/>
      <c r="O129" s="87"/>
      <c r="P129" s="87"/>
      <c r="Q129" s="89">
        <f>SUM(Q124:Q128)</f>
        <v>139190100</v>
      </c>
      <c r="R129" s="87"/>
      <c r="S129" s="87"/>
      <c r="T129" s="87"/>
      <c r="U129" s="87"/>
      <c r="V129" s="104">
        <f>SUM(V124:V126)</f>
        <v>21825809</v>
      </c>
      <c r="W129" s="90"/>
      <c r="X129" s="87"/>
      <c r="Y129" s="96"/>
      <c r="Z129" s="104">
        <f>SUM(Z124:Z126)</f>
        <v>0</v>
      </c>
      <c r="AA129" s="87"/>
      <c r="AB129" s="96"/>
      <c r="AC129" s="104">
        <f>SUM(AC124:AC126)</f>
        <v>0</v>
      </c>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c r="BJ129" s="112"/>
      <c r="BK129" s="112"/>
      <c r="BL129" s="112"/>
      <c r="BM129" s="112"/>
      <c r="BN129" s="112"/>
      <c r="BO129" s="112"/>
      <c r="BP129" s="112"/>
      <c r="BQ129" s="112"/>
      <c r="BR129" s="112"/>
      <c r="BS129" s="112"/>
      <c r="BT129" s="112"/>
      <c r="BU129" s="112"/>
      <c r="BV129" s="112"/>
      <c r="BW129" s="112"/>
      <c r="BX129" s="112"/>
      <c r="BY129" s="112"/>
      <c r="BZ129" s="112"/>
      <c r="CA129" s="112"/>
      <c r="CB129" s="112"/>
      <c r="CC129" s="112"/>
      <c r="CD129" s="112"/>
      <c r="CE129" s="112"/>
      <c r="CF129" s="112"/>
      <c r="CG129" s="112"/>
      <c r="CH129" s="112"/>
      <c r="CI129" s="112"/>
      <c r="CJ129" s="112"/>
      <c r="CK129" s="112"/>
      <c r="CL129" s="112"/>
      <c r="CM129" s="112"/>
      <c r="CN129" s="112"/>
      <c r="CO129" s="112"/>
      <c r="CP129" s="112"/>
      <c r="CQ129" s="112"/>
      <c r="CR129" s="112"/>
      <c r="CS129" s="112"/>
      <c r="CT129" s="112"/>
      <c r="CU129" s="112"/>
      <c r="CV129" s="112"/>
      <c r="CW129" s="112"/>
      <c r="CX129" s="112"/>
      <c r="CY129" s="112"/>
      <c r="CZ129" s="112"/>
      <c r="DA129" s="112"/>
      <c r="DB129" s="112"/>
      <c r="DC129" s="112"/>
      <c r="DD129" s="112"/>
      <c r="DE129" s="112"/>
      <c r="DF129" s="112"/>
      <c r="DG129" s="112"/>
      <c r="DH129" s="112"/>
      <c r="DI129" s="112"/>
      <c r="DJ129" s="112"/>
      <c r="DK129" s="112"/>
      <c r="DL129" s="112"/>
      <c r="DM129" s="112"/>
      <c r="DN129" s="112"/>
      <c r="DO129" s="112"/>
      <c r="DP129" s="112"/>
      <c r="DQ129" s="112"/>
      <c r="DR129" s="112"/>
      <c r="DS129" s="112"/>
      <c r="DT129" s="112"/>
      <c r="DU129" s="112"/>
      <c r="DV129" s="112"/>
      <c r="DW129" s="112"/>
      <c r="DX129" s="112"/>
      <c r="DY129" s="112"/>
      <c r="DZ129" s="112"/>
      <c r="EA129" s="112"/>
      <c r="EB129" s="112"/>
      <c r="EC129" s="112"/>
      <c r="ED129" s="112"/>
    </row>
    <row r="130" spans="1:134" s="113" customFormat="1" ht="42.75" x14ac:dyDescent="0.25">
      <c r="A130" s="196" t="s">
        <v>1090</v>
      </c>
      <c r="B130" s="224" t="s">
        <v>1091</v>
      </c>
      <c r="C130" s="223" t="s">
        <v>1092</v>
      </c>
      <c r="D130" s="130" t="s">
        <v>2217</v>
      </c>
      <c r="E130" s="8" t="s">
        <v>111</v>
      </c>
      <c r="F130" s="243"/>
      <c r="G130" s="243"/>
      <c r="H130" s="243"/>
      <c r="I130" s="243"/>
      <c r="J130" s="311">
        <v>55834000</v>
      </c>
      <c r="K130" s="243"/>
      <c r="L130" s="243"/>
      <c r="M130" s="355"/>
      <c r="N130" s="355"/>
      <c r="O130" s="243"/>
      <c r="P130" s="243"/>
      <c r="Q130" s="67">
        <f t="shared" si="0"/>
        <v>55834000</v>
      </c>
      <c r="R130" s="315">
        <f>+Q131</f>
        <v>55834000</v>
      </c>
      <c r="S130" s="279" t="s">
        <v>1707</v>
      </c>
      <c r="T130" s="386">
        <v>648</v>
      </c>
      <c r="U130" s="353" t="s">
        <v>1708</v>
      </c>
      <c r="V130" s="385">
        <v>50536968</v>
      </c>
      <c r="W130" s="46"/>
      <c r="X130" s="191"/>
      <c r="Y130" s="48"/>
      <c r="Z130" s="189"/>
      <c r="AA130" s="191"/>
      <c r="AB130" s="48"/>
      <c r="AC130" s="221"/>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c r="BG130" s="112"/>
      <c r="BH130" s="112"/>
      <c r="BI130" s="112"/>
      <c r="BJ130" s="112"/>
      <c r="BK130" s="112"/>
      <c r="BL130" s="112"/>
      <c r="BM130" s="112"/>
      <c r="BN130" s="112"/>
      <c r="BO130" s="112"/>
      <c r="BP130" s="112"/>
      <c r="BQ130" s="112"/>
      <c r="BR130" s="112"/>
      <c r="BS130" s="112"/>
      <c r="BT130" s="112"/>
      <c r="BU130" s="112"/>
      <c r="BV130" s="112"/>
      <c r="BW130" s="112"/>
      <c r="BX130" s="112"/>
      <c r="BY130" s="112"/>
      <c r="BZ130" s="112"/>
      <c r="CA130" s="112"/>
      <c r="CB130" s="112"/>
      <c r="CC130" s="112"/>
      <c r="CD130" s="112"/>
      <c r="CE130" s="112"/>
      <c r="CF130" s="112"/>
      <c r="CG130" s="112"/>
      <c r="CH130" s="112"/>
      <c r="CI130" s="112"/>
      <c r="CJ130" s="112"/>
      <c r="CK130" s="112"/>
      <c r="CL130" s="112"/>
      <c r="CM130" s="112"/>
      <c r="CN130" s="112"/>
      <c r="CO130" s="112"/>
      <c r="CP130" s="112"/>
      <c r="CQ130" s="112"/>
      <c r="CR130" s="112"/>
      <c r="CS130" s="112"/>
      <c r="CT130" s="112"/>
      <c r="CU130" s="112"/>
      <c r="CV130" s="112"/>
      <c r="CW130" s="112"/>
      <c r="CX130" s="112"/>
      <c r="CY130" s="112"/>
      <c r="CZ130" s="112"/>
      <c r="DA130" s="112"/>
      <c r="DB130" s="112"/>
      <c r="DC130" s="112"/>
      <c r="DD130" s="112"/>
      <c r="DE130" s="112"/>
      <c r="DF130" s="112"/>
      <c r="DG130" s="112"/>
      <c r="DH130" s="112"/>
      <c r="DI130" s="112"/>
      <c r="DJ130" s="112"/>
      <c r="DK130" s="112"/>
      <c r="DL130" s="112"/>
      <c r="DM130" s="112"/>
      <c r="DN130" s="112"/>
      <c r="DO130" s="112"/>
      <c r="DP130" s="112"/>
      <c r="DQ130" s="112"/>
      <c r="DR130" s="112"/>
      <c r="DS130" s="112"/>
      <c r="DT130" s="112"/>
      <c r="DU130" s="112"/>
      <c r="DV130" s="112"/>
      <c r="DW130" s="112"/>
      <c r="DX130" s="112"/>
      <c r="DY130" s="112"/>
      <c r="DZ130" s="112"/>
      <c r="EA130" s="112"/>
      <c r="EB130" s="112"/>
      <c r="EC130" s="112"/>
      <c r="ED130" s="112"/>
    </row>
    <row r="131" spans="1:134" s="113" customFormat="1" ht="15" x14ac:dyDescent="0.25">
      <c r="A131" s="87"/>
      <c r="B131" s="87"/>
      <c r="C131" s="87"/>
      <c r="D131" s="87"/>
      <c r="E131" s="87"/>
      <c r="F131" s="87"/>
      <c r="G131" s="87"/>
      <c r="H131" s="87"/>
      <c r="I131" s="88"/>
      <c r="J131" s="88"/>
      <c r="K131" s="88"/>
      <c r="L131" s="88"/>
      <c r="M131" s="88"/>
      <c r="N131" s="88"/>
      <c r="O131" s="87"/>
      <c r="P131" s="87"/>
      <c r="Q131" s="89">
        <f>SUM(Q130)</f>
        <v>55834000</v>
      </c>
      <c r="R131" s="87"/>
      <c r="S131" s="87"/>
      <c r="T131" s="87"/>
      <c r="U131" s="87"/>
      <c r="V131" s="104">
        <f>SUM(V130)</f>
        <v>50536968</v>
      </c>
      <c r="W131" s="90"/>
      <c r="X131" s="87"/>
      <c r="Y131" s="96"/>
      <c r="Z131" s="104">
        <f>SUM(Z130)</f>
        <v>0</v>
      </c>
      <c r="AA131" s="87"/>
      <c r="AB131" s="96"/>
      <c r="AC131" s="104">
        <f>SUM(AC130)</f>
        <v>0</v>
      </c>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c r="BK131" s="112"/>
      <c r="BL131" s="112"/>
      <c r="BM131" s="112"/>
      <c r="BN131" s="112"/>
      <c r="BO131" s="112"/>
      <c r="BP131" s="112"/>
      <c r="BQ131" s="112"/>
      <c r="BR131" s="112"/>
      <c r="BS131" s="112"/>
      <c r="BT131" s="112"/>
      <c r="BU131" s="112"/>
      <c r="BV131" s="112"/>
      <c r="BW131" s="112"/>
      <c r="BX131" s="112"/>
      <c r="BY131" s="112"/>
      <c r="BZ131" s="112"/>
      <c r="CA131" s="112"/>
      <c r="CB131" s="112"/>
      <c r="CC131" s="112"/>
      <c r="CD131" s="112"/>
      <c r="CE131" s="112"/>
      <c r="CF131" s="112"/>
      <c r="CG131" s="112"/>
      <c r="CH131" s="112"/>
      <c r="CI131" s="112"/>
      <c r="CJ131" s="112"/>
      <c r="CK131" s="112"/>
      <c r="CL131" s="112"/>
      <c r="CM131" s="112"/>
      <c r="CN131" s="112"/>
      <c r="CO131" s="112"/>
      <c r="CP131" s="112"/>
      <c r="CQ131" s="112"/>
      <c r="CR131" s="112"/>
      <c r="CS131" s="112"/>
      <c r="CT131" s="112"/>
      <c r="CU131" s="112"/>
      <c r="CV131" s="112"/>
      <c r="CW131" s="112"/>
      <c r="CX131" s="112"/>
      <c r="CY131" s="112"/>
      <c r="CZ131" s="112"/>
      <c r="DA131" s="112"/>
      <c r="DB131" s="112"/>
      <c r="DC131" s="112"/>
      <c r="DD131" s="112"/>
      <c r="DE131" s="112"/>
      <c r="DF131" s="112"/>
      <c r="DG131" s="112"/>
      <c r="DH131" s="112"/>
      <c r="DI131" s="112"/>
      <c r="DJ131" s="112"/>
      <c r="DK131" s="112"/>
      <c r="DL131" s="112"/>
      <c r="DM131" s="112"/>
      <c r="DN131" s="112"/>
      <c r="DO131" s="112"/>
      <c r="DP131" s="112"/>
      <c r="DQ131" s="112"/>
      <c r="DR131" s="112"/>
      <c r="DS131" s="112"/>
      <c r="DT131" s="112"/>
      <c r="DU131" s="112"/>
      <c r="DV131" s="112"/>
      <c r="DW131" s="112"/>
      <c r="DX131" s="112"/>
      <c r="DY131" s="112"/>
      <c r="DZ131" s="112"/>
      <c r="EA131" s="112"/>
      <c r="EB131" s="112"/>
      <c r="EC131" s="112"/>
      <c r="ED131" s="112"/>
    </row>
    <row r="132" spans="1:134" s="113" customFormat="1" ht="138.75" customHeight="1" x14ac:dyDescent="0.25">
      <c r="A132" s="355" t="s">
        <v>1554</v>
      </c>
      <c r="B132" s="354" t="s">
        <v>1555</v>
      </c>
      <c r="C132" s="354" t="s">
        <v>1068</v>
      </c>
      <c r="D132" s="355" t="s">
        <v>804</v>
      </c>
      <c r="E132" s="8" t="s">
        <v>246</v>
      </c>
      <c r="F132" s="326"/>
      <c r="G132" s="326"/>
      <c r="H132" s="326"/>
      <c r="I132" s="45"/>
      <c r="J132" s="45"/>
      <c r="K132" s="45"/>
      <c r="L132" s="45"/>
      <c r="M132" s="295">
        <v>2045413217</v>
      </c>
      <c r="N132" s="295"/>
      <c r="O132" s="355"/>
      <c r="P132" s="355"/>
      <c r="Q132" s="227">
        <f>+F132+G132+H132+I132+J132+K132+L132+M132+O132-P132</f>
        <v>2045413217</v>
      </c>
      <c r="R132" s="555">
        <f>+Q136</f>
        <v>4657718122</v>
      </c>
      <c r="S132" s="279" t="s">
        <v>1817</v>
      </c>
      <c r="T132" s="386">
        <v>560</v>
      </c>
      <c r="U132" s="353" t="s">
        <v>1818</v>
      </c>
      <c r="V132" s="385">
        <v>2045163303</v>
      </c>
      <c r="W132" s="46"/>
      <c r="X132" s="333">
        <v>1120</v>
      </c>
      <c r="Y132" s="48">
        <v>44802</v>
      </c>
      <c r="Z132" s="385">
        <v>2045163303</v>
      </c>
      <c r="AA132" s="333"/>
      <c r="AB132" s="48"/>
      <c r="AC132" s="221"/>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c r="BJ132" s="112"/>
      <c r="BK132" s="112"/>
      <c r="BL132" s="112"/>
      <c r="BM132" s="112"/>
      <c r="BN132" s="112"/>
      <c r="BO132" s="112"/>
      <c r="BP132" s="112"/>
      <c r="BQ132" s="112"/>
      <c r="BR132" s="112"/>
      <c r="BS132" s="112"/>
      <c r="BT132" s="112"/>
      <c r="BU132" s="112"/>
      <c r="BV132" s="112"/>
      <c r="BW132" s="112"/>
      <c r="BX132" s="112"/>
      <c r="BY132" s="112"/>
      <c r="BZ132" s="112"/>
      <c r="CA132" s="112"/>
      <c r="CB132" s="112"/>
      <c r="CC132" s="112"/>
      <c r="CD132" s="112"/>
      <c r="CE132" s="112"/>
      <c r="CF132" s="112"/>
      <c r="CG132" s="112"/>
      <c r="CH132" s="112"/>
      <c r="CI132" s="112"/>
      <c r="CJ132" s="112"/>
      <c r="CK132" s="112"/>
      <c r="CL132" s="112"/>
      <c r="CM132" s="112"/>
      <c r="CN132" s="112"/>
      <c r="CO132" s="112"/>
      <c r="CP132" s="112"/>
      <c r="CQ132" s="112"/>
      <c r="CR132" s="112"/>
      <c r="CS132" s="112"/>
      <c r="CT132" s="112"/>
      <c r="CU132" s="112"/>
      <c r="CV132" s="112"/>
      <c r="CW132" s="112"/>
      <c r="CX132" s="112"/>
      <c r="CY132" s="112"/>
      <c r="CZ132" s="112"/>
      <c r="DA132" s="112"/>
      <c r="DB132" s="112"/>
      <c r="DC132" s="112"/>
      <c r="DD132" s="112"/>
      <c r="DE132" s="112"/>
      <c r="DF132" s="112"/>
      <c r="DG132" s="112"/>
      <c r="DH132" s="112"/>
      <c r="DI132" s="112"/>
      <c r="DJ132" s="112"/>
      <c r="DK132" s="112"/>
      <c r="DL132" s="112"/>
      <c r="DM132" s="112"/>
      <c r="DN132" s="112"/>
      <c r="DO132" s="112"/>
      <c r="DP132" s="112"/>
      <c r="DQ132" s="112"/>
      <c r="DR132" s="112"/>
      <c r="DS132" s="112"/>
      <c r="DT132" s="112"/>
      <c r="DU132" s="112"/>
      <c r="DV132" s="112"/>
      <c r="DW132" s="112"/>
      <c r="DX132" s="112"/>
      <c r="DY132" s="112"/>
      <c r="DZ132" s="112"/>
      <c r="EA132" s="112"/>
      <c r="EB132" s="112"/>
      <c r="EC132" s="112"/>
      <c r="ED132" s="112"/>
    </row>
    <row r="133" spans="1:134" s="113" customFormat="1" ht="27" x14ac:dyDescent="0.25">
      <c r="A133" s="355"/>
      <c r="B133" s="354"/>
      <c r="C133" s="354"/>
      <c r="D133" s="355" t="s">
        <v>807</v>
      </c>
      <c r="E133" s="8" t="s">
        <v>165</v>
      </c>
      <c r="F133" s="326"/>
      <c r="G133" s="326"/>
      <c r="H133" s="326"/>
      <c r="I133" s="45"/>
      <c r="J133" s="45"/>
      <c r="K133" s="45"/>
      <c r="L133" s="45"/>
      <c r="M133" s="295">
        <v>1261102664</v>
      </c>
      <c r="N133" s="295"/>
      <c r="O133" s="355"/>
      <c r="P133" s="355"/>
      <c r="Q133" s="227">
        <f t="shared" ref="Q133:Q135" si="1">+F133+G133+H133+I133+J133+K133+L133+M133+O133-P133</f>
        <v>1261102664</v>
      </c>
      <c r="R133" s="555"/>
      <c r="S133" s="353" t="s">
        <v>1786</v>
      </c>
      <c r="T133" s="371">
        <v>621</v>
      </c>
      <c r="U133" s="353" t="s">
        <v>1785</v>
      </c>
      <c r="V133" s="340">
        <v>1259122889</v>
      </c>
      <c r="W133" s="46"/>
      <c r="X133" s="333">
        <v>1183</v>
      </c>
      <c r="Y133" s="48">
        <v>44825</v>
      </c>
      <c r="Z133" s="425">
        <v>1259122889</v>
      </c>
      <c r="AA133" s="333"/>
      <c r="AB133" s="48"/>
      <c r="AC133" s="221"/>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2"/>
      <c r="BZ133" s="112"/>
      <c r="CA133" s="112"/>
      <c r="CB133" s="112"/>
      <c r="CC133" s="112"/>
      <c r="CD133" s="112"/>
      <c r="CE133" s="112"/>
      <c r="CF133" s="112"/>
      <c r="CG133" s="112"/>
      <c r="CH133" s="112"/>
      <c r="CI133" s="112"/>
      <c r="CJ133" s="112"/>
      <c r="CK133" s="112"/>
      <c r="CL133" s="112"/>
      <c r="CM133" s="112"/>
      <c r="CN133" s="112"/>
      <c r="CO133" s="112"/>
      <c r="CP133" s="112"/>
      <c r="CQ133" s="112"/>
      <c r="CR133" s="112"/>
      <c r="CS133" s="112"/>
      <c r="CT133" s="112"/>
      <c r="CU133" s="112"/>
      <c r="CV133" s="112"/>
      <c r="CW133" s="112"/>
      <c r="CX133" s="112"/>
      <c r="CY133" s="112"/>
      <c r="CZ133" s="112"/>
      <c r="DA133" s="112"/>
      <c r="DB133" s="112"/>
      <c r="DC133" s="112"/>
      <c r="DD133" s="112"/>
      <c r="DE133" s="112"/>
      <c r="DF133" s="112"/>
      <c r="DG133" s="112"/>
      <c r="DH133" s="112"/>
      <c r="DI133" s="112"/>
      <c r="DJ133" s="112"/>
      <c r="DK133" s="112"/>
      <c r="DL133" s="112"/>
      <c r="DM133" s="112"/>
      <c r="DN133" s="112"/>
      <c r="DO133" s="112"/>
      <c r="DP133" s="112"/>
      <c r="DQ133" s="112"/>
      <c r="DR133" s="112"/>
      <c r="DS133" s="112"/>
      <c r="DT133" s="112"/>
      <c r="DU133" s="112"/>
      <c r="DV133" s="112"/>
      <c r="DW133" s="112"/>
      <c r="DX133" s="112"/>
      <c r="DY133" s="112"/>
      <c r="DZ133" s="112"/>
      <c r="EA133" s="112"/>
      <c r="EB133" s="112"/>
      <c r="EC133" s="112"/>
      <c r="ED133" s="112"/>
    </row>
    <row r="134" spans="1:134" s="113" customFormat="1" ht="25.5" x14ac:dyDescent="0.25">
      <c r="A134" s="355"/>
      <c r="B134" s="354"/>
      <c r="C134" s="354"/>
      <c r="D134" s="355" t="s">
        <v>1153</v>
      </c>
      <c r="E134" s="8" t="s">
        <v>123</v>
      </c>
      <c r="F134" s="326"/>
      <c r="G134" s="326"/>
      <c r="H134" s="326"/>
      <c r="I134" s="45"/>
      <c r="J134" s="45"/>
      <c r="K134" s="45"/>
      <c r="L134" s="45"/>
      <c r="M134" s="295">
        <v>1351202241</v>
      </c>
      <c r="N134" s="295"/>
      <c r="O134" s="355"/>
      <c r="P134" s="295">
        <v>127000000</v>
      </c>
      <c r="Q134" s="227">
        <f t="shared" si="1"/>
        <v>1224202241</v>
      </c>
      <c r="R134" s="555"/>
      <c r="S134" s="333"/>
      <c r="T134" s="333"/>
      <c r="U134" s="333"/>
      <c r="V134" s="348"/>
      <c r="W134" s="46"/>
      <c r="X134" s="333"/>
      <c r="Y134" s="48"/>
      <c r="Z134" s="348"/>
      <c r="AA134" s="333"/>
      <c r="AB134" s="48"/>
      <c r="AC134" s="221"/>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c r="BG134" s="112"/>
      <c r="BH134" s="112"/>
      <c r="BI134" s="112"/>
      <c r="BJ134" s="112"/>
      <c r="BK134" s="112"/>
      <c r="BL134" s="112"/>
      <c r="BM134" s="112"/>
      <c r="BN134" s="112"/>
      <c r="BO134" s="112"/>
      <c r="BP134" s="112"/>
      <c r="BQ134" s="112"/>
      <c r="BR134" s="112"/>
      <c r="BS134" s="112"/>
      <c r="BT134" s="112"/>
      <c r="BU134" s="112"/>
      <c r="BV134" s="112"/>
      <c r="BW134" s="112"/>
      <c r="BX134" s="112"/>
      <c r="BY134" s="112"/>
      <c r="BZ134" s="112"/>
      <c r="CA134" s="112"/>
      <c r="CB134" s="112"/>
      <c r="CC134" s="112"/>
      <c r="CD134" s="112"/>
      <c r="CE134" s="112"/>
      <c r="CF134" s="112"/>
      <c r="CG134" s="112"/>
      <c r="CH134" s="112"/>
      <c r="CI134" s="112"/>
      <c r="CJ134" s="112"/>
      <c r="CK134" s="112"/>
      <c r="CL134" s="112"/>
      <c r="CM134" s="112"/>
      <c r="CN134" s="112"/>
      <c r="CO134" s="112"/>
      <c r="CP134" s="112"/>
      <c r="CQ134" s="112"/>
      <c r="CR134" s="112"/>
      <c r="CS134" s="112"/>
      <c r="CT134" s="112"/>
      <c r="CU134" s="112"/>
      <c r="CV134" s="112"/>
      <c r="CW134" s="112"/>
      <c r="CX134" s="112"/>
      <c r="CY134" s="112"/>
      <c r="CZ134" s="112"/>
      <c r="DA134" s="112"/>
      <c r="DB134" s="112"/>
      <c r="DC134" s="112"/>
      <c r="DD134" s="112"/>
      <c r="DE134" s="112"/>
      <c r="DF134" s="112"/>
      <c r="DG134" s="112"/>
      <c r="DH134" s="112"/>
      <c r="DI134" s="112"/>
      <c r="DJ134" s="112"/>
      <c r="DK134" s="112"/>
      <c r="DL134" s="112"/>
      <c r="DM134" s="112"/>
      <c r="DN134" s="112"/>
      <c r="DO134" s="112"/>
      <c r="DP134" s="112"/>
      <c r="DQ134" s="112"/>
      <c r="DR134" s="112"/>
      <c r="DS134" s="112"/>
      <c r="DT134" s="112"/>
      <c r="DU134" s="112"/>
      <c r="DV134" s="112"/>
      <c r="DW134" s="112"/>
      <c r="DX134" s="112"/>
      <c r="DY134" s="112"/>
      <c r="DZ134" s="112"/>
      <c r="EA134" s="112"/>
      <c r="EB134" s="112"/>
      <c r="EC134" s="112"/>
      <c r="ED134" s="112"/>
    </row>
    <row r="135" spans="1:134" s="113" customFormat="1" ht="27" x14ac:dyDescent="0.25">
      <c r="A135" s="355"/>
      <c r="B135" s="363"/>
      <c r="C135" s="363"/>
      <c r="D135" s="357" t="s">
        <v>878</v>
      </c>
      <c r="E135" s="361" t="s">
        <v>166</v>
      </c>
      <c r="F135" s="357"/>
      <c r="G135" s="357"/>
      <c r="H135" s="357"/>
      <c r="I135" s="45"/>
      <c r="J135" s="45"/>
      <c r="K135" s="45"/>
      <c r="L135" s="45"/>
      <c r="M135" s="295"/>
      <c r="N135" s="295"/>
      <c r="O135" s="295">
        <v>127000000</v>
      </c>
      <c r="P135" s="295"/>
      <c r="Q135" s="227">
        <f t="shared" si="1"/>
        <v>127000000</v>
      </c>
      <c r="R135" s="555"/>
      <c r="S135" s="358"/>
      <c r="T135" s="358"/>
      <c r="U135" s="358"/>
      <c r="V135" s="362"/>
      <c r="W135" s="46"/>
      <c r="X135" s="358"/>
      <c r="Y135" s="48"/>
      <c r="Z135" s="362"/>
      <c r="AA135" s="358"/>
      <c r="AB135" s="48"/>
      <c r="AC135" s="221"/>
      <c r="AD135" s="112"/>
      <c r="AE135" s="112"/>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c r="BJ135" s="112"/>
      <c r="BK135" s="112"/>
      <c r="BL135" s="112"/>
      <c r="BM135" s="112"/>
      <c r="BN135" s="112"/>
      <c r="BO135" s="112"/>
      <c r="BP135" s="112"/>
      <c r="BQ135" s="112"/>
      <c r="BR135" s="112"/>
      <c r="BS135" s="112"/>
      <c r="BT135" s="112"/>
      <c r="BU135" s="112"/>
      <c r="BV135" s="112"/>
      <c r="BW135" s="112"/>
      <c r="BX135" s="112"/>
      <c r="BY135" s="112"/>
      <c r="BZ135" s="112"/>
      <c r="CA135" s="112"/>
      <c r="CB135" s="112"/>
      <c r="CC135" s="112"/>
      <c r="CD135" s="112"/>
      <c r="CE135" s="112"/>
      <c r="CF135" s="112"/>
      <c r="CG135" s="112"/>
      <c r="CH135" s="112"/>
      <c r="CI135" s="112"/>
      <c r="CJ135" s="112"/>
      <c r="CK135" s="112"/>
      <c r="CL135" s="112"/>
      <c r="CM135" s="112"/>
      <c r="CN135" s="112"/>
      <c r="CO135" s="112"/>
      <c r="CP135" s="112"/>
      <c r="CQ135" s="112"/>
      <c r="CR135" s="112"/>
      <c r="CS135" s="112"/>
      <c r="CT135" s="112"/>
      <c r="CU135" s="112"/>
      <c r="CV135" s="112"/>
      <c r="CW135" s="112"/>
      <c r="CX135" s="112"/>
      <c r="CY135" s="112"/>
      <c r="CZ135" s="112"/>
      <c r="DA135" s="112"/>
      <c r="DB135" s="112"/>
      <c r="DC135" s="112"/>
      <c r="DD135" s="112"/>
      <c r="DE135" s="112"/>
      <c r="DF135" s="112"/>
      <c r="DG135" s="112"/>
      <c r="DH135" s="112"/>
      <c r="DI135" s="112"/>
      <c r="DJ135" s="112"/>
      <c r="DK135" s="112"/>
      <c r="DL135" s="112"/>
      <c r="DM135" s="112"/>
      <c r="DN135" s="112"/>
      <c r="DO135" s="112"/>
      <c r="DP135" s="112"/>
      <c r="DQ135" s="112"/>
      <c r="DR135" s="112"/>
      <c r="DS135" s="112"/>
      <c r="DT135" s="112"/>
      <c r="DU135" s="112"/>
      <c r="DV135" s="112"/>
      <c r="DW135" s="112"/>
      <c r="DX135" s="112"/>
      <c r="DY135" s="112"/>
      <c r="DZ135" s="112"/>
      <c r="EA135" s="112"/>
      <c r="EB135" s="112"/>
      <c r="EC135" s="112"/>
      <c r="ED135" s="112"/>
    </row>
    <row r="136" spans="1:134" s="113" customFormat="1" ht="15" x14ac:dyDescent="0.25">
      <c r="A136" s="87"/>
      <c r="B136" s="87"/>
      <c r="C136" s="87"/>
      <c r="D136" s="87"/>
      <c r="E136" s="87"/>
      <c r="F136" s="93"/>
      <c r="G136" s="93"/>
      <c r="H136" s="93"/>
      <c r="I136" s="88"/>
      <c r="J136" s="88"/>
      <c r="K136" s="88"/>
      <c r="L136" s="88"/>
      <c r="M136" s="87"/>
      <c r="N136" s="87"/>
      <c r="O136" s="87"/>
      <c r="P136" s="87"/>
      <c r="Q136" s="89">
        <f>SUM(Q132:Q135)</f>
        <v>4657718122</v>
      </c>
      <c r="R136" s="91"/>
      <c r="S136" s="91"/>
      <c r="T136" s="91"/>
      <c r="U136" s="91"/>
      <c r="V136" s="95">
        <f>SUM(V132:V135)</f>
        <v>3304286192</v>
      </c>
      <c r="W136" s="90"/>
      <c r="X136" s="91"/>
      <c r="Y136" s="92"/>
      <c r="Z136" s="95">
        <f>SUM(Z132:Z135)</f>
        <v>3304286192</v>
      </c>
      <c r="AA136" s="91"/>
      <c r="AB136" s="92"/>
      <c r="AC136" s="122">
        <f>SUM(AC132:AC135)</f>
        <v>0</v>
      </c>
      <c r="AD136" s="112"/>
      <c r="AE136" s="112"/>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c r="BJ136" s="112"/>
      <c r="BK136" s="112"/>
      <c r="BL136" s="112"/>
      <c r="BM136" s="112"/>
      <c r="BN136" s="112"/>
      <c r="BO136" s="112"/>
      <c r="BP136" s="112"/>
      <c r="BQ136" s="112"/>
      <c r="BR136" s="112"/>
      <c r="BS136" s="112"/>
      <c r="BT136" s="112"/>
      <c r="BU136" s="112"/>
      <c r="BV136" s="112"/>
      <c r="BW136" s="112"/>
      <c r="BX136" s="112"/>
      <c r="BY136" s="112"/>
      <c r="BZ136" s="112"/>
      <c r="CA136" s="112"/>
      <c r="CB136" s="112"/>
      <c r="CC136" s="112"/>
      <c r="CD136" s="112"/>
      <c r="CE136" s="112"/>
      <c r="CF136" s="112"/>
      <c r="CG136" s="112"/>
      <c r="CH136" s="112"/>
      <c r="CI136" s="112"/>
      <c r="CJ136" s="112"/>
      <c r="CK136" s="112"/>
      <c r="CL136" s="112"/>
      <c r="CM136" s="112"/>
      <c r="CN136" s="112"/>
      <c r="CO136" s="112"/>
      <c r="CP136" s="112"/>
      <c r="CQ136" s="112"/>
      <c r="CR136" s="112"/>
      <c r="CS136" s="112"/>
      <c r="CT136" s="112"/>
      <c r="CU136" s="112"/>
      <c r="CV136" s="112"/>
      <c r="CW136" s="112"/>
      <c r="CX136" s="112"/>
      <c r="CY136" s="112"/>
      <c r="CZ136" s="112"/>
      <c r="DA136" s="112"/>
      <c r="DB136" s="112"/>
      <c r="DC136" s="112"/>
      <c r="DD136" s="112"/>
      <c r="DE136" s="112"/>
      <c r="DF136" s="112"/>
      <c r="DG136" s="112"/>
      <c r="DH136" s="112"/>
      <c r="DI136" s="112"/>
      <c r="DJ136" s="112"/>
      <c r="DK136" s="112"/>
      <c r="DL136" s="112"/>
      <c r="DM136" s="112"/>
      <c r="DN136" s="112"/>
      <c r="DO136" s="112"/>
      <c r="DP136" s="112"/>
      <c r="DQ136" s="112"/>
      <c r="DR136" s="112"/>
      <c r="DS136" s="112"/>
      <c r="DT136" s="112"/>
      <c r="DU136" s="112"/>
      <c r="DV136" s="112"/>
      <c r="DW136" s="112"/>
      <c r="DX136" s="112"/>
      <c r="DY136" s="112"/>
      <c r="DZ136" s="112"/>
      <c r="EA136" s="112"/>
      <c r="EB136" s="112"/>
      <c r="EC136" s="112"/>
      <c r="ED136" s="112"/>
    </row>
    <row r="137" spans="1:134" s="113" customFormat="1" ht="67.5" x14ac:dyDescent="0.25">
      <c r="A137" s="355"/>
      <c r="B137" s="354" t="s">
        <v>1560</v>
      </c>
      <c r="C137" s="354" t="s">
        <v>1561</v>
      </c>
      <c r="D137" s="355" t="s">
        <v>804</v>
      </c>
      <c r="E137" s="8" t="s">
        <v>246</v>
      </c>
      <c r="F137" s="326"/>
      <c r="G137" s="326"/>
      <c r="H137" s="326"/>
      <c r="I137" s="45"/>
      <c r="J137" s="45"/>
      <c r="K137" s="45"/>
      <c r="L137" s="45"/>
      <c r="M137" s="355"/>
      <c r="N137" s="295">
        <v>92227023</v>
      </c>
      <c r="O137" s="355"/>
      <c r="P137" s="355"/>
      <c r="Q137" s="227">
        <f>+F137+G137+H137+I137+J137+K137+L137+M137+N137+O137-P137</f>
        <v>92227023</v>
      </c>
      <c r="R137" s="556">
        <f>+Q140</f>
        <v>348322042</v>
      </c>
      <c r="S137" s="279" t="s">
        <v>1803</v>
      </c>
      <c r="T137" s="371">
        <v>659</v>
      </c>
      <c r="U137" s="353" t="s">
        <v>1804</v>
      </c>
      <c r="V137" s="385">
        <v>92227023</v>
      </c>
      <c r="W137" s="46"/>
      <c r="X137" s="333"/>
      <c r="Y137" s="48"/>
      <c r="Z137" s="348"/>
      <c r="AA137" s="333"/>
      <c r="AB137" s="48"/>
      <c r="AC137" s="221"/>
      <c r="AD137" s="112"/>
      <c r="AE137" s="112"/>
      <c r="AF137" s="112"/>
      <c r="AG137" s="112"/>
      <c r="AH137" s="112"/>
      <c r="AI137" s="112"/>
      <c r="AJ137" s="112"/>
      <c r="AK137" s="112"/>
      <c r="AL137" s="112"/>
      <c r="AM137" s="112"/>
      <c r="AN137" s="112"/>
      <c r="AO137" s="112"/>
      <c r="AP137" s="112"/>
      <c r="AQ137" s="112"/>
      <c r="AR137" s="112"/>
      <c r="AS137" s="112"/>
      <c r="AT137" s="112"/>
      <c r="AU137" s="112"/>
      <c r="AV137" s="112"/>
      <c r="AW137" s="112"/>
      <c r="AX137" s="112"/>
      <c r="AY137" s="112"/>
      <c r="AZ137" s="112"/>
      <c r="BA137" s="112"/>
      <c r="BB137" s="112"/>
      <c r="BC137" s="112"/>
      <c r="BD137" s="112"/>
      <c r="BE137" s="112"/>
      <c r="BF137" s="112"/>
      <c r="BG137" s="112"/>
      <c r="BH137" s="112"/>
      <c r="BI137" s="112"/>
      <c r="BJ137" s="112"/>
      <c r="BK137" s="112"/>
      <c r="BL137" s="112"/>
      <c r="BM137" s="112"/>
      <c r="BN137" s="112"/>
      <c r="BO137" s="112"/>
      <c r="BP137" s="112"/>
      <c r="BQ137" s="112"/>
      <c r="BR137" s="112"/>
      <c r="BS137" s="112"/>
      <c r="BT137" s="112"/>
      <c r="BU137" s="112"/>
      <c r="BV137" s="112"/>
      <c r="BW137" s="112"/>
      <c r="BX137" s="112"/>
      <c r="BY137" s="112"/>
      <c r="BZ137" s="112"/>
      <c r="CA137" s="112"/>
      <c r="CB137" s="112"/>
      <c r="CC137" s="112"/>
      <c r="CD137" s="112"/>
      <c r="CE137" s="112"/>
      <c r="CF137" s="112"/>
      <c r="CG137" s="112"/>
      <c r="CH137" s="112"/>
      <c r="CI137" s="112"/>
      <c r="CJ137" s="112"/>
      <c r="CK137" s="112"/>
      <c r="CL137" s="112"/>
      <c r="CM137" s="112"/>
      <c r="CN137" s="112"/>
      <c r="CO137" s="112"/>
      <c r="CP137" s="112"/>
      <c r="CQ137" s="112"/>
      <c r="CR137" s="112"/>
      <c r="CS137" s="112"/>
      <c r="CT137" s="112"/>
      <c r="CU137" s="112"/>
      <c r="CV137" s="112"/>
      <c r="CW137" s="112"/>
      <c r="CX137" s="112"/>
      <c r="CY137" s="112"/>
      <c r="CZ137" s="112"/>
      <c r="DA137" s="112"/>
      <c r="DB137" s="112"/>
      <c r="DC137" s="112"/>
      <c r="DD137" s="112"/>
      <c r="DE137" s="112"/>
      <c r="DF137" s="112"/>
      <c r="DG137" s="112"/>
      <c r="DH137" s="112"/>
      <c r="DI137" s="112"/>
      <c r="DJ137" s="112"/>
      <c r="DK137" s="112"/>
      <c r="DL137" s="112"/>
      <c r="DM137" s="112"/>
      <c r="DN137" s="112"/>
      <c r="DO137" s="112"/>
      <c r="DP137" s="112"/>
      <c r="DQ137" s="112"/>
      <c r="DR137" s="112"/>
      <c r="DS137" s="112"/>
      <c r="DT137" s="112"/>
      <c r="DU137" s="112"/>
      <c r="DV137" s="112"/>
      <c r="DW137" s="112"/>
      <c r="DX137" s="112"/>
      <c r="DY137" s="112"/>
      <c r="DZ137" s="112"/>
      <c r="EA137" s="112"/>
      <c r="EB137" s="112"/>
      <c r="EC137" s="112"/>
      <c r="ED137" s="112"/>
    </row>
    <row r="138" spans="1:134" s="113" customFormat="1" ht="27" x14ac:dyDescent="0.25">
      <c r="A138" s="355"/>
      <c r="B138" s="415"/>
      <c r="C138" s="415"/>
      <c r="D138" s="355" t="s">
        <v>807</v>
      </c>
      <c r="E138" s="8" t="s">
        <v>165</v>
      </c>
      <c r="F138" s="409"/>
      <c r="G138" s="409"/>
      <c r="H138" s="409"/>
      <c r="I138" s="45"/>
      <c r="J138" s="45"/>
      <c r="K138" s="45"/>
      <c r="L138" s="45"/>
      <c r="M138" s="355"/>
      <c r="N138" s="295">
        <v>207860171</v>
      </c>
      <c r="O138" s="355"/>
      <c r="P138" s="355"/>
      <c r="Q138" s="227">
        <f t="shared" ref="Q138:Q139" si="2">+F138+G138+H138+I138+J138+K138+L138+M138+N138+O138-P138</f>
        <v>207860171</v>
      </c>
      <c r="R138" s="557"/>
      <c r="S138" s="279"/>
      <c r="T138" s="417"/>
      <c r="U138" s="414"/>
      <c r="V138" s="385"/>
      <c r="W138" s="46"/>
      <c r="X138" s="408"/>
      <c r="Y138" s="48"/>
      <c r="Z138" s="413"/>
      <c r="AA138" s="408"/>
      <c r="AB138" s="48"/>
      <c r="AC138" s="221"/>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c r="BG138" s="112"/>
      <c r="BH138" s="112"/>
      <c r="BI138" s="112"/>
      <c r="BJ138" s="112"/>
      <c r="BK138" s="112"/>
      <c r="BL138" s="112"/>
      <c r="BM138" s="112"/>
      <c r="BN138" s="112"/>
      <c r="BO138" s="112"/>
      <c r="BP138" s="112"/>
      <c r="BQ138" s="112"/>
      <c r="BR138" s="112"/>
      <c r="BS138" s="112"/>
      <c r="BT138" s="112"/>
      <c r="BU138" s="112"/>
      <c r="BV138" s="112"/>
      <c r="BW138" s="112"/>
      <c r="BX138" s="112"/>
      <c r="BY138" s="112"/>
      <c r="BZ138" s="112"/>
      <c r="CA138" s="112"/>
      <c r="CB138" s="112"/>
      <c r="CC138" s="112"/>
      <c r="CD138" s="112"/>
      <c r="CE138" s="112"/>
      <c r="CF138" s="112"/>
      <c r="CG138" s="112"/>
      <c r="CH138" s="112"/>
      <c r="CI138" s="112"/>
      <c r="CJ138" s="112"/>
      <c r="CK138" s="112"/>
      <c r="CL138" s="112"/>
      <c r="CM138" s="112"/>
      <c r="CN138" s="112"/>
      <c r="CO138" s="112"/>
      <c r="CP138" s="112"/>
      <c r="CQ138" s="112"/>
      <c r="CR138" s="112"/>
      <c r="CS138" s="112"/>
      <c r="CT138" s="112"/>
      <c r="CU138" s="112"/>
      <c r="CV138" s="112"/>
      <c r="CW138" s="112"/>
      <c r="CX138" s="112"/>
      <c r="CY138" s="112"/>
      <c r="CZ138" s="112"/>
      <c r="DA138" s="112"/>
      <c r="DB138" s="112"/>
      <c r="DC138" s="112"/>
      <c r="DD138" s="112"/>
      <c r="DE138" s="112"/>
      <c r="DF138" s="112"/>
      <c r="DG138" s="112"/>
      <c r="DH138" s="112"/>
      <c r="DI138" s="112"/>
      <c r="DJ138" s="112"/>
      <c r="DK138" s="112"/>
      <c r="DL138" s="112"/>
      <c r="DM138" s="112"/>
      <c r="DN138" s="112"/>
      <c r="DO138" s="112"/>
      <c r="DP138" s="112"/>
      <c r="DQ138" s="112"/>
      <c r="DR138" s="112"/>
      <c r="DS138" s="112"/>
      <c r="DT138" s="112"/>
      <c r="DU138" s="112"/>
      <c r="DV138" s="112"/>
      <c r="DW138" s="112"/>
      <c r="DX138" s="112"/>
      <c r="DY138" s="112"/>
      <c r="DZ138" s="112"/>
      <c r="EA138" s="112"/>
      <c r="EB138" s="112"/>
      <c r="EC138" s="112"/>
      <c r="ED138" s="112"/>
    </row>
    <row r="139" spans="1:134" s="113" customFormat="1" ht="25.5" x14ac:dyDescent="0.25">
      <c r="A139" s="355"/>
      <c r="B139" s="415"/>
      <c r="C139" s="415"/>
      <c r="D139" s="355" t="s">
        <v>1153</v>
      </c>
      <c r="E139" s="8" t="s">
        <v>123</v>
      </c>
      <c r="F139" s="409"/>
      <c r="G139" s="409"/>
      <c r="H139" s="409"/>
      <c r="I139" s="45"/>
      <c r="J139" s="45"/>
      <c r="K139" s="45"/>
      <c r="L139" s="45"/>
      <c r="M139" s="355"/>
      <c r="N139" s="295">
        <v>48234848</v>
      </c>
      <c r="O139" s="355"/>
      <c r="P139" s="355"/>
      <c r="Q139" s="227">
        <f t="shared" si="2"/>
        <v>48234848</v>
      </c>
      <c r="R139" s="558"/>
      <c r="S139" s="279"/>
      <c r="T139" s="417"/>
      <c r="U139" s="414"/>
      <c r="V139" s="385"/>
      <c r="W139" s="46"/>
      <c r="X139" s="408"/>
      <c r="Y139" s="48"/>
      <c r="Z139" s="413"/>
      <c r="AA139" s="408"/>
      <c r="AB139" s="48"/>
      <c r="AC139" s="221"/>
      <c r="AD139" s="112"/>
      <c r="AE139" s="112"/>
      <c r="AF139" s="112"/>
      <c r="AG139" s="112"/>
      <c r="AH139" s="112"/>
      <c r="AI139" s="112"/>
      <c r="AJ139" s="112"/>
      <c r="AK139" s="112"/>
      <c r="AL139" s="112"/>
      <c r="AM139" s="112"/>
      <c r="AN139" s="112"/>
      <c r="AO139" s="112"/>
      <c r="AP139" s="112"/>
      <c r="AQ139" s="112"/>
      <c r="AR139" s="112"/>
      <c r="AS139" s="112"/>
      <c r="AT139" s="112"/>
      <c r="AU139" s="112"/>
      <c r="AV139" s="112"/>
      <c r="AW139" s="112"/>
      <c r="AX139" s="112"/>
      <c r="AY139" s="112"/>
      <c r="AZ139" s="112"/>
      <c r="BA139" s="112"/>
      <c r="BB139" s="112"/>
      <c r="BC139" s="112"/>
      <c r="BD139" s="112"/>
      <c r="BE139" s="112"/>
      <c r="BF139" s="112"/>
      <c r="BG139" s="112"/>
      <c r="BH139" s="112"/>
      <c r="BI139" s="112"/>
      <c r="BJ139" s="112"/>
      <c r="BK139" s="112"/>
      <c r="BL139" s="112"/>
      <c r="BM139" s="112"/>
      <c r="BN139" s="112"/>
      <c r="BO139" s="112"/>
      <c r="BP139" s="112"/>
      <c r="BQ139" s="112"/>
      <c r="BR139" s="112"/>
      <c r="BS139" s="112"/>
      <c r="BT139" s="112"/>
      <c r="BU139" s="112"/>
      <c r="BV139" s="112"/>
      <c r="BW139" s="112"/>
      <c r="BX139" s="112"/>
      <c r="BY139" s="112"/>
      <c r="BZ139" s="112"/>
      <c r="CA139" s="112"/>
      <c r="CB139" s="112"/>
      <c r="CC139" s="112"/>
      <c r="CD139" s="112"/>
      <c r="CE139" s="112"/>
      <c r="CF139" s="112"/>
      <c r="CG139" s="112"/>
      <c r="CH139" s="112"/>
      <c r="CI139" s="112"/>
      <c r="CJ139" s="112"/>
      <c r="CK139" s="112"/>
      <c r="CL139" s="112"/>
      <c r="CM139" s="112"/>
      <c r="CN139" s="112"/>
      <c r="CO139" s="112"/>
      <c r="CP139" s="112"/>
      <c r="CQ139" s="112"/>
      <c r="CR139" s="112"/>
      <c r="CS139" s="112"/>
      <c r="CT139" s="112"/>
      <c r="CU139" s="112"/>
      <c r="CV139" s="112"/>
      <c r="CW139" s="112"/>
      <c r="CX139" s="112"/>
      <c r="CY139" s="112"/>
      <c r="CZ139" s="112"/>
      <c r="DA139" s="112"/>
      <c r="DB139" s="112"/>
      <c r="DC139" s="112"/>
      <c r="DD139" s="112"/>
      <c r="DE139" s="112"/>
      <c r="DF139" s="112"/>
      <c r="DG139" s="112"/>
      <c r="DH139" s="112"/>
      <c r="DI139" s="112"/>
      <c r="DJ139" s="112"/>
      <c r="DK139" s="112"/>
      <c r="DL139" s="112"/>
      <c r="DM139" s="112"/>
      <c r="DN139" s="112"/>
      <c r="DO139" s="112"/>
      <c r="DP139" s="112"/>
      <c r="DQ139" s="112"/>
      <c r="DR139" s="112"/>
      <c r="DS139" s="112"/>
      <c r="DT139" s="112"/>
      <c r="DU139" s="112"/>
      <c r="DV139" s="112"/>
      <c r="DW139" s="112"/>
      <c r="DX139" s="112"/>
      <c r="DY139" s="112"/>
      <c r="DZ139" s="112"/>
      <c r="EA139" s="112"/>
      <c r="EB139" s="112"/>
      <c r="EC139" s="112"/>
      <c r="ED139" s="112"/>
    </row>
    <row r="140" spans="1:134" s="113" customFormat="1" ht="15" x14ac:dyDescent="0.25">
      <c r="A140" s="87"/>
      <c r="B140" s="87"/>
      <c r="C140" s="87"/>
      <c r="D140" s="87"/>
      <c r="E140" s="87"/>
      <c r="F140" s="93"/>
      <c r="G140" s="93"/>
      <c r="H140" s="93"/>
      <c r="I140" s="88"/>
      <c r="J140" s="88"/>
      <c r="K140" s="88"/>
      <c r="L140" s="88"/>
      <c r="M140" s="87"/>
      <c r="N140" s="87"/>
      <c r="O140" s="87"/>
      <c r="P140" s="87"/>
      <c r="Q140" s="89">
        <f>SUM(Q137:Q139)</f>
        <v>348322042</v>
      </c>
      <c r="R140" s="91"/>
      <c r="S140" s="91"/>
      <c r="T140" s="91"/>
      <c r="U140" s="91"/>
      <c r="V140" s="95">
        <f>SUM(V137:V139)</f>
        <v>92227023</v>
      </c>
      <c r="W140" s="90"/>
      <c r="X140" s="91"/>
      <c r="Y140" s="92"/>
      <c r="Z140" s="95">
        <f>SUM(Z137:Z139)</f>
        <v>0</v>
      </c>
      <c r="AA140" s="91"/>
      <c r="AB140" s="92"/>
      <c r="AC140" s="122">
        <f>SUM(AC137:AC139)</f>
        <v>0</v>
      </c>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BM140" s="112"/>
      <c r="BN140" s="112"/>
      <c r="BO140" s="112"/>
      <c r="BP140" s="112"/>
      <c r="BQ140" s="112"/>
      <c r="BR140" s="112"/>
      <c r="BS140" s="112"/>
      <c r="BT140" s="112"/>
      <c r="BU140" s="112"/>
      <c r="BV140" s="112"/>
      <c r="BW140" s="112"/>
      <c r="BX140" s="112"/>
      <c r="BY140" s="112"/>
      <c r="BZ140" s="112"/>
      <c r="CA140" s="112"/>
      <c r="CB140" s="112"/>
      <c r="CC140" s="112"/>
      <c r="CD140" s="112"/>
      <c r="CE140" s="112"/>
      <c r="CF140" s="112"/>
      <c r="CG140" s="112"/>
      <c r="CH140" s="112"/>
      <c r="CI140" s="112"/>
      <c r="CJ140" s="112"/>
      <c r="CK140" s="112"/>
      <c r="CL140" s="112"/>
      <c r="CM140" s="112"/>
      <c r="CN140" s="112"/>
      <c r="CO140" s="112"/>
      <c r="CP140" s="112"/>
      <c r="CQ140" s="112"/>
      <c r="CR140" s="112"/>
      <c r="CS140" s="112"/>
      <c r="CT140" s="112"/>
      <c r="CU140" s="112"/>
      <c r="CV140" s="112"/>
      <c r="CW140" s="112"/>
      <c r="CX140" s="112"/>
      <c r="CY140" s="112"/>
      <c r="CZ140" s="112"/>
      <c r="DA140" s="112"/>
      <c r="DB140" s="112"/>
      <c r="DC140" s="112"/>
      <c r="DD140" s="112"/>
      <c r="DE140" s="112"/>
      <c r="DF140" s="112"/>
      <c r="DG140" s="112"/>
      <c r="DH140" s="112"/>
      <c r="DI140" s="112"/>
      <c r="DJ140" s="112"/>
      <c r="DK140" s="112"/>
      <c r="DL140" s="112"/>
      <c r="DM140" s="112"/>
      <c r="DN140" s="112"/>
      <c r="DO140" s="112"/>
      <c r="DP140" s="112"/>
      <c r="DQ140" s="112"/>
      <c r="DR140" s="112"/>
      <c r="DS140" s="112"/>
      <c r="DT140" s="112"/>
      <c r="DU140" s="112"/>
      <c r="DV140" s="112"/>
      <c r="DW140" s="112"/>
      <c r="DX140" s="112"/>
      <c r="DY140" s="112"/>
      <c r="DZ140" s="112"/>
      <c r="EA140" s="112"/>
      <c r="EB140" s="112"/>
      <c r="EC140" s="112"/>
      <c r="ED140" s="112"/>
    </row>
    <row r="141" spans="1:134" s="113" customFormat="1" ht="81" x14ac:dyDescent="0.25">
      <c r="A141" s="355"/>
      <c r="B141" s="354" t="s">
        <v>1562</v>
      </c>
      <c r="C141" s="354" t="s">
        <v>1563</v>
      </c>
      <c r="D141" s="355" t="s">
        <v>804</v>
      </c>
      <c r="E141" s="8" t="s">
        <v>246</v>
      </c>
      <c r="F141" s="326"/>
      <c r="G141" s="326"/>
      <c r="H141" s="326"/>
      <c r="I141" s="45"/>
      <c r="J141" s="45"/>
      <c r="K141" s="45"/>
      <c r="L141" s="45"/>
      <c r="M141" s="355"/>
      <c r="N141" s="295">
        <v>69325747</v>
      </c>
      <c r="O141" s="355"/>
      <c r="P141" s="355"/>
      <c r="Q141" s="227">
        <f>+F141+G141+H141+I141+J141+K141+L141+M141+N141+O141-P141</f>
        <v>69325747</v>
      </c>
      <c r="R141" s="552">
        <f>+Q147</f>
        <v>500175040</v>
      </c>
      <c r="S141" s="279" t="s">
        <v>1805</v>
      </c>
      <c r="T141" s="386">
        <v>660</v>
      </c>
      <c r="U141" s="353" t="s">
        <v>1806</v>
      </c>
      <c r="V141" s="385">
        <v>69325747</v>
      </c>
      <c r="W141" s="46"/>
      <c r="X141" s="333"/>
      <c r="Y141" s="48"/>
      <c r="Z141" s="348"/>
      <c r="AA141" s="333"/>
      <c r="AB141" s="48"/>
      <c r="AC141" s="221"/>
      <c r="AD141" s="112"/>
      <c r="AE141" s="112"/>
      <c r="AF141" s="112"/>
      <c r="AG141" s="112"/>
      <c r="AH141" s="112"/>
      <c r="AI141" s="112"/>
      <c r="AJ141" s="112"/>
      <c r="AK141" s="112"/>
      <c r="AL141" s="112"/>
      <c r="AM141" s="112"/>
      <c r="AN141" s="112"/>
      <c r="AO141" s="112"/>
      <c r="AP141" s="112"/>
      <c r="AQ141" s="112"/>
      <c r="AR141" s="112"/>
      <c r="AS141" s="112"/>
      <c r="AT141" s="112"/>
      <c r="AU141" s="112"/>
      <c r="AV141" s="112"/>
      <c r="AW141" s="112"/>
      <c r="AX141" s="112"/>
      <c r="AY141" s="112"/>
      <c r="AZ141" s="112"/>
      <c r="BA141" s="112"/>
      <c r="BB141" s="112"/>
      <c r="BC141" s="112"/>
      <c r="BD141" s="112"/>
      <c r="BE141" s="112"/>
      <c r="BF141" s="112"/>
      <c r="BG141" s="112"/>
      <c r="BH141" s="112"/>
      <c r="BI141" s="112"/>
      <c r="BJ141" s="112"/>
      <c r="BK141" s="112"/>
      <c r="BL141" s="112"/>
      <c r="BM141" s="112"/>
      <c r="BN141" s="112"/>
      <c r="BO141" s="112"/>
      <c r="BP141" s="112"/>
      <c r="BQ141" s="112"/>
      <c r="BR141" s="112"/>
      <c r="BS141" s="112"/>
      <c r="BT141" s="112"/>
      <c r="BU141" s="112"/>
      <c r="BV141" s="112"/>
      <c r="BW141" s="112"/>
      <c r="BX141" s="112"/>
      <c r="BY141" s="112"/>
      <c r="BZ141" s="112"/>
      <c r="CA141" s="112"/>
      <c r="CB141" s="112"/>
      <c r="CC141" s="112"/>
      <c r="CD141" s="112"/>
      <c r="CE141" s="112"/>
      <c r="CF141" s="112"/>
      <c r="CG141" s="112"/>
      <c r="CH141" s="112"/>
      <c r="CI141" s="112"/>
      <c r="CJ141" s="112"/>
      <c r="CK141" s="112"/>
      <c r="CL141" s="112"/>
      <c r="CM141" s="112"/>
      <c r="CN141" s="112"/>
      <c r="CO141" s="112"/>
      <c r="CP141" s="112"/>
      <c r="CQ141" s="112"/>
      <c r="CR141" s="112"/>
      <c r="CS141" s="112"/>
      <c r="CT141" s="112"/>
      <c r="CU141" s="112"/>
      <c r="CV141" s="112"/>
      <c r="CW141" s="112"/>
      <c r="CX141" s="112"/>
      <c r="CY141" s="112"/>
      <c r="CZ141" s="112"/>
      <c r="DA141" s="112"/>
      <c r="DB141" s="112"/>
      <c r="DC141" s="112"/>
      <c r="DD141" s="112"/>
      <c r="DE141" s="112"/>
      <c r="DF141" s="112"/>
      <c r="DG141" s="112"/>
      <c r="DH141" s="112"/>
      <c r="DI141" s="112"/>
      <c r="DJ141" s="112"/>
      <c r="DK141" s="112"/>
      <c r="DL141" s="112"/>
      <c r="DM141" s="112"/>
      <c r="DN141" s="112"/>
      <c r="DO141" s="112"/>
      <c r="DP141" s="112"/>
      <c r="DQ141" s="112"/>
      <c r="DR141" s="112"/>
      <c r="DS141" s="112"/>
      <c r="DT141" s="112"/>
      <c r="DU141" s="112"/>
      <c r="DV141" s="112"/>
      <c r="DW141" s="112"/>
      <c r="DX141" s="112"/>
      <c r="DY141" s="112"/>
      <c r="DZ141" s="112"/>
      <c r="EA141" s="112"/>
      <c r="EB141" s="112"/>
      <c r="EC141" s="112"/>
      <c r="ED141" s="112"/>
    </row>
    <row r="142" spans="1:134" s="113" customFormat="1" ht="27" x14ac:dyDescent="0.25">
      <c r="A142" s="355"/>
      <c r="B142" s="415"/>
      <c r="C142" s="415"/>
      <c r="D142" s="355" t="s">
        <v>807</v>
      </c>
      <c r="E142" s="8" t="s">
        <v>165</v>
      </c>
      <c r="F142" s="409"/>
      <c r="G142" s="409"/>
      <c r="H142" s="409"/>
      <c r="I142" s="45"/>
      <c r="J142" s="45"/>
      <c r="K142" s="45"/>
      <c r="L142" s="45"/>
      <c r="M142" s="355"/>
      <c r="N142" s="295">
        <v>98175000</v>
      </c>
      <c r="O142" s="355"/>
      <c r="P142" s="355"/>
      <c r="Q142" s="227">
        <f t="shared" ref="Q142:Q146" si="3">+F142+G142+H142+I142+J142+K142+L142+M142+N142+O142-P142</f>
        <v>98175000</v>
      </c>
      <c r="R142" s="553"/>
      <c r="S142" s="279"/>
      <c r="T142" s="417"/>
      <c r="U142" s="414"/>
      <c r="V142" s="385"/>
      <c r="W142" s="46"/>
      <c r="X142" s="408"/>
      <c r="Y142" s="48"/>
      <c r="Z142" s="413"/>
      <c r="AA142" s="408"/>
      <c r="AB142" s="48"/>
      <c r="AC142" s="221"/>
      <c r="AD142" s="112"/>
      <c r="AE142" s="112"/>
      <c r="AF142" s="112"/>
      <c r="AG142" s="112"/>
      <c r="AH142" s="112"/>
      <c r="AI142" s="112"/>
      <c r="AJ142" s="112"/>
      <c r="AK142" s="112"/>
      <c r="AL142" s="112"/>
      <c r="AM142" s="112"/>
      <c r="AN142" s="112"/>
      <c r="AO142" s="112"/>
      <c r="AP142" s="112"/>
      <c r="AQ142" s="112"/>
      <c r="AR142" s="112"/>
      <c r="AS142" s="112"/>
      <c r="AT142" s="112"/>
      <c r="AU142" s="112"/>
      <c r="AV142" s="112"/>
      <c r="AW142" s="112"/>
      <c r="AX142" s="112"/>
      <c r="AY142" s="112"/>
      <c r="AZ142" s="112"/>
      <c r="BA142" s="112"/>
      <c r="BB142" s="112"/>
      <c r="BC142" s="112"/>
      <c r="BD142" s="112"/>
      <c r="BE142" s="112"/>
      <c r="BF142" s="112"/>
      <c r="BG142" s="112"/>
      <c r="BH142" s="112"/>
      <c r="BI142" s="112"/>
      <c r="BJ142" s="112"/>
      <c r="BK142" s="112"/>
      <c r="BL142" s="112"/>
      <c r="BM142" s="112"/>
      <c r="BN142" s="112"/>
      <c r="BO142" s="112"/>
      <c r="BP142" s="112"/>
      <c r="BQ142" s="112"/>
      <c r="BR142" s="112"/>
      <c r="BS142" s="112"/>
      <c r="BT142" s="112"/>
      <c r="BU142" s="112"/>
      <c r="BV142" s="112"/>
      <c r="BW142" s="112"/>
      <c r="BX142" s="112"/>
      <c r="BY142" s="112"/>
      <c r="BZ142" s="112"/>
      <c r="CA142" s="112"/>
      <c r="CB142" s="112"/>
      <c r="CC142" s="112"/>
      <c r="CD142" s="112"/>
      <c r="CE142" s="112"/>
      <c r="CF142" s="112"/>
      <c r="CG142" s="112"/>
      <c r="CH142" s="112"/>
      <c r="CI142" s="112"/>
      <c r="CJ142" s="112"/>
      <c r="CK142" s="112"/>
      <c r="CL142" s="112"/>
      <c r="CM142" s="112"/>
      <c r="CN142" s="112"/>
      <c r="CO142" s="112"/>
      <c r="CP142" s="112"/>
      <c r="CQ142" s="112"/>
      <c r="CR142" s="112"/>
      <c r="CS142" s="112"/>
      <c r="CT142" s="112"/>
      <c r="CU142" s="112"/>
      <c r="CV142" s="112"/>
      <c r="CW142" s="112"/>
      <c r="CX142" s="112"/>
      <c r="CY142" s="112"/>
      <c r="CZ142" s="112"/>
      <c r="DA142" s="112"/>
      <c r="DB142" s="112"/>
      <c r="DC142" s="112"/>
      <c r="DD142" s="112"/>
      <c r="DE142" s="112"/>
      <c r="DF142" s="112"/>
      <c r="DG142" s="112"/>
      <c r="DH142" s="112"/>
      <c r="DI142" s="112"/>
      <c r="DJ142" s="112"/>
      <c r="DK142" s="112"/>
      <c r="DL142" s="112"/>
      <c r="DM142" s="112"/>
      <c r="DN142" s="112"/>
      <c r="DO142" s="112"/>
      <c r="DP142" s="112"/>
      <c r="DQ142" s="112"/>
      <c r="DR142" s="112"/>
      <c r="DS142" s="112"/>
      <c r="DT142" s="112"/>
      <c r="DU142" s="112"/>
      <c r="DV142" s="112"/>
      <c r="DW142" s="112"/>
      <c r="DX142" s="112"/>
      <c r="DY142" s="112"/>
      <c r="DZ142" s="112"/>
      <c r="EA142" s="112"/>
      <c r="EB142" s="112"/>
      <c r="EC142" s="112"/>
      <c r="ED142" s="112"/>
    </row>
    <row r="143" spans="1:134" s="113" customFormat="1" ht="25.5" x14ac:dyDescent="0.25">
      <c r="A143" s="355"/>
      <c r="B143" s="415"/>
      <c r="C143" s="415"/>
      <c r="D143" s="355" t="s">
        <v>1148</v>
      </c>
      <c r="E143" s="8" t="s">
        <v>1147</v>
      </c>
      <c r="F143" s="409"/>
      <c r="G143" s="409"/>
      <c r="H143" s="409"/>
      <c r="I143" s="45"/>
      <c r="J143" s="45"/>
      <c r="K143" s="45"/>
      <c r="L143" s="45"/>
      <c r="M143" s="355"/>
      <c r="N143" s="295">
        <v>35405832</v>
      </c>
      <c r="O143" s="355"/>
      <c r="P143" s="355"/>
      <c r="Q143" s="227">
        <f t="shared" si="3"/>
        <v>35405832</v>
      </c>
      <c r="R143" s="553"/>
      <c r="S143" s="279"/>
      <c r="T143" s="417"/>
      <c r="U143" s="414"/>
      <c r="V143" s="385"/>
      <c r="W143" s="46"/>
      <c r="X143" s="408"/>
      <c r="Y143" s="48"/>
      <c r="Z143" s="413"/>
      <c r="AA143" s="408"/>
      <c r="AB143" s="48"/>
      <c r="AC143" s="221"/>
      <c r="AD143" s="112"/>
      <c r="AE143" s="112"/>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c r="BP143" s="112"/>
      <c r="BQ143" s="112"/>
      <c r="BR143" s="112"/>
      <c r="BS143" s="112"/>
      <c r="BT143" s="112"/>
      <c r="BU143" s="112"/>
      <c r="BV143" s="112"/>
      <c r="BW143" s="112"/>
      <c r="BX143" s="112"/>
      <c r="BY143" s="112"/>
      <c r="BZ143" s="112"/>
      <c r="CA143" s="112"/>
      <c r="CB143" s="112"/>
      <c r="CC143" s="112"/>
      <c r="CD143" s="112"/>
      <c r="CE143" s="112"/>
      <c r="CF143" s="112"/>
      <c r="CG143" s="112"/>
      <c r="CH143" s="112"/>
      <c r="CI143" s="112"/>
      <c r="CJ143" s="112"/>
      <c r="CK143" s="112"/>
      <c r="CL143" s="112"/>
      <c r="CM143" s="112"/>
      <c r="CN143" s="112"/>
      <c r="CO143" s="112"/>
      <c r="CP143" s="112"/>
      <c r="CQ143" s="112"/>
      <c r="CR143" s="112"/>
      <c r="CS143" s="112"/>
      <c r="CT143" s="112"/>
      <c r="CU143" s="112"/>
      <c r="CV143" s="112"/>
      <c r="CW143" s="112"/>
      <c r="CX143" s="112"/>
      <c r="CY143" s="112"/>
      <c r="CZ143" s="112"/>
      <c r="DA143" s="112"/>
      <c r="DB143" s="112"/>
      <c r="DC143" s="112"/>
      <c r="DD143" s="112"/>
      <c r="DE143" s="112"/>
      <c r="DF143" s="112"/>
      <c r="DG143" s="112"/>
      <c r="DH143" s="112"/>
      <c r="DI143" s="112"/>
      <c r="DJ143" s="112"/>
      <c r="DK143" s="112"/>
      <c r="DL143" s="112"/>
      <c r="DM143" s="112"/>
      <c r="DN143" s="112"/>
      <c r="DO143" s="112"/>
      <c r="DP143" s="112"/>
      <c r="DQ143" s="112"/>
      <c r="DR143" s="112"/>
      <c r="DS143" s="112"/>
      <c r="DT143" s="112"/>
      <c r="DU143" s="112"/>
      <c r="DV143" s="112"/>
      <c r="DW143" s="112"/>
      <c r="DX143" s="112"/>
      <c r="DY143" s="112"/>
      <c r="DZ143" s="112"/>
      <c r="EA143" s="112"/>
      <c r="EB143" s="112"/>
      <c r="EC143" s="112"/>
      <c r="ED143" s="112"/>
    </row>
    <row r="144" spans="1:134" s="113" customFormat="1" ht="27" x14ac:dyDescent="0.25">
      <c r="A144" s="355"/>
      <c r="B144" s="415"/>
      <c r="C144" s="415"/>
      <c r="D144" s="130" t="s">
        <v>2217</v>
      </c>
      <c r="E144" s="8" t="s">
        <v>111</v>
      </c>
      <c r="F144" s="409"/>
      <c r="G144" s="409"/>
      <c r="H144" s="409"/>
      <c r="I144" s="45"/>
      <c r="J144" s="45"/>
      <c r="K144" s="45"/>
      <c r="L144" s="45"/>
      <c r="M144" s="355"/>
      <c r="N144" s="295">
        <v>14327600</v>
      </c>
      <c r="O144" s="355"/>
      <c r="P144" s="355"/>
      <c r="Q144" s="227">
        <f t="shared" si="3"/>
        <v>14327600</v>
      </c>
      <c r="R144" s="553"/>
      <c r="S144" s="279"/>
      <c r="T144" s="417"/>
      <c r="U144" s="414"/>
      <c r="V144" s="385"/>
      <c r="W144" s="46"/>
      <c r="X144" s="408"/>
      <c r="Y144" s="48"/>
      <c r="Z144" s="413"/>
      <c r="AA144" s="408"/>
      <c r="AB144" s="48"/>
      <c r="AC144" s="221"/>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BM144" s="112"/>
      <c r="BN144" s="112"/>
      <c r="BO144" s="112"/>
      <c r="BP144" s="112"/>
      <c r="BQ144" s="112"/>
      <c r="BR144" s="112"/>
      <c r="BS144" s="112"/>
      <c r="BT144" s="112"/>
      <c r="BU144" s="112"/>
      <c r="BV144" s="112"/>
      <c r="BW144" s="112"/>
      <c r="BX144" s="112"/>
      <c r="BY144" s="112"/>
      <c r="BZ144" s="112"/>
      <c r="CA144" s="112"/>
      <c r="CB144" s="112"/>
      <c r="CC144" s="112"/>
      <c r="CD144" s="112"/>
      <c r="CE144" s="112"/>
      <c r="CF144" s="112"/>
      <c r="CG144" s="112"/>
      <c r="CH144" s="112"/>
      <c r="CI144" s="112"/>
      <c r="CJ144" s="112"/>
      <c r="CK144" s="112"/>
      <c r="CL144" s="112"/>
      <c r="CM144" s="112"/>
      <c r="CN144" s="112"/>
      <c r="CO144" s="112"/>
      <c r="CP144" s="112"/>
      <c r="CQ144" s="112"/>
      <c r="CR144" s="112"/>
      <c r="CS144" s="112"/>
      <c r="CT144" s="112"/>
      <c r="CU144" s="112"/>
      <c r="CV144" s="112"/>
      <c r="CW144" s="112"/>
      <c r="CX144" s="112"/>
      <c r="CY144" s="112"/>
      <c r="CZ144" s="112"/>
      <c r="DA144" s="112"/>
      <c r="DB144" s="112"/>
      <c r="DC144" s="112"/>
      <c r="DD144" s="112"/>
      <c r="DE144" s="112"/>
      <c r="DF144" s="112"/>
      <c r="DG144" s="112"/>
      <c r="DH144" s="112"/>
      <c r="DI144" s="112"/>
      <c r="DJ144" s="112"/>
      <c r="DK144" s="112"/>
      <c r="DL144" s="112"/>
      <c r="DM144" s="112"/>
      <c r="DN144" s="112"/>
      <c r="DO144" s="112"/>
      <c r="DP144" s="112"/>
      <c r="DQ144" s="112"/>
      <c r="DR144" s="112"/>
      <c r="DS144" s="112"/>
      <c r="DT144" s="112"/>
      <c r="DU144" s="112"/>
      <c r="DV144" s="112"/>
      <c r="DW144" s="112"/>
      <c r="DX144" s="112"/>
      <c r="DY144" s="112"/>
      <c r="DZ144" s="112"/>
      <c r="EA144" s="112"/>
      <c r="EB144" s="112"/>
      <c r="EC144" s="112"/>
      <c r="ED144" s="112"/>
    </row>
    <row r="145" spans="1:134" s="113" customFormat="1" ht="27" x14ac:dyDescent="0.25">
      <c r="A145" s="355"/>
      <c r="B145" s="415"/>
      <c r="C145" s="415"/>
      <c r="D145" s="409" t="s">
        <v>2218</v>
      </c>
      <c r="E145" s="411" t="s">
        <v>138</v>
      </c>
      <c r="F145" s="409"/>
      <c r="G145" s="409"/>
      <c r="H145" s="409"/>
      <c r="I145" s="45"/>
      <c r="J145" s="45"/>
      <c r="K145" s="45"/>
      <c r="L145" s="45"/>
      <c r="M145" s="355"/>
      <c r="N145" s="295">
        <v>36461995</v>
      </c>
      <c r="O145" s="355"/>
      <c r="P145" s="355"/>
      <c r="Q145" s="227">
        <f t="shared" si="3"/>
        <v>36461995</v>
      </c>
      <c r="R145" s="553"/>
      <c r="S145" s="279"/>
      <c r="T145" s="417"/>
      <c r="U145" s="414"/>
      <c r="V145" s="385"/>
      <c r="W145" s="46"/>
      <c r="X145" s="408"/>
      <c r="Y145" s="48"/>
      <c r="Z145" s="413"/>
      <c r="AA145" s="408"/>
      <c r="AB145" s="48"/>
      <c r="AC145" s="221"/>
      <c r="AD145" s="112"/>
      <c r="AE145" s="112"/>
      <c r="AF145" s="112"/>
      <c r="AG145" s="112"/>
      <c r="AH145" s="112"/>
      <c r="AI145" s="112"/>
      <c r="AJ145" s="112"/>
      <c r="AK145" s="112"/>
      <c r="AL145" s="112"/>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c r="BP145" s="112"/>
      <c r="BQ145" s="112"/>
      <c r="BR145" s="112"/>
      <c r="BS145" s="112"/>
      <c r="BT145" s="112"/>
      <c r="BU145" s="112"/>
      <c r="BV145" s="112"/>
      <c r="BW145" s="112"/>
      <c r="BX145" s="112"/>
      <c r="BY145" s="112"/>
      <c r="BZ145" s="112"/>
      <c r="CA145" s="112"/>
      <c r="CB145" s="112"/>
      <c r="CC145" s="112"/>
      <c r="CD145" s="112"/>
      <c r="CE145" s="112"/>
      <c r="CF145" s="112"/>
      <c r="CG145" s="112"/>
      <c r="CH145" s="112"/>
      <c r="CI145" s="112"/>
      <c r="CJ145" s="112"/>
      <c r="CK145" s="112"/>
      <c r="CL145" s="112"/>
      <c r="CM145" s="112"/>
      <c r="CN145" s="112"/>
      <c r="CO145" s="112"/>
      <c r="CP145" s="112"/>
      <c r="CQ145" s="112"/>
      <c r="CR145" s="112"/>
      <c r="CS145" s="112"/>
      <c r="CT145" s="112"/>
      <c r="CU145" s="112"/>
      <c r="CV145" s="112"/>
      <c r="CW145" s="112"/>
      <c r="CX145" s="112"/>
      <c r="CY145" s="112"/>
      <c r="CZ145" s="112"/>
      <c r="DA145" s="112"/>
      <c r="DB145" s="112"/>
      <c r="DC145" s="112"/>
      <c r="DD145" s="112"/>
      <c r="DE145" s="112"/>
      <c r="DF145" s="112"/>
      <c r="DG145" s="112"/>
      <c r="DH145" s="112"/>
      <c r="DI145" s="112"/>
      <c r="DJ145" s="112"/>
      <c r="DK145" s="112"/>
      <c r="DL145" s="112"/>
      <c r="DM145" s="112"/>
      <c r="DN145" s="112"/>
      <c r="DO145" s="112"/>
      <c r="DP145" s="112"/>
      <c r="DQ145" s="112"/>
      <c r="DR145" s="112"/>
      <c r="DS145" s="112"/>
      <c r="DT145" s="112"/>
      <c r="DU145" s="112"/>
      <c r="DV145" s="112"/>
      <c r="DW145" s="112"/>
      <c r="DX145" s="112"/>
      <c r="DY145" s="112"/>
      <c r="DZ145" s="112"/>
      <c r="EA145" s="112"/>
      <c r="EB145" s="112"/>
      <c r="EC145" s="112"/>
      <c r="ED145" s="112"/>
    </row>
    <row r="146" spans="1:134" s="113" customFormat="1" ht="25.5" x14ac:dyDescent="0.25">
      <c r="A146" s="355"/>
      <c r="B146" s="415"/>
      <c r="C146" s="415"/>
      <c r="D146" s="355" t="s">
        <v>1153</v>
      </c>
      <c r="E146" s="8" t="s">
        <v>123</v>
      </c>
      <c r="F146" s="409"/>
      <c r="G146" s="409"/>
      <c r="H146" s="409"/>
      <c r="I146" s="45"/>
      <c r="J146" s="45"/>
      <c r="K146" s="45"/>
      <c r="L146" s="45"/>
      <c r="M146" s="355"/>
      <c r="N146" s="295">
        <v>246478866</v>
      </c>
      <c r="O146" s="355"/>
      <c r="P146" s="355"/>
      <c r="Q146" s="227">
        <f t="shared" si="3"/>
        <v>246478866</v>
      </c>
      <c r="R146" s="554"/>
      <c r="S146" s="279"/>
      <c r="T146" s="417"/>
      <c r="U146" s="414"/>
      <c r="V146" s="385"/>
      <c r="W146" s="46"/>
      <c r="X146" s="408"/>
      <c r="Y146" s="48"/>
      <c r="Z146" s="413"/>
      <c r="AA146" s="408"/>
      <c r="AB146" s="48"/>
      <c r="AC146" s="221"/>
      <c r="AD146" s="112"/>
      <c r="AE146" s="112"/>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BM146" s="112"/>
      <c r="BN146" s="112"/>
      <c r="BO146" s="112"/>
      <c r="BP146" s="112"/>
      <c r="BQ146" s="112"/>
      <c r="BR146" s="112"/>
      <c r="BS146" s="112"/>
      <c r="BT146" s="112"/>
      <c r="BU146" s="112"/>
      <c r="BV146" s="112"/>
      <c r="BW146" s="112"/>
      <c r="BX146" s="112"/>
      <c r="BY146" s="112"/>
      <c r="BZ146" s="112"/>
      <c r="CA146" s="112"/>
      <c r="CB146" s="112"/>
      <c r="CC146" s="112"/>
      <c r="CD146" s="112"/>
      <c r="CE146" s="112"/>
      <c r="CF146" s="112"/>
      <c r="CG146" s="112"/>
      <c r="CH146" s="112"/>
      <c r="CI146" s="112"/>
      <c r="CJ146" s="112"/>
      <c r="CK146" s="112"/>
      <c r="CL146" s="112"/>
      <c r="CM146" s="112"/>
      <c r="CN146" s="112"/>
      <c r="CO146" s="112"/>
      <c r="CP146" s="112"/>
      <c r="CQ146" s="112"/>
      <c r="CR146" s="112"/>
      <c r="CS146" s="112"/>
      <c r="CT146" s="112"/>
      <c r="CU146" s="112"/>
      <c r="CV146" s="112"/>
      <c r="CW146" s="112"/>
      <c r="CX146" s="112"/>
      <c r="CY146" s="112"/>
      <c r="CZ146" s="112"/>
      <c r="DA146" s="112"/>
      <c r="DB146" s="112"/>
      <c r="DC146" s="112"/>
      <c r="DD146" s="112"/>
      <c r="DE146" s="112"/>
      <c r="DF146" s="112"/>
      <c r="DG146" s="112"/>
      <c r="DH146" s="112"/>
      <c r="DI146" s="112"/>
      <c r="DJ146" s="112"/>
      <c r="DK146" s="112"/>
      <c r="DL146" s="112"/>
      <c r="DM146" s="112"/>
      <c r="DN146" s="112"/>
      <c r="DO146" s="112"/>
      <c r="DP146" s="112"/>
      <c r="DQ146" s="112"/>
      <c r="DR146" s="112"/>
      <c r="DS146" s="112"/>
      <c r="DT146" s="112"/>
      <c r="DU146" s="112"/>
      <c r="DV146" s="112"/>
      <c r="DW146" s="112"/>
      <c r="DX146" s="112"/>
      <c r="DY146" s="112"/>
      <c r="DZ146" s="112"/>
      <c r="EA146" s="112"/>
      <c r="EB146" s="112"/>
      <c r="EC146" s="112"/>
      <c r="ED146" s="112"/>
    </row>
    <row r="147" spans="1:134" s="113" customFormat="1" ht="15.75" thickBot="1" x14ac:dyDescent="0.3">
      <c r="A147" s="87"/>
      <c r="B147" s="87"/>
      <c r="C147" s="87"/>
      <c r="D147" s="87"/>
      <c r="E147" s="87"/>
      <c r="F147" s="93"/>
      <c r="G147" s="93"/>
      <c r="H147" s="93"/>
      <c r="I147" s="88"/>
      <c r="J147" s="88"/>
      <c r="K147" s="88"/>
      <c r="L147" s="88"/>
      <c r="M147" s="87"/>
      <c r="N147" s="87"/>
      <c r="O147" s="87"/>
      <c r="P147" s="87"/>
      <c r="Q147" s="89">
        <f>SUM(Q141:Q146)</f>
        <v>500175040</v>
      </c>
      <c r="R147" s="91"/>
      <c r="S147" s="91"/>
      <c r="T147" s="91"/>
      <c r="U147" s="91"/>
      <c r="V147" s="95">
        <f>SUM(V141:V146)</f>
        <v>69325747</v>
      </c>
      <c r="W147" s="90"/>
      <c r="X147" s="91"/>
      <c r="Y147" s="92"/>
      <c r="Z147" s="95">
        <f>SUM(Z141:Z146)</f>
        <v>0</v>
      </c>
      <c r="AA147" s="91"/>
      <c r="AB147" s="92"/>
      <c r="AC147" s="122">
        <f>SUM(AC141:AC146)</f>
        <v>0</v>
      </c>
      <c r="AD147" s="112"/>
      <c r="AE147" s="112"/>
      <c r="AF147" s="112"/>
      <c r="AG147" s="112"/>
      <c r="AH147" s="112"/>
      <c r="AI147" s="112"/>
      <c r="AJ147" s="112"/>
      <c r="AK147" s="112"/>
      <c r="AL147" s="112"/>
      <c r="AM147" s="112"/>
      <c r="AN147" s="112"/>
      <c r="AO147" s="112"/>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c r="BJ147" s="112"/>
      <c r="BK147" s="112"/>
      <c r="BL147" s="112"/>
      <c r="BM147" s="112"/>
      <c r="BN147" s="112"/>
      <c r="BO147" s="112"/>
      <c r="BP147" s="112"/>
      <c r="BQ147" s="112"/>
      <c r="BR147" s="112"/>
      <c r="BS147" s="112"/>
      <c r="BT147" s="112"/>
      <c r="BU147" s="112"/>
      <c r="BV147" s="112"/>
      <c r="BW147" s="112"/>
      <c r="BX147" s="112"/>
      <c r="BY147" s="112"/>
      <c r="BZ147" s="112"/>
      <c r="CA147" s="112"/>
      <c r="CB147" s="112"/>
      <c r="CC147" s="112"/>
      <c r="CD147" s="112"/>
      <c r="CE147" s="112"/>
      <c r="CF147" s="112"/>
      <c r="CG147" s="112"/>
      <c r="CH147" s="112"/>
      <c r="CI147" s="112"/>
      <c r="CJ147" s="112"/>
      <c r="CK147" s="112"/>
      <c r="CL147" s="112"/>
      <c r="CM147" s="112"/>
      <c r="CN147" s="112"/>
      <c r="CO147" s="112"/>
      <c r="CP147" s="112"/>
      <c r="CQ147" s="112"/>
      <c r="CR147" s="112"/>
      <c r="CS147" s="112"/>
      <c r="CT147" s="112"/>
      <c r="CU147" s="112"/>
      <c r="CV147" s="112"/>
      <c r="CW147" s="112"/>
      <c r="CX147" s="112"/>
      <c r="CY147" s="112"/>
      <c r="CZ147" s="112"/>
      <c r="DA147" s="112"/>
      <c r="DB147" s="112"/>
      <c r="DC147" s="112"/>
      <c r="DD147" s="112"/>
      <c r="DE147" s="112"/>
      <c r="DF147" s="112"/>
      <c r="DG147" s="112"/>
      <c r="DH147" s="112"/>
      <c r="DI147" s="112"/>
      <c r="DJ147" s="112"/>
      <c r="DK147" s="112"/>
      <c r="DL147" s="112"/>
      <c r="DM147" s="112"/>
      <c r="DN147" s="112"/>
      <c r="DO147" s="112"/>
      <c r="DP147" s="112"/>
      <c r="DQ147" s="112"/>
      <c r="DR147" s="112"/>
      <c r="DS147" s="112"/>
      <c r="DT147" s="112"/>
      <c r="DU147" s="112"/>
      <c r="DV147" s="112"/>
      <c r="DW147" s="112"/>
      <c r="DX147" s="112"/>
      <c r="DY147" s="112"/>
      <c r="DZ147" s="112"/>
      <c r="EA147" s="112"/>
      <c r="EB147" s="112"/>
      <c r="EC147" s="112"/>
      <c r="ED147" s="112"/>
    </row>
    <row r="148" spans="1:134" s="64" customFormat="1" ht="17.25" thickBot="1" x14ac:dyDescent="0.35">
      <c r="A148" s="52"/>
      <c r="B148" s="52"/>
      <c r="C148" s="42"/>
      <c r="D148" s="42"/>
      <c r="E148" s="42"/>
      <c r="F148" s="233"/>
      <c r="G148" s="232"/>
      <c r="H148" s="232"/>
      <c r="I148" s="42"/>
      <c r="J148" s="42"/>
      <c r="K148" s="42"/>
      <c r="L148" s="42"/>
      <c r="M148" s="370"/>
      <c r="N148" s="370"/>
      <c r="O148" s="55" t="s">
        <v>29</v>
      </c>
      <c r="P148" s="55"/>
      <c r="Q148" s="56">
        <f>+Q13+Q18+Q46+Q63+Q48+Q93+Q98+Q101+Q104+Q108+Q118+Q120+Q123+Q129+Q131+Q136+Q140+Q147</f>
        <v>14675408879</v>
      </c>
      <c r="R148" s="57"/>
      <c r="S148" s="57"/>
      <c r="T148" s="259"/>
      <c r="U148" s="57"/>
      <c r="V148" s="68">
        <f>+V13+V18+V46+V63+V48+V93+V98+V101+V104+V108+V118+V120+V123+V129+V131+V136+V140+V147</f>
        <v>11534225268</v>
      </c>
      <c r="W148" s="58">
        <f>(V148*1)/Q148</f>
        <v>0.78595597322709521</v>
      </c>
      <c r="X148" s="84"/>
      <c r="Y148" s="114"/>
      <c r="Z148" s="115">
        <f>+Z13+Z18+Z46+Z63+Z48+Z93+Z98+Z101+Z104+Z108+Z118+Z120+Z123+Z129+Z131+Z136</f>
        <v>11149590099</v>
      </c>
      <c r="AA148" s="84"/>
      <c r="AB148" s="114"/>
      <c r="AC148" s="116">
        <f>+AC13+AC18+AC46+AC63+AC48+AC93+AC98+AC101+AC104+AC108+AC118+AC120+AC123+AC129+AC131</f>
        <v>5042319630.3999996</v>
      </c>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row>
    <row r="149" spans="1:134" ht="15" x14ac:dyDescent="0.25">
      <c r="W149" s="4"/>
    </row>
    <row r="150" spans="1:134" ht="15" x14ac:dyDescent="0.25">
      <c r="Q150" s="306"/>
      <c r="V150" s="39"/>
      <c r="W150" s="6"/>
      <c r="X150" s="39"/>
    </row>
    <row r="151" spans="1:134" ht="15" x14ac:dyDescent="0.25">
      <c r="V151" s="39"/>
      <c r="W151" s="6"/>
      <c r="X151" s="39"/>
    </row>
    <row r="152" spans="1:134" ht="15" x14ac:dyDescent="0.25">
      <c r="V152" s="39"/>
      <c r="W152" s="6"/>
      <c r="X152" s="39"/>
    </row>
    <row r="153" spans="1:134" ht="15" x14ac:dyDescent="0.25">
      <c r="V153" s="39"/>
      <c r="W153" s="6"/>
      <c r="X153" s="39"/>
    </row>
    <row r="154" spans="1:134" ht="15" x14ac:dyDescent="0.25">
      <c r="V154" s="39"/>
      <c r="W154" s="6"/>
      <c r="X154" s="39"/>
    </row>
    <row r="155" spans="1:134" ht="15" x14ac:dyDescent="0.25">
      <c r="V155" s="39"/>
      <c r="W155" s="6"/>
      <c r="X155" s="39"/>
    </row>
    <row r="156" spans="1:134" ht="15" x14ac:dyDescent="0.25">
      <c r="V156" s="39"/>
      <c r="W156" s="6"/>
      <c r="X156" s="39"/>
    </row>
    <row r="157" spans="1:134" ht="15" x14ac:dyDescent="0.25">
      <c r="V157" s="39"/>
      <c r="W157" s="6"/>
      <c r="X157" s="39"/>
    </row>
    <row r="158" spans="1:134" ht="15" x14ac:dyDescent="0.25">
      <c r="V158" s="39"/>
      <c r="W158" s="7"/>
      <c r="X158" s="39"/>
    </row>
    <row r="159" spans="1:134" ht="15" x14ac:dyDescent="0.25"/>
    <row r="160" spans="1:134"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customHeight="1" x14ac:dyDescent="0.25"/>
    <row r="202" ht="15" customHeight="1" x14ac:dyDescent="0.25"/>
    <row r="203" ht="15" customHeight="1" x14ac:dyDescent="0.25"/>
    <row r="204" ht="15" customHeight="1" x14ac:dyDescent="0.25"/>
    <row r="205" ht="15" customHeight="1" x14ac:dyDescent="0.25"/>
  </sheetData>
  <sheetProtection algorithmName="SHA-512" hashValue="x4XA8PHBLt2ot0+PqzPuvQcYEScjTokVZPnvX5XnQ6GTgjW320F6pkwjYYn/4FHZPD6TujiVFo9c/y1+Vfa1Og==" saltValue="3VP2mKEkJyJUoI1RVY/9ww==" spinCount="100000" sheet="1" objects="1" scenarios="1" selectLockedCells="1" selectUnlockedCells="1"/>
  <mergeCells count="185">
    <mergeCell ref="R132:R135"/>
    <mergeCell ref="R137:R139"/>
    <mergeCell ref="R141:R146"/>
    <mergeCell ref="R64:R92"/>
    <mergeCell ref="R94:R97"/>
    <mergeCell ref="B124:B128"/>
    <mergeCell ref="A124:A128"/>
    <mergeCell ref="C124:C128"/>
    <mergeCell ref="R124:R128"/>
    <mergeCell ref="E64:E92"/>
    <mergeCell ref="D64:D92"/>
    <mergeCell ref="C64:C92"/>
    <mergeCell ref="B64:B92"/>
    <mergeCell ref="A64:A92"/>
    <mergeCell ref="R99:R100"/>
    <mergeCell ref="R102:R103"/>
    <mergeCell ref="R105:R107"/>
    <mergeCell ref="R109:R117"/>
    <mergeCell ref="R121:R122"/>
    <mergeCell ref="A121:A122"/>
    <mergeCell ref="B121:B122"/>
    <mergeCell ref="B109:B117"/>
    <mergeCell ref="C121:C122"/>
    <mergeCell ref="C109:C117"/>
    <mergeCell ref="G59:G60"/>
    <mergeCell ref="F59:F60"/>
    <mergeCell ref="E59:E60"/>
    <mergeCell ref="D59:D60"/>
    <mergeCell ref="Q64:Q92"/>
    <mergeCell ref="P64:P92"/>
    <mergeCell ref="O64:O92"/>
    <mergeCell ref="N64:N92"/>
    <mergeCell ref="M64:M92"/>
    <mergeCell ref="L64:L92"/>
    <mergeCell ref="K64:K92"/>
    <mergeCell ref="J64:J92"/>
    <mergeCell ref="I64:I92"/>
    <mergeCell ref="H64:H92"/>
    <mergeCell ref="G64:G92"/>
    <mergeCell ref="F64:F92"/>
    <mergeCell ref="L59:L60"/>
    <mergeCell ref="K59:K60"/>
    <mergeCell ref="J59:J60"/>
    <mergeCell ref="I59:I60"/>
    <mergeCell ref="H59:H60"/>
    <mergeCell ref="Q59:Q60"/>
    <mergeCell ref="P59:P60"/>
    <mergeCell ref="O59:O60"/>
    <mergeCell ref="H53:H54"/>
    <mergeCell ref="Q53:Q54"/>
    <mergeCell ref="P53:P54"/>
    <mergeCell ref="O53:O54"/>
    <mergeCell ref="N53:N54"/>
    <mergeCell ref="M53:M54"/>
    <mergeCell ref="N59:N60"/>
    <mergeCell ref="M59:M60"/>
    <mergeCell ref="M56:M57"/>
    <mergeCell ref="N56:N57"/>
    <mergeCell ref="O56:O57"/>
    <mergeCell ref="P56:P57"/>
    <mergeCell ref="Q56:Q57"/>
    <mergeCell ref="H56:H57"/>
    <mergeCell ref="I56:I57"/>
    <mergeCell ref="J56:J57"/>
    <mergeCell ref="K56:K57"/>
    <mergeCell ref="L56:L57"/>
    <mergeCell ref="M51:M52"/>
    <mergeCell ref="N51:N52"/>
    <mergeCell ref="O51:O52"/>
    <mergeCell ref="P51:P52"/>
    <mergeCell ref="Q51:Q52"/>
    <mergeCell ref="L53:L54"/>
    <mergeCell ref="K53:K54"/>
    <mergeCell ref="J53:J54"/>
    <mergeCell ref="I53:I54"/>
    <mergeCell ref="F51:F52"/>
    <mergeCell ref="E51:E52"/>
    <mergeCell ref="D51:D52"/>
    <mergeCell ref="G51:G52"/>
    <mergeCell ref="H51:H52"/>
    <mergeCell ref="I51:I52"/>
    <mergeCell ref="J51:J52"/>
    <mergeCell ref="K51:K52"/>
    <mergeCell ref="L51:L52"/>
    <mergeCell ref="R19:R45"/>
    <mergeCell ref="E49:E50"/>
    <mergeCell ref="F49:F50"/>
    <mergeCell ref="G49:G50"/>
    <mergeCell ref="H49:H50"/>
    <mergeCell ref="I49:I50"/>
    <mergeCell ref="J49:J50"/>
    <mergeCell ref="K49:K50"/>
    <mergeCell ref="L49:L50"/>
    <mergeCell ref="M49:M50"/>
    <mergeCell ref="N49:N50"/>
    <mergeCell ref="O49:O50"/>
    <mergeCell ref="P49:P50"/>
    <mergeCell ref="J19:J45"/>
    <mergeCell ref="K19:K45"/>
    <mergeCell ref="L19:L45"/>
    <mergeCell ref="M19:M45"/>
    <mergeCell ref="N19:N45"/>
    <mergeCell ref="Q49:Q50"/>
    <mergeCell ref="A19:A45"/>
    <mergeCell ref="C19:C45"/>
    <mergeCell ref="R8:R12"/>
    <mergeCell ref="F14:F17"/>
    <mergeCell ref="G14:G17"/>
    <mergeCell ref="H14:H17"/>
    <mergeCell ref="I14:I17"/>
    <mergeCell ref="J14:J17"/>
    <mergeCell ref="K14:K17"/>
    <mergeCell ref="L14:L17"/>
    <mergeCell ref="M14:M17"/>
    <mergeCell ref="N14:N17"/>
    <mergeCell ref="O14:O17"/>
    <mergeCell ref="P14:P17"/>
    <mergeCell ref="Q14:Q17"/>
    <mergeCell ref="R14:R17"/>
    <mergeCell ref="M8:M12"/>
    <mergeCell ref="N8:N12"/>
    <mergeCell ref="O8:O12"/>
    <mergeCell ref="P8:P12"/>
    <mergeCell ref="Q8:Q12"/>
    <mergeCell ref="O19:O45"/>
    <mergeCell ref="P19:P45"/>
    <mergeCell ref="Q19:Q45"/>
    <mergeCell ref="A8:A12"/>
    <mergeCell ref="B8:B12"/>
    <mergeCell ref="C8:C12"/>
    <mergeCell ref="D8:D12"/>
    <mergeCell ref="F8:F12"/>
    <mergeCell ref="R49:R62"/>
    <mergeCell ref="A49:A62"/>
    <mergeCell ref="D19:D45"/>
    <mergeCell ref="E19:E45"/>
    <mergeCell ref="F19:F45"/>
    <mergeCell ref="I19:I45"/>
    <mergeCell ref="G19:G45"/>
    <mergeCell ref="H19:H45"/>
    <mergeCell ref="G53:G54"/>
    <mergeCell ref="F53:F54"/>
    <mergeCell ref="E53:E54"/>
    <mergeCell ref="D53:D54"/>
    <mergeCell ref="E56:E57"/>
    <mergeCell ref="D56:D57"/>
    <mergeCell ref="F56:F57"/>
    <mergeCell ref="G56:G57"/>
    <mergeCell ref="B14:B17"/>
    <mergeCell ref="A14:A17"/>
    <mergeCell ref="B19:B45"/>
    <mergeCell ref="A2:A5"/>
    <mergeCell ref="B2:AA2"/>
    <mergeCell ref="AB2:AC2"/>
    <mergeCell ref="B3:AA3"/>
    <mergeCell ref="AB3:AC3"/>
    <mergeCell ref="B4:AA5"/>
    <mergeCell ref="AB4:AC4"/>
    <mergeCell ref="AB5:AC5"/>
    <mergeCell ref="B94:B96"/>
    <mergeCell ref="B49:B62"/>
    <mergeCell ref="C49:C62"/>
    <mergeCell ref="E8:E12"/>
    <mergeCell ref="G8:G12"/>
    <mergeCell ref="H8:H12"/>
    <mergeCell ref="I8:I12"/>
    <mergeCell ref="J8:J12"/>
    <mergeCell ref="K8:K12"/>
    <mergeCell ref="L8:L12"/>
    <mergeCell ref="E14:E17"/>
    <mergeCell ref="D14:D17"/>
    <mergeCell ref="C14:C17"/>
    <mergeCell ref="A94:A96"/>
    <mergeCell ref="C94:C96"/>
    <mergeCell ref="D49:D50"/>
    <mergeCell ref="A109:A117"/>
    <mergeCell ref="C99:C100"/>
    <mergeCell ref="B99:B100"/>
    <mergeCell ref="A99:A100"/>
    <mergeCell ref="C105:C107"/>
    <mergeCell ref="B105:B107"/>
    <mergeCell ref="A105:A107"/>
    <mergeCell ref="A102:A103"/>
    <mergeCell ref="B102:B103"/>
    <mergeCell ref="C102:C103"/>
  </mergeCells>
  <conditionalFormatting sqref="W158:W1048576 W94:W97 W99:W100 W102:W103 W105:W107 W109:W117 W119 W121:W122 W124:W128 W49:W92 W7:W47 W130:W148">
    <cfRule type="cellIs" dxfId="1209" priority="111" operator="between">
      <formula>0.51</formula>
      <formula>0.69</formula>
    </cfRule>
    <cfRule type="cellIs" dxfId="1208" priority="112" operator="between">
      <formula>0.51</formula>
      <formula>0.69</formula>
    </cfRule>
    <cfRule type="cellIs" dxfId="1207" priority="113" operator="lessThan">
      <formula>0.5</formula>
    </cfRule>
    <cfRule type="cellIs" dxfId="1206" priority="114" operator="greaterThan">
      <formula>0.7</formula>
    </cfRule>
    <cfRule type="cellIs" dxfId="1205" priority="115" operator="between">
      <formula>0.51</formula>
      <formula>0.69</formula>
    </cfRule>
    <cfRule type="cellIs" dxfId="1204" priority="116" operator="lessThan">
      <formula>50</formula>
    </cfRule>
    <cfRule type="cellIs" dxfId="1203" priority="117" operator="greaterThan">
      <formula>0.7</formula>
    </cfRule>
    <cfRule type="cellIs" dxfId="1202" priority="118" operator="between">
      <formula>0.51</formula>
      <formula>0.69</formula>
    </cfRule>
    <cfRule type="cellIs" dxfId="1201" priority="119" operator="lessThan">
      <formula>0.5</formula>
    </cfRule>
    <cfRule type="cellIs" dxfId="1200" priority="120" operator="greaterThan">
      <formula>0.7</formula>
    </cfRule>
  </conditionalFormatting>
  <conditionalFormatting sqref="W48">
    <cfRule type="cellIs" dxfId="1199" priority="101" operator="between">
      <formula>0.51</formula>
      <formula>0.69</formula>
    </cfRule>
    <cfRule type="cellIs" dxfId="1198" priority="102" operator="between">
      <formula>0.51</formula>
      <formula>0.69</formula>
    </cfRule>
    <cfRule type="cellIs" dxfId="1197" priority="103" operator="lessThan">
      <formula>0.5</formula>
    </cfRule>
    <cfRule type="cellIs" dxfId="1196" priority="104" operator="greaterThan">
      <formula>0.7</formula>
    </cfRule>
    <cfRule type="cellIs" dxfId="1195" priority="105" operator="between">
      <formula>0.51</formula>
      <formula>0.69</formula>
    </cfRule>
    <cfRule type="cellIs" dxfId="1194" priority="106" operator="lessThan">
      <formula>50</formula>
    </cfRule>
    <cfRule type="cellIs" dxfId="1193" priority="107" operator="greaterThan">
      <formula>0.7</formula>
    </cfRule>
    <cfRule type="cellIs" dxfId="1192" priority="108" operator="between">
      <formula>0.51</formula>
      <formula>0.69</formula>
    </cfRule>
    <cfRule type="cellIs" dxfId="1191" priority="109" operator="lessThan">
      <formula>0.5</formula>
    </cfRule>
    <cfRule type="cellIs" dxfId="1190" priority="110" operator="greaterThan">
      <formula>0.7</formula>
    </cfRule>
  </conditionalFormatting>
  <conditionalFormatting sqref="W93">
    <cfRule type="cellIs" dxfId="1189" priority="91" operator="between">
      <formula>0.51</formula>
      <formula>0.69</formula>
    </cfRule>
    <cfRule type="cellIs" dxfId="1188" priority="92" operator="between">
      <formula>0.51</formula>
      <formula>0.69</formula>
    </cfRule>
    <cfRule type="cellIs" dxfId="1187" priority="93" operator="lessThan">
      <formula>0.5</formula>
    </cfRule>
    <cfRule type="cellIs" dxfId="1186" priority="94" operator="greaterThan">
      <formula>0.7</formula>
    </cfRule>
    <cfRule type="cellIs" dxfId="1185" priority="95" operator="between">
      <formula>0.51</formula>
      <formula>0.69</formula>
    </cfRule>
    <cfRule type="cellIs" dxfId="1184" priority="96" operator="lessThan">
      <formula>50</formula>
    </cfRule>
    <cfRule type="cellIs" dxfId="1183" priority="97" operator="greaterThan">
      <formula>0.7</formula>
    </cfRule>
    <cfRule type="cellIs" dxfId="1182" priority="98" operator="between">
      <formula>0.51</formula>
      <formula>0.69</formula>
    </cfRule>
    <cfRule type="cellIs" dxfId="1181" priority="99" operator="lessThan">
      <formula>0.5</formula>
    </cfRule>
    <cfRule type="cellIs" dxfId="1180" priority="100" operator="greaterThan">
      <formula>0.7</formula>
    </cfRule>
  </conditionalFormatting>
  <conditionalFormatting sqref="W98">
    <cfRule type="cellIs" dxfId="1179" priority="81" operator="between">
      <formula>0.51</formula>
      <formula>0.69</formula>
    </cfRule>
    <cfRule type="cellIs" dxfId="1178" priority="82" operator="between">
      <formula>0.51</formula>
      <formula>0.69</formula>
    </cfRule>
    <cfRule type="cellIs" dxfId="1177" priority="83" operator="lessThan">
      <formula>0.5</formula>
    </cfRule>
    <cfRule type="cellIs" dxfId="1176" priority="84" operator="greaterThan">
      <formula>0.7</formula>
    </cfRule>
    <cfRule type="cellIs" dxfId="1175" priority="85" operator="between">
      <formula>0.51</formula>
      <formula>0.69</formula>
    </cfRule>
    <cfRule type="cellIs" dxfId="1174" priority="86" operator="lessThan">
      <formula>50</formula>
    </cfRule>
    <cfRule type="cellIs" dxfId="1173" priority="87" operator="greaterThan">
      <formula>0.7</formula>
    </cfRule>
    <cfRule type="cellIs" dxfId="1172" priority="88" operator="between">
      <formula>0.51</formula>
      <formula>0.69</formula>
    </cfRule>
    <cfRule type="cellIs" dxfId="1171" priority="89" operator="lessThan">
      <formula>0.5</formula>
    </cfRule>
    <cfRule type="cellIs" dxfId="1170" priority="90" operator="greaterThan">
      <formula>0.7</formula>
    </cfRule>
  </conditionalFormatting>
  <conditionalFormatting sqref="W101">
    <cfRule type="cellIs" dxfId="1169" priority="71" operator="between">
      <formula>0.51</formula>
      <formula>0.69</formula>
    </cfRule>
    <cfRule type="cellIs" dxfId="1168" priority="72" operator="between">
      <formula>0.51</formula>
      <formula>0.69</formula>
    </cfRule>
    <cfRule type="cellIs" dxfId="1167" priority="73" operator="lessThan">
      <formula>0.5</formula>
    </cfRule>
    <cfRule type="cellIs" dxfId="1166" priority="74" operator="greaterThan">
      <formula>0.7</formula>
    </cfRule>
    <cfRule type="cellIs" dxfId="1165" priority="75" operator="between">
      <formula>0.51</formula>
      <formula>0.69</formula>
    </cfRule>
    <cfRule type="cellIs" dxfId="1164" priority="76" operator="lessThan">
      <formula>50</formula>
    </cfRule>
    <cfRule type="cellIs" dxfId="1163" priority="77" operator="greaterThan">
      <formula>0.7</formula>
    </cfRule>
    <cfRule type="cellIs" dxfId="1162" priority="78" operator="between">
      <formula>0.51</formula>
      <formula>0.69</formula>
    </cfRule>
    <cfRule type="cellIs" dxfId="1161" priority="79" operator="lessThan">
      <formula>0.5</formula>
    </cfRule>
    <cfRule type="cellIs" dxfId="1160" priority="80" operator="greaterThan">
      <formula>0.7</formula>
    </cfRule>
  </conditionalFormatting>
  <conditionalFormatting sqref="W104">
    <cfRule type="cellIs" dxfId="1159" priority="61" operator="between">
      <formula>0.51</formula>
      <formula>0.69</formula>
    </cfRule>
    <cfRule type="cellIs" dxfId="1158" priority="62" operator="between">
      <formula>0.51</formula>
      <formula>0.69</formula>
    </cfRule>
    <cfRule type="cellIs" dxfId="1157" priority="63" operator="lessThan">
      <formula>0.5</formula>
    </cfRule>
    <cfRule type="cellIs" dxfId="1156" priority="64" operator="greaterThan">
      <formula>0.7</formula>
    </cfRule>
    <cfRule type="cellIs" dxfId="1155" priority="65" operator="between">
      <formula>0.51</formula>
      <formula>0.69</formula>
    </cfRule>
    <cfRule type="cellIs" dxfId="1154" priority="66" operator="lessThan">
      <formula>50</formula>
    </cfRule>
    <cfRule type="cellIs" dxfId="1153" priority="67" operator="greaterThan">
      <formula>0.7</formula>
    </cfRule>
    <cfRule type="cellIs" dxfId="1152" priority="68" operator="between">
      <formula>0.51</formula>
      <formula>0.69</formula>
    </cfRule>
    <cfRule type="cellIs" dxfId="1151" priority="69" operator="lessThan">
      <formula>0.5</formula>
    </cfRule>
    <cfRule type="cellIs" dxfId="1150" priority="70" operator="greaterThan">
      <formula>0.7</formula>
    </cfRule>
  </conditionalFormatting>
  <conditionalFormatting sqref="W108">
    <cfRule type="cellIs" dxfId="1149" priority="51" operator="between">
      <formula>0.51</formula>
      <formula>0.69</formula>
    </cfRule>
    <cfRule type="cellIs" dxfId="1148" priority="52" operator="between">
      <formula>0.51</formula>
      <formula>0.69</formula>
    </cfRule>
    <cfRule type="cellIs" dxfId="1147" priority="53" operator="lessThan">
      <formula>0.5</formula>
    </cfRule>
    <cfRule type="cellIs" dxfId="1146" priority="54" operator="greaterThan">
      <formula>0.7</formula>
    </cfRule>
    <cfRule type="cellIs" dxfId="1145" priority="55" operator="between">
      <formula>0.51</formula>
      <formula>0.69</formula>
    </cfRule>
    <cfRule type="cellIs" dxfId="1144" priority="56" operator="lessThan">
      <formula>50</formula>
    </cfRule>
    <cfRule type="cellIs" dxfId="1143" priority="57" operator="greaterThan">
      <formula>0.7</formula>
    </cfRule>
    <cfRule type="cellIs" dxfId="1142" priority="58" operator="between">
      <formula>0.51</formula>
      <formula>0.69</formula>
    </cfRule>
    <cfRule type="cellIs" dxfId="1141" priority="59" operator="lessThan">
      <formula>0.5</formula>
    </cfRule>
    <cfRule type="cellIs" dxfId="1140" priority="60" operator="greaterThan">
      <formula>0.7</formula>
    </cfRule>
  </conditionalFormatting>
  <conditionalFormatting sqref="W118">
    <cfRule type="cellIs" dxfId="1139" priority="41" operator="between">
      <formula>0.51</formula>
      <formula>0.69</formula>
    </cfRule>
    <cfRule type="cellIs" dxfId="1138" priority="42" operator="between">
      <formula>0.51</formula>
      <formula>0.69</formula>
    </cfRule>
    <cfRule type="cellIs" dxfId="1137" priority="43" operator="lessThan">
      <formula>0.5</formula>
    </cfRule>
    <cfRule type="cellIs" dxfId="1136" priority="44" operator="greaterThan">
      <formula>0.7</formula>
    </cfRule>
    <cfRule type="cellIs" dxfId="1135" priority="45" operator="between">
      <formula>0.51</formula>
      <formula>0.69</formula>
    </cfRule>
    <cfRule type="cellIs" dxfId="1134" priority="46" operator="lessThan">
      <formula>50</formula>
    </cfRule>
    <cfRule type="cellIs" dxfId="1133" priority="47" operator="greaterThan">
      <formula>0.7</formula>
    </cfRule>
    <cfRule type="cellIs" dxfId="1132" priority="48" operator="between">
      <formula>0.51</formula>
      <formula>0.69</formula>
    </cfRule>
    <cfRule type="cellIs" dxfId="1131" priority="49" operator="lessThan">
      <formula>0.5</formula>
    </cfRule>
    <cfRule type="cellIs" dxfId="1130" priority="50" operator="greaterThan">
      <formula>0.7</formula>
    </cfRule>
  </conditionalFormatting>
  <conditionalFormatting sqref="W120">
    <cfRule type="cellIs" dxfId="1129" priority="31" operator="between">
      <formula>0.51</formula>
      <formula>0.69</formula>
    </cfRule>
    <cfRule type="cellIs" dxfId="1128" priority="32" operator="between">
      <formula>0.51</formula>
      <formula>0.69</formula>
    </cfRule>
    <cfRule type="cellIs" dxfId="1127" priority="33" operator="lessThan">
      <formula>0.5</formula>
    </cfRule>
    <cfRule type="cellIs" dxfId="1126" priority="34" operator="greaterThan">
      <formula>0.7</formula>
    </cfRule>
    <cfRule type="cellIs" dxfId="1125" priority="35" operator="between">
      <formula>0.51</formula>
      <formula>0.69</formula>
    </cfRule>
    <cfRule type="cellIs" dxfId="1124" priority="36" operator="lessThan">
      <formula>50</formula>
    </cfRule>
    <cfRule type="cellIs" dxfId="1123" priority="37" operator="greaterThan">
      <formula>0.7</formula>
    </cfRule>
    <cfRule type="cellIs" dxfId="1122" priority="38" operator="between">
      <formula>0.51</formula>
      <formula>0.69</formula>
    </cfRule>
    <cfRule type="cellIs" dxfId="1121" priority="39" operator="lessThan">
      <formula>0.5</formula>
    </cfRule>
    <cfRule type="cellIs" dxfId="1120" priority="40" operator="greaterThan">
      <formula>0.7</formula>
    </cfRule>
  </conditionalFormatting>
  <conditionalFormatting sqref="W123">
    <cfRule type="cellIs" dxfId="1119" priority="21" operator="between">
      <formula>0.51</formula>
      <formula>0.69</formula>
    </cfRule>
    <cfRule type="cellIs" dxfId="1118" priority="22" operator="between">
      <formula>0.51</formula>
      <formula>0.69</formula>
    </cfRule>
    <cfRule type="cellIs" dxfId="1117" priority="23" operator="lessThan">
      <formula>0.5</formula>
    </cfRule>
    <cfRule type="cellIs" dxfId="1116" priority="24" operator="greaterThan">
      <formula>0.7</formula>
    </cfRule>
    <cfRule type="cellIs" dxfId="1115" priority="25" operator="between">
      <formula>0.51</formula>
      <formula>0.69</formula>
    </cfRule>
    <cfRule type="cellIs" dxfId="1114" priority="26" operator="lessThan">
      <formula>50</formula>
    </cfRule>
    <cfRule type="cellIs" dxfId="1113" priority="27" operator="greaterThan">
      <formula>0.7</formula>
    </cfRule>
    <cfRule type="cellIs" dxfId="1112" priority="28" operator="between">
      <formula>0.51</formula>
      <formula>0.69</formula>
    </cfRule>
    <cfRule type="cellIs" dxfId="1111" priority="29" operator="lessThan">
      <formula>0.5</formula>
    </cfRule>
    <cfRule type="cellIs" dxfId="1110" priority="30" operator="greaterThan">
      <formula>0.7</formula>
    </cfRule>
  </conditionalFormatting>
  <conditionalFormatting sqref="W129">
    <cfRule type="cellIs" dxfId="1109" priority="11" operator="between">
      <formula>0.51</formula>
      <formula>0.69</formula>
    </cfRule>
    <cfRule type="cellIs" dxfId="1108" priority="12" operator="between">
      <formula>0.51</formula>
      <formula>0.69</formula>
    </cfRule>
    <cfRule type="cellIs" dxfId="1107" priority="13" operator="lessThan">
      <formula>0.5</formula>
    </cfRule>
    <cfRule type="cellIs" dxfId="1106" priority="14" operator="greaterThan">
      <formula>0.7</formula>
    </cfRule>
    <cfRule type="cellIs" dxfId="1105" priority="15" operator="between">
      <formula>0.51</formula>
      <formula>0.69</formula>
    </cfRule>
    <cfRule type="cellIs" dxfId="1104" priority="16" operator="lessThan">
      <formula>50</formula>
    </cfRule>
    <cfRule type="cellIs" dxfId="1103" priority="17" operator="greaterThan">
      <formula>0.7</formula>
    </cfRule>
    <cfRule type="cellIs" dxfId="1102" priority="18" operator="between">
      <formula>0.51</formula>
      <formula>0.69</formula>
    </cfRule>
    <cfRule type="cellIs" dxfId="1101" priority="19" operator="lessThan">
      <formula>0.5</formula>
    </cfRule>
    <cfRule type="cellIs" dxfId="1100" priority="20" operator="greaterThan">
      <formula>0.7</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482B"/>
  </sheetPr>
  <dimension ref="A1:EB111"/>
  <sheetViews>
    <sheetView showGridLines="0" topLeftCell="A7" zoomScale="90" zoomScaleNormal="90" workbookViewId="0">
      <pane ySplit="1" topLeftCell="A8" activePane="bottomLeft" state="frozen"/>
      <selection activeCell="B7" sqref="B7"/>
      <selection pane="bottomLeft" activeCell="M12" sqref="M12:M36"/>
    </sheetView>
  </sheetViews>
  <sheetFormatPr baseColWidth="10" defaultColWidth="0" defaultRowHeight="0" customHeight="1" zeroHeight="1" x14ac:dyDescent="0.25"/>
  <cols>
    <col min="1" max="1" width="11.42578125" style="74" customWidth="1"/>
    <col min="2" max="2" width="45.7109375" style="74" customWidth="1"/>
    <col min="3" max="3" width="17.28515625" style="78" customWidth="1"/>
    <col min="4" max="4" width="14.7109375" style="74" customWidth="1"/>
    <col min="5" max="5" width="42.85546875" style="74" customWidth="1"/>
    <col min="6" max="6" width="21.140625" style="1" hidden="1" customWidth="1"/>
    <col min="7" max="7" width="19.85546875" style="220" hidden="1" customWidth="1"/>
    <col min="8" max="8" width="16.7109375" style="74" hidden="1" customWidth="1"/>
    <col min="9" max="11" width="15.5703125" style="74" hidden="1" customWidth="1"/>
    <col min="12" max="12" width="18.7109375" style="74" customWidth="1"/>
    <col min="13" max="13" width="29.28515625" style="74" customWidth="1"/>
    <col min="14" max="14" width="15.7109375" style="74" customWidth="1"/>
    <col min="15" max="15" width="11.42578125" style="74" customWidth="1"/>
    <col min="16" max="16" width="15.42578125" style="74" customWidth="1"/>
    <col min="17" max="17" width="16.42578125" style="74" bestFit="1" customWidth="1"/>
    <col min="18" max="18" width="11.5703125" style="3" bestFit="1" customWidth="1"/>
    <col min="19" max="19" width="11.42578125" style="74" customWidth="1"/>
    <col min="20" max="20" width="16.7109375" style="35" bestFit="1" customWidth="1"/>
    <col min="21" max="21" width="16.7109375" style="74" bestFit="1" customWidth="1"/>
    <col min="22" max="22" width="11.42578125" style="74" customWidth="1"/>
    <col min="23" max="23" width="14.5703125" style="35" customWidth="1"/>
    <col min="24" max="24" width="19" style="74" bestFit="1" customWidth="1"/>
    <col min="25" max="129" width="11.5703125" style="73" hidden="1" customWidth="1"/>
    <col min="130" max="132" width="11.5703125" style="74" hidden="1" customWidth="1"/>
    <col min="133" max="16384" width="11.42578125" style="74" hidden="1"/>
  </cols>
  <sheetData>
    <row r="1" spans="1:129" ht="15" hidden="1" x14ac:dyDescent="0.25">
      <c r="A1" s="24"/>
      <c r="B1" s="25"/>
      <c r="C1" s="26"/>
      <c r="D1" s="26"/>
      <c r="E1" s="26"/>
      <c r="F1" s="27"/>
      <c r="G1" s="214"/>
      <c r="H1" s="28"/>
      <c r="I1" s="28"/>
      <c r="J1" s="28"/>
      <c r="K1" s="29"/>
      <c r="L1" s="24"/>
      <c r="M1" s="24"/>
      <c r="N1" s="24"/>
      <c r="O1" s="24"/>
      <c r="P1" s="24"/>
      <c r="Q1" s="24"/>
      <c r="R1" s="24"/>
      <c r="S1" s="24"/>
      <c r="T1" s="36"/>
      <c r="U1" s="24"/>
      <c r="V1" s="24"/>
      <c r="W1" s="36"/>
    </row>
    <row r="2" spans="1:129" ht="15" hidden="1"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hidden="1"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hidden="1"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hidden="1"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hidden="1" x14ac:dyDescent="0.25">
      <c r="A6" s="24"/>
      <c r="B6" s="24"/>
      <c r="C6" s="77"/>
      <c r="D6" s="24"/>
      <c r="E6" s="24"/>
      <c r="F6" s="24"/>
      <c r="G6" s="216"/>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217" t="s">
        <v>1226</v>
      </c>
      <c r="H7" s="41" t="s">
        <v>1144</v>
      </c>
      <c r="I7" s="41" t="s">
        <v>1146</v>
      </c>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76.5" customHeight="1" x14ac:dyDescent="0.25">
      <c r="A8" s="69" t="s">
        <v>192</v>
      </c>
      <c r="B8" s="70" t="s">
        <v>193</v>
      </c>
      <c r="C8" s="38" t="s">
        <v>80</v>
      </c>
      <c r="D8" s="171" t="s">
        <v>1025</v>
      </c>
      <c r="E8" s="8" t="s">
        <v>194</v>
      </c>
      <c r="F8" s="311">
        <v>14415882</v>
      </c>
      <c r="G8" s="311">
        <v>957978</v>
      </c>
      <c r="H8" s="44"/>
      <c r="I8" s="312">
        <v>1739977</v>
      </c>
      <c r="J8" s="44"/>
      <c r="K8" s="44"/>
      <c r="L8" s="66">
        <f>+F8+G8+H8+I8+J8-K8</f>
        <v>17113837</v>
      </c>
      <c r="M8" s="319">
        <f>14415882+2697955</f>
        <v>17113837</v>
      </c>
      <c r="N8" s="81" t="s">
        <v>1792</v>
      </c>
      <c r="O8" s="44">
        <v>575</v>
      </c>
      <c r="P8" s="81" t="s">
        <v>1791</v>
      </c>
      <c r="Q8" s="295">
        <v>17097455</v>
      </c>
      <c r="R8" s="46"/>
      <c r="S8" s="71">
        <v>48</v>
      </c>
      <c r="T8" s="48">
        <v>44813</v>
      </c>
      <c r="U8" s="295">
        <v>17097455</v>
      </c>
      <c r="V8" s="71"/>
      <c r="W8" s="48"/>
      <c r="X8" s="49"/>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108" customFormat="1" ht="15" x14ac:dyDescent="0.25">
      <c r="A9" s="93"/>
      <c r="B9" s="93"/>
      <c r="C9" s="93"/>
      <c r="D9" s="93"/>
      <c r="E9" s="105"/>
      <c r="F9" s="102"/>
      <c r="G9" s="150"/>
      <c r="H9" s="93"/>
      <c r="I9" s="254"/>
      <c r="J9" s="93"/>
      <c r="K9" s="93"/>
      <c r="L9" s="103">
        <f>+L8</f>
        <v>17113837</v>
      </c>
      <c r="M9" s="102"/>
      <c r="N9" s="106"/>
      <c r="O9" s="87"/>
      <c r="P9" s="96"/>
      <c r="Q9" s="104">
        <f>+Q8</f>
        <v>17097455</v>
      </c>
      <c r="R9" s="90"/>
      <c r="S9" s="87"/>
      <c r="T9" s="96"/>
      <c r="U9" s="104">
        <f>+U8</f>
        <v>17097455</v>
      </c>
      <c r="V9" s="87"/>
      <c r="W9" s="96"/>
      <c r="X9" s="104">
        <f>+X8</f>
        <v>0</v>
      </c>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row>
    <row r="10" spans="1:129" s="51" customFormat="1" ht="51" customHeight="1" x14ac:dyDescent="0.25">
      <c r="A10" s="69" t="s">
        <v>971</v>
      </c>
      <c r="B10" s="70" t="s">
        <v>198</v>
      </c>
      <c r="C10" s="38" t="s">
        <v>80</v>
      </c>
      <c r="D10" s="72" t="s">
        <v>1023</v>
      </c>
      <c r="E10" s="8" t="s">
        <v>195</v>
      </c>
      <c r="F10" s="311">
        <v>14415882</v>
      </c>
      <c r="G10" s="67"/>
      <c r="H10" s="44"/>
      <c r="I10" s="312">
        <v>1739977</v>
      </c>
      <c r="J10" s="44"/>
      <c r="K10" s="44"/>
      <c r="L10" s="66">
        <f>+F10+G10+H10+I10+J10-K10</f>
        <v>16155859</v>
      </c>
      <c r="M10" s="319">
        <f>14415882+1739977</f>
        <v>16155859</v>
      </c>
      <c r="N10" s="81" t="s">
        <v>1790</v>
      </c>
      <c r="O10" s="44">
        <v>554</v>
      </c>
      <c r="P10" s="81" t="s">
        <v>1787</v>
      </c>
      <c r="Q10" s="377">
        <v>14375200</v>
      </c>
      <c r="R10" s="46"/>
      <c r="S10" s="71">
        <v>43</v>
      </c>
      <c r="T10" s="48">
        <v>44795</v>
      </c>
      <c r="U10" s="377">
        <v>14375200</v>
      </c>
      <c r="V10" s="71">
        <v>380</v>
      </c>
      <c r="W10" s="48">
        <v>44826</v>
      </c>
      <c r="X10" s="377">
        <v>14375200</v>
      </c>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row>
    <row r="11" spans="1:129" s="108" customFormat="1" ht="15" x14ac:dyDescent="0.25">
      <c r="A11" s="93"/>
      <c r="B11" s="93"/>
      <c r="C11" s="93"/>
      <c r="D11" s="93"/>
      <c r="E11" s="105"/>
      <c r="F11" s="102"/>
      <c r="G11" s="150"/>
      <c r="H11" s="93"/>
      <c r="I11" s="254"/>
      <c r="J11" s="93"/>
      <c r="K11" s="93"/>
      <c r="L11" s="103">
        <f>+L10</f>
        <v>16155859</v>
      </c>
      <c r="M11" s="102"/>
      <c r="N11" s="106"/>
      <c r="O11" s="87"/>
      <c r="P11" s="96"/>
      <c r="Q11" s="104">
        <f>+Q10</f>
        <v>14375200</v>
      </c>
      <c r="R11" s="90"/>
      <c r="S11" s="87"/>
      <c r="T11" s="96"/>
      <c r="U11" s="104">
        <f>+U10</f>
        <v>14375200</v>
      </c>
      <c r="V11" s="87"/>
      <c r="W11" s="96"/>
      <c r="X11" s="104">
        <f>+X10</f>
        <v>14375200</v>
      </c>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row>
    <row r="12" spans="1:129" s="51" customFormat="1" ht="72.75" customHeight="1" x14ac:dyDescent="0.25">
      <c r="A12" s="517" t="s">
        <v>972</v>
      </c>
      <c r="B12" s="530" t="s">
        <v>199</v>
      </c>
      <c r="C12" s="530" t="s">
        <v>80</v>
      </c>
      <c r="D12" s="44" t="s">
        <v>1027</v>
      </c>
      <c r="E12" s="8" t="s">
        <v>196</v>
      </c>
      <c r="F12" s="311">
        <v>28831764</v>
      </c>
      <c r="G12" s="67"/>
      <c r="H12" s="44"/>
      <c r="I12" s="247"/>
      <c r="J12" s="295">
        <v>3560524</v>
      </c>
      <c r="K12" s="44"/>
      <c r="L12" s="66">
        <f t="shared" ref="L12:L36" si="0">+F12+G12+H12+I12+J12-K12</f>
        <v>32392288</v>
      </c>
      <c r="M12" s="548">
        <f>57663528+218769955</f>
        <v>276433483</v>
      </c>
      <c r="N12" s="44"/>
      <c r="O12" s="44"/>
      <c r="P12" s="44"/>
      <c r="Q12" s="44"/>
      <c r="R12" s="46"/>
      <c r="S12" s="243"/>
      <c r="T12" s="80"/>
      <c r="U12" s="243"/>
      <c r="V12" s="243"/>
      <c r="W12" s="80"/>
      <c r="X12" s="243"/>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row>
    <row r="13" spans="1:129" s="51" customFormat="1" ht="67.5" x14ac:dyDescent="0.25">
      <c r="A13" s="518"/>
      <c r="B13" s="531"/>
      <c r="C13" s="531"/>
      <c r="D13" s="173" t="s">
        <v>1028</v>
      </c>
      <c r="E13" s="8" t="s">
        <v>197</v>
      </c>
      <c r="F13" s="311">
        <v>28831764</v>
      </c>
      <c r="G13" s="67"/>
      <c r="H13" s="44"/>
      <c r="I13" s="247"/>
      <c r="J13" s="44"/>
      <c r="K13" s="44"/>
      <c r="L13" s="66">
        <f t="shared" si="0"/>
        <v>28831764</v>
      </c>
      <c r="M13" s="549"/>
      <c r="N13" s="44"/>
      <c r="O13" s="44"/>
      <c r="P13" s="44"/>
      <c r="Q13" s="44"/>
      <c r="R13" s="46"/>
      <c r="S13" s="243"/>
      <c r="T13" s="80"/>
      <c r="U13" s="243"/>
      <c r="V13" s="243"/>
      <c r="W13" s="80"/>
      <c r="X13" s="243"/>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row>
    <row r="14" spans="1:129" s="51" customFormat="1" ht="40.5" x14ac:dyDescent="0.25">
      <c r="A14" s="518"/>
      <c r="B14" s="531"/>
      <c r="C14" s="531"/>
      <c r="D14" s="207" t="s">
        <v>1253</v>
      </c>
      <c r="E14" s="201" t="s">
        <v>1231</v>
      </c>
      <c r="F14" s="208"/>
      <c r="G14" s="314">
        <v>1394982</v>
      </c>
      <c r="H14" s="207"/>
      <c r="I14" s="248"/>
      <c r="J14" s="207"/>
      <c r="K14" s="207"/>
      <c r="L14" s="209">
        <f t="shared" si="0"/>
        <v>1394982</v>
      </c>
      <c r="M14" s="549"/>
      <c r="N14" s="210"/>
      <c r="O14" s="210"/>
      <c r="P14" s="210"/>
      <c r="Q14" s="210"/>
      <c r="R14" s="46"/>
      <c r="S14" s="243"/>
      <c r="T14" s="80"/>
      <c r="U14" s="243"/>
      <c r="V14" s="243"/>
      <c r="W14" s="80"/>
      <c r="X14" s="243"/>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row>
    <row r="15" spans="1:129" s="51" customFormat="1" ht="40.5" x14ac:dyDescent="0.25">
      <c r="A15" s="518"/>
      <c r="B15" s="531"/>
      <c r="C15" s="531"/>
      <c r="D15" s="207" t="s">
        <v>1254</v>
      </c>
      <c r="E15" s="201" t="s">
        <v>1232</v>
      </c>
      <c r="F15" s="208"/>
      <c r="G15" s="314">
        <v>649250</v>
      </c>
      <c r="H15" s="207"/>
      <c r="I15" s="248"/>
      <c r="J15" s="207"/>
      <c r="K15" s="207"/>
      <c r="L15" s="209">
        <f t="shared" si="0"/>
        <v>649250</v>
      </c>
      <c r="M15" s="549"/>
      <c r="N15" s="210"/>
      <c r="O15" s="210"/>
      <c r="P15" s="210"/>
      <c r="Q15" s="210"/>
      <c r="R15" s="46"/>
      <c r="S15" s="243"/>
      <c r="T15" s="80"/>
      <c r="U15" s="243"/>
      <c r="V15" s="243"/>
      <c r="W15" s="80"/>
      <c r="X15" s="243"/>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row>
    <row r="16" spans="1:129" s="51" customFormat="1" ht="40.5" x14ac:dyDescent="0.25">
      <c r="A16" s="518"/>
      <c r="B16" s="531"/>
      <c r="C16" s="531"/>
      <c r="D16" s="207" t="s">
        <v>1255</v>
      </c>
      <c r="E16" s="201" t="s">
        <v>1233</v>
      </c>
      <c r="F16" s="208"/>
      <c r="G16" s="314">
        <v>2114400</v>
      </c>
      <c r="H16" s="207"/>
      <c r="I16" s="248"/>
      <c r="J16" s="207"/>
      <c r="K16" s="207"/>
      <c r="L16" s="209">
        <f t="shared" si="0"/>
        <v>2114400</v>
      </c>
      <c r="M16" s="549"/>
      <c r="N16" s="210"/>
      <c r="O16" s="210"/>
      <c r="P16" s="210"/>
      <c r="Q16" s="210"/>
      <c r="R16" s="46"/>
      <c r="S16" s="243"/>
      <c r="T16" s="80"/>
      <c r="U16" s="243"/>
      <c r="V16" s="243"/>
      <c r="W16" s="80"/>
      <c r="X16" s="243"/>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row>
    <row r="17" spans="1:129" s="51" customFormat="1" ht="40.5" x14ac:dyDescent="0.25">
      <c r="A17" s="518"/>
      <c r="B17" s="531"/>
      <c r="C17" s="531"/>
      <c r="D17" s="207" t="s">
        <v>1256</v>
      </c>
      <c r="E17" s="201" t="s">
        <v>1234</v>
      </c>
      <c r="F17" s="208"/>
      <c r="G17" s="314">
        <v>260000</v>
      </c>
      <c r="H17" s="207"/>
      <c r="I17" s="248"/>
      <c r="J17" s="207"/>
      <c r="K17" s="207"/>
      <c r="L17" s="209">
        <f t="shared" si="0"/>
        <v>260000</v>
      </c>
      <c r="M17" s="549"/>
      <c r="N17" s="210"/>
      <c r="O17" s="210"/>
      <c r="P17" s="210"/>
      <c r="Q17" s="210"/>
      <c r="R17" s="46"/>
      <c r="S17" s="243"/>
      <c r="T17" s="80"/>
      <c r="U17" s="243"/>
      <c r="V17" s="243"/>
      <c r="W17" s="80"/>
      <c r="X17" s="243"/>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row>
    <row r="18" spans="1:129" s="51" customFormat="1" ht="54" x14ac:dyDescent="0.25">
      <c r="A18" s="518"/>
      <c r="B18" s="531"/>
      <c r="C18" s="531"/>
      <c r="D18" s="207" t="s">
        <v>1257</v>
      </c>
      <c r="E18" s="201" t="s">
        <v>1235</v>
      </c>
      <c r="F18" s="208"/>
      <c r="G18" s="314">
        <v>1047600</v>
      </c>
      <c r="H18" s="207"/>
      <c r="I18" s="248"/>
      <c r="J18" s="207"/>
      <c r="K18" s="207"/>
      <c r="L18" s="209">
        <f t="shared" si="0"/>
        <v>1047600</v>
      </c>
      <c r="M18" s="549"/>
      <c r="N18" s="210"/>
      <c r="O18" s="210"/>
      <c r="P18" s="210"/>
      <c r="Q18" s="210"/>
      <c r="R18" s="46"/>
      <c r="S18" s="243"/>
      <c r="T18" s="80"/>
      <c r="U18" s="243"/>
      <c r="V18" s="243"/>
      <c r="W18" s="80"/>
      <c r="X18" s="243"/>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row>
    <row r="19" spans="1:129" s="51" customFormat="1" ht="67.5" x14ac:dyDescent="0.25">
      <c r="A19" s="518"/>
      <c r="B19" s="531"/>
      <c r="C19" s="531"/>
      <c r="D19" s="207" t="s">
        <v>1258</v>
      </c>
      <c r="E19" s="201" t="s">
        <v>1236</v>
      </c>
      <c r="F19" s="208"/>
      <c r="G19" s="314">
        <v>762902</v>
      </c>
      <c r="H19" s="207"/>
      <c r="I19" s="248"/>
      <c r="J19" s="207"/>
      <c r="K19" s="207"/>
      <c r="L19" s="209">
        <f t="shared" si="0"/>
        <v>762902</v>
      </c>
      <c r="M19" s="549"/>
      <c r="N19" s="210"/>
      <c r="O19" s="210"/>
      <c r="P19" s="210"/>
      <c r="Q19" s="210"/>
      <c r="R19" s="46"/>
      <c r="S19" s="243"/>
      <c r="T19" s="80"/>
      <c r="U19" s="243"/>
      <c r="V19" s="243"/>
      <c r="W19" s="80"/>
      <c r="X19" s="243"/>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row>
    <row r="20" spans="1:129" s="51" customFormat="1" ht="40.5" x14ac:dyDescent="0.25">
      <c r="A20" s="518"/>
      <c r="B20" s="531"/>
      <c r="C20" s="531"/>
      <c r="D20" s="207" t="s">
        <v>1259</v>
      </c>
      <c r="E20" s="201" t="s">
        <v>1237</v>
      </c>
      <c r="F20" s="208"/>
      <c r="G20" s="314">
        <v>13034972</v>
      </c>
      <c r="H20" s="207"/>
      <c r="I20" s="248"/>
      <c r="J20" s="359">
        <v>12419494</v>
      </c>
      <c r="K20" s="207"/>
      <c r="L20" s="209">
        <f t="shared" si="0"/>
        <v>25454466</v>
      </c>
      <c r="M20" s="549"/>
      <c r="N20" s="210"/>
      <c r="O20" s="210"/>
      <c r="P20" s="210"/>
      <c r="Q20" s="210"/>
      <c r="R20" s="46"/>
      <c r="S20" s="243"/>
      <c r="T20" s="80"/>
      <c r="U20" s="243"/>
      <c r="V20" s="243"/>
      <c r="W20" s="80"/>
      <c r="X20" s="243"/>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row>
    <row r="21" spans="1:129" s="51" customFormat="1" ht="67.5" x14ac:dyDescent="0.25">
      <c r="A21" s="518"/>
      <c r="B21" s="531"/>
      <c r="C21" s="531"/>
      <c r="D21" s="207" t="s">
        <v>1260</v>
      </c>
      <c r="E21" s="201" t="s">
        <v>1238</v>
      </c>
      <c r="F21" s="208"/>
      <c r="G21" s="314">
        <v>1040000</v>
      </c>
      <c r="H21" s="207"/>
      <c r="I21" s="248"/>
      <c r="J21" s="207"/>
      <c r="K21" s="207"/>
      <c r="L21" s="209">
        <f t="shared" si="0"/>
        <v>1040000</v>
      </c>
      <c r="M21" s="549"/>
      <c r="N21" s="210"/>
      <c r="O21" s="210"/>
      <c r="P21" s="210"/>
      <c r="Q21" s="210"/>
      <c r="R21" s="46"/>
      <c r="S21" s="243"/>
      <c r="T21" s="80"/>
      <c r="U21" s="243"/>
      <c r="V21" s="243"/>
      <c r="W21" s="80"/>
      <c r="X21" s="243"/>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row>
    <row r="22" spans="1:129" s="51" customFormat="1" ht="40.5" x14ac:dyDescent="0.25">
      <c r="A22" s="518"/>
      <c r="B22" s="531"/>
      <c r="C22" s="531"/>
      <c r="D22" s="207" t="s">
        <v>1261</v>
      </c>
      <c r="E22" s="201" t="s">
        <v>1239</v>
      </c>
      <c r="F22" s="208"/>
      <c r="G22" s="314">
        <v>17589264</v>
      </c>
      <c r="H22" s="207"/>
      <c r="I22" s="248"/>
      <c r="J22" s="207"/>
      <c r="K22" s="207"/>
      <c r="L22" s="209">
        <f t="shared" si="0"/>
        <v>17589264</v>
      </c>
      <c r="M22" s="549"/>
      <c r="N22" s="210"/>
      <c r="O22" s="210"/>
      <c r="P22" s="210"/>
      <c r="Q22" s="210"/>
      <c r="R22" s="46"/>
      <c r="S22" s="243"/>
      <c r="T22" s="80"/>
      <c r="U22" s="243"/>
      <c r="V22" s="243"/>
      <c r="W22" s="80"/>
      <c r="X22" s="243"/>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row>
    <row r="23" spans="1:129" s="51" customFormat="1" ht="54" x14ac:dyDescent="0.25">
      <c r="A23" s="518"/>
      <c r="B23" s="531"/>
      <c r="C23" s="531"/>
      <c r="D23" s="207" t="s">
        <v>1262</v>
      </c>
      <c r="E23" s="201" t="s">
        <v>1240</v>
      </c>
      <c r="F23" s="208"/>
      <c r="G23" s="314">
        <v>15415873</v>
      </c>
      <c r="H23" s="207"/>
      <c r="I23" s="248"/>
      <c r="J23" s="359">
        <v>7190617</v>
      </c>
      <c r="K23" s="207"/>
      <c r="L23" s="209">
        <f t="shared" si="0"/>
        <v>22606490</v>
      </c>
      <c r="M23" s="549"/>
      <c r="N23" s="210"/>
      <c r="O23" s="210"/>
      <c r="P23" s="210"/>
      <c r="Q23" s="210"/>
      <c r="R23" s="46"/>
      <c r="S23" s="243"/>
      <c r="T23" s="80"/>
      <c r="U23" s="243"/>
      <c r="V23" s="243"/>
      <c r="W23" s="80"/>
      <c r="X23" s="243"/>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row>
    <row r="24" spans="1:129" s="51" customFormat="1" ht="40.5" x14ac:dyDescent="0.25">
      <c r="A24" s="518"/>
      <c r="B24" s="531"/>
      <c r="C24" s="531"/>
      <c r="D24" s="207" t="s">
        <v>1263</v>
      </c>
      <c r="E24" s="201" t="s">
        <v>1241</v>
      </c>
      <c r="F24" s="208"/>
      <c r="G24" s="314">
        <v>544700</v>
      </c>
      <c r="H24" s="207"/>
      <c r="I24" s="248"/>
      <c r="J24" s="207"/>
      <c r="K24" s="207"/>
      <c r="L24" s="209">
        <f t="shared" si="0"/>
        <v>544700</v>
      </c>
      <c r="M24" s="549"/>
      <c r="N24" s="210"/>
      <c r="O24" s="210"/>
      <c r="P24" s="210"/>
      <c r="Q24" s="210"/>
      <c r="R24" s="46"/>
      <c r="S24" s="243"/>
      <c r="T24" s="80"/>
      <c r="U24" s="243"/>
      <c r="V24" s="243"/>
      <c r="W24" s="80"/>
      <c r="X24" s="243"/>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row>
    <row r="25" spans="1:129" s="51" customFormat="1" ht="40.5" x14ac:dyDescent="0.25">
      <c r="A25" s="518"/>
      <c r="B25" s="531"/>
      <c r="C25" s="531"/>
      <c r="D25" s="207" t="s">
        <v>1264</v>
      </c>
      <c r="E25" s="201" t="s">
        <v>1242</v>
      </c>
      <c r="F25" s="208"/>
      <c r="G25" s="314">
        <v>1073650</v>
      </c>
      <c r="H25" s="207"/>
      <c r="I25" s="248"/>
      <c r="J25" s="207"/>
      <c r="K25" s="207"/>
      <c r="L25" s="209">
        <f t="shared" si="0"/>
        <v>1073650</v>
      </c>
      <c r="M25" s="549"/>
      <c r="N25" s="210"/>
      <c r="O25" s="210"/>
      <c r="P25" s="210"/>
      <c r="Q25" s="210"/>
      <c r="R25" s="46"/>
      <c r="S25" s="243"/>
      <c r="T25" s="80"/>
      <c r="U25" s="243"/>
      <c r="V25" s="243"/>
      <c r="W25" s="80"/>
      <c r="X25" s="243"/>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row>
    <row r="26" spans="1:129" s="51" customFormat="1" ht="54" x14ac:dyDescent="0.25">
      <c r="A26" s="518"/>
      <c r="B26" s="531"/>
      <c r="C26" s="531"/>
      <c r="D26" s="207" t="s">
        <v>1265</v>
      </c>
      <c r="E26" s="201" t="s">
        <v>1243</v>
      </c>
      <c r="F26" s="208"/>
      <c r="G26" s="314">
        <v>2929000</v>
      </c>
      <c r="H26" s="207"/>
      <c r="I26" s="248"/>
      <c r="J26" s="207"/>
      <c r="K26" s="207"/>
      <c r="L26" s="209">
        <f t="shared" si="0"/>
        <v>2929000</v>
      </c>
      <c r="M26" s="549"/>
      <c r="N26" s="210"/>
      <c r="O26" s="210"/>
      <c r="P26" s="210"/>
      <c r="Q26" s="210"/>
      <c r="R26" s="46"/>
      <c r="S26" s="243"/>
      <c r="T26" s="80"/>
      <c r="U26" s="243"/>
      <c r="V26" s="243"/>
      <c r="W26" s="80"/>
      <c r="X26" s="243"/>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row>
    <row r="27" spans="1:129" s="51" customFormat="1" ht="40.5" x14ac:dyDescent="0.25">
      <c r="A27" s="518"/>
      <c r="B27" s="531"/>
      <c r="C27" s="531"/>
      <c r="D27" s="207" t="s">
        <v>1266</v>
      </c>
      <c r="E27" s="201" t="s">
        <v>1244</v>
      </c>
      <c r="F27" s="208"/>
      <c r="G27" s="314">
        <v>4214999</v>
      </c>
      <c r="H27" s="207"/>
      <c r="I27" s="248"/>
      <c r="J27" s="359">
        <v>8984042</v>
      </c>
      <c r="K27" s="207"/>
      <c r="L27" s="209">
        <f t="shared" si="0"/>
        <v>13199041</v>
      </c>
      <c r="M27" s="549"/>
      <c r="N27" s="210"/>
      <c r="O27" s="210"/>
      <c r="P27" s="210"/>
      <c r="Q27" s="210"/>
      <c r="R27" s="46"/>
      <c r="S27" s="243"/>
      <c r="T27" s="80"/>
      <c r="U27" s="243"/>
      <c r="V27" s="243"/>
      <c r="W27" s="80"/>
      <c r="X27" s="243"/>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row>
    <row r="28" spans="1:129" s="51" customFormat="1" ht="40.5" x14ac:dyDescent="0.25">
      <c r="A28" s="518"/>
      <c r="B28" s="531"/>
      <c r="C28" s="531"/>
      <c r="D28" s="207" t="s">
        <v>1267</v>
      </c>
      <c r="E28" s="201" t="s">
        <v>1245</v>
      </c>
      <c r="F28" s="208"/>
      <c r="G28" s="314">
        <v>3955500</v>
      </c>
      <c r="H28" s="207"/>
      <c r="I28" s="248"/>
      <c r="J28" s="207"/>
      <c r="K28" s="207"/>
      <c r="L28" s="209">
        <f t="shared" si="0"/>
        <v>3955500</v>
      </c>
      <c r="M28" s="549"/>
      <c r="N28" s="210"/>
      <c r="O28" s="210"/>
      <c r="P28" s="210"/>
      <c r="Q28" s="210"/>
      <c r="R28" s="46"/>
      <c r="S28" s="243"/>
      <c r="T28" s="80"/>
      <c r="U28" s="243"/>
      <c r="V28" s="243"/>
      <c r="W28" s="80"/>
      <c r="X28" s="243"/>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row>
    <row r="29" spans="1:129" s="51" customFormat="1" ht="40.5" x14ac:dyDescent="0.25">
      <c r="A29" s="518"/>
      <c r="B29" s="531"/>
      <c r="C29" s="531"/>
      <c r="D29" s="207" t="s">
        <v>1268</v>
      </c>
      <c r="E29" s="201" t="s">
        <v>1246</v>
      </c>
      <c r="F29" s="208"/>
      <c r="G29" s="314">
        <v>16140000</v>
      </c>
      <c r="H29" s="207"/>
      <c r="I29" s="248"/>
      <c r="J29" s="207"/>
      <c r="K29" s="207"/>
      <c r="L29" s="209">
        <f t="shared" si="0"/>
        <v>16140000</v>
      </c>
      <c r="M29" s="549"/>
      <c r="N29" s="210"/>
      <c r="O29" s="210"/>
      <c r="P29" s="210"/>
      <c r="Q29" s="210"/>
      <c r="R29" s="46"/>
      <c r="S29" s="243"/>
      <c r="T29" s="80"/>
      <c r="U29" s="243"/>
      <c r="V29" s="243"/>
      <c r="W29" s="80"/>
      <c r="X29" s="243"/>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row>
    <row r="30" spans="1:129" s="51" customFormat="1" ht="40.5" x14ac:dyDescent="0.25">
      <c r="A30" s="518"/>
      <c r="B30" s="531"/>
      <c r="C30" s="531"/>
      <c r="D30" s="207" t="s">
        <v>1269</v>
      </c>
      <c r="E30" s="201" t="s">
        <v>1247</v>
      </c>
      <c r="F30" s="208"/>
      <c r="G30" s="314">
        <v>7448179</v>
      </c>
      <c r="H30" s="207"/>
      <c r="I30" s="248"/>
      <c r="J30" s="359">
        <v>1190430</v>
      </c>
      <c r="K30" s="207"/>
      <c r="L30" s="209">
        <f t="shared" si="0"/>
        <v>8638609</v>
      </c>
      <c r="M30" s="549"/>
      <c r="N30" s="210"/>
      <c r="O30" s="210"/>
      <c r="P30" s="210"/>
      <c r="Q30" s="210"/>
      <c r="R30" s="46"/>
      <c r="S30" s="243"/>
      <c r="T30" s="80"/>
      <c r="U30" s="243"/>
      <c r="V30" s="243"/>
      <c r="W30" s="80"/>
      <c r="X30" s="243"/>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row>
    <row r="31" spans="1:129" s="51" customFormat="1" ht="54" x14ac:dyDescent="0.25">
      <c r="A31" s="518"/>
      <c r="B31" s="531"/>
      <c r="C31" s="531"/>
      <c r="D31" s="207" t="s">
        <v>1270</v>
      </c>
      <c r="E31" s="201" t="s">
        <v>1248</v>
      </c>
      <c r="F31" s="208"/>
      <c r="G31" s="314">
        <v>75931022</v>
      </c>
      <c r="H31" s="207"/>
      <c r="I31" s="248"/>
      <c r="J31" s="207"/>
      <c r="K31" s="359">
        <v>41310107</v>
      </c>
      <c r="L31" s="209">
        <f t="shared" si="0"/>
        <v>34620915</v>
      </c>
      <c r="M31" s="549"/>
      <c r="N31" s="210"/>
      <c r="O31" s="210"/>
      <c r="P31" s="210"/>
      <c r="Q31" s="210"/>
      <c r="R31" s="46"/>
      <c r="S31" s="243"/>
      <c r="T31" s="80"/>
      <c r="U31" s="243"/>
      <c r="V31" s="243"/>
      <c r="W31" s="80"/>
      <c r="X31" s="243"/>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row>
    <row r="32" spans="1:129" s="51" customFormat="1" ht="54" x14ac:dyDescent="0.25">
      <c r="A32" s="518"/>
      <c r="B32" s="531"/>
      <c r="C32" s="531"/>
      <c r="D32" s="207" t="s">
        <v>1271</v>
      </c>
      <c r="E32" s="201" t="s">
        <v>1249</v>
      </c>
      <c r="F32" s="208"/>
      <c r="G32" s="314">
        <v>24434077</v>
      </c>
      <c r="H32" s="207"/>
      <c r="I32" s="248"/>
      <c r="J32" s="207"/>
      <c r="K32" s="207"/>
      <c r="L32" s="209">
        <f t="shared" si="0"/>
        <v>24434077</v>
      </c>
      <c r="M32" s="549"/>
      <c r="N32" s="210"/>
      <c r="O32" s="210"/>
      <c r="P32" s="210"/>
      <c r="Q32" s="210"/>
      <c r="R32" s="46"/>
      <c r="S32" s="243"/>
      <c r="T32" s="80"/>
      <c r="U32" s="243"/>
      <c r="V32" s="243"/>
      <c r="W32" s="80"/>
      <c r="X32" s="243"/>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row>
    <row r="33" spans="1:129" s="51" customFormat="1" ht="40.5" x14ac:dyDescent="0.25">
      <c r="A33" s="518"/>
      <c r="B33" s="531"/>
      <c r="C33" s="531"/>
      <c r="D33" s="207" t="s">
        <v>1272</v>
      </c>
      <c r="E33" s="201" t="s">
        <v>1250</v>
      </c>
      <c r="F33" s="208"/>
      <c r="G33" s="314">
        <v>6565000</v>
      </c>
      <c r="H33" s="207"/>
      <c r="I33" s="248"/>
      <c r="J33" s="359">
        <v>7965000</v>
      </c>
      <c r="K33" s="207"/>
      <c r="L33" s="209">
        <f t="shared" si="0"/>
        <v>14530000</v>
      </c>
      <c r="M33" s="549"/>
      <c r="N33" s="210"/>
      <c r="O33" s="210"/>
      <c r="P33" s="210"/>
      <c r="Q33" s="210"/>
      <c r="R33" s="46"/>
      <c r="S33" s="243"/>
      <c r="T33" s="80"/>
      <c r="U33" s="243"/>
      <c r="V33" s="243"/>
      <c r="W33" s="80"/>
      <c r="X33" s="243"/>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row>
    <row r="34" spans="1:129" s="51" customFormat="1" ht="67.5" x14ac:dyDescent="0.25">
      <c r="A34" s="518"/>
      <c r="B34" s="531"/>
      <c r="C34" s="531"/>
      <c r="D34" s="207" t="s">
        <v>1273</v>
      </c>
      <c r="E34" s="201" t="s">
        <v>1251</v>
      </c>
      <c r="F34" s="208"/>
      <c r="G34" s="314">
        <v>15014676</v>
      </c>
      <c r="H34" s="207"/>
      <c r="I34" s="248"/>
      <c r="J34" s="207"/>
      <c r="K34" s="207"/>
      <c r="L34" s="209">
        <f t="shared" si="0"/>
        <v>15014676</v>
      </c>
      <c r="M34" s="549"/>
      <c r="N34" s="210"/>
      <c r="O34" s="210"/>
      <c r="P34" s="210"/>
      <c r="Q34" s="210"/>
      <c r="R34" s="46"/>
      <c r="S34" s="243"/>
      <c r="T34" s="80"/>
      <c r="U34" s="243"/>
      <c r="V34" s="243"/>
      <c r="W34" s="80"/>
      <c r="X34" s="243"/>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row>
    <row r="35" spans="1:129" s="51" customFormat="1" ht="54" x14ac:dyDescent="0.25">
      <c r="A35" s="518"/>
      <c r="B35" s="531"/>
      <c r="C35" s="531"/>
      <c r="D35" s="207" t="s">
        <v>1274</v>
      </c>
      <c r="E35" s="201" t="s">
        <v>1252</v>
      </c>
      <c r="F35" s="208"/>
      <c r="G35" s="314">
        <v>250000</v>
      </c>
      <c r="H35" s="207"/>
      <c r="I35" s="248"/>
      <c r="J35" s="207"/>
      <c r="K35" s="207"/>
      <c r="L35" s="209">
        <f t="shared" si="0"/>
        <v>250000</v>
      </c>
      <c r="M35" s="549"/>
      <c r="N35" s="210"/>
      <c r="O35" s="210"/>
      <c r="P35" s="210"/>
      <c r="Q35" s="210"/>
      <c r="R35" s="46"/>
      <c r="S35" s="243"/>
      <c r="T35" s="80"/>
      <c r="U35" s="243"/>
      <c r="V35" s="243"/>
      <c r="W35" s="80"/>
      <c r="X35" s="243"/>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row>
    <row r="36" spans="1:129" s="51" customFormat="1" ht="81" x14ac:dyDescent="0.25">
      <c r="A36" s="519"/>
      <c r="B36" s="532"/>
      <c r="C36" s="532"/>
      <c r="D36" s="207" t="s">
        <v>1277</v>
      </c>
      <c r="E36" s="201" t="s">
        <v>1276</v>
      </c>
      <c r="F36" s="208"/>
      <c r="G36" s="208"/>
      <c r="H36" s="207"/>
      <c r="I36" s="309">
        <v>6959909</v>
      </c>
      <c r="J36" s="207"/>
      <c r="K36" s="207"/>
      <c r="L36" s="209">
        <f t="shared" si="0"/>
        <v>6959909</v>
      </c>
      <c r="M36" s="550"/>
      <c r="N36" s="210"/>
      <c r="O36" s="210"/>
      <c r="P36" s="210"/>
      <c r="Q36" s="210"/>
      <c r="R36" s="46"/>
      <c r="S36" s="243"/>
      <c r="T36" s="80"/>
      <c r="U36" s="243"/>
      <c r="V36" s="243"/>
      <c r="W36" s="80"/>
      <c r="X36" s="243"/>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row>
    <row r="37" spans="1:129" s="108" customFormat="1" ht="15" x14ac:dyDescent="0.25">
      <c r="A37" s="93"/>
      <c r="B37" s="93"/>
      <c r="C37" s="93"/>
      <c r="D37" s="93"/>
      <c r="E37" s="105"/>
      <c r="F37" s="102"/>
      <c r="G37" s="150"/>
      <c r="H37" s="93"/>
      <c r="I37" s="254"/>
      <c r="J37" s="93"/>
      <c r="K37" s="93"/>
      <c r="L37" s="103">
        <f>SUM(L12:L36)</f>
        <v>276433483</v>
      </c>
      <c r="M37" s="102"/>
      <c r="N37" s="106"/>
      <c r="O37" s="87"/>
      <c r="P37" s="96"/>
      <c r="Q37" s="104">
        <f>SUM(Q12:Q36)</f>
        <v>0</v>
      </c>
      <c r="R37" s="90"/>
      <c r="S37" s="87"/>
      <c r="T37" s="96"/>
      <c r="U37" s="104">
        <f>SUM(U12:U36)</f>
        <v>0</v>
      </c>
      <c r="V37" s="87"/>
      <c r="W37" s="96"/>
      <c r="X37" s="104">
        <f>SUM(X12:X36)</f>
        <v>0</v>
      </c>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107"/>
      <c r="DL37" s="107"/>
      <c r="DM37" s="107"/>
      <c r="DN37" s="107"/>
      <c r="DO37" s="107"/>
      <c r="DP37" s="107"/>
      <c r="DQ37" s="107"/>
      <c r="DR37" s="107"/>
      <c r="DS37" s="107"/>
      <c r="DT37" s="107"/>
      <c r="DU37" s="107"/>
      <c r="DV37" s="107"/>
      <c r="DW37" s="107"/>
      <c r="DX37" s="107"/>
      <c r="DY37" s="107"/>
    </row>
    <row r="38" spans="1:129" s="51" customFormat="1" ht="135" x14ac:dyDescent="0.25">
      <c r="A38" s="517" t="s">
        <v>953</v>
      </c>
      <c r="B38" s="593" t="s">
        <v>200</v>
      </c>
      <c r="C38" s="530" t="s">
        <v>80</v>
      </c>
      <c r="D38" s="44" t="s">
        <v>1021</v>
      </c>
      <c r="E38" s="8" t="s">
        <v>201</v>
      </c>
      <c r="F38" s="311">
        <v>27764998</v>
      </c>
      <c r="G38" s="67"/>
      <c r="H38" s="44"/>
      <c r="I38" s="247"/>
      <c r="J38" s="44"/>
      <c r="K38" s="44"/>
      <c r="L38" s="66">
        <f t="shared" ref="L38:L40" si="1">+F38+G38+H38+I38+J38-K38</f>
        <v>27764998</v>
      </c>
      <c r="M38" s="548">
        <f>86495291+30000000</f>
        <v>116495291</v>
      </c>
      <c r="N38" s="44"/>
      <c r="O38" s="44"/>
      <c r="P38" s="44"/>
      <c r="Q38" s="44"/>
      <c r="R38" s="46"/>
      <c r="S38" s="243"/>
      <c r="T38" s="80"/>
      <c r="U38" s="243"/>
      <c r="V38" s="243"/>
      <c r="W38" s="80"/>
      <c r="X38" s="243"/>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row>
    <row r="39" spans="1:129" s="51" customFormat="1" ht="121.5" x14ac:dyDescent="0.25">
      <c r="A39" s="518"/>
      <c r="B39" s="594"/>
      <c r="C39" s="531"/>
      <c r="D39" s="44" t="s">
        <v>1022</v>
      </c>
      <c r="E39" s="8" t="s">
        <v>202</v>
      </c>
      <c r="F39" s="311">
        <v>6518673</v>
      </c>
      <c r="G39" s="67"/>
      <c r="H39" s="44"/>
      <c r="I39" s="247"/>
      <c r="J39" s="44"/>
      <c r="K39" s="44"/>
      <c r="L39" s="66">
        <f t="shared" si="1"/>
        <v>6518673</v>
      </c>
      <c r="M39" s="549"/>
      <c r="N39" s="44"/>
      <c r="O39" s="44"/>
      <c r="P39" s="44"/>
      <c r="Q39" s="44"/>
      <c r="R39" s="46"/>
      <c r="S39" s="243"/>
      <c r="T39" s="80"/>
      <c r="U39" s="243"/>
      <c r="V39" s="243"/>
      <c r="W39" s="80"/>
      <c r="X39" s="243"/>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row>
    <row r="40" spans="1:129" s="51" customFormat="1" ht="121.5" x14ac:dyDescent="0.25">
      <c r="A40" s="519"/>
      <c r="B40" s="597"/>
      <c r="C40" s="532"/>
      <c r="D40" s="44" t="s">
        <v>1026</v>
      </c>
      <c r="E40" s="8" t="s">
        <v>203</v>
      </c>
      <c r="F40" s="311">
        <v>52211620</v>
      </c>
      <c r="G40" s="311">
        <v>19560136</v>
      </c>
      <c r="H40" s="44"/>
      <c r="I40" s="312">
        <v>10439864</v>
      </c>
      <c r="J40" s="44"/>
      <c r="K40" s="44"/>
      <c r="L40" s="66">
        <f t="shared" si="1"/>
        <v>82211620</v>
      </c>
      <c r="M40" s="550"/>
      <c r="N40" s="44"/>
      <c r="O40" s="44"/>
      <c r="P40" s="44"/>
      <c r="Q40" s="44"/>
      <c r="R40" s="46"/>
      <c r="S40" s="243"/>
      <c r="T40" s="80"/>
      <c r="U40" s="243"/>
      <c r="V40" s="243"/>
      <c r="W40" s="80"/>
      <c r="X40" s="243">
        <f t="shared" ref="X40" si="2">SUM(X37:X39)</f>
        <v>0</v>
      </c>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row>
    <row r="41" spans="1:129" s="108" customFormat="1" ht="15" x14ac:dyDescent="0.25">
      <c r="A41" s="93"/>
      <c r="B41" s="93"/>
      <c r="C41" s="93"/>
      <c r="D41" s="93"/>
      <c r="E41" s="105"/>
      <c r="F41" s="102"/>
      <c r="G41" s="150"/>
      <c r="H41" s="93"/>
      <c r="I41" s="254"/>
      <c r="J41" s="93"/>
      <c r="K41" s="93"/>
      <c r="L41" s="103">
        <f>SUM(L38:L40)</f>
        <v>116495291</v>
      </c>
      <c r="M41" s="102"/>
      <c r="N41" s="106"/>
      <c r="O41" s="87"/>
      <c r="P41" s="96"/>
      <c r="Q41" s="104">
        <f>SUM(Q38:Q40)</f>
        <v>0</v>
      </c>
      <c r="R41" s="90"/>
      <c r="S41" s="87"/>
      <c r="T41" s="96"/>
      <c r="U41" s="104">
        <f>SUM(U38:U40)</f>
        <v>0</v>
      </c>
      <c r="V41" s="87"/>
      <c r="W41" s="96"/>
      <c r="X41" s="104">
        <f>SUM(X38:X40)</f>
        <v>0</v>
      </c>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107"/>
      <c r="DX41" s="107"/>
      <c r="DY41" s="107"/>
    </row>
    <row r="42" spans="1:129" s="51" customFormat="1" ht="67.5" x14ac:dyDescent="0.25">
      <c r="A42" s="44" t="s">
        <v>973</v>
      </c>
      <c r="B42" s="8" t="s">
        <v>204</v>
      </c>
      <c r="C42" s="38" t="s">
        <v>80</v>
      </c>
      <c r="D42" s="171" t="s">
        <v>1024</v>
      </c>
      <c r="E42" s="8" t="s">
        <v>207</v>
      </c>
      <c r="F42" s="311">
        <v>86495292</v>
      </c>
      <c r="G42" s="67"/>
      <c r="H42" s="44"/>
      <c r="I42" s="312">
        <v>11058965</v>
      </c>
      <c r="J42" s="44"/>
      <c r="K42" s="44"/>
      <c r="L42" s="67">
        <f>+F42+G42+H42+I42+J42-K42</f>
        <v>97554257</v>
      </c>
      <c r="M42" s="318">
        <f>86495292+11058965</f>
        <v>97554257</v>
      </c>
      <c r="N42" s="81" t="s">
        <v>1789</v>
      </c>
      <c r="O42" s="44">
        <v>555</v>
      </c>
      <c r="P42" s="81" t="s">
        <v>1788</v>
      </c>
      <c r="Q42" s="377">
        <v>97554257</v>
      </c>
      <c r="R42" s="46"/>
      <c r="S42" s="243">
        <v>44</v>
      </c>
      <c r="T42" s="80">
        <v>44795</v>
      </c>
      <c r="U42" s="377">
        <v>97507410</v>
      </c>
      <c r="V42" s="243">
        <v>379</v>
      </c>
      <c r="W42" s="80">
        <v>44826</v>
      </c>
      <c r="X42" s="243">
        <v>97507410</v>
      </c>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row>
    <row r="43" spans="1:129" s="108" customFormat="1" ht="15" x14ac:dyDescent="0.25">
      <c r="A43" s="93"/>
      <c r="B43" s="93"/>
      <c r="C43" s="93"/>
      <c r="D43" s="93"/>
      <c r="E43" s="105"/>
      <c r="F43" s="102"/>
      <c r="G43" s="150"/>
      <c r="H43" s="93"/>
      <c r="I43" s="254"/>
      <c r="J43" s="93"/>
      <c r="K43" s="93"/>
      <c r="L43" s="103">
        <f>+L42</f>
        <v>97554257</v>
      </c>
      <c r="M43" s="102"/>
      <c r="N43" s="106"/>
      <c r="O43" s="87"/>
      <c r="P43" s="96"/>
      <c r="Q43" s="104">
        <f>+Q42</f>
        <v>97554257</v>
      </c>
      <c r="R43" s="90"/>
      <c r="S43" s="87"/>
      <c r="T43" s="96"/>
      <c r="U43" s="104">
        <f>+U42</f>
        <v>97507410</v>
      </c>
      <c r="V43" s="87"/>
      <c r="W43" s="96"/>
      <c r="X43" s="104">
        <f>+X42</f>
        <v>97507410</v>
      </c>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row>
    <row r="44" spans="1:129" s="51" customFormat="1" ht="67.5" x14ac:dyDescent="0.25">
      <c r="A44" s="44" t="s">
        <v>974</v>
      </c>
      <c r="B44" s="8" t="s">
        <v>205</v>
      </c>
      <c r="C44" s="38" t="s">
        <v>80</v>
      </c>
      <c r="D44" s="44" t="s">
        <v>1029</v>
      </c>
      <c r="E44" s="8" t="s">
        <v>208</v>
      </c>
      <c r="F44" s="311">
        <v>14415882</v>
      </c>
      <c r="G44" s="311">
        <v>925300</v>
      </c>
      <c r="H44" s="44"/>
      <c r="I44" s="312">
        <v>1739977</v>
      </c>
      <c r="J44" s="44"/>
      <c r="K44" s="44"/>
      <c r="L44" s="67">
        <f>+F44+G44+H44+I44+J44-K44</f>
        <v>17081159</v>
      </c>
      <c r="M44" s="318">
        <f>14415882+2665277</f>
        <v>17081159</v>
      </c>
      <c r="N44" s="79" t="s">
        <v>1680</v>
      </c>
      <c r="O44" s="44">
        <v>396</v>
      </c>
      <c r="P44" s="81" t="s">
        <v>1681</v>
      </c>
      <c r="Q44" s="377">
        <v>16758000</v>
      </c>
      <c r="R44" s="46"/>
      <c r="S44" s="243">
        <v>38</v>
      </c>
      <c r="T44" s="80">
        <v>44754</v>
      </c>
      <c r="U44" s="377">
        <v>16758000</v>
      </c>
      <c r="V44" s="243"/>
      <c r="W44" s="80"/>
      <c r="X44" s="243"/>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row>
    <row r="45" spans="1:129" s="108" customFormat="1" ht="15" x14ac:dyDescent="0.25">
      <c r="A45" s="93"/>
      <c r="B45" s="93"/>
      <c r="C45" s="93"/>
      <c r="D45" s="93"/>
      <c r="E45" s="105"/>
      <c r="F45" s="102"/>
      <c r="G45" s="150"/>
      <c r="H45" s="93"/>
      <c r="I45" s="254"/>
      <c r="J45" s="93"/>
      <c r="K45" s="93"/>
      <c r="L45" s="103">
        <f>+L44</f>
        <v>17081159</v>
      </c>
      <c r="M45" s="102"/>
      <c r="N45" s="106"/>
      <c r="O45" s="87"/>
      <c r="P45" s="96"/>
      <c r="Q45" s="104">
        <f>+Q44</f>
        <v>16758000</v>
      </c>
      <c r="R45" s="90"/>
      <c r="S45" s="87"/>
      <c r="T45" s="96"/>
      <c r="U45" s="104">
        <f>+U44</f>
        <v>16758000</v>
      </c>
      <c r="V45" s="87"/>
      <c r="W45" s="96"/>
      <c r="X45" s="104">
        <f>+X44</f>
        <v>0</v>
      </c>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c r="DG45" s="107"/>
      <c r="DH45" s="107"/>
      <c r="DI45" s="107"/>
      <c r="DJ45" s="107"/>
      <c r="DK45" s="107"/>
      <c r="DL45" s="107"/>
      <c r="DM45" s="107"/>
      <c r="DN45" s="107"/>
      <c r="DO45" s="107"/>
      <c r="DP45" s="107"/>
      <c r="DQ45" s="107"/>
      <c r="DR45" s="107"/>
      <c r="DS45" s="107"/>
      <c r="DT45" s="107"/>
      <c r="DU45" s="107"/>
      <c r="DV45" s="107"/>
      <c r="DW45" s="107"/>
      <c r="DX45" s="107"/>
      <c r="DY45" s="107"/>
    </row>
    <row r="46" spans="1:129" s="51" customFormat="1" ht="67.5" x14ac:dyDescent="0.25">
      <c r="A46" s="44" t="s">
        <v>975</v>
      </c>
      <c r="B46" s="8" t="s">
        <v>206</v>
      </c>
      <c r="C46" s="38" t="s">
        <v>80</v>
      </c>
      <c r="D46" s="173" t="s">
        <v>1020</v>
      </c>
      <c r="E46" s="8" t="s">
        <v>209</v>
      </c>
      <c r="F46" s="311">
        <v>14415882</v>
      </c>
      <c r="G46" s="311">
        <v>10804332</v>
      </c>
      <c r="H46" s="44"/>
      <c r="I46" s="312">
        <v>1739977</v>
      </c>
      <c r="J46" s="44"/>
      <c r="K46" s="44"/>
      <c r="L46" s="67">
        <f>+F46+G46+H46+I46+J46-K46</f>
        <v>26960191</v>
      </c>
      <c r="M46" s="318">
        <f>14415882+12544309</f>
        <v>26960191</v>
      </c>
      <c r="N46" s="81" t="s">
        <v>1800</v>
      </c>
      <c r="O46" s="44">
        <v>576</v>
      </c>
      <c r="P46" s="81" t="s">
        <v>1801</v>
      </c>
      <c r="Q46" s="377">
        <v>26960112</v>
      </c>
      <c r="R46" s="46"/>
      <c r="S46" s="243">
        <v>47</v>
      </c>
      <c r="T46" s="80">
        <v>44813</v>
      </c>
      <c r="U46" s="377">
        <v>26960112</v>
      </c>
      <c r="V46" s="243"/>
      <c r="W46" s="80"/>
      <c r="X46" s="243"/>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row>
    <row r="47" spans="1:129" s="108" customFormat="1" ht="15" x14ac:dyDescent="0.25">
      <c r="A47" s="93"/>
      <c r="B47" s="93"/>
      <c r="C47" s="93"/>
      <c r="D47" s="93"/>
      <c r="E47" s="105"/>
      <c r="F47" s="102"/>
      <c r="G47" s="150"/>
      <c r="H47" s="93"/>
      <c r="I47" s="254"/>
      <c r="J47" s="93"/>
      <c r="K47" s="93"/>
      <c r="L47" s="103">
        <f>SUM(L46)</f>
        <v>26960191</v>
      </c>
      <c r="M47" s="102"/>
      <c r="N47" s="106"/>
      <c r="O47" s="87"/>
      <c r="P47" s="96"/>
      <c r="Q47" s="104">
        <f>SUM(Q46)</f>
        <v>26960112</v>
      </c>
      <c r="R47" s="90"/>
      <c r="S47" s="87"/>
      <c r="T47" s="96"/>
      <c r="U47" s="104">
        <f>SUM(U46)</f>
        <v>26960112</v>
      </c>
      <c r="V47" s="87"/>
      <c r="W47" s="96"/>
      <c r="X47" s="104">
        <f>SUM(X46)</f>
        <v>0</v>
      </c>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7"/>
      <c r="DV47" s="107"/>
      <c r="DW47" s="107"/>
      <c r="DX47" s="107"/>
      <c r="DY47" s="107"/>
    </row>
    <row r="48" spans="1:129" s="113" customFormat="1" ht="54" x14ac:dyDescent="0.25">
      <c r="A48" s="192" t="s">
        <v>1106</v>
      </c>
      <c r="B48" s="222" t="s">
        <v>1107</v>
      </c>
      <c r="C48" s="38" t="s">
        <v>80</v>
      </c>
      <c r="D48" s="192" t="s">
        <v>1275</v>
      </c>
      <c r="E48" s="201" t="s">
        <v>1230</v>
      </c>
      <c r="F48" s="190"/>
      <c r="G48" s="314">
        <v>124621928</v>
      </c>
      <c r="H48" s="192"/>
      <c r="I48" s="67"/>
      <c r="J48" s="210"/>
      <c r="K48" s="210"/>
      <c r="L48" s="66">
        <f>+F48+G48+H48+I48+J48-K48</f>
        <v>124621928</v>
      </c>
      <c r="M48" s="318">
        <v>124621928</v>
      </c>
      <c r="N48" s="231"/>
      <c r="O48" s="196"/>
      <c r="P48" s="80"/>
      <c r="Q48" s="200"/>
      <c r="R48" s="46"/>
      <c r="S48" s="196"/>
      <c r="T48" s="80"/>
      <c r="U48" s="200"/>
      <c r="V48" s="196"/>
      <c r="W48" s="80"/>
      <c r="X48" s="200"/>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112"/>
      <c r="BT48" s="112"/>
      <c r="BU48" s="112"/>
      <c r="BV48" s="112"/>
      <c r="BW48" s="112"/>
      <c r="BX48" s="112"/>
      <c r="BY48" s="112"/>
      <c r="BZ48" s="112"/>
      <c r="CA48" s="112"/>
      <c r="CB48" s="112"/>
      <c r="CC48" s="112"/>
      <c r="CD48" s="112"/>
      <c r="CE48" s="112"/>
      <c r="CF48" s="112"/>
      <c r="CG48" s="112"/>
      <c r="CH48" s="112"/>
      <c r="CI48" s="112"/>
      <c r="CJ48" s="112"/>
      <c r="CK48" s="112"/>
      <c r="CL48" s="112"/>
      <c r="CM48" s="112"/>
      <c r="CN48" s="112"/>
      <c r="CO48" s="112"/>
      <c r="CP48" s="112"/>
      <c r="CQ48" s="112"/>
      <c r="CR48" s="112"/>
      <c r="CS48" s="112"/>
      <c r="CT48" s="112"/>
      <c r="CU48" s="112"/>
      <c r="CV48" s="112"/>
      <c r="CW48" s="112"/>
      <c r="CX48" s="112"/>
      <c r="CY48" s="112"/>
      <c r="CZ48" s="112"/>
      <c r="DA48" s="112"/>
      <c r="DB48" s="112"/>
      <c r="DC48" s="112"/>
      <c r="DD48" s="112"/>
      <c r="DE48" s="112"/>
      <c r="DF48" s="112"/>
      <c r="DG48" s="112"/>
      <c r="DH48" s="112"/>
      <c r="DI48" s="112"/>
      <c r="DJ48" s="112"/>
      <c r="DK48" s="112"/>
      <c r="DL48" s="112"/>
      <c r="DM48" s="112"/>
      <c r="DN48" s="112"/>
      <c r="DO48" s="112"/>
      <c r="DP48" s="112"/>
      <c r="DQ48" s="112"/>
      <c r="DR48" s="112"/>
      <c r="DS48" s="112"/>
      <c r="DT48" s="112"/>
      <c r="DU48" s="112"/>
      <c r="DV48" s="112"/>
      <c r="DW48" s="112"/>
      <c r="DX48" s="112"/>
      <c r="DY48" s="112"/>
    </row>
    <row r="49" spans="1:129" s="108" customFormat="1" ht="15" x14ac:dyDescent="0.25">
      <c r="A49" s="93"/>
      <c r="B49" s="93"/>
      <c r="C49" s="93"/>
      <c r="D49" s="93"/>
      <c r="E49" s="105"/>
      <c r="F49" s="102"/>
      <c r="G49" s="150"/>
      <c r="H49" s="93"/>
      <c r="I49" s="254"/>
      <c r="J49" s="93"/>
      <c r="K49" s="93"/>
      <c r="L49" s="103">
        <f>SUM(L48)</f>
        <v>124621928</v>
      </c>
      <c r="M49" s="102"/>
      <c r="N49" s="106"/>
      <c r="O49" s="87"/>
      <c r="P49" s="96"/>
      <c r="Q49" s="104">
        <f>SUM(Q48)</f>
        <v>0</v>
      </c>
      <c r="R49" s="90"/>
      <c r="S49" s="87"/>
      <c r="T49" s="96"/>
      <c r="U49" s="104">
        <f>SUM(U48)</f>
        <v>0</v>
      </c>
      <c r="V49" s="87"/>
      <c r="W49" s="96"/>
      <c r="X49" s="104">
        <f>SUM(X48)</f>
        <v>0</v>
      </c>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row>
    <row r="50" spans="1:129" s="113" customFormat="1" ht="81" x14ac:dyDescent="0.25">
      <c r="A50" s="517" t="s">
        <v>1137</v>
      </c>
      <c r="B50" s="530" t="s">
        <v>1136</v>
      </c>
      <c r="C50" s="530" t="s">
        <v>80</v>
      </c>
      <c r="D50" s="192" t="s">
        <v>1227</v>
      </c>
      <c r="E50" s="201" t="s">
        <v>1214</v>
      </c>
      <c r="F50" s="190"/>
      <c r="G50" s="208"/>
      <c r="H50" s="314">
        <v>1800000</v>
      </c>
      <c r="I50" s="67"/>
      <c r="J50" s="210"/>
      <c r="K50" s="210"/>
      <c r="L50" s="66">
        <f t="shared" ref="L50:L55" si="3">+F50+G50+H50+I50+J50-K50</f>
        <v>1800000</v>
      </c>
      <c r="M50" s="548">
        <v>185438200</v>
      </c>
      <c r="N50" s="231"/>
      <c r="O50" s="196"/>
      <c r="P50" s="80"/>
      <c r="Q50" s="200"/>
      <c r="R50" s="46"/>
      <c r="S50" s="196"/>
      <c r="T50" s="80"/>
      <c r="U50" s="200"/>
      <c r="V50" s="196"/>
      <c r="W50" s="80"/>
      <c r="X50" s="200"/>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112"/>
      <c r="BY50" s="112"/>
      <c r="BZ50" s="112"/>
      <c r="CA50" s="112"/>
      <c r="CB50" s="112"/>
      <c r="CC50" s="112"/>
      <c r="CD50" s="112"/>
      <c r="CE50" s="112"/>
      <c r="CF50" s="112"/>
      <c r="CG50" s="112"/>
      <c r="CH50" s="112"/>
      <c r="CI50" s="112"/>
      <c r="CJ50" s="112"/>
      <c r="CK50" s="112"/>
      <c r="CL50" s="112"/>
      <c r="CM50" s="112"/>
      <c r="CN50" s="112"/>
      <c r="CO50" s="112"/>
      <c r="CP50" s="112"/>
      <c r="CQ50" s="112"/>
      <c r="CR50" s="112"/>
      <c r="CS50" s="112"/>
      <c r="CT50" s="112"/>
      <c r="CU50" s="112"/>
      <c r="CV50" s="112"/>
      <c r="CW50" s="112"/>
      <c r="CX50" s="112"/>
      <c r="CY50" s="112"/>
      <c r="CZ50" s="112"/>
      <c r="DA50" s="112"/>
      <c r="DB50" s="112"/>
      <c r="DC50" s="112"/>
      <c r="DD50" s="112"/>
      <c r="DE50" s="112"/>
      <c r="DF50" s="112"/>
      <c r="DG50" s="112"/>
      <c r="DH50" s="112"/>
      <c r="DI50" s="112"/>
      <c r="DJ50" s="112"/>
      <c r="DK50" s="112"/>
      <c r="DL50" s="112"/>
      <c r="DM50" s="112"/>
      <c r="DN50" s="112"/>
      <c r="DO50" s="112"/>
      <c r="DP50" s="112"/>
      <c r="DQ50" s="112"/>
      <c r="DR50" s="112"/>
      <c r="DS50" s="112"/>
      <c r="DT50" s="112"/>
      <c r="DU50" s="112"/>
      <c r="DV50" s="112"/>
      <c r="DW50" s="112"/>
      <c r="DX50" s="112"/>
      <c r="DY50" s="112"/>
    </row>
    <row r="51" spans="1:129" s="113" customFormat="1" ht="15" x14ac:dyDescent="0.25">
      <c r="A51" s="518"/>
      <c r="B51" s="531"/>
      <c r="C51" s="531"/>
      <c r="D51" s="517" t="s">
        <v>1229</v>
      </c>
      <c r="E51" s="530" t="s">
        <v>1215</v>
      </c>
      <c r="F51" s="552"/>
      <c r="G51" s="533"/>
      <c r="H51" s="539">
        <v>183638200</v>
      </c>
      <c r="I51" s="533"/>
      <c r="J51" s="517"/>
      <c r="K51" s="517"/>
      <c r="L51" s="545">
        <f t="shared" si="3"/>
        <v>183638200</v>
      </c>
      <c r="M51" s="549"/>
      <c r="N51" s="79" t="s">
        <v>1649</v>
      </c>
      <c r="O51" s="210" t="s">
        <v>1655</v>
      </c>
      <c r="P51" s="82" t="s">
        <v>1652</v>
      </c>
      <c r="Q51" s="377">
        <v>70501200</v>
      </c>
      <c r="R51" s="46"/>
      <c r="S51" s="206">
        <v>39</v>
      </c>
      <c r="T51" s="48">
        <v>44760</v>
      </c>
      <c r="U51" s="428">
        <v>70501200</v>
      </c>
      <c r="V51" s="206">
        <v>330</v>
      </c>
      <c r="W51" s="48">
        <v>44776</v>
      </c>
      <c r="X51" s="177">
        <v>70501200</v>
      </c>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112"/>
      <c r="DH51" s="112"/>
      <c r="DI51" s="112"/>
      <c r="DJ51" s="112"/>
      <c r="DK51" s="112"/>
      <c r="DL51" s="112"/>
      <c r="DM51" s="112"/>
      <c r="DN51" s="112"/>
      <c r="DO51" s="112"/>
      <c r="DP51" s="112"/>
      <c r="DQ51" s="112"/>
      <c r="DR51" s="112"/>
      <c r="DS51" s="112"/>
      <c r="DT51" s="112"/>
      <c r="DU51" s="112"/>
      <c r="DV51" s="112"/>
      <c r="DW51" s="112"/>
      <c r="DX51" s="112"/>
      <c r="DY51" s="112"/>
    </row>
    <row r="52" spans="1:129" s="113" customFormat="1" ht="15" x14ac:dyDescent="0.25">
      <c r="A52" s="518"/>
      <c r="B52" s="531"/>
      <c r="C52" s="531"/>
      <c r="D52" s="518"/>
      <c r="E52" s="531"/>
      <c r="F52" s="553"/>
      <c r="G52" s="534"/>
      <c r="H52" s="540"/>
      <c r="I52" s="534"/>
      <c r="J52" s="518"/>
      <c r="K52" s="518"/>
      <c r="L52" s="546"/>
      <c r="M52" s="549"/>
      <c r="N52" s="79" t="s">
        <v>1650</v>
      </c>
      <c r="O52" s="355" t="s">
        <v>1656</v>
      </c>
      <c r="P52" s="82" t="s">
        <v>1653</v>
      </c>
      <c r="Q52" s="377">
        <v>71532720</v>
      </c>
      <c r="R52" s="46"/>
      <c r="S52" s="333">
        <v>40</v>
      </c>
      <c r="T52" s="48">
        <v>44760</v>
      </c>
      <c r="U52" s="428">
        <v>71532720</v>
      </c>
      <c r="V52" s="333">
        <v>349</v>
      </c>
      <c r="W52" s="48">
        <v>44778</v>
      </c>
      <c r="X52" s="177">
        <v>71532720</v>
      </c>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c r="CR52" s="112"/>
      <c r="CS52" s="112"/>
      <c r="CT52" s="112"/>
      <c r="CU52" s="112"/>
      <c r="CV52" s="112"/>
      <c r="CW52" s="112"/>
      <c r="CX52" s="112"/>
      <c r="CY52" s="112"/>
      <c r="CZ52" s="112"/>
      <c r="DA52" s="112"/>
      <c r="DB52" s="112"/>
      <c r="DC52" s="112"/>
      <c r="DD52" s="112"/>
      <c r="DE52" s="112"/>
      <c r="DF52" s="112"/>
      <c r="DG52" s="112"/>
      <c r="DH52" s="112"/>
      <c r="DI52" s="112"/>
      <c r="DJ52" s="112"/>
      <c r="DK52" s="112"/>
      <c r="DL52" s="112"/>
      <c r="DM52" s="112"/>
      <c r="DN52" s="112"/>
      <c r="DO52" s="112"/>
      <c r="DP52" s="112"/>
      <c r="DQ52" s="112"/>
      <c r="DR52" s="112"/>
      <c r="DS52" s="112"/>
      <c r="DT52" s="112"/>
      <c r="DU52" s="112"/>
      <c r="DV52" s="112"/>
      <c r="DW52" s="112"/>
      <c r="DX52" s="112"/>
      <c r="DY52" s="112"/>
    </row>
    <row r="53" spans="1:129" s="113" customFormat="1" ht="15" x14ac:dyDescent="0.25">
      <c r="A53" s="519"/>
      <c r="B53" s="532"/>
      <c r="C53" s="532"/>
      <c r="D53" s="519"/>
      <c r="E53" s="532"/>
      <c r="F53" s="554"/>
      <c r="G53" s="535"/>
      <c r="H53" s="541"/>
      <c r="I53" s="535"/>
      <c r="J53" s="519"/>
      <c r="K53" s="519"/>
      <c r="L53" s="547"/>
      <c r="M53" s="550"/>
      <c r="N53" s="79" t="s">
        <v>1651</v>
      </c>
      <c r="O53" s="355" t="s">
        <v>1657</v>
      </c>
      <c r="P53" s="82" t="s">
        <v>1654</v>
      </c>
      <c r="Q53" s="377">
        <v>41496000</v>
      </c>
      <c r="R53" s="46"/>
      <c r="S53" s="333">
        <v>41</v>
      </c>
      <c r="T53" s="48">
        <v>44760</v>
      </c>
      <c r="U53" s="428">
        <v>41496000</v>
      </c>
      <c r="V53" s="333">
        <v>350</v>
      </c>
      <c r="W53" s="48">
        <v>44778</v>
      </c>
      <c r="X53" s="177">
        <v>41496000</v>
      </c>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c r="BM53" s="112"/>
      <c r="BN53" s="112"/>
      <c r="BO53" s="112"/>
      <c r="BP53" s="112"/>
      <c r="BQ53" s="112"/>
      <c r="BR53" s="112"/>
      <c r="BS53" s="112"/>
      <c r="BT53" s="112"/>
      <c r="BU53" s="112"/>
      <c r="BV53" s="112"/>
      <c r="BW53" s="112"/>
      <c r="BX53" s="112"/>
      <c r="BY53" s="112"/>
      <c r="BZ53" s="112"/>
      <c r="CA53" s="112"/>
      <c r="CB53" s="112"/>
      <c r="CC53" s="112"/>
      <c r="CD53" s="112"/>
      <c r="CE53" s="112"/>
      <c r="CF53" s="112"/>
      <c r="CG53" s="112"/>
      <c r="CH53" s="112"/>
      <c r="CI53" s="112"/>
      <c r="CJ53" s="112"/>
      <c r="CK53" s="112"/>
      <c r="CL53" s="112"/>
      <c r="CM53" s="112"/>
      <c r="CN53" s="112"/>
      <c r="CO53" s="112"/>
      <c r="CP53" s="112"/>
      <c r="CQ53" s="112"/>
      <c r="CR53" s="112"/>
      <c r="CS53" s="112"/>
      <c r="CT53" s="112"/>
      <c r="CU53" s="112"/>
      <c r="CV53" s="112"/>
      <c r="CW53" s="112"/>
      <c r="CX53" s="112"/>
      <c r="CY53" s="112"/>
      <c r="CZ53" s="112"/>
      <c r="DA53" s="112"/>
      <c r="DB53" s="112"/>
      <c r="DC53" s="112"/>
      <c r="DD53" s="112"/>
      <c r="DE53" s="112"/>
      <c r="DF53" s="112"/>
      <c r="DG53" s="112"/>
      <c r="DH53" s="112"/>
      <c r="DI53" s="112"/>
      <c r="DJ53" s="112"/>
      <c r="DK53" s="112"/>
      <c r="DL53" s="112"/>
      <c r="DM53" s="112"/>
      <c r="DN53" s="112"/>
      <c r="DO53" s="112"/>
      <c r="DP53" s="112"/>
      <c r="DQ53" s="112"/>
      <c r="DR53" s="112"/>
      <c r="DS53" s="112"/>
      <c r="DT53" s="112"/>
      <c r="DU53" s="112"/>
      <c r="DV53" s="112"/>
      <c r="DW53" s="112"/>
      <c r="DX53" s="112"/>
      <c r="DY53" s="112"/>
    </row>
    <row r="54" spans="1:129" s="108" customFormat="1" ht="15" x14ac:dyDescent="0.25">
      <c r="A54" s="93"/>
      <c r="B54" s="93"/>
      <c r="C54" s="93"/>
      <c r="D54" s="93"/>
      <c r="E54" s="105"/>
      <c r="F54" s="102"/>
      <c r="G54" s="150"/>
      <c r="H54" s="93"/>
      <c r="I54" s="254"/>
      <c r="J54" s="93"/>
      <c r="K54" s="93"/>
      <c r="L54" s="103">
        <f>SUM(L50:L51)</f>
        <v>185438200</v>
      </c>
      <c r="M54" s="102"/>
      <c r="N54" s="106"/>
      <c r="O54" s="87"/>
      <c r="P54" s="96"/>
      <c r="Q54" s="104">
        <f>SUM(Q51:Q53)</f>
        <v>183529920</v>
      </c>
      <c r="R54" s="90"/>
      <c r="S54" s="87"/>
      <c r="T54" s="96"/>
      <c r="U54" s="104">
        <f>SUM(U51:U53)</f>
        <v>183529920</v>
      </c>
      <c r="V54" s="87"/>
      <c r="W54" s="96"/>
      <c r="X54" s="104">
        <f>SUM(X50:X53)</f>
        <v>183529920</v>
      </c>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row>
    <row r="55" spans="1:129" s="113" customFormat="1" ht="81" x14ac:dyDescent="0.25">
      <c r="A55" s="192" t="s">
        <v>1139</v>
      </c>
      <c r="B55" s="195" t="s">
        <v>1138</v>
      </c>
      <c r="C55" s="38" t="s">
        <v>80</v>
      </c>
      <c r="D55" s="192" t="s">
        <v>1228</v>
      </c>
      <c r="E55" s="201" t="s">
        <v>1216</v>
      </c>
      <c r="F55" s="190"/>
      <c r="G55" s="208"/>
      <c r="H55" s="314">
        <v>6518443</v>
      </c>
      <c r="I55" s="67"/>
      <c r="J55" s="210"/>
      <c r="K55" s="210"/>
      <c r="L55" s="66">
        <f t="shared" si="3"/>
        <v>6518443</v>
      </c>
      <c r="M55" s="318">
        <v>6518443</v>
      </c>
      <c r="N55" s="231"/>
      <c r="O55" s="196"/>
      <c r="P55" s="80"/>
      <c r="Q55" s="200"/>
      <c r="R55" s="46"/>
      <c r="S55" s="191"/>
      <c r="T55" s="48"/>
      <c r="U55" s="189"/>
      <c r="V55" s="191"/>
      <c r="W55" s="48"/>
      <c r="X55" s="221"/>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112"/>
      <c r="BY55" s="112"/>
      <c r="BZ55" s="112"/>
      <c r="CA55" s="112"/>
      <c r="CB55" s="112"/>
      <c r="CC55" s="112"/>
      <c r="CD55" s="112"/>
      <c r="CE55" s="112"/>
      <c r="CF55" s="112"/>
      <c r="CG55" s="112"/>
      <c r="CH55" s="112"/>
      <c r="CI55" s="112"/>
      <c r="CJ55" s="112"/>
      <c r="CK55" s="112"/>
      <c r="CL55" s="112"/>
      <c r="CM55" s="112"/>
      <c r="CN55" s="112"/>
      <c r="CO55" s="112"/>
      <c r="CP55" s="112"/>
      <c r="CQ55" s="112"/>
      <c r="CR55" s="112"/>
      <c r="CS55" s="112"/>
      <c r="CT55" s="112"/>
      <c r="CU55" s="112"/>
      <c r="CV55" s="112"/>
      <c r="CW55" s="112"/>
      <c r="CX55" s="112"/>
      <c r="CY55" s="112"/>
      <c r="CZ55" s="112"/>
      <c r="DA55" s="112"/>
      <c r="DB55" s="112"/>
      <c r="DC55" s="112"/>
      <c r="DD55" s="112"/>
      <c r="DE55" s="112"/>
      <c r="DF55" s="112"/>
      <c r="DG55" s="112"/>
      <c r="DH55" s="112"/>
      <c r="DI55" s="112"/>
      <c r="DJ55" s="112"/>
      <c r="DK55" s="112"/>
      <c r="DL55" s="112"/>
      <c r="DM55" s="112"/>
      <c r="DN55" s="112"/>
      <c r="DO55" s="112"/>
      <c r="DP55" s="112"/>
      <c r="DQ55" s="112"/>
      <c r="DR55" s="112"/>
      <c r="DS55" s="112"/>
      <c r="DT55" s="112"/>
      <c r="DU55" s="112"/>
      <c r="DV55" s="112"/>
      <c r="DW55" s="112"/>
      <c r="DX55" s="112"/>
      <c r="DY55" s="112"/>
    </row>
    <row r="56" spans="1:129" s="108" customFormat="1" ht="15.75" thickBot="1" x14ac:dyDescent="0.3">
      <c r="A56" s="93"/>
      <c r="B56" s="93"/>
      <c r="C56" s="93"/>
      <c r="D56" s="93"/>
      <c r="E56" s="105"/>
      <c r="F56" s="102"/>
      <c r="G56" s="150"/>
      <c r="H56" s="93"/>
      <c r="I56" s="254"/>
      <c r="J56" s="93"/>
      <c r="K56" s="93"/>
      <c r="L56" s="103">
        <f>SUM(L55)</f>
        <v>6518443</v>
      </c>
      <c r="M56" s="102"/>
      <c r="N56" s="106"/>
      <c r="O56" s="87"/>
      <c r="P56" s="96"/>
      <c r="Q56" s="104">
        <f>SUM(Q55)</f>
        <v>0</v>
      </c>
      <c r="R56" s="90"/>
      <c r="S56" s="87"/>
      <c r="T56" s="96"/>
      <c r="U56" s="104">
        <f>SUM(U55)</f>
        <v>0</v>
      </c>
      <c r="V56" s="87"/>
      <c r="W56" s="96"/>
      <c r="X56" s="104">
        <f>SUM(X55)</f>
        <v>0</v>
      </c>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row>
    <row r="57" spans="1:129" s="64" customFormat="1" ht="17.25" thickBot="1" x14ac:dyDescent="0.35">
      <c r="A57" s="52"/>
      <c r="B57" s="52"/>
      <c r="C57" s="42"/>
      <c r="D57" s="42"/>
      <c r="E57" s="42"/>
      <c r="F57" s="53"/>
      <c r="G57" s="253"/>
      <c r="H57" s="42"/>
      <c r="I57" s="228"/>
      <c r="J57" s="54" t="s">
        <v>29</v>
      </c>
      <c r="K57" s="55"/>
      <c r="L57" s="56">
        <f>+L47+L45+L43+L41+L37+L11+L9+L49+L54+L56</f>
        <v>884372648</v>
      </c>
      <c r="M57" s="174"/>
      <c r="N57" s="174"/>
      <c r="O57" s="174"/>
      <c r="P57" s="174"/>
      <c r="Q57" s="131">
        <f>+Q47+Q45+Q43+Q41+Q37+Q11+Q9+Q49+Q54+Q56</f>
        <v>356274944</v>
      </c>
      <c r="R57" s="58">
        <f>(Q57*1)/L57</f>
        <v>0.40285613175137458</v>
      </c>
      <c r="S57" s="59"/>
      <c r="T57" s="60"/>
      <c r="U57" s="181">
        <f>+U47+U45+U43+U41+U37+U11+U9+U49+U54+U56</f>
        <v>356228097</v>
      </c>
      <c r="V57" s="59"/>
      <c r="W57" s="60"/>
      <c r="X57" s="180">
        <f>+X47+X45+X43+X41+X37+X11+X9+X49+X54+X56</f>
        <v>295412530</v>
      </c>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row>
    <row r="58" spans="1:129" ht="15" x14ac:dyDescent="0.25"/>
    <row r="59" spans="1:129" ht="15" x14ac:dyDescent="0.25"/>
    <row r="60" spans="1:129" ht="15" x14ac:dyDescent="0.25"/>
    <row r="61" spans="1:129" ht="15" x14ac:dyDescent="0.25"/>
    <row r="62" spans="1:129" ht="15" x14ac:dyDescent="0.25"/>
    <row r="63" spans="1:129" ht="15" x14ac:dyDescent="0.25"/>
    <row r="64" spans="1:129"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sheetData>
  <sheetProtection algorithmName="SHA-512" hashValue="otOn1Ps3U3MHJ1OSQ/ca+JQdV0q26IA6MuiDzVhJQBCVwFr0I8akhCczGmm/l+0f1BubWQw5QT/eSrq/Q08ajQ==" saltValue="6ziAt9tvvOLugqu5ThnD4A==" spinCount="100000" sheet="1" objects="1" scenarios="1" selectLockedCells="1" selectUnlockedCells="1"/>
  <mergeCells count="29">
    <mergeCell ref="J51:J53"/>
    <mergeCell ref="K51:K53"/>
    <mergeCell ref="L51:L53"/>
    <mergeCell ref="M50:M53"/>
    <mergeCell ref="A50:A53"/>
    <mergeCell ref="F51:F53"/>
    <mergeCell ref="G51:G53"/>
    <mergeCell ref="H51:H53"/>
    <mergeCell ref="I51:I53"/>
    <mergeCell ref="D51:D53"/>
    <mergeCell ref="E51:E53"/>
    <mergeCell ref="C50:C53"/>
    <mergeCell ref="B50:B53"/>
    <mergeCell ref="A2:A5"/>
    <mergeCell ref="B2:V2"/>
    <mergeCell ref="W2:X2"/>
    <mergeCell ref="B3:V3"/>
    <mergeCell ref="W3:X3"/>
    <mergeCell ref="B4:V5"/>
    <mergeCell ref="W4:X4"/>
    <mergeCell ref="W5:X5"/>
    <mergeCell ref="M12:M36"/>
    <mergeCell ref="A12:A36"/>
    <mergeCell ref="B12:B36"/>
    <mergeCell ref="C12:C36"/>
    <mergeCell ref="A38:A40"/>
    <mergeCell ref="B38:B40"/>
    <mergeCell ref="C38:C40"/>
    <mergeCell ref="M38:M40"/>
  </mergeCells>
  <conditionalFormatting sqref="R7:R8 R10 R12:R36 R38:R40 R42 R44 R46 R58:R1048576">
    <cfRule type="cellIs" dxfId="579" priority="281" operator="between">
      <formula>0.51</formula>
      <formula>0.69</formula>
    </cfRule>
    <cfRule type="cellIs" dxfId="578" priority="282" operator="between">
      <formula>0.51</formula>
      <formula>0.69</formula>
    </cfRule>
    <cfRule type="cellIs" dxfId="577" priority="283" operator="lessThan">
      <formula>0.5</formula>
    </cfRule>
    <cfRule type="cellIs" dxfId="576" priority="284" operator="greaterThan">
      <formula>0.7</formula>
    </cfRule>
    <cfRule type="cellIs" dxfId="575" priority="285" operator="between">
      <formula>0.51</formula>
      <formula>0.69</formula>
    </cfRule>
    <cfRule type="cellIs" dxfId="574" priority="286" operator="lessThan">
      <formula>50</formula>
    </cfRule>
    <cfRule type="cellIs" dxfId="573" priority="287" operator="greaterThan">
      <formula>0.7</formula>
    </cfRule>
    <cfRule type="cellIs" dxfId="572" priority="288" operator="between">
      <formula>0.51</formula>
      <formula>0.69</formula>
    </cfRule>
    <cfRule type="cellIs" dxfId="571" priority="289" operator="lessThan">
      <formula>0.5</formula>
    </cfRule>
    <cfRule type="cellIs" dxfId="570" priority="290" operator="greaterThan">
      <formula>0.7</formula>
    </cfRule>
  </conditionalFormatting>
  <conditionalFormatting sqref="R9">
    <cfRule type="cellIs" dxfId="569" priority="271" operator="between">
      <formula>0.51</formula>
      <formula>0.69</formula>
    </cfRule>
    <cfRule type="cellIs" dxfId="568" priority="272" operator="between">
      <formula>0.51</formula>
      <formula>0.69</formula>
    </cfRule>
    <cfRule type="cellIs" dxfId="567" priority="273" operator="lessThan">
      <formula>0.5</formula>
    </cfRule>
    <cfRule type="cellIs" dxfId="566" priority="274" operator="greaterThan">
      <formula>0.7</formula>
    </cfRule>
    <cfRule type="cellIs" dxfId="565" priority="275" operator="between">
      <formula>0.51</formula>
      <formula>0.69</formula>
    </cfRule>
    <cfRule type="cellIs" dxfId="564" priority="276" operator="lessThan">
      <formula>50</formula>
    </cfRule>
    <cfRule type="cellIs" dxfId="563" priority="277" operator="greaterThan">
      <formula>0.7</formula>
    </cfRule>
    <cfRule type="cellIs" dxfId="562" priority="278" operator="between">
      <formula>0.51</formula>
      <formula>0.69</formula>
    </cfRule>
    <cfRule type="cellIs" dxfId="561" priority="279" operator="lessThan">
      <formula>0.5</formula>
    </cfRule>
    <cfRule type="cellIs" dxfId="560" priority="280" operator="greaterThan">
      <formula>0.7</formula>
    </cfRule>
  </conditionalFormatting>
  <conditionalFormatting sqref="R11">
    <cfRule type="cellIs" dxfId="559" priority="261" operator="between">
      <formula>0.51</formula>
      <formula>0.69</formula>
    </cfRule>
    <cfRule type="cellIs" dxfId="558" priority="262" operator="between">
      <formula>0.51</formula>
      <formula>0.69</formula>
    </cfRule>
    <cfRule type="cellIs" dxfId="557" priority="263" operator="lessThan">
      <formula>0.5</formula>
    </cfRule>
    <cfRule type="cellIs" dxfId="556" priority="264" operator="greaterThan">
      <formula>0.7</formula>
    </cfRule>
    <cfRule type="cellIs" dxfId="555" priority="265" operator="between">
      <formula>0.51</formula>
      <formula>0.69</formula>
    </cfRule>
    <cfRule type="cellIs" dxfId="554" priority="266" operator="lessThan">
      <formula>50</formula>
    </cfRule>
    <cfRule type="cellIs" dxfId="553" priority="267" operator="greaterThan">
      <formula>0.7</formula>
    </cfRule>
    <cfRule type="cellIs" dxfId="552" priority="268" operator="between">
      <formula>0.51</formula>
      <formula>0.69</formula>
    </cfRule>
    <cfRule type="cellIs" dxfId="551" priority="269" operator="lessThan">
      <formula>0.5</formula>
    </cfRule>
    <cfRule type="cellIs" dxfId="550" priority="270" operator="greaterThan">
      <formula>0.7</formula>
    </cfRule>
  </conditionalFormatting>
  <conditionalFormatting sqref="R37">
    <cfRule type="cellIs" dxfId="549" priority="251" operator="between">
      <formula>0.51</formula>
      <formula>0.69</formula>
    </cfRule>
    <cfRule type="cellIs" dxfId="548" priority="252" operator="between">
      <formula>0.51</formula>
      <formula>0.69</formula>
    </cfRule>
    <cfRule type="cellIs" dxfId="547" priority="253" operator="lessThan">
      <formula>0.5</formula>
    </cfRule>
    <cfRule type="cellIs" dxfId="546" priority="254" operator="greaterThan">
      <formula>0.7</formula>
    </cfRule>
    <cfRule type="cellIs" dxfId="545" priority="255" operator="between">
      <formula>0.51</formula>
      <formula>0.69</formula>
    </cfRule>
    <cfRule type="cellIs" dxfId="544" priority="256" operator="lessThan">
      <formula>50</formula>
    </cfRule>
    <cfRule type="cellIs" dxfId="543" priority="257" operator="greaterThan">
      <formula>0.7</formula>
    </cfRule>
    <cfRule type="cellIs" dxfId="542" priority="258" operator="between">
      <formula>0.51</formula>
      <formula>0.69</formula>
    </cfRule>
    <cfRule type="cellIs" dxfId="541" priority="259" operator="lessThan">
      <formula>0.5</formula>
    </cfRule>
    <cfRule type="cellIs" dxfId="540" priority="260" operator="greaterThan">
      <formula>0.7</formula>
    </cfRule>
  </conditionalFormatting>
  <conditionalFormatting sqref="R41">
    <cfRule type="cellIs" dxfId="539" priority="241" operator="between">
      <formula>0.51</formula>
      <formula>0.69</formula>
    </cfRule>
    <cfRule type="cellIs" dxfId="538" priority="242" operator="between">
      <formula>0.51</formula>
      <formula>0.69</formula>
    </cfRule>
    <cfRule type="cellIs" dxfId="537" priority="243" operator="lessThan">
      <formula>0.5</formula>
    </cfRule>
    <cfRule type="cellIs" dxfId="536" priority="244" operator="greaterThan">
      <formula>0.7</formula>
    </cfRule>
    <cfRule type="cellIs" dxfId="535" priority="245" operator="between">
      <formula>0.51</formula>
      <formula>0.69</formula>
    </cfRule>
    <cfRule type="cellIs" dxfId="534" priority="246" operator="lessThan">
      <formula>50</formula>
    </cfRule>
    <cfRule type="cellIs" dxfId="533" priority="247" operator="greaterThan">
      <formula>0.7</formula>
    </cfRule>
    <cfRule type="cellIs" dxfId="532" priority="248" operator="between">
      <formula>0.51</formula>
      <formula>0.69</formula>
    </cfRule>
    <cfRule type="cellIs" dxfId="531" priority="249" operator="lessThan">
      <formula>0.5</formula>
    </cfRule>
    <cfRule type="cellIs" dxfId="530" priority="250" operator="greaterThan">
      <formula>0.7</formula>
    </cfRule>
  </conditionalFormatting>
  <conditionalFormatting sqref="R43">
    <cfRule type="cellIs" dxfId="529" priority="231" operator="between">
      <formula>0.51</formula>
      <formula>0.69</formula>
    </cfRule>
    <cfRule type="cellIs" dxfId="528" priority="232" operator="between">
      <formula>0.51</formula>
      <formula>0.69</formula>
    </cfRule>
    <cfRule type="cellIs" dxfId="527" priority="233" operator="lessThan">
      <formula>0.5</formula>
    </cfRule>
    <cfRule type="cellIs" dxfId="526" priority="234" operator="greaterThan">
      <formula>0.7</formula>
    </cfRule>
    <cfRule type="cellIs" dxfId="525" priority="235" operator="between">
      <formula>0.51</formula>
      <formula>0.69</formula>
    </cfRule>
    <cfRule type="cellIs" dxfId="524" priority="236" operator="lessThan">
      <formula>50</formula>
    </cfRule>
    <cfRule type="cellIs" dxfId="523" priority="237" operator="greaterThan">
      <formula>0.7</formula>
    </cfRule>
    <cfRule type="cellIs" dxfId="522" priority="238" operator="between">
      <formula>0.51</formula>
      <formula>0.69</formula>
    </cfRule>
    <cfRule type="cellIs" dxfId="521" priority="239" operator="lessThan">
      <formula>0.5</formula>
    </cfRule>
    <cfRule type="cellIs" dxfId="520" priority="240" operator="greaterThan">
      <formula>0.7</formula>
    </cfRule>
  </conditionalFormatting>
  <conditionalFormatting sqref="R45">
    <cfRule type="cellIs" dxfId="519" priority="221" operator="between">
      <formula>0.51</formula>
      <formula>0.69</formula>
    </cfRule>
    <cfRule type="cellIs" dxfId="518" priority="222" operator="between">
      <formula>0.51</formula>
      <formula>0.69</formula>
    </cfRule>
    <cfRule type="cellIs" dxfId="517" priority="223" operator="lessThan">
      <formula>0.5</formula>
    </cfRule>
    <cfRule type="cellIs" dxfId="516" priority="224" operator="greaterThan">
      <formula>0.7</formula>
    </cfRule>
    <cfRule type="cellIs" dxfId="515" priority="225" operator="between">
      <formula>0.51</formula>
      <formula>0.69</formula>
    </cfRule>
    <cfRule type="cellIs" dxfId="514" priority="226" operator="lessThan">
      <formula>50</formula>
    </cfRule>
    <cfRule type="cellIs" dxfId="513" priority="227" operator="greaterThan">
      <formula>0.7</formula>
    </cfRule>
    <cfRule type="cellIs" dxfId="512" priority="228" operator="between">
      <formula>0.51</formula>
      <formula>0.69</formula>
    </cfRule>
    <cfRule type="cellIs" dxfId="511" priority="229" operator="lessThan">
      <formula>0.5</formula>
    </cfRule>
    <cfRule type="cellIs" dxfId="510" priority="230" operator="greaterThan">
      <formula>0.7</formula>
    </cfRule>
  </conditionalFormatting>
  <conditionalFormatting sqref="R57">
    <cfRule type="cellIs" dxfId="509" priority="41" operator="between">
      <formula>0.51</formula>
      <formula>0.69</formula>
    </cfRule>
    <cfRule type="cellIs" dxfId="508" priority="42" operator="between">
      <formula>0.51</formula>
      <formula>0.69</formula>
    </cfRule>
    <cfRule type="cellIs" dxfId="507" priority="43" operator="lessThan">
      <formula>0.5</formula>
    </cfRule>
    <cfRule type="cellIs" dxfId="506" priority="44" operator="greaterThan">
      <formula>0.7</formula>
    </cfRule>
    <cfRule type="cellIs" dxfId="505" priority="45" operator="between">
      <formula>0.51</formula>
      <formula>0.69</formula>
    </cfRule>
    <cfRule type="cellIs" dxfId="504" priority="46" operator="lessThan">
      <formula>50</formula>
    </cfRule>
    <cfRule type="cellIs" dxfId="503" priority="47" operator="greaterThan">
      <formula>0.7</formula>
    </cfRule>
    <cfRule type="cellIs" dxfId="502" priority="48" operator="between">
      <formula>0.51</formula>
      <formula>0.69</formula>
    </cfRule>
    <cfRule type="cellIs" dxfId="501" priority="49" operator="lessThan">
      <formula>0.5</formula>
    </cfRule>
    <cfRule type="cellIs" dxfId="500" priority="50" operator="greaterThan">
      <formula>0.7</formula>
    </cfRule>
  </conditionalFormatting>
  <conditionalFormatting sqref="R47:R48 R50:R53 R55">
    <cfRule type="cellIs" dxfId="499" priority="31" operator="between">
      <formula>0.51</formula>
      <formula>0.69</formula>
    </cfRule>
    <cfRule type="cellIs" dxfId="498" priority="32" operator="between">
      <formula>0.51</formula>
      <formula>0.69</formula>
    </cfRule>
    <cfRule type="cellIs" dxfId="497" priority="33" operator="lessThan">
      <formula>0.5</formula>
    </cfRule>
    <cfRule type="cellIs" dxfId="496" priority="34" operator="greaterThan">
      <formula>0.7</formula>
    </cfRule>
    <cfRule type="cellIs" dxfId="495" priority="35" operator="between">
      <formula>0.51</formula>
      <formula>0.69</formula>
    </cfRule>
    <cfRule type="cellIs" dxfId="494" priority="36" operator="lessThan">
      <formula>50</formula>
    </cfRule>
    <cfRule type="cellIs" dxfId="493" priority="37" operator="greaterThan">
      <formula>0.7</formula>
    </cfRule>
    <cfRule type="cellIs" dxfId="492" priority="38" operator="between">
      <formula>0.51</formula>
      <formula>0.69</formula>
    </cfRule>
    <cfRule type="cellIs" dxfId="491" priority="39" operator="lessThan">
      <formula>0.5</formula>
    </cfRule>
    <cfRule type="cellIs" dxfId="490" priority="40" operator="greaterThan">
      <formula>0.7</formula>
    </cfRule>
  </conditionalFormatting>
  <conditionalFormatting sqref="R49">
    <cfRule type="cellIs" dxfId="489" priority="21" operator="between">
      <formula>0.51</formula>
      <formula>0.69</formula>
    </cfRule>
    <cfRule type="cellIs" dxfId="488" priority="22" operator="between">
      <formula>0.51</formula>
      <formula>0.69</formula>
    </cfRule>
    <cfRule type="cellIs" dxfId="487" priority="23" operator="lessThan">
      <formula>0.5</formula>
    </cfRule>
    <cfRule type="cellIs" dxfId="486" priority="24" operator="greaterThan">
      <formula>0.7</formula>
    </cfRule>
    <cfRule type="cellIs" dxfId="485" priority="25" operator="between">
      <formula>0.51</formula>
      <formula>0.69</formula>
    </cfRule>
    <cfRule type="cellIs" dxfId="484" priority="26" operator="lessThan">
      <formula>50</formula>
    </cfRule>
    <cfRule type="cellIs" dxfId="483" priority="27" operator="greaterThan">
      <formula>0.7</formula>
    </cfRule>
    <cfRule type="cellIs" dxfId="482" priority="28" operator="between">
      <formula>0.51</formula>
      <formula>0.69</formula>
    </cfRule>
    <cfRule type="cellIs" dxfId="481" priority="29" operator="lessThan">
      <formula>0.5</formula>
    </cfRule>
    <cfRule type="cellIs" dxfId="480" priority="30" operator="greaterThan">
      <formula>0.7</formula>
    </cfRule>
  </conditionalFormatting>
  <conditionalFormatting sqref="R54">
    <cfRule type="cellIs" dxfId="479" priority="11" operator="between">
      <formula>0.51</formula>
      <formula>0.69</formula>
    </cfRule>
    <cfRule type="cellIs" dxfId="478" priority="12" operator="between">
      <formula>0.51</formula>
      <formula>0.69</formula>
    </cfRule>
    <cfRule type="cellIs" dxfId="477" priority="13" operator="lessThan">
      <formula>0.5</formula>
    </cfRule>
    <cfRule type="cellIs" dxfId="476" priority="14" operator="greaterThan">
      <formula>0.7</formula>
    </cfRule>
    <cfRule type="cellIs" dxfId="475" priority="15" operator="between">
      <formula>0.51</formula>
      <formula>0.69</formula>
    </cfRule>
    <cfRule type="cellIs" dxfId="474" priority="16" operator="lessThan">
      <formula>50</formula>
    </cfRule>
    <cfRule type="cellIs" dxfId="473" priority="17" operator="greaterThan">
      <formula>0.7</formula>
    </cfRule>
    <cfRule type="cellIs" dxfId="472" priority="18" operator="between">
      <formula>0.51</formula>
      <formula>0.69</formula>
    </cfRule>
    <cfRule type="cellIs" dxfId="471" priority="19" operator="lessThan">
      <formula>0.5</formula>
    </cfRule>
    <cfRule type="cellIs" dxfId="470" priority="20" operator="greaterThan">
      <formula>0.7</formula>
    </cfRule>
  </conditionalFormatting>
  <conditionalFormatting sqref="R56">
    <cfRule type="cellIs" dxfId="469" priority="1" operator="between">
      <formula>0.51</formula>
      <formula>0.69</formula>
    </cfRule>
    <cfRule type="cellIs" dxfId="468" priority="2" operator="between">
      <formula>0.51</formula>
      <formula>0.69</formula>
    </cfRule>
    <cfRule type="cellIs" dxfId="467" priority="3" operator="lessThan">
      <formula>0.5</formula>
    </cfRule>
    <cfRule type="cellIs" dxfId="466" priority="4" operator="greaterThan">
      <formula>0.7</formula>
    </cfRule>
    <cfRule type="cellIs" dxfId="465" priority="5" operator="between">
      <formula>0.51</formula>
      <formula>0.69</formula>
    </cfRule>
    <cfRule type="cellIs" dxfId="464" priority="6" operator="lessThan">
      <formula>50</formula>
    </cfRule>
    <cfRule type="cellIs" dxfId="463" priority="7" operator="greaterThan">
      <formula>0.7</formula>
    </cfRule>
    <cfRule type="cellIs" dxfId="462" priority="8" operator="between">
      <formula>0.51</formula>
      <formula>0.69</formula>
    </cfRule>
    <cfRule type="cellIs" dxfId="461" priority="9" operator="lessThan">
      <formula>0.5</formula>
    </cfRule>
    <cfRule type="cellIs" dxfId="460" priority="10" operator="greaterThan">
      <formula>0.7</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482B"/>
  </sheetPr>
  <dimension ref="A1:EB96"/>
  <sheetViews>
    <sheetView showGridLines="0" topLeftCell="C7" workbookViewId="0">
      <pane ySplit="1" topLeftCell="A29" activePane="bottomLeft" state="frozen"/>
      <selection activeCell="A7" sqref="A7"/>
      <selection pane="bottomLeft" activeCell="O32" sqref="O32"/>
    </sheetView>
  </sheetViews>
  <sheetFormatPr baseColWidth="10" defaultColWidth="0" defaultRowHeight="0" customHeight="1" zeroHeight="1" x14ac:dyDescent="0.25"/>
  <cols>
    <col min="1" max="1" width="11.42578125" style="74" customWidth="1"/>
    <col min="2" max="2" width="45.7109375" style="74" customWidth="1"/>
    <col min="3" max="3" width="17.28515625" style="74" customWidth="1"/>
    <col min="4" max="4" width="14.7109375" style="74" customWidth="1"/>
    <col min="5" max="5" width="39" style="74" customWidth="1"/>
    <col min="6" max="6" width="21.140625" style="1" hidden="1" customWidth="1"/>
    <col min="7" max="7" width="19.85546875" style="74" hidden="1" customWidth="1"/>
    <col min="8" max="8" width="16.140625" style="74" hidden="1" customWidth="1"/>
    <col min="9" max="9" width="15" style="74" hidden="1" customWidth="1"/>
    <col min="10" max="10" width="15.140625" style="74" hidden="1" customWidth="1"/>
    <col min="11" max="11" width="15" style="74" hidden="1" customWidth="1"/>
    <col min="12" max="12" width="17" style="74" customWidth="1"/>
    <col min="13" max="13" width="17.7109375" style="74" customWidth="1"/>
    <col min="14" max="14" width="15.7109375" style="74" customWidth="1"/>
    <col min="15" max="15" width="11.42578125" style="74" customWidth="1"/>
    <col min="16" max="16" width="15.42578125" style="74" customWidth="1"/>
    <col min="17" max="17" width="16.140625" style="74" bestFit="1" customWidth="1"/>
    <col min="18" max="18" width="11.5703125" style="3" bestFit="1" customWidth="1"/>
    <col min="19" max="19" width="11.42578125" style="74" customWidth="1"/>
    <col min="20" max="20" width="16.7109375" style="35" bestFit="1" customWidth="1"/>
    <col min="21" max="21" width="17.28515625" style="74" bestFit="1" customWidth="1"/>
    <col min="22" max="22" width="11.42578125" style="74" customWidth="1"/>
    <col min="23" max="23" width="14.5703125" style="35" customWidth="1"/>
    <col min="24" max="24" width="19" style="74" bestFit="1" customWidth="1"/>
    <col min="25" max="129" width="11.5703125" style="73" hidden="1" customWidth="1"/>
    <col min="130" max="132" width="11.5703125" style="74" hidden="1" customWidth="1"/>
    <col min="133" max="16384" width="11.42578125" style="74" hidden="1"/>
  </cols>
  <sheetData>
    <row r="1" spans="1:129" ht="15" hidden="1" x14ac:dyDescent="0.25">
      <c r="A1" s="24"/>
      <c r="B1" s="25"/>
      <c r="C1" s="25"/>
      <c r="D1" s="26"/>
      <c r="E1" s="26"/>
      <c r="F1" s="27"/>
      <c r="G1" s="28"/>
      <c r="H1" s="28"/>
      <c r="I1" s="28"/>
      <c r="J1" s="28"/>
      <c r="K1" s="29"/>
      <c r="L1" s="24"/>
      <c r="M1" s="24"/>
      <c r="N1" s="24"/>
      <c r="O1" s="24"/>
      <c r="P1" s="24"/>
      <c r="Q1" s="24"/>
      <c r="R1" s="24"/>
      <c r="S1" s="24"/>
      <c r="T1" s="36"/>
      <c r="U1" s="24"/>
      <c r="V1" s="24"/>
      <c r="W1" s="36"/>
    </row>
    <row r="2" spans="1:129" ht="15" hidden="1"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hidden="1"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hidden="1"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hidden="1"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hidden="1"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217" t="s">
        <v>1226</v>
      </c>
      <c r="H7" s="41" t="s">
        <v>1144</v>
      </c>
      <c r="I7" s="41" t="s">
        <v>1146</v>
      </c>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76.5" customHeight="1" x14ac:dyDescent="0.25">
      <c r="A8" s="517" t="s">
        <v>976</v>
      </c>
      <c r="B8" s="530" t="s">
        <v>211</v>
      </c>
      <c r="C8" s="530" t="s">
        <v>218</v>
      </c>
      <c r="D8" s="517" t="s">
        <v>1030</v>
      </c>
      <c r="E8" s="530" t="s">
        <v>219</v>
      </c>
      <c r="F8" s="539">
        <v>2023000</v>
      </c>
      <c r="G8" s="539">
        <v>2382455</v>
      </c>
      <c r="H8" s="517"/>
      <c r="I8" s="517"/>
      <c r="J8" s="517"/>
      <c r="K8" s="517"/>
      <c r="L8" s="545">
        <f>+F8+G8+H8+I8+J8-K8</f>
        <v>4405455</v>
      </c>
      <c r="M8" s="548">
        <f>2023000+2382455</f>
        <v>4405455</v>
      </c>
      <c r="N8" s="81" t="s">
        <v>983</v>
      </c>
      <c r="O8" s="371">
        <v>612</v>
      </c>
      <c r="P8" s="267" t="s">
        <v>1802</v>
      </c>
      <c r="Q8" s="162">
        <v>4405455</v>
      </c>
      <c r="R8" s="46"/>
      <c r="S8" s="170">
        <v>4</v>
      </c>
      <c r="T8" s="176" t="s">
        <v>1037</v>
      </c>
      <c r="U8" s="178">
        <v>0</v>
      </c>
      <c r="V8" s="71"/>
      <c r="W8" s="48"/>
      <c r="X8" s="49"/>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51" customFormat="1" ht="76.5" customHeight="1" x14ac:dyDescent="0.25">
      <c r="A9" s="519"/>
      <c r="B9" s="532"/>
      <c r="C9" s="532"/>
      <c r="D9" s="519"/>
      <c r="E9" s="532"/>
      <c r="F9" s="541"/>
      <c r="G9" s="541"/>
      <c r="H9" s="519"/>
      <c r="I9" s="519"/>
      <c r="J9" s="519"/>
      <c r="K9" s="519"/>
      <c r="L9" s="547"/>
      <c r="M9" s="550"/>
      <c r="N9" s="81"/>
      <c r="O9" s="432"/>
      <c r="P9" s="431"/>
      <c r="Q9" s="162"/>
      <c r="R9" s="46"/>
      <c r="S9" s="429">
        <v>22</v>
      </c>
      <c r="T9" s="286">
        <v>44824</v>
      </c>
      <c r="U9" s="448">
        <v>4405455</v>
      </c>
      <c r="V9" s="427"/>
      <c r="W9" s="48"/>
      <c r="X9" s="49"/>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29" s="108" customFormat="1" ht="15" x14ac:dyDescent="0.25">
      <c r="A10" s="93"/>
      <c r="B10" s="93"/>
      <c r="C10" s="93"/>
      <c r="D10" s="93"/>
      <c r="E10" s="105"/>
      <c r="F10" s="102"/>
      <c r="G10" s="150"/>
      <c r="H10" s="93"/>
      <c r="I10" s="94"/>
      <c r="J10" s="93"/>
      <c r="K10" s="93"/>
      <c r="L10" s="103">
        <f>+L8</f>
        <v>4405455</v>
      </c>
      <c r="M10" s="102"/>
      <c r="N10" s="106"/>
      <c r="O10" s="87"/>
      <c r="P10" s="96"/>
      <c r="Q10" s="104">
        <f>+Q8</f>
        <v>4405455</v>
      </c>
      <c r="R10" s="90"/>
      <c r="S10" s="87"/>
      <c r="T10" s="96"/>
      <c r="U10" s="104">
        <f>SUM(U8:U9)</f>
        <v>4405455</v>
      </c>
      <c r="V10" s="87"/>
      <c r="W10" s="96"/>
      <c r="X10" s="104">
        <f>+X8</f>
        <v>0</v>
      </c>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row>
    <row r="11" spans="1:129" s="51" customFormat="1" ht="51" customHeight="1" x14ac:dyDescent="0.25">
      <c r="A11" s="69" t="s">
        <v>977</v>
      </c>
      <c r="B11" s="8" t="s">
        <v>212</v>
      </c>
      <c r="C11" s="70" t="s">
        <v>218</v>
      </c>
      <c r="D11" s="173" t="s">
        <v>1031</v>
      </c>
      <c r="E11" s="8" t="s">
        <v>220</v>
      </c>
      <c r="F11" s="311">
        <v>1039999</v>
      </c>
      <c r="G11" s="67"/>
      <c r="H11" s="44"/>
      <c r="I11" s="45"/>
      <c r="J11" s="44"/>
      <c r="K11" s="44"/>
      <c r="L11" s="66">
        <f>+F11+G11+H11+I11+J11-K11</f>
        <v>1039999</v>
      </c>
      <c r="M11" s="319">
        <v>1039999</v>
      </c>
      <c r="N11" s="81" t="s">
        <v>1528</v>
      </c>
      <c r="O11" s="371" t="s">
        <v>1529</v>
      </c>
      <c r="P11" s="267" t="s">
        <v>1530</v>
      </c>
      <c r="Q11" s="162">
        <v>925820</v>
      </c>
      <c r="R11" s="46"/>
      <c r="S11" s="71">
        <v>8</v>
      </c>
      <c r="T11" s="286">
        <v>44705</v>
      </c>
      <c r="U11" s="297">
        <v>925820</v>
      </c>
      <c r="V11" s="71">
        <v>42</v>
      </c>
      <c r="W11" s="48">
        <v>44778</v>
      </c>
      <c r="X11" s="177">
        <v>856800</v>
      </c>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row>
    <row r="12" spans="1:129" s="108" customFormat="1" ht="15" x14ac:dyDescent="0.25">
      <c r="A12" s="93"/>
      <c r="B12" s="93"/>
      <c r="C12" s="93"/>
      <c r="D12" s="93"/>
      <c r="E12" s="105"/>
      <c r="F12" s="102"/>
      <c r="G12" s="150"/>
      <c r="H12" s="93"/>
      <c r="I12" s="94"/>
      <c r="J12" s="93"/>
      <c r="K12" s="93"/>
      <c r="L12" s="103">
        <f>+L11</f>
        <v>1039999</v>
      </c>
      <c r="M12" s="102"/>
      <c r="N12" s="106"/>
      <c r="O12" s="87"/>
      <c r="P12" s="96"/>
      <c r="Q12" s="104">
        <f>+Q11</f>
        <v>925820</v>
      </c>
      <c r="R12" s="90"/>
      <c r="S12" s="87"/>
      <c r="T12" s="96"/>
      <c r="U12" s="104">
        <f>+U11</f>
        <v>925820</v>
      </c>
      <c r="V12" s="87"/>
      <c r="W12" s="96"/>
      <c r="X12" s="104">
        <f>+X11</f>
        <v>856800</v>
      </c>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row>
    <row r="13" spans="1:129" s="51" customFormat="1" ht="46.5" customHeight="1" x14ac:dyDescent="0.25">
      <c r="A13" s="69" t="s">
        <v>978</v>
      </c>
      <c r="B13" s="8" t="s">
        <v>213</v>
      </c>
      <c r="C13" s="70" t="s">
        <v>218</v>
      </c>
      <c r="D13" s="44" t="s">
        <v>1034</v>
      </c>
      <c r="E13" s="8" t="s">
        <v>221</v>
      </c>
      <c r="F13" s="311">
        <v>42213458</v>
      </c>
      <c r="G13" s="67"/>
      <c r="H13" s="44"/>
      <c r="I13" s="45"/>
      <c r="J13" s="44"/>
      <c r="K13" s="44"/>
      <c r="L13" s="66">
        <f>+F13+G13+H13+I13+J13-K13</f>
        <v>42213458</v>
      </c>
      <c r="M13" s="320">
        <v>42213458</v>
      </c>
      <c r="N13" s="81" t="s">
        <v>2000</v>
      </c>
      <c r="O13" s="371">
        <v>566</v>
      </c>
      <c r="P13" s="81" t="s">
        <v>1999</v>
      </c>
      <c r="Q13" s="377">
        <v>38964790</v>
      </c>
      <c r="R13" s="46"/>
      <c r="S13" s="71">
        <v>19</v>
      </c>
      <c r="T13" s="48">
        <v>44813</v>
      </c>
      <c r="U13" s="377">
        <v>38964790</v>
      </c>
      <c r="V13" s="71"/>
      <c r="W13" s="48"/>
      <c r="X13" s="49"/>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row>
    <row r="14" spans="1:129" s="108" customFormat="1" ht="15" x14ac:dyDescent="0.25">
      <c r="A14" s="93"/>
      <c r="B14" s="93"/>
      <c r="C14" s="93"/>
      <c r="D14" s="93"/>
      <c r="E14" s="105"/>
      <c r="F14" s="102"/>
      <c r="G14" s="150"/>
      <c r="H14" s="93"/>
      <c r="I14" s="94"/>
      <c r="J14" s="93"/>
      <c r="K14" s="93"/>
      <c r="L14" s="103">
        <f>+L13</f>
        <v>42213458</v>
      </c>
      <c r="M14" s="102"/>
      <c r="N14" s="106"/>
      <c r="O14" s="87"/>
      <c r="P14" s="96"/>
      <c r="Q14" s="104">
        <f>+Q13</f>
        <v>38964790</v>
      </c>
      <c r="R14" s="90"/>
      <c r="S14" s="87"/>
      <c r="T14" s="96"/>
      <c r="U14" s="104">
        <f>+U13</f>
        <v>38964790</v>
      </c>
      <c r="V14" s="87"/>
      <c r="W14" s="96"/>
      <c r="X14" s="104">
        <f>+X13</f>
        <v>0</v>
      </c>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row>
    <row r="15" spans="1:129" s="51" customFormat="1" ht="81" x14ac:dyDescent="0.25">
      <c r="A15" s="44" t="s">
        <v>979</v>
      </c>
      <c r="B15" s="8" t="s">
        <v>214</v>
      </c>
      <c r="C15" s="70" t="s">
        <v>218</v>
      </c>
      <c r="D15" s="44" t="s">
        <v>1032</v>
      </c>
      <c r="E15" s="8" t="s">
        <v>222</v>
      </c>
      <c r="F15" s="311">
        <v>7588828</v>
      </c>
      <c r="G15" s="311">
        <v>15641890</v>
      </c>
      <c r="H15" s="44"/>
      <c r="I15" s="45"/>
      <c r="J15" s="44"/>
      <c r="K15" s="44"/>
      <c r="L15" s="66">
        <f>+F15+G15+H15+I15+J15-K15</f>
        <v>23230718</v>
      </c>
      <c r="M15" s="318">
        <f>7588828+15641890</f>
        <v>23230718</v>
      </c>
      <c r="N15" s="44"/>
      <c r="O15" s="44"/>
      <c r="P15" s="44"/>
      <c r="Q15" s="44"/>
      <c r="R15" s="46"/>
      <c r="S15" s="71"/>
      <c r="T15" s="48"/>
      <c r="U15" s="71"/>
      <c r="V15" s="71"/>
      <c r="W15" s="48"/>
      <c r="X15" s="49"/>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row>
    <row r="16" spans="1:129" s="108" customFormat="1" ht="15" x14ac:dyDescent="0.25">
      <c r="A16" s="93"/>
      <c r="B16" s="93"/>
      <c r="C16" s="93"/>
      <c r="D16" s="93"/>
      <c r="E16" s="105"/>
      <c r="F16" s="102"/>
      <c r="G16" s="150"/>
      <c r="H16" s="93"/>
      <c r="I16" s="94"/>
      <c r="J16" s="93"/>
      <c r="K16" s="93"/>
      <c r="L16" s="103">
        <f>+L15</f>
        <v>23230718</v>
      </c>
      <c r="M16" s="102"/>
      <c r="N16" s="106"/>
      <c r="O16" s="87"/>
      <c r="P16" s="96"/>
      <c r="Q16" s="104">
        <f>+Q15</f>
        <v>0</v>
      </c>
      <c r="R16" s="90"/>
      <c r="S16" s="87"/>
      <c r="T16" s="96"/>
      <c r="U16" s="104">
        <f>+U15</f>
        <v>0</v>
      </c>
      <c r="V16" s="87"/>
      <c r="W16" s="96"/>
      <c r="X16" s="104">
        <f>+X15</f>
        <v>0</v>
      </c>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row>
    <row r="17" spans="1:129" s="51" customFormat="1" ht="94.5" x14ac:dyDescent="0.25">
      <c r="A17" s="44" t="s">
        <v>980</v>
      </c>
      <c r="B17" s="8" t="s">
        <v>215</v>
      </c>
      <c r="C17" s="70" t="s">
        <v>218</v>
      </c>
      <c r="D17" s="44" t="s">
        <v>1035</v>
      </c>
      <c r="E17" s="8" t="s">
        <v>223</v>
      </c>
      <c r="F17" s="311">
        <v>14650000</v>
      </c>
      <c r="G17" s="311">
        <v>16479280</v>
      </c>
      <c r="H17" s="44"/>
      <c r="I17" s="45"/>
      <c r="J17" s="44"/>
      <c r="K17" s="44"/>
      <c r="L17" s="66">
        <f>+F17+G17+H17+I17+J17-K17</f>
        <v>31129280</v>
      </c>
      <c r="M17" s="318">
        <f>14650000+16479280</f>
        <v>31129280</v>
      </c>
      <c r="N17" s="81" t="s">
        <v>1974</v>
      </c>
      <c r="O17" s="371">
        <v>615</v>
      </c>
      <c r="P17" s="81" t="s">
        <v>1975</v>
      </c>
      <c r="Q17" s="377">
        <v>5703518</v>
      </c>
      <c r="R17" s="46"/>
      <c r="S17" s="71">
        <v>21</v>
      </c>
      <c r="T17" s="48">
        <v>44818</v>
      </c>
      <c r="U17" s="377">
        <v>5703518</v>
      </c>
      <c r="V17" s="71"/>
      <c r="W17" s="48"/>
      <c r="X17" s="49"/>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row>
    <row r="18" spans="1:129" s="108" customFormat="1" ht="15" x14ac:dyDescent="0.25">
      <c r="A18" s="93"/>
      <c r="B18" s="93"/>
      <c r="C18" s="93"/>
      <c r="D18" s="93"/>
      <c r="E18" s="105"/>
      <c r="F18" s="102"/>
      <c r="G18" s="150"/>
      <c r="H18" s="93"/>
      <c r="I18" s="94"/>
      <c r="J18" s="93"/>
      <c r="K18" s="93"/>
      <c r="L18" s="103">
        <f>+L17</f>
        <v>31129280</v>
      </c>
      <c r="M18" s="102"/>
      <c r="N18" s="106"/>
      <c r="O18" s="87"/>
      <c r="P18" s="96"/>
      <c r="Q18" s="104">
        <f>+Q17</f>
        <v>5703518</v>
      </c>
      <c r="R18" s="90"/>
      <c r="S18" s="87"/>
      <c r="T18" s="96"/>
      <c r="U18" s="104">
        <f>+U17</f>
        <v>5703518</v>
      </c>
      <c r="V18" s="87"/>
      <c r="W18" s="96"/>
      <c r="X18" s="104">
        <f>+X17</f>
        <v>0</v>
      </c>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row>
    <row r="19" spans="1:129" s="51" customFormat="1" ht="54" x14ac:dyDescent="0.25">
      <c r="A19" s="44" t="s">
        <v>981</v>
      </c>
      <c r="B19" s="8" t="s">
        <v>216</v>
      </c>
      <c r="C19" s="70" t="s">
        <v>218</v>
      </c>
      <c r="D19" s="44" t="s">
        <v>1033</v>
      </c>
      <c r="E19" s="8" t="s">
        <v>224</v>
      </c>
      <c r="F19" s="311">
        <v>1309700</v>
      </c>
      <c r="G19" s="311">
        <v>942340</v>
      </c>
      <c r="H19" s="311">
        <v>1057660</v>
      </c>
      <c r="I19" s="45"/>
      <c r="J19" s="44"/>
      <c r="K19" s="44"/>
      <c r="L19" s="66">
        <f>+F19+G19+H19+I19+J19-K19</f>
        <v>3309700</v>
      </c>
      <c r="M19" s="318">
        <f>1309700+2000000</f>
        <v>3309700</v>
      </c>
      <c r="N19" s="79" t="s">
        <v>1682</v>
      </c>
      <c r="O19" s="416">
        <v>651</v>
      </c>
      <c r="P19" s="81" t="s">
        <v>1683</v>
      </c>
      <c r="Q19" s="377">
        <v>3150000</v>
      </c>
      <c r="R19" s="46"/>
      <c r="S19" s="71">
        <v>24</v>
      </c>
      <c r="T19" s="48">
        <v>44827</v>
      </c>
      <c r="U19" s="377">
        <v>3150000</v>
      </c>
      <c r="V19" s="71"/>
      <c r="W19" s="48"/>
      <c r="X19" s="49"/>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row>
    <row r="20" spans="1:129" s="108" customFormat="1" ht="15" x14ac:dyDescent="0.25">
      <c r="A20" s="93"/>
      <c r="B20" s="93"/>
      <c r="C20" s="93"/>
      <c r="D20" s="93"/>
      <c r="E20" s="105"/>
      <c r="F20" s="102"/>
      <c r="G20" s="150"/>
      <c r="H20" s="150"/>
      <c r="I20" s="94"/>
      <c r="J20" s="93"/>
      <c r="K20" s="93"/>
      <c r="L20" s="103">
        <f>+L19</f>
        <v>3309700</v>
      </c>
      <c r="M20" s="102"/>
      <c r="N20" s="106"/>
      <c r="O20" s="87"/>
      <c r="P20" s="96"/>
      <c r="Q20" s="104">
        <f>+Q19</f>
        <v>3150000</v>
      </c>
      <c r="R20" s="90"/>
      <c r="S20" s="87"/>
      <c r="T20" s="96"/>
      <c r="U20" s="104">
        <f>+U19</f>
        <v>3150000</v>
      </c>
      <c r="V20" s="87"/>
      <c r="W20" s="96"/>
      <c r="X20" s="104">
        <f>+X19</f>
        <v>0</v>
      </c>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row>
    <row r="21" spans="1:129" s="51" customFormat="1" ht="81" x14ac:dyDescent="0.25">
      <c r="A21" s="44" t="s">
        <v>982</v>
      </c>
      <c r="B21" s="8" t="s">
        <v>217</v>
      </c>
      <c r="C21" s="70" t="s">
        <v>218</v>
      </c>
      <c r="D21" s="44" t="s">
        <v>1036</v>
      </c>
      <c r="E21" s="8" t="s">
        <v>225</v>
      </c>
      <c r="F21" s="311">
        <v>1925074</v>
      </c>
      <c r="G21" s="311">
        <v>1240045</v>
      </c>
      <c r="H21" s="67"/>
      <c r="I21" s="45"/>
      <c r="J21" s="44"/>
      <c r="K21" s="44"/>
      <c r="L21" s="66">
        <f>+F21+G21+H21+I21+J21-K21</f>
        <v>3165119</v>
      </c>
      <c r="M21" s="318">
        <f>1925074+1240045</f>
        <v>3165119</v>
      </c>
      <c r="N21" s="44"/>
      <c r="O21" s="44"/>
      <c r="P21" s="44"/>
      <c r="Q21" s="44"/>
      <c r="R21" s="46"/>
      <c r="S21" s="71"/>
      <c r="T21" s="48"/>
      <c r="U21" s="71"/>
      <c r="V21" s="71"/>
      <c r="W21" s="48"/>
      <c r="X21" s="49"/>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row>
    <row r="22" spans="1:129" s="108" customFormat="1" ht="15" x14ac:dyDescent="0.25">
      <c r="A22" s="93"/>
      <c r="B22" s="93"/>
      <c r="C22" s="93"/>
      <c r="D22" s="93"/>
      <c r="E22" s="105"/>
      <c r="F22" s="102"/>
      <c r="G22" s="150"/>
      <c r="H22" s="150"/>
      <c r="I22" s="94"/>
      <c r="J22" s="93"/>
      <c r="K22" s="93"/>
      <c r="L22" s="103">
        <f>L21</f>
        <v>3165119</v>
      </c>
      <c r="M22" s="102"/>
      <c r="N22" s="106"/>
      <c r="O22" s="87"/>
      <c r="P22" s="96"/>
      <c r="Q22" s="104">
        <f>Q21</f>
        <v>0</v>
      </c>
      <c r="R22" s="90"/>
      <c r="S22" s="87"/>
      <c r="T22" s="96"/>
      <c r="U22" s="104">
        <f>U21</f>
        <v>0</v>
      </c>
      <c r="V22" s="87"/>
      <c r="W22" s="96"/>
      <c r="X22" s="104">
        <f>X21</f>
        <v>0</v>
      </c>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c r="DJ22" s="107"/>
      <c r="DK22" s="107"/>
      <c r="DL22" s="107"/>
      <c r="DM22" s="107"/>
      <c r="DN22" s="107"/>
      <c r="DO22" s="107"/>
      <c r="DP22" s="107"/>
      <c r="DQ22" s="107"/>
      <c r="DR22" s="107"/>
      <c r="DS22" s="107"/>
      <c r="DT22" s="107"/>
      <c r="DU22" s="107"/>
      <c r="DV22" s="107"/>
      <c r="DW22" s="107"/>
      <c r="DX22" s="107"/>
      <c r="DY22" s="107"/>
    </row>
    <row r="23" spans="1:129" s="113" customFormat="1" ht="54" x14ac:dyDescent="0.25">
      <c r="A23" s="192" t="s">
        <v>1550</v>
      </c>
      <c r="B23" s="234" t="s">
        <v>1132</v>
      </c>
      <c r="C23" s="70" t="s">
        <v>218</v>
      </c>
      <c r="D23" s="192" t="s">
        <v>1280</v>
      </c>
      <c r="E23" s="201" t="s">
        <v>1279</v>
      </c>
      <c r="F23" s="190"/>
      <c r="G23" s="314">
        <v>12684333</v>
      </c>
      <c r="H23" s="311">
        <v>24031775</v>
      </c>
      <c r="I23" s="196"/>
      <c r="J23" s="196"/>
      <c r="K23" s="196"/>
      <c r="L23" s="66">
        <f>+F23+G23+H23+I23+J23-K23</f>
        <v>36716108</v>
      </c>
      <c r="M23" s="318">
        <v>36716108</v>
      </c>
      <c r="N23" s="231"/>
      <c r="O23" s="196"/>
      <c r="P23" s="80"/>
      <c r="Q23" s="200"/>
      <c r="R23" s="46"/>
      <c r="S23" s="196"/>
      <c r="T23" s="80"/>
      <c r="U23" s="200"/>
      <c r="V23" s="196"/>
      <c r="W23" s="80"/>
      <c r="X23" s="200"/>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c r="CL23" s="112"/>
      <c r="CM23" s="112"/>
      <c r="CN23" s="112"/>
      <c r="CO23" s="112"/>
      <c r="CP23" s="112"/>
      <c r="CQ23" s="112"/>
      <c r="CR23" s="112"/>
      <c r="CS23" s="112"/>
      <c r="CT23" s="112"/>
      <c r="CU23" s="112"/>
      <c r="CV23" s="112"/>
      <c r="CW23" s="112"/>
      <c r="CX23" s="112"/>
      <c r="CY23" s="112"/>
      <c r="CZ23" s="112"/>
      <c r="DA23" s="112"/>
      <c r="DB23" s="112"/>
      <c r="DC23" s="112"/>
      <c r="DD23" s="112"/>
      <c r="DE23" s="112"/>
      <c r="DF23" s="112"/>
      <c r="DG23" s="112"/>
      <c r="DH23" s="112"/>
      <c r="DI23" s="112"/>
      <c r="DJ23" s="112"/>
      <c r="DK23" s="112"/>
      <c r="DL23" s="112"/>
      <c r="DM23" s="112"/>
      <c r="DN23" s="112"/>
      <c r="DO23" s="112"/>
      <c r="DP23" s="112"/>
      <c r="DQ23" s="112"/>
      <c r="DR23" s="112"/>
      <c r="DS23" s="112"/>
      <c r="DT23" s="112"/>
      <c r="DU23" s="112"/>
      <c r="DV23" s="112"/>
      <c r="DW23" s="112"/>
      <c r="DX23" s="112"/>
      <c r="DY23" s="112"/>
    </row>
    <row r="24" spans="1:129" s="108" customFormat="1" ht="15" x14ac:dyDescent="0.25">
      <c r="A24" s="93"/>
      <c r="B24" s="93"/>
      <c r="C24" s="93"/>
      <c r="D24" s="93"/>
      <c r="E24" s="105"/>
      <c r="F24" s="102"/>
      <c r="G24" s="150"/>
      <c r="H24" s="150"/>
      <c r="I24" s="94"/>
      <c r="J24" s="93"/>
      <c r="K24" s="93"/>
      <c r="L24" s="103">
        <f>+L23</f>
        <v>36716108</v>
      </c>
      <c r="M24" s="102"/>
      <c r="N24" s="106"/>
      <c r="O24" s="87"/>
      <c r="P24" s="96"/>
      <c r="Q24" s="104">
        <f>+Q23</f>
        <v>0</v>
      </c>
      <c r="R24" s="90"/>
      <c r="S24" s="87"/>
      <c r="T24" s="96"/>
      <c r="U24" s="104">
        <f>+U23</f>
        <v>0</v>
      </c>
      <c r="V24" s="87"/>
      <c r="W24" s="96"/>
      <c r="X24" s="104">
        <f>+X23</f>
        <v>0</v>
      </c>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row>
    <row r="25" spans="1:129" s="113" customFormat="1" ht="54" x14ac:dyDescent="0.25">
      <c r="A25" s="192" t="s">
        <v>1551</v>
      </c>
      <c r="B25" s="234" t="s">
        <v>1133</v>
      </c>
      <c r="C25" s="70" t="s">
        <v>218</v>
      </c>
      <c r="D25" s="192" t="s">
        <v>1283</v>
      </c>
      <c r="E25" s="201" t="s">
        <v>1282</v>
      </c>
      <c r="F25" s="190"/>
      <c r="G25" s="208"/>
      <c r="H25" s="311">
        <v>40000000</v>
      </c>
      <c r="I25" s="196"/>
      <c r="J25" s="196"/>
      <c r="K25" s="196"/>
      <c r="L25" s="66">
        <f>+F25+G25+H25+I25+J25-K25</f>
        <v>40000000</v>
      </c>
      <c r="M25" s="318">
        <v>40000000</v>
      </c>
      <c r="N25" s="231"/>
      <c r="O25" s="196"/>
      <c r="P25" s="80"/>
      <c r="Q25" s="200"/>
      <c r="R25" s="46"/>
      <c r="S25" s="196"/>
      <c r="T25" s="80"/>
      <c r="U25" s="200"/>
      <c r="V25" s="196"/>
      <c r="W25" s="80"/>
      <c r="X25" s="200"/>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row>
    <row r="26" spans="1:129" s="108" customFormat="1" ht="15" x14ac:dyDescent="0.25">
      <c r="A26" s="93"/>
      <c r="B26" s="93"/>
      <c r="C26" s="93"/>
      <c r="D26" s="93"/>
      <c r="E26" s="105"/>
      <c r="F26" s="102"/>
      <c r="G26" s="150"/>
      <c r="H26" s="150"/>
      <c r="I26" s="94"/>
      <c r="J26" s="93"/>
      <c r="K26" s="93"/>
      <c r="L26" s="103">
        <f>+L25</f>
        <v>40000000</v>
      </c>
      <c r="M26" s="102"/>
      <c r="N26" s="106"/>
      <c r="O26" s="87"/>
      <c r="P26" s="96"/>
      <c r="Q26" s="104">
        <f>+Q25</f>
        <v>0</v>
      </c>
      <c r="R26" s="90"/>
      <c r="S26" s="87"/>
      <c r="T26" s="96"/>
      <c r="U26" s="104">
        <f>+U25</f>
        <v>0</v>
      </c>
      <c r="V26" s="87"/>
      <c r="W26" s="96"/>
      <c r="X26" s="104">
        <f>+X25</f>
        <v>0</v>
      </c>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row>
    <row r="27" spans="1:129" s="113" customFormat="1" ht="94.5" x14ac:dyDescent="0.25">
      <c r="A27" s="192" t="s">
        <v>1549</v>
      </c>
      <c r="B27" s="235" t="s">
        <v>1134</v>
      </c>
      <c r="C27" s="70" t="s">
        <v>218</v>
      </c>
      <c r="D27" s="192" t="s">
        <v>1281</v>
      </c>
      <c r="E27" s="201" t="s">
        <v>1278</v>
      </c>
      <c r="F27" s="190"/>
      <c r="G27" s="314">
        <v>2420005</v>
      </c>
      <c r="H27" s="311">
        <v>537495</v>
      </c>
      <c r="I27" s="196"/>
      <c r="J27" s="196"/>
      <c r="K27" s="196"/>
      <c r="L27" s="66">
        <f>+F27+G27+H27+I27+J27-K27</f>
        <v>2957500</v>
      </c>
      <c r="M27" s="318">
        <v>2957500</v>
      </c>
      <c r="N27" s="231"/>
      <c r="O27" s="196"/>
      <c r="P27" s="80"/>
      <c r="Q27" s="200"/>
      <c r="R27" s="46"/>
      <c r="S27" s="196"/>
      <c r="T27" s="80"/>
      <c r="U27" s="200"/>
      <c r="V27" s="196"/>
      <c r="W27" s="80"/>
      <c r="X27" s="200"/>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A27" s="112"/>
      <c r="CB27" s="112"/>
      <c r="CC27" s="112"/>
      <c r="CD27" s="112"/>
      <c r="CE27" s="112"/>
      <c r="CF27" s="112"/>
      <c r="CG27" s="112"/>
      <c r="CH27" s="112"/>
      <c r="CI27" s="112"/>
      <c r="CJ27" s="112"/>
      <c r="CK27" s="112"/>
      <c r="CL27" s="112"/>
      <c r="CM27" s="112"/>
      <c r="CN27" s="112"/>
      <c r="CO27" s="112"/>
      <c r="CP27" s="112"/>
      <c r="CQ27" s="112"/>
      <c r="CR27" s="112"/>
      <c r="CS27" s="112"/>
      <c r="CT27" s="112"/>
      <c r="CU27" s="112"/>
      <c r="CV27" s="112"/>
      <c r="CW27" s="112"/>
      <c r="CX27" s="112"/>
      <c r="CY27" s="112"/>
      <c r="CZ27" s="112"/>
      <c r="DA27" s="112"/>
      <c r="DB27" s="112"/>
      <c r="DC27" s="112"/>
      <c r="DD27" s="112"/>
      <c r="DE27" s="112"/>
      <c r="DF27" s="112"/>
      <c r="DG27" s="112"/>
      <c r="DH27" s="112"/>
      <c r="DI27" s="112"/>
      <c r="DJ27" s="112"/>
      <c r="DK27" s="112"/>
      <c r="DL27" s="112"/>
      <c r="DM27" s="112"/>
      <c r="DN27" s="112"/>
      <c r="DO27" s="112"/>
      <c r="DP27" s="112"/>
      <c r="DQ27" s="112"/>
      <c r="DR27" s="112"/>
      <c r="DS27" s="112"/>
      <c r="DT27" s="112"/>
      <c r="DU27" s="112"/>
      <c r="DV27" s="112"/>
      <c r="DW27" s="112"/>
      <c r="DX27" s="112"/>
      <c r="DY27" s="112"/>
    </row>
    <row r="28" spans="1:129" s="108" customFormat="1" ht="15" x14ac:dyDescent="0.25">
      <c r="A28" s="93"/>
      <c r="B28" s="93"/>
      <c r="C28" s="93"/>
      <c r="D28" s="93"/>
      <c r="E28" s="105"/>
      <c r="F28" s="102"/>
      <c r="G28" s="150"/>
      <c r="H28" s="150"/>
      <c r="I28" s="94"/>
      <c r="J28" s="93"/>
      <c r="K28" s="93"/>
      <c r="L28" s="103">
        <f>+L27</f>
        <v>2957500</v>
      </c>
      <c r="M28" s="102"/>
      <c r="N28" s="106"/>
      <c r="O28" s="87"/>
      <c r="P28" s="96"/>
      <c r="Q28" s="104">
        <f>+Q27</f>
        <v>0</v>
      </c>
      <c r="R28" s="90"/>
      <c r="S28" s="87"/>
      <c r="T28" s="96"/>
      <c r="U28" s="104">
        <f>+U27</f>
        <v>0</v>
      </c>
      <c r="V28" s="87"/>
      <c r="W28" s="96"/>
      <c r="X28" s="104">
        <f>+X27</f>
        <v>0</v>
      </c>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row>
    <row r="29" spans="1:129" s="113" customFormat="1" ht="54" x14ac:dyDescent="0.25">
      <c r="A29" s="192" t="s">
        <v>1552</v>
      </c>
      <c r="B29" s="236" t="s">
        <v>1135</v>
      </c>
      <c r="C29" s="70" t="s">
        <v>218</v>
      </c>
      <c r="D29" s="192" t="s">
        <v>1034</v>
      </c>
      <c r="E29" s="201" t="s">
        <v>1287</v>
      </c>
      <c r="F29" s="190"/>
      <c r="G29" s="208"/>
      <c r="H29" s="67"/>
      <c r="I29" s="311">
        <v>13127744</v>
      </c>
      <c r="J29" s="196"/>
      <c r="K29" s="196"/>
      <c r="L29" s="66">
        <f>+F29+G29+H29+I29+J29-K29</f>
        <v>13127744</v>
      </c>
      <c r="M29" s="318">
        <v>13127744</v>
      </c>
      <c r="N29" s="231"/>
      <c r="O29" s="196"/>
      <c r="P29" s="80"/>
      <c r="Q29" s="200"/>
      <c r="R29" s="46"/>
      <c r="S29" s="196"/>
      <c r="T29" s="80"/>
      <c r="U29" s="200"/>
      <c r="V29" s="196"/>
      <c r="W29" s="80"/>
      <c r="X29" s="200"/>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row>
    <row r="30" spans="1:129" s="108" customFormat="1" ht="15" x14ac:dyDescent="0.25">
      <c r="A30" s="93"/>
      <c r="B30" s="93"/>
      <c r="C30" s="93"/>
      <c r="D30" s="93"/>
      <c r="E30" s="105"/>
      <c r="F30" s="102"/>
      <c r="G30" s="150"/>
      <c r="H30" s="150"/>
      <c r="I30" s="94"/>
      <c r="J30" s="93"/>
      <c r="K30" s="93"/>
      <c r="L30" s="103">
        <f>+L29</f>
        <v>13127744</v>
      </c>
      <c r="M30" s="102"/>
      <c r="N30" s="106"/>
      <c r="O30" s="87"/>
      <c r="P30" s="96"/>
      <c r="Q30" s="104">
        <f>+Q29</f>
        <v>0</v>
      </c>
      <c r="R30" s="90"/>
      <c r="S30" s="87"/>
      <c r="T30" s="96"/>
      <c r="U30" s="104">
        <f>+U29</f>
        <v>0</v>
      </c>
      <c r="V30" s="87"/>
      <c r="W30" s="96"/>
      <c r="X30" s="104">
        <f>+X29</f>
        <v>0</v>
      </c>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row>
    <row r="31" spans="1:129" s="113" customFormat="1" ht="94.5" x14ac:dyDescent="0.25">
      <c r="A31" s="517" t="s">
        <v>1137</v>
      </c>
      <c r="B31" s="530" t="s">
        <v>1136</v>
      </c>
      <c r="C31" s="530" t="s">
        <v>218</v>
      </c>
      <c r="D31" s="192" t="s">
        <v>1284</v>
      </c>
      <c r="E31" s="201" t="s">
        <v>1214</v>
      </c>
      <c r="F31" s="190"/>
      <c r="G31" s="208"/>
      <c r="H31" s="311">
        <v>4140000</v>
      </c>
      <c r="I31" s="196"/>
      <c r="J31" s="196"/>
      <c r="K31" s="196"/>
      <c r="L31" s="66">
        <f>+F31+G31+H31+I31+J31-K31</f>
        <v>4140000</v>
      </c>
      <c r="M31" s="548">
        <v>182301200</v>
      </c>
      <c r="N31" s="79" t="s">
        <v>1581</v>
      </c>
      <c r="O31" s="354">
        <v>614</v>
      </c>
      <c r="P31" s="80" t="s">
        <v>1582</v>
      </c>
      <c r="Q31" s="295">
        <v>4113504</v>
      </c>
      <c r="R31" s="46"/>
      <c r="S31" s="243">
        <v>20</v>
      </c>
      <c r="T31" s="80">
        <v>44818</v>
      </c>
      <c r="U31" s="245">
        <v>4113504</v>
      </c>
      <c r="V31" s="243">
        <v>59</v>
      </c>
      <c r="W31" s="80">
        <v>44833</v>
      </c>
      <c r="X31" s="295">
        <v>4083000</v>
      </c>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c r="CR31" s="112"/>
      <c r="CS31" s="112"/>
      <c r="CT31" s="112"/>
      <c r="CU31" s="112"/>
      <c r="CV31" s="112"/>
      <c r="CW31" s="112"/>
      <c r="CX31" s="112"/>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row>
    <row r="32" spans="1:129" s="113" customFormat="1" ht="81" customHeight="1" x14ac:dyDescent="0.25">
      <c r="A32" s="518"/>
      <c r="B32" s="531"/>
      <c r="C32" s="531"/>
      <c r="D32" s="517" t="s">
        <v>1286</v>
      </c>
      <c r="E32" s="530" t="s">
        <v>1215</v>
      </c>
      <c r="F32" s="552"/>
      <c r="G32" s="533"/>
      <c r="H32" s="539">
        <v>178161200</v>
      </c>
      <c r="I32" s="517"/>
      <c r="J32" s="517"/>
      <c r="K32" s="517"/>
      <c r="L32" s="545">
        <f>+F32+G32+H32+I32+J32-K32</f>
        <v>178161200</v>
      </c>
      <c r="M32" s="549"/>
      <c r="N32" s="79" t="s">
        <v>1634</v>
      </c>
      <c r="O32" s="355" t="s">
        <v>1637</v>
      </c>
      <c r="P32" s="82" t="s">
        <v>1640</v>
      </c>
      <c r="Q32" s="295">
        <v>75201280</v>
      </c>
      <c r="R32" s="46"/>
      <c r="S32" s="243">
        <v>12</v>
      </c>
      <c r="T32" s="80">
        <v>44764</v>
      </c>
      <c r="U32" s="295">
        <v>75201280</v>
      </c>
      <c r="V32" s="243">
        <v>46</v>
      </c>
      <c r="W32" s="80">
        <v>44781</v>
      </c>
      <c r="X32" s="295">
        <v>75201280</v>
      </c>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112"/>
      <c r="CB32" s="112"/>
      <c r="CC32" s="112"/>
      <c r="CD32" s="112"/>
      <c r="CE32" s="112"/>
      <c r="CF32" s="112"/>
      <c r="CG32" s="112"/>
      <c r="CH32" s="112"/>
      <c r="CI32" s="112"/>
      <c r="CJ32" s="112"/>
      <c r="CK32" s="112"/>
      <c r="CL32" s="112"/>
      <c r="CM32" s="112"/>
      <c r="CN32" s="112"/>
      <c r="CO32" s="112"/>
      <c r="CP32" s="112"/>
      <c r="CQ32" s="112"/>
      <c r="CR32" s="112"/>
      <c r="CS32" s="112"/>
      <c r="CT32" s="112"/>
      <c r="CU32" s="112"/>
      <c r="CV32" s="112"/>
      <c r="CW32" s="112"/>
      <c r="CX32" s="112"/>
      <c r="CY32" s="112"/>
      <c r="CZ32" s="112"/>
      <c r="DA32" s="112"/>
      <c r="DB32" s="112"/>
      <c r="DC32" s="112"/>
      <c r="DD32" s="112"/>
      <c r="DE32" s="112"/>
      <c r="DF32" s="112"/>
      <c r="DG32" s="112"/>
      <c r="DH32" s="112"/>
      <c r="DI32" s="112"/>
      <c r="DJ32" s="112"/>
      <c r="DK32" s="112"/>
      <c r="DL32" s="112"/>
      <c r="DM32" s="112"/>
      <c r="DN32" s="112"/>
      <c r="DO32" s="112"/>
      <c r="DP32" s="112"/>
      <c r="DQ32" s="112"/>
      <c r="DR32" s="112"/>
      <c r="DS32" s="112"/>
      <c r="DT32" s="112"/>
      <c r="DU32" s="112"/>
      <c r="DV32" s="112"/>
      <c r="DW32" s="112"/>
      <c r="DX32" s="112"/>
      <c r="DY32" s="112"/>
    </row>
    <row r="33" spans="1:129" s="113" customFormat="1" ht="15" x14ac:dyDescent="0.25">
      <c r="A33" s="518"/>
      <c r="B33" s="531"/>
      <c r="C33" s="531"/>
      <c r="D33" s="518"/>
      <c r="E33" s="531"/>
      <c r="F33" s="553"/>
      <c r="G33" s="534"/>
      <c r="H33" s="540"/>
      <c r="I33" s="518"/>
      <c r="J33" s="518"/>
      <c r="K33" s="518"/>
      <c r="L33" s="546"/>
      <c r="M33" s="549"/>
      <c r="N33" s="79" t="s">
        <v>1635</v>
      </c>
      <c r="O33" s="355" t="s">
        <v>1638</v>
      </c>
      <c r="P33" s="82" t="s">
        <v>1641</v>
      </c>
      <c r="Q33" s="295">
        <v>36160800</v>
      </c>
      <c r="R33" s="46"/>
      <c r="S33" s="355">
        <v>11</v>
      </c>
      <c r="T33" s="80">
        <v>44764</v>
      </c>
      <c r="U33" s="295">
        <v>36160800</v>
      </c>
      <c r="V33" s="355">
        <v>45</v>
      </c>
      <c r="W33" s="80">
        <v>44781</v>
      </c>
      <c r="X33" s="295">
        <v>36160800</v>
      </c>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row>
    <row r="34" spans="1:129" s="113" customFormat="1" ht="15" x14ac:dyDescent="0.25">
      <c r="A34" s="518"/>
      <c r="B34" s="531"/>
      <c r="C34" s="531"/>
      <c r="D34" s="518"/>
      <c r="E34" s="531"/>
      <c r="F34" s="553"/>
      <c r="G34" s="534"/>
      <c r="H34" s="540"/>
      <c r="I34" s="518"/>
      <c r="J34" s="518"/>
      <c r="K34" s="518"/>
      <c r="L34" s="546"/>
      <c r="M34" s="549"/>
      <c r="N34" s="79" t="s">
        <v>1636</v>
      </c>
      <c r="O34" s="355" t="s">
        <v>1639</v>
      </c>
      <c r="P34" s="82" t="s">
        <v>1642</v>
      </c>
      <c r="Q34" s="295">
        <v>66234000</v>
      </c>
      <c r="R34" s="46"/>
      <c r="S34" s="355">
        <v>10</v>
      </c>
      <c r="T34" s="80">
        <v>44764</v>
      </c>
      <c r="U34" s="295">
        <v>66234000</v>
      </c>
      <c r="V34" s="355">
        <v>44</v>
      </c>
      <c r="W34" s="80">
        <v>44781</v>
      </c>
      <c r="X34" s="295">
        <v>66234000</v>
      </c>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c r="CJ34" s="112"/>
      <c r="CK34" s="112"/>
      <c r="CL34" s="112"/>
      <c r="CM34" s="112"/>
      <c r="CN34" s="112"/>
      <c r="CO34" s="112"/>
      <c r="CP34" s="112"/>
      <c r="CQ34" s="112"/>
      <c r="CR34" s="112"/>
      <c r="CS34" s="112"/>
      <c r="CT34" s="112"/>
      <c r="CU34" s="112"/>
      <c r="CV34" s="112"/>
      <c r="CW34" s="112"/>
      <c r="CX34" s="112"/>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row>
    <row r="35" spans="1:129" s="113" customFormat="1" ht="15" x14ac:dyDescent="0.25">
      <c r="A35" s="519"/>
      <c r="B35" s="532"/>
      <c r="C35" s="532"/>
      <c r="D35" s="519"/>
      <c r="E35" s="532"/>
      <c r="F35" s="554"/>
      <c r="G35" s="535"/>
      <c r="H35" s="541"/>
      <c r="I35" s="519"/>
      <c r="J35" s="519"/>
      <c r="K35" s="519"/>
      <c r="L35" s="547"/>
      <c r="M35" s="550"/>
      <c r="N35" s="225"/>
      <c r="O35" s="333"/>
      <c r="P35" s="48"/>
      <c r="Q35" s="348"/>
      <c r="R35" s="46"/>
      <c r="S35" s="355"/>
      <c r="T35" s="80"/>
      <c r="U35" s="260"/>
      <c r="V35" s="355"/>
      <c r="W35" s="80"/>
      <c r="X35" s="260"/>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row>
    <row r="36" spans="1:129" s="108" customFormat="1" ht="15" x14ac:dyDescent="0.25">
      <c r="A36" s="93"/>
      <c r="B36" s="93"/>
      <c r="C36" s="93"/>
      <c r="D36" s="93"/>
      <c r="E36" s="105"/>
      <c r="F36" s="102"/>
      <c r="G36" s="150"/>
      <c r="H36" s="150"/>
      <c r="I36" s="94"/>
      <c r="J36" s="93"/>
      <c r="K36" s="93"/>
      <c r="L36" s="103">
        <f>+L32+L31</f>
        <v>182301200</v>
      </c>
      <c r="M36" s="102"/>
      <c r="N36" s="106"/>
      <c r="O36" s="87"/>
      <c r="P36" s="96"/>
      <c r="Q36" s="104">
        <f>SUM(Q31:Q35)</f>
        <v>181709584</v>
      </c>
      <c r="R36" s="90"/>
      <c r="S36" s="87"/>
      <c r="T36" s="96"/>
      <c r="U36" s="104">
        <f>SUM(U31:U35)</f>
        <v>181709584</v>
      </c>
      <c r="V36" s="87"/>
      <c r="W36" s="96"/>
      <c r="X36" s="104">
        <f>SUM(X31:XFD35)</f>
        <v>181679080</v>
      </c>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row>
    <row r="37" spans="1:129" s="113" customFormat="1" ht="94.5" x14ac:dyDescent="0.25">
      <c r="A37" s="192" t="s">
        <v>1139</v>
      </c>
      <c r="B37" s="195" t="s">
        <v>1138</v>
      </c>
      <c r="C37" s="70" t="s">
        <v>218</v>
      </c>
      <c r="D37" s="192" t="s">
        <v>1285</v>
      </c>
      <c r="E37" s="201" t="s">
        <v>1216</v>
      </c>
      <c r="F37" s="190"/>
      <c r="G37" s="208"/>
      <c r="H37" s="314">
        <v>10522419</v>
      </c>
      <c r="I37" s="210"/>
      <c r="J37" s="210"/>
      <c r="K37" s="210"/>
      <c r="L37" s="66">
        <f>+F37+G37+H37+I37+J37-K37</f>
        <v>10522419</v>
      </c>
      <c r="M37" s="318">
        <v>10522419</v>
      </c>
      <c r="N37" s="279" t="s">
        <v>1581</v>
      </c>
      <c r="O37" s="191">
        <v>613</v>
      </c>
      <c r="P37" s="48" t="s">
        <v>1590</v>
      </c>
      <c r="Q37" s="340">
        <v>10432800</v>
      </c>
      <c r="R37" s="46"/>
      <c r="S37" s="191">
        <v>20</v>
      </c>
      <c r="T37" s="48">
        <v>44818</v>
      </c>
      <c r="U37" s="428">
        <v>10432800</v>
      </c>
      <c r="V37" s="191">
        <v>59</v>
      </c>
      <c r="W37" s="48">
        <v>44833</v>
      </c>
      <c r="X37" s="440">
        <v>10432800</v>
      </c>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12"/>
      <c r="BW37" s="112"/>
      <c r="BX37" s="112"/>
      <c r="BY37" s="112"/>
      <c r="BZ37" s="112"/>
      <c r="CA37" s="112"/>
      <c r="CB37" s="112"/>
      <c r="CC37" s="112"/>
      <c r="CD37" s="112"/>
      <c r="CE37" s="112"/>
      <c r="CF37" s="112"/>
      <c r="CG37" s="112"/>
      <c r="CH37" s="112"/>
      <c r="CI37" s="112"/>
      <c r="CJ37" s="112"/>
      <c r="CK37" s="112"/>
      <c r="CL37" s="112"/>
      <c r="CM37" s="112"/>
      <c r="CN37" s="112"/>
      <c r="CO37" s="112"/>
      <c r="CP37" s="112"/>
      <c r="CQ37" s="112"/>
      <c r="CR37" s="112"/>
      <c r="CS37" s="112"/>
      <c r="CT37" s="112"/>
      <c r="CU37" s="112"/>
      <c r="CV37" s="112"/>
      <c r="CW37" s="112"/>
      <c r="CX37" s="112"/>
      <c r="CY37" s="112"/>
      <c r="CZ37" s="112"/>
      <c r="DA37" s="112"/>
      <c r="DB37" s="112"/>
      <c r="DC37" s="112"/>
      <c r="DD37" s="112"/>
      <c r="DE37" s="112"/>
      <c r="DF37" s="112"/>
      <c r="DG37" s="112"/>
      <c r="DH37" s="112"/>
      <c r="DI37" s="112"/>
      <c r="DJ37" s="112"/>
      <c r="DK37" s="112"/>
      <c r="DL37" s="112"/>
      <c r="DM37" s="112"/>
      <c r="DN37" s="112"/>
      <c r="DO37" s="112"/>
      <c r="DP37" s="112"/>
      <c r="DQ37" s="112"/>
      <c r="DR37" s="112"/>
      <c r="DS37" s="112"/>
      <c r="DT37" s="112"/>
      <c r="DU37" s="112"/>
      <c r="DV37" s="112"/>
      <c r="DW37" s="112"/>
      <c r="DX37" s="112"/>
      <c r="DY37" s="112"/>
    </row>
    <row r="38" spans="1:129" s="108" customFormat="1" ht="15.75" thickBot="1" x14ac:dyDescent="0.3">
      <c r="A38" s="93"/>
      <c r="B38" s="93"/>
      <c r="C38" s="93"/>
      <c r="D38" s="93"/>
      <c r="E38" s="105"/>
      <c r="F38" s="102"/>
      <c r="G38" s="150"/>
      <c r="H38" s="150"/>
      <c r="I38" s="94"/>
      <c r="J38" s="93"/>
      <c r="K38" s="93"/>
      <c r="L38" s="103">
        <f>+L37</f>
        <v>10522419</v>
      </c>
      <c r="M38" s="102"/>
      <c r="N38" s="106"/>
      <c r="O38" s="87"/>
      <c r="P38" s="96"/>
      <c r="Q38" s="104">
        <f>+Q37</f>
        <v>10432800</v>
      </c>
      <c r="R38" s="90"/>
      <c r="S38" s="87"/>
      <c r="T38" s="96"/>
      <c r="U38" s="104">
        <f>SUM(U37)</f>
        <v>10432800</v>
      </c>
      <c r="V38" s="87"/>
      <c r="W38" s="96"/>
      <c r="X38" s="104">
        <f>SUM(X37)</f>
        <v>10432800</v>
      </c>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row>
    <row r="39" spans="1:129" s="64" customFormat="1" ht="17.25" thickBot="1" x14ac:dyDescent="0.35">
      <c r="A39" s="52"/>
      <c r="B39" s="52"/>
      <c r="C39" s="42"/>
      <c r="D39" s="42"/>
      <c r="E39" s="42"/>
      <c r="F39" s="53"/>
      <c r="G39" s="42"/>
      <c r="H39" s="232"/>
      <c r="I39" s="228"/>
      <c r="J39" s="54" t="s">
        <v>29</v>
      </c>
      <c r="K39" s="55"/>
      <c r="L39" s="56">
        <f>+L22+L18+L16+L14+L12+L10+L20+L24+L26+L28+L30+L36+L38</f>
        <v>394118700</v>
      </c>
      <c r="M39" s="76"/>
      <c r="N39" s="76"/>
      <c r="O39" s="76"/>
      <c r="P39" s="76"/>
      <c r="Q39" s="131">
        <f>+Q22+Q18+Q16+Q14+Q12+Q10+Q20+Q24+Q26+Q28+Q30+Q36+Q38</f>
        <v>245291967</v>
      </c>
      <c r="R39" s="58">
        <f>(Q39*1)/L39</f>
        <v>0.62238094005689149</v>
      </c>
      <c r="S39" s="59"/>
      <c r="T39" s="60"/>
      <c r="U39" s="61">
        <f>+U22+U18+U16+U14+U12+U10+U20+U24+U26+U28+U30+U36+U38</f>
        <v>245291967</v>
      </c>
      <c r="V39" s="59"/>
      <c r="W39" s="60"/>
      <c r="X39" s="180">
        <f>+X22+X18+X16+X14+X12+X10+X20+X24+X26+X28+X30+X36+X38</f>
        <v>192968680</v>
      </c>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row>
    <row r="40" spans="1:129" ht="15" x14ac:dyDescent="0.25">
      <c r="R40" s="4"/>
    </row>
    <row r="41" spans="1:129" ht="15" x14ac:dyDescent="0.25">
      <c r="Q41" s="73"/>
      <c r="R41" s="6"/>
      <c r="S41" s="73"/>
    </row>
    <row r="42" spans="1:129" ht="15" x14ac:dyDescent="0.25">
      <c r="Q42" s="73"/>
      <c r="R42" s="6"/>
      <c r="S42" s="73"/>
    </row>
    <row r="43" spans="1:129" ht="15" x14ac:dyDescent="0.25">
      <c r="Q43" s="73"/>
      <c r="R43" s="6"/>
      <c r="S43" s="73"/>
    </row>
    <row r="44" spans="1:129" ht="15" x14ac:dyDescent="0.25">
      <c r="Q44" s="73"/>
      <c r="R44" s="6"/>
      <c r="S44" s="73"/>
    </row>
    <row r="45" spans="1:129" ht="15" x14ac:dyDescent="0.25">
      <c r="Q45" s="73"/>
      <c r="R45" s="6"/>
      <c r="S45" s="73"/>
    </row>
    <row r="46" spans="1:129" ht="15" x14ac:dyDescent="0.25">
      <c r="Q46" s="73"/>
      <c r="R46" s="6"/>
      <c r="S46" s="73"/>
    </row>
    <row r="47" spans="1:129" ht="15" x14ac:dyDescent="0.25">
      <c r="Q47" s="73"/>
      <c r="R47" s="6"/>
      <c r="S47" s="73"/>
    </row>
    <row r="48" spans="1:129" ht="15" x14ac:dyDescent="0.25">
      <c r="Q48" s="73"/>
      <c r="R48" s="6"/>
      <c r="S48" s="73"/>
    </row>
    <row r="49" spans="17:19" ht="15" x14ac:dyDescent="0.25">
      <c r="Q49" s="73"/>
      <c r="R49" s="7"/>
      <c r="S49" s="73"/>
    </row>
    <row r="50" spans="17:19" ht="15" x14ac:dyDescent="0.25"/>
    <row r="51" spans="17:19" ht="15" x14ac:dyDescent="0.25"/>
    <row r="52" spans="17:19" ht="15" x14ac:dyDescent="0.25"/>
    <row r="53" spans="17:19" ht="15" x14ac:dyDescent="0.25"/>
    <row r="54" spans="17:19" ht="15" x14ac:dyDescent="0.25"/>
    <row r="55" spans="17:19" ht="15" x14ac:dyDescent="0.25"/>
    <row r="56" spans="17:19" ht="15" x14ac:dyDescent="0.25"/>
    <row r="57" spans="17:19" ht="15" x14ac:dyDescent="0.25"/>
    <row r="58" spans="17:19" ht="15" x14ac:dyDescent="0.25"/>
    <row r="59" spans="17:19" ht="15" x14ac:dyDescent="0.25"/>
    <row r="60" spans="17:19" ht="15" x14ac:dyDescent="0.25"/>
    <row r="61" spans="17:19" ht="15" x14ac:dyDescent="0.25"/>
    <row r="62" spans="17:19" ht="15" x14ac:dyDescent="0.25"/>
    <row r="63" spans="17:19" ht="15" x14ac:dyDescent="0.25"/>
    <row r="64" spans="17:19"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customHeight="1" x14ac:dyDescent="0.25"/>
    <row r="93" ht="15" customHeight="1" x14ac:dyDescent="0.25"/>
    <row r="94" ht="15" customHeight="1" x14ac:dyDescent="0.25"/>
    <row r="95" ht="15" customHeight="1" x14ac:dyDescent="0.25"/>
    <row r="96" ht="15" customHeight="1" x14ac:dyDescent="0.25"/>
  </sheetData>
  <sheetProtection algorithmName="SHA-512" hashValue="FjWwEuEtxfv4SS9yNwH9hyy4gQkscyvhfKbJeu4NKVjLrOJ+M/0e/E7mEdg3KV6/FKZS/luzBYXUuLiHv/c5iQ==" saltValue="LfFt+OHxmrTXnjL3xW56PA==" spinCount="100000" sheet="1" objects="1" scenarios="1" selectLockedCells="1" selectUnlockedCells="1"/>
  <mergeCells count="34">
    <mergeCell ref="L8:L9"/>
    <mergeCell ref="K32:K35"/>
    <mergeCell ref="F32:F35"/>
    <mergeCell ref="G32:G35"/>
    <mergeCell ref="H32:H35"/>
    <mergeCell ref="I32:I35"/>
    <mergeCell ref="J32:J35"/>
    <mergeCell ref="G8:G9"/>
    <mergeCell ref="H8:H9"/>
    <mergeCell ref="I8:I9"/>
    <mergeCell ref="J8:J9"/>
    <mergeCell ref="K8:K9"/>
    <mergeCell ref="W2:X2"/>
    <mergeCell ref="B3:V3"/>
    <mergeCell ref="W3:X3"/>
    <mergeCell ref="B4:V5"/>
    <mergeCell ref="W4:X4"/>
    <mergeCell ref="W5:X5"/>
    <mergeCell ref="A2:A5"/>
    <mergeCell ref="B2:V2"/>
    <mergeCell ref="D32:D35"/>
    <mergeCell ref="E32:E35"/>
    <mergeCell ref="L32:L35"/>
    <mergeCell ref="M31:M35"/>
    <mergeCell ref="C31:C35"/>
    <mergeCell ref="B31:B35"/>
    <mergeCell ref="A31:A35"/>
    <mergeCell ref="A8:A9"/>
    <mergeCell ref="B8:B9"/>
    <mergeCell ref="C8:C9"/>
    <mergeCell ref="D8:D9"/>
    <mergeCell ref="E8:E9"/>
    <mergeCell ref="M8:M9"/>
    <mergeCell ref="F8:F9"/>
  </mergeCells>
  <conditionalFormatting sqref="R49:R1048576 R7:R9 R11 R13 R15 R17 R19 R39 R21">
    <cfRule type="cellIs" dxfId="459" priority="131" operator="between">
      <formula>0.51</formula>
      <formula>0.69</formula>
    </cfRule>
    <cfRule type="cellIs" dxfId="458" priority="132" operator="between">
      <formula>0.51</formula>
      <formula>0.69</formula>
    </cfRule>
    <cfRule type="cellIs" dxfId="457" priority="133" operator="lessThan">
      <formula>0.5</formula>
    </cfRule>
    <cfRule type="cellIs" dxfId="456" priority="134" operator="greaterThan">
      <formula>0.7</formula>
    </cfRule>
    <cfRule type="cellIs" dxfId="455" priority="135" operator="between">
      <formula>0.51</formula>
      <formula>0.69</formula>
    </cfRule>
    <cfRule type="cellIs" dxfId="454" priority="136" operator="lessThan">
      <formula>50</formula>
    </cfRule>
    <cfRule type="cellIs" dxfId="453" priority="137" operator="greaterThan">
      <formula>0.7</formula>
    </cfRule>
    <cfRule type="cellIs" dxfId="452" priority="138" operator="between">
      <formula>0.51</formula>
      <formula>0.69</formula>
    </cfRule>
    <cfRule type="cellIs" dxfId="451" priority="139" operator="lessThan">
      <formula>0.5</formula>
    </cfRule>
    <cfRule type="cellIs" dxfId="450" priority="140" operator="greaterThan">
      <formula>0.7</formula>
    </cfRule>
  </conditionalFormatting>
  <conditionalFormatting sqref="R10">
    <cfRule type="cellIs" dxfId="449" priority="121" operator="between">
      <formula>0.51</formula>
      <formula>0.69</formula>
    </cfRule>
    <cfRule type="cellIs" dxfId="448" priority="122" operator="between">
      <formula>0.51</formula>
      <formula>0.69</formula>
    </cfRule>
    <cfRule type="cellIs" dxfId="447" priority="123" operator="lessThan">
      <formula>0.5</formula>
    </cfRule>
    <cfRule type="cellIs" dxfId="446" priority="124" operator="greaterThan">
      <formula>0.7</formula>
    </cfRule>
    <cfRule type="cellIs" dxfId="445" priority="125" operator="between">
      <formula>0.51</formula>
      <formula>0.69</formula>
    </cfRule>
    <cfRule type="cellIs" dxfId="444" priority="126" operator="lessThan">
      <formula>50</formula>
    </cfRule>
    <cfRule type="cellIs" dxfId="443" priority="127" operator="greaterThan">
      <formula>0.7</formula>
    </cfRule>
    <cfRule type="cellIs" dxfId="442" priority="128" operator="between">
      <formula>0.51</formula>
      <formula>0.69</formula>
    </cfRule>
    <cfRule type="cellIs" dxfId="441" priority="129" operator="lessThan">
      <formula>0.5</formula>
    </cfRule>
    <cfRule type="cellIs" dxfId="440" priority="130" operator="greaterThan">
      <formula>0.7</formula>
    </cfRule>
  </conditionalFormatting>
  <conditionalFormatting sqref="R12">
    <cfRule type="cellIs" dxfId="439" priority="111" operator="between">
      <formula>0.51</formula>
      <formula>0.69</formula>
    </cfRule>
    <cfRule type="cellIs" dxfId="438" priority="112" operator="between">
      <formula>0.51</formula>
      <formula>0.69</formula>
    </cfRule>
    <cfRule type="cellIs" dxfId="437" priority="113" operator="lessThan">
      <formula>0.5</formula>
    </cfRule>
    <cfRule type="cellIs" dxfId="436" priority="114" operator="greaterThan">
      <formula>0.7</formula>
    </cfRule>
    <cfRule type="cellIs" dxfId="435" priority="115" operator="between">
      <formula>0.51</formula>
      <formula>0.69</formula>
    </cfRule>
    <cfRule type="cellIs" dxfId="434" priority="116" operator="lessThan">
      <formula>50</formula>
    </cfRule>
    <cfRule type="cellIs" dxfId="433" priority="117" operator="greaterThan">
      <formula>0.7</formula>
    </cfRule>
    <cfRule type="cellIs" dxfId="432" priority="118" operator="between">
      <formula>0.51</formula>
      <formula>0.69</formula>
    </cfRule>
    <cfRule type="cellIs" dxfId="431" priority="119" operator="lessThan">
      <formula>0.5</formula>
    </cfRule>
    <cfRule type="cellIs" dxfId="430" priority="120" operator="greaterThan">
      <formula>0.7</formula>
    </cfRule>
  </conditionalFormatting>
  <conditionalFormatting sqref="R14">
    <cfRule type="cellIs" dxfId="429" priority="101" operator="between">
      <formula>0.51</formula>
      <formula>0.69</formula>
    </cfRule>
    <cfRule type="cellIs" dxfId="428" priority="102" operator="between">
      <formula>0.51</formula>
      <formula>0.69</formula>
    </cfRule>
    <cfRule type="cellIs" dxfId="427" priority="103" operator="lessThan">
      <formula>0.5</formula>
    </cfRule>
    <cfRule type="cellIs" dxfId="426" priority="104" operator="greaterThan">
      <formula>0.7</formula>
    </cfRule>
    <cfRule type="cellIs" dxfId="425" priority="105" operator="between">
      <formula>0.51</formula>
      <formula>0.69</formula>
    </cfRule>
    <cfRule type="cellIs" dxfId="424" priority="106" operator="lessThan">
      <formula>50</formula>
    </cfRule>
    <cfRule type="cellIs" dxfId="423" priority="107" operator="greaterThan">
      <formula>0.7</formula>
    </cfRule>
    <cfRule type="cellIs" dxfId="422" priority="108" operator="between">
      <formula>0.51</formula>
      <formula>0.69</formula>
    </cfRule>
    <cfRule type="cellIs" dxfId="421" priority="109" operator="lessThan">
      <formula>0.5</formula>
    </cfRule>
    <cfRule type="cellIs" dxfId="420" priority="110" operator="greaterThan">
      <formula>0.7</formula>
    </cfRule>
  </conditionalFormatting>
  <conditionalFormatting sqref="R16">
    <cfRule type="cellIs" dxfId="419" priority="91" operator="between">
      <formula>0.51</formula>
      <formula>0.69</formula>
    </cfRule>
    <cfRule type="cellIs" dxfId="418" priority="92" operator="between">
      <formula>0.51</formula>
      <formula>0.69</formula>
    </cfRule>
    <cfRule type="cellIs" dxfId="417" priority="93" operator="lessThan">
      <formula>0.5</formula>
    </cfRule>
    <cfRule type="cellIs" dxfId="416" priority="94" operator="greaterThan">
      <formula>0.7</formula>
    </cfRule>
    <cfRule type="cellIs" dxfId="415" priority="95" operator="between">
      <formula>0.51</formula>
      <formula>0.69</formula>
    </cfRule>
    <cfRule type="cellIs" dxfId="414" priority="96" operator="lessThan">
      <formula>50</formula>
    </cfRule>
    <cfRule type="cellIs" dxfId="413" priority="97" operator="greaterThan">
      <formula>0.7</formula>
    </cfRule>
    <cfRule type="cellIs" dxfId="412" priority="98" operator="between">
      <formula>0.51</formula>
      <formula>0.69</formula>
    </cfRule>
    <cfRule type="cellIs" dxfId="411" priority="99" operator="lessThan">
      <formula>0.5</formula>
    </cfRule>
    <cfRule type="cellIs" dxfId="410" priority="100" operator="greaterThan">
      <formula>0.7</formula>
    </cfRule>
  </conditionalFormatting>
  <conditionalFormatting sqref="R18">
    <cfRule type="cellIs" dxfId="409" priority="81" operator="between">
      <formula>0.51</formula>
      <formula>0.69</formula>
    </cfRule>
    <cfRule type="cellIs" dxfId="408" priority="82" operator="between">
      <formula>0.51</formula>
      <formula>0.69</formula>
    </cfRule>
    <cfRule type="cellIs" dxfId="407" priority="83" operator="lessThan">
      <formula>0.5</formula>
    </cfRule>
    <cfRule type="cellIs" dxfId="406" priority="84" operator="greaterThan">
      <formula>0.7</formula>
    </cfRule>
    <cfRule type="cellIs" dxfId="405" priority="85" operator="between">
      <formula>0.51</formula>
      <formula>0.69</formula>
    </cfRule>
    <cfRule type="cellIs" dxfId="404" priority="86" operator="lessThan">
      <formula>50</formula>
    </cfRule>
    <cfRule type="cellIs" dxfId="403" priority="87" operator="greaterThan">
      <formula>0.7</formula>
    </cfRule>
    <cfRule type="cellIs" dxfId="402" priority="88" operator="between">
      <formula>0.51</formula>
      <formula>0.69</formula>
    </cfRule>
    <cfRule type="cellIs" dxfId="401" priority="89" operator="lessThan">
      <formula>0.5</formula>
    </cfRule>
    <cfRule type="cellIs" dxfId="400" priority="90" operator="greaterThan">
      <formula>0.7</formula>
    </cfRule>
  </conditionalFormatting>
  <conditionalFormatting sqref="R22:R23 R25 R27 R29 R31:R35 R37">
    <cfRule type="cellIs" dxfId="399" priority="71" operator="between">
      <formula>0.51</formula>
      <formula>0.69</formula>
    </cfRule>
    <cfRule type="cellIs" dxfId="398" priority="72" operator="between">
      <formula>0.51</formula>
      <formula>0.69</formula>
    </cfRule>
    <cfRule type="cellIs" dxfId="397" priority="73" operator="lessThan">
      <formula>0.5</formula>
    </cfRule>
    <cfRule type="cellIs" dxfId="396" priority="74" operator="greaterThan">
      <formula>0.7</formula>
    </cfRule>
    <cfRule type="cellIs" dxfId="395" priority="75" operator="between">
      <formula>0.51</formula>
      <formula>0.69</formula>
    </cfRule>
    <cfRule type="cellIs" dxfId="394" priority="76" operator="lessThan">
      <formula>50</formula>
    </cfRule>
    <cfRule type="cellIs" dxfId="393" priority="77" operator="greaterThan">
      <formula>0.7</formula>
    </cfRule>
    <cfRule type="cellIs" dxfId="392" priority="78" operator="between">
      <formula>0.51</formula>
      <formula>0.69</formula>
    </cfRule>
    <cfRule type="cellIs" dxfId="391" priority="79" operator="lessThan">
      <formula>0.5</formula>
    </cfRule>
    <cfRule type="cellIs" dxfId="390" priority="80" operator="greaterThan">
      <formula>0.7</formula>
    </cfRule>
  </conditionalFormatting>
  <conditionalFormatting sqref="R20">
    <cfRule type="cellIs" dxfId="389" priority="61" operator="between">
      <formula>0.51</formula>
      <formula>0.69</formula>
    </cfRule>
    <cfRule type="cellIs" dxfId="388" priority="62" operator="between">
      <formula>0.51</formula>
      <formula>0.69</formula>
    </cfRule>
    <cfRule type="cellIs" dxfId="387" priority="63" operator="lessThan">
      <formula>0.5</formula>
    </cfRule>
    <cfRule type="cellIs" dxfId="386" priority="64" operator="greaterThan">
      <formula>0.7</formula>
    </cfRule>
    <cfRule type="cellIs" dxfId="385" priority="65" operator="between">
      <formula>0.51</formula>
      <formula>0.69</formula>
    </cfRule>
    <cfRule type="cellIs" dxfId="384" priority="66" operator="lessThan">
      <formula>50</formula>
    </cfRule>
    <cfRule type="cellIs" dxfId="383" priority="67" operator="greaterThan">
      <formula>0.7</formula>
    </cfRule>
    <cfRule type="cellIs" dxfId="382" priority="68" operator="between">
      <formula>0.51</formula>
      <formula>0.69</formula>
    </cfRule>
    <cfRule type="cellIs" dxfId="381" priority="69" operator="lessThan">
      <formula>0.5</formula>
    </cfRule>
    <cfRule type="cellIs" dxfId="380" priority="70" operator="greaterThan">
      <formula>0.7</formula>
    </cfRule>
  </conditionalFormatting>
  <conditionalFormatting sqref="R24">
    <cfRule type="cellIs" dxfId="379" priority="51" operator="between">
      <formula>0.51</formula>
      <formula>0.69</formula>
    </cfRule>
    <cfRule type="cellIs" dxfId="378" priority="52" operator="between">
      <formula>0.51</formula>
      <formula>0.69</formula>
    </cfRule>
    <cfRule type="cellIs" dxfId="377" priority="53" operator="lessThan">
      <formula>0.5</formula>
    </cfRule>
    <cfRule type="cellIs" dxfId="376" priority="54" operator="greaterThan">
      <formula>0.7</formula>
    </cfRule>
    <cfRule type="cellIs" dxfId="375" priority="55" operator="between">
      <formula>0.51</formula>
      <formula>0.69</formula>
    </cfRule>
    <cfRule type="cellIs" dxfId="374" priority="56" operator="lessThan">
      <formula>50</formula>
    </cfRule>
    <cfRule type="cellIs" dxfId="373" priority="57" operator="greaterThan">
      <formula>0.7</formula>
    </cfRule>
    <cfRule type="cellIs" dxfId="372" priority="58" operator="between">
      <formula>0.51</formula>
      <formula>0.69</formula>
    </cfRule>
    <cfRule type="cellIs" dxfId="371" priority="59" operator="lessThan">
      <formula>0.5</formula>
    </cfRule>
    <cfRule type="cellIs" dxfId="370" priority="60" operator="greaterThan">
      <formula>0.7</formula>
    </cfRule>
  </conditionalFormatting>
  <conditionalFormatting sqref="R26">
    <cfRule type="cellIs" dxfId="369" priority="41" operator="between">
      <formula>0.51</formula>
      <formula>0.69</formula>
    </cfRule>
    <cfRule type="cellIs" dxfId="368" priority="42" operator="between">
      <formula>0.51</formula>
      <formula>0.69</formula>
    </cfRule>
    <cfRule type="cellIs" dxfId="367" priority="43" operator="lessThan">
      <formula>0.5</formula>
    </cfRule>
    <cfRule type="cellIs" dxfId="366" priority="44" operator="greaterThan">
      <formula>0.7</formula>
    </cfRule>
    <cfRule type="cellIs" dxfId="365" priority="45" operator="between">
      <formula>0.51</formula>
      <formula>0.69</formula>
    </cfRule>
    <cfRule type="cellIs" dxfId="364" priority="46" operator="lessThan">
      <formula>50</formula>
    </cfRule>
    <cfRule type="cellIs" dxfId="363" priority="47" operator="greaterThan">
      <formula>0.7</formula>
    </cfRule>
    <cfRule type="cellIs" dxfId="362" priority="48" operator="between">
      <formula>0.51</formula>
      <formula>0.69</formula>
    </cfRule>
    <cfRule type="cellIs" dxfId="361" priority="49" operator="lessThan">
      <formula>0.5</formula>
    </cfRule>
    <cfRule type="cellIs" dxfId="360" priority="50" operator="greaterThan">
      <formula>0.7</formula>
    </cfRule>
  </conditionalFormatting>
  <conditionalFormatting sqref="R28">
    <cfRule type="cellIs" dxfId="359" priority="31" operator="between">
      <formula>0.51</formula>
      <formula>0.69</formula>
    </cfRule>
    <cfRule type="cellIs" dxfId="358" priority="32" operator="between">
      <formula>0.51</formula>
      <formula>0.69</formula>
    </cfRule>
    <cfRule type="cellIs" dxfId="357" priority="33" operator="lessThan">
      <formula>0.5</formula>
    </cfRule>
    <cfRule type="cellIs" dxfId="356" priority="34" operator="greaterThan">
      <formula>0.7</formula>
    </cfRule>
    <cfRule type="cellIs" dxfId="355" priority="35" operator="between">
      <formula>0.51</formula>
      <formula>0.69</formula>
    </cfRule>
    <cfRule type="cellIs" dxfId="354" priority="36" operator="lessThan">
      <formula>50</formula>
    </cfRule>
    <cfRule type="cellIs" dxfId="353" priority="37" operator="greaterThan">
      <formula>0.7</formula>
    </cfRule>
    <cfRule type="cellIs" dxfId="352" priority="38" operator="between">
      <formula>0.51</formula>
      <formula>0.69</formula>
    </cfRule>
    <cfRule type="cellIs" dxfId="351" priority="39" operator="lessThan">
      <formula>0.5</formula>
    </cfRule>
    <cfRule type="cellIs" dxfId="350" priority="40" operator="greaterThan">
      <formula>0.7</formula>
    </cfRule>
  </conditionalFormatting>
  <conditionalFormatting sqref="R30">
    <cfRule type="cellIs" dxfId="349" priority="21" operator="between">
      <formula>0.51</formula>
      <formula>0.69</formula>
    </cfRule>
    <cfRule type="cellIs" dxfId="348" priority="22" operator="between">
      <formula>0.51</formula>
      <formula>0.69</formula>
    </cfRule>
    <cfRule type="cellIs" dxfId="347" priority="23" operator="lessThan">
      <formula>0.5</formula>
    </cfRule>
    <cfRule type="cellIs" dxfId="346" priority="24" operator="greaterThan">
      <formula>0.7</formula>
    </cfRule>
    <cfRule type="cellIs" dxfId="345" priority="25" operator="between">
      <formula>0.51</formula>
      <formula>0.69</formula>
    </cfRule>
    <cfRule type="cellIs" dxfId="344" priority="26" operator="lessThan">
      <formula>50</formula>
    </cfRule>
    <cfRule type="cellIs" dxfId="343" priority="27" operator="greaterThan">
      <formula>0.7</formula>
    </cfRule>
    <cfRule type="cellIs" dxfId="342" priority="28" operator="between">
      <formula>0.51</formula>
      <formula>0.69</formula>
    </cfRule>
    <cfRule type="cellIs" dxfId="341" priority="29" operator="lessThan">
      <formula>0.5</formula>
    </cfRule>
    <cfRule type="cellIs" dxfId="340" priority="30" operator="greaterThan">
      <formula>0.7</formula>
    </cfRule>
  </conditionalFormatting>
  <conditionalFormatting sqref="R36">
    <cfRule type="cellIs" dxfId="339" priority="11" operator="between">
      <formula>0.51</formula>
      <formula>0.69</formula>
    </cfRule>
    <cfRule type="cellIs" dxfId="338" priority="12" operator="between">
      <formula>0.51</formula>
      <formula>0.69</formula>
    </cfRule>
    <cfRule type="cellIs" dxfId="337" priority="13" operator="lessThan">
      <formula>0.5</formula>
    </cfRule>
    <cfRule type="cellIs" dxfId="336" priority="14" operator="greaterThan">
      <formula>0.7</formula>
    </cfRule>
    <cfRule type="cellIs" dxfId="335" priority="15" operator="between">
      <formula>0.51</formula>
      <formula>0.69</formula>
    </cfRule>
    <cfRule type="cellIs" dxfId="334" priority="16" operator="lessThan">
      <formula>50</formula>
    </cfRule>
    <cfRule type="cellIs" dxfId="333" priority="17" operator="greaterThan">
      <formula>0.7</formula>
    </cfRule>
    <cfRule type="cellIs" dxfId="332" priority="18" operator="between">
      <formula>0.51</formula>
      <formula>0.69</formula>
    </cfRule>
    <cfRule type="cellIs" dxfId="331" priority="19" operator="lessThan">
      <formula>0.5</formula>
    </cfRule>
    <cfRule type="cellIs" dxfId="330" priority="20" operator="greaterThan">
      <formula>0.7</formula>
    </cfRule>
  </conditionalFormatting>
  <conditionalFormatting sqref="R38">
    <cfRule type="cellIs" dxfId="329" priority="1" operator="between">
      <formula>0.51</formula>
      <formula>0.69</formula>
    </cfRule>
    <cfRule type="cellIs" dxfId="328" priority="2" operator="between">
      <formula>0.51</formula>
      <formula>0.69</formula>
    </cfRule>
    <cfRule type="cellIs" dxfId="327" priority="3" operator="lessThan">
      <formula>0.5</formula>
    </cfRule>
    <cfRule type="cellIs" dxfId="326" priority="4" operator="greaterThan">
      <formula>0.7</formula>
    </cfRule>
    <cfRule type="cellIs" dxfId="325" priority="5" operator="between">
      <formula>0.51</formula>
      <formula>0.69</formula>
    </cfRule>
    <cfRule type="cellIs" dxfId="324" priority="6" operator="lessThan">
      <formula>50</formula>
    </cfRule>
    <cfRule type="cellIs" dxfId="323" priority="7" operator="greaterThan">
      <formula>0.7</formula>
    </cfRule>
    <cfRule type="cellIs" dxfId="322" priority="8" operator="between">
      <formula>0.51</formula>
      <formula>0.69</formula>
    </cfRule>
    <cfRule type="cellIs" dxfId="321" priority="9" operator="lessThan">
      <formula>0.5</formula>
    </cfRule>
    <cfRule type="cellIs" dxfId="320" priority="10" operator="greaterThan">
      <formula>0.7</formula>
    </cfRule>
  </conditionalFormatting>
  <pageMargins left="0.7" right="0.7" top="0.75" bottom="0.75" header="0.3" footer="0.3"/>
  <pageSetup paperSize="2058"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482B"/>
  </sheetPr>
  <dimension ref="A1:EE299"/>
  <sheetViews>
    <sheetView showGridLines="0" topLeftCell="A7" zoomScale="90" zoomScaleNormal="90" workbookViewId="0">
      <pane ySplit="1" topLeftCell="A8" activePane="bottomLeft" state="frozen"/>
      <selection activeCell="B7" sqref="B7"/>
      <selection pane="bottomLeft" activeCell="N198" sqref="N198:N216"/>
    </sheetView>
  </sheetViews>
  <sheetFormatPr baseColWidth="10" defaultColWidth="0" defaultRowHeight="0" customHeight="1" zeroHeight="1" x14ac:dyDescent="0.25"/>
  <cols>
    <col min="1" max="1" width="11.42578125" style="74" customWidth="1"/>
    <col min="2" max="2" width="38.140625" style="74" customWidth="1"/>
    <col min="3" max="3" width="17.28515625" style="74" customWidth="1"/>
    <col min="4" max="4" width="14.7109375" style="74" customWidth="1"/>
    <col min="5" max="5" width="42.85546875" style="74" customWidth="1"/>
    <col min="6" max="6" width="21.140625" style="1" hidden="1" customWidth="1"/>
    <col min="7" max="7" width="12.85546875" style="74" hidden="1" customWidth="1"/>
    <col min="8" max="8" width="17.5703125" style="74" hidden="1" customWidth="1"/>
    <col min="9" max="11" width="17.5703125" style="244" hidden="1" customWidth="1"/>
    <col min="12" max="13" width="16.7109375" style="74" hidden="1" customWidth="1"/>
    <col min="14" max="14" width="18.7109375" style="74" customWidth="1"/>
    <col min="15" max="15" width="18.42578125" style="74" customWidth="1"/>
    <col min="16" max="16" width="15.7109375" style="74" hidden="1" customWidth="1"/>
    <col min="17" max="17" width="11.42578125" style="74" hidden="1" customWidth="1"/>
    <col min="18" max="18" width="15.42578125" style="74" hidden="1" customWidth="1"/>
    <col min="19" max="19" width="17.5703125" style="74" hidden="1" customWidth="1"/>
    <col min="20" max="20" width="11.5703125" style="3" bestFit="1" customWidth="1"/>
    <col min="21" max="21" width="11.42578125" style="74" customWidth="1"/>
    <col min="22" max="22" width="16.7109375" style="35" bestFit="1" customWidth="1"/>
    <col min="23" max="23" width="17.28515625" style="74" bestFit="1" customWidth="1"/>
    <col min="24" max="24" width="11.42578125" style="74" customWidth="1"/>
    <col min="25" max="25" width="14.5703125" style="35" customWidth="1"/>
    <col min="26" max="26" width="19" style="74" bestFit="1" customWidth="1"/>
    <col min="27" max="131" width="11.5703125" style="73" hidden="1" customWidth="1"/>
    <col min="132" max="135" width="11.5703125" style="74" hidden="1" customWidth="1"/>
    <col min="136" max="16384" width="11.42578125" style="74" hidden="1"/>
  </cols>
  <sheetData>
    <row r="1" spans="1:131" ht="15" hidden="1" x14ac:dyDescent="0.25">
      <c r="A1" s="24"/>
      <c r="B1" s="25"/>
      <c r="C1" s="25"/>
      <c r="D1" s="26"/>
      <c r="E1" s="26"/>
      <c r="F1" s="27"/>
      <c r="G1" s="28"/>
      <c r="H1" s="28"/>
      <c r="I1" s="28"/>
      <c r="J1" s="28"/>
      <c r="K1" s="28"/>
      <c r="L1" s="28"/>
      <c r="M1" s="29"/>
      <c r="N1" s="24"/>
      <c r="O1" s="24"/>
      <c r="P1" s="24"/>
      <c r="Q1" s="24"/>
      <c r="R1" s="24"/>
      <c r="S1" s="24"/>
      <c r="T1" s="24"/>
      <c r="U1" s="24"/>
      <c r="V1" s="36"/>
      <c r="W1" s="24"/>
      <c r="X1" s="24"/>
      <c r="Y1" s="36"/>
    </row>
    <row r="2" spans="1:131" ht="15" hidden="1" x14ac:dyDescent="0.25">
      <c r="A2" s="523"/>
      <c r="B2" s="524"/>
      <c r="C2" s="524"/>
      <c r="D2" s="524"/>
      <c r="E2" s="524"/>
      <c r="F2" s="524"/>
      <c r="G2" s="524"/>
      <c r="H2" s="524"/>
      <c r="I2" s="524"/>
      <c r="J2" s="524"/>
      <c r="K2" s="524"/>
      <c r="L2" s="524"/>
      <c r="M2" s="524"/>
      <c r="N2" s="524"/>
      <c r="O2" s="524"/>
      <c r="P2" s="524"/>
      <c r="Q2" s="524"/>
      <c r="R2" s="524"/>
      <c r="S2" s="524"/>
      <c r="T2" s="524"/>
      <c r="U2" s="524"/>
      <c r="V2" s="524"/>
      <c r="W2" s="524"/>
      <c r="X2" s="524"/>
      <c r="Y2" s="525" t="s">
        <v>86</v>
      </c>
      <c r="Z2" s="525"/>
    </row>
    <row r="3" spans="1:131" ht="15" hidden="1"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6"/>
      <c r="X3" s="526"/>
      <c r="Y3" s="525" t="s">
        <v>88</v>
      </c>
      <c r="Z3" s="525"/>
    </row>
    <row r="4" spans="1:131" ht="15" hidden="1"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6"/>
      <c r="X4" s="526"/>
      <c r="Y4" s="525" t="s">
        <v>90</v>
      </c>
      <c r="Z4" s="525"/>
    </row>
    <row r="5" spans="1:131" ht="15" hidden="1" x14ac:dyDescent="0.25">
      <c r="A5" s="523"/>
      <c r="B5" s="526"/>
      <c r="C5" s="526"/>
      <c r="D5" s="526"/>
      <c r="E5" s="526"/>
      <c r="F5" s="526"/>
      <c r="G5" s="526"/>
      <c r="H5" s="526"/>
      <c r="I5" s="526"/>
      <c r="J5" s="526"/>
      <c r="K5" s="526"/>
      <c r="L5" s="526"/>
      <c r="M5" s="526"/>
      <c r="N5" s="526"/>
      <c r="O5" s="526"/>
      <c r="P5" s="526"/>
      <c r="Q5" s="526"/>
      <c r="R5" s="526"/>
      <c r="S5" s="526"/>
      <c r="T5" s="526"/>
      <c r="U5" s="526"/>
      <c r="V5" s="526"/>
      <c r="W5" s="526"/>
      <c r="X5" s="526"/>
      <c r="Y5" s="525" t="s">
        <v>91</v>
      </c>
      <c r="Z5" s="525"/>
    </row>
    <row r="6" spans="1:131" ht="15" hidden="1" x14ac:dyDescent="0.25">
      <c r="A6" s="24"/>
      <c r="B6" s="24"/>
      <c r="C6" s="24"/>
      <c r="D6" s="24"/>
      <c r="E6" s="24"/>
      <c r="F6" s="24"/>
      <c r="G6" s="24"/>
      <c r="H6" s="24"/>
      <c r="I6" s="24"/>
      <c r="J6" s="24"/>
      <c r="K6" s="24"/>
      <c r="L6" s="24"/>
      <c r="M6" s="24"/>
      <c r="N6" s="24"/>
      <c r="O6" s="24"/>
      <c r="P6" s="24"/>
      <c r="Q6" s="24"/>
      <c r="R6" s="24"/>
      <c r="S6" s="24"/>
      <c r="T6" s="24"/>
      <c r="U6" s="24"/>
      <c r="V6" s="36"/>
      <c r="W6" s="24"/>
      <c r="X6" s="24"/>
      <c r="Y6" s="36"/>
    </row>
    <row r="7" spans="1:131" s="34" customFormat="1" ht="63.75" x14ac:dyDescent="0.25">
      <c r="A7" s="41" t="s">
        <v>0</v>
      </c>
      <c r="B7" s="41" t="s">
        <v>1</v>
      </c>
      <c r="C7" s="41" t="s">
        <v>2</v>
      </c>
      <c r="D7" s="41" t="s">
        <v>103</v>
      </c>
      <c r="E7" s="41" t="s">
        <v>30</v>
      </c>
      <c r="F7" s="41" t="s">
        <v>96</v>
      </c>
      <c r="G7" s="41" t="s">
        <v>97</v>
      </c>
      <c r="H7" s="41" t="s">
        <v>876</v>
      </c>
      <c r="I7" s="41" t="s">
        <v>1143</v>
      </c>
      <c r="J7" s="41" t="s">
        <v>1144</v>
      </c>
      <c r="K7" s="41" t="s">
        <v>1146</v>
      </c>
      <c r="L7" s="41" t="s">
        <v>98</v>
      </c>
      <c r="M7" s="41" t="s">
        <v>99</v>
      </c>
      <c r="N7" s="41" t="s">
        <v>3</v>
      </c>
      <c r="O7" s="41" t="s">
        <v>4</v>
      </c>
      <c r="P7" s="41" t="s">
        <v>28</v>
      </c>
      <c r="Q7" s="41" t="s">
        <v>21</v>
      </c>
      <c r="R7" s="41" t="s">
        <v>65</v>
      </c>
      <c r="S7" s="41" t="s">
        <v>31</v>
      </c>
      <c r="T7" s="32" t="s">
        <v>62</v>
      </c>
      <c r="U7" s="41" t="s">
        <v>22</v>
      </c>
      <c r="V7" s="37" t="s">
        <v>23</v>
      </c>
      <c r="W7" s="41" t="s">
        <v>24</v>
      </c>
      <c r="X7" s="41" t="s">
        <v>25</v>
      </c>
      <c r="Y7" s="37" t="s">
        <v>26</v>
      </c>
      <c r="Z7" s="41" t="s">
        <v>27</v>
      </c>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row>
    <row r="8" spans="1:131" s="51" customFormat="1" ht="15" x14ac:dyDescent="0.25">
      <c r="A8" s="517" t="s">
        <v>226</v>
      </c>
      <c r="B8" s="530" t="s">
        <v>227</v>
      </c>
      <c r="C8" s="530" t="s">
        <v>228</v>
      </c>
      <c r="D8" s="517" t="s">
        <v>791</v>
      </c>
      <c r="E8" s="530" t="s">
        <v>229</v>
      </c>
      <c r="F8" s="539">
        <v>357028017</v>
      </c>
      <c r="G8" s="517"/>
      <c r="H8" s="517"/>
      <c r="I8" s="533"/>
      <c r="J8" s="533"/>
      <c r="K8" s="533"/>
      <c r="L8" s="517"/>
      <c r="M8" s="533">
        <v>260374771</v>
      </c>
      <c r="N8" s="545">
        <f>+F8+H9+I9+J9+K9+G9+L8-M8</f>
        <v>96653246</v>
      </c>
      <c r="O8" s="548">
        <f>1134843051+1590748596</f>
        <v>2725591647</v>
      </c>
      <c r="P8" s="79" t="s">
        <v>685</v>
      </c>
      <c r="Q8" s="371" t="s">
        <v>686</v>
      </c>
      <c r="R8" s="79" t="s">
        <v>687</v>
      </c>
      <c r="S8" s="67">
        <v>2430856</v>
      </c>
      <c r="T8" s="46"/>
      <c r="U8" s="267">
        <v>21</v>
      </c>
      <c r="V8" s="123">
        <v>44608</v>
      </c>
      <c r="W8" s="67">
        <v>2430856</v>
      </c>
      <c r="X8" s="267">
        <v>14</v>
      </c>
      <c r="Y8" s="123" t="s">
        <v>1056</v>
      </c>
      <c r="Z8" s="296">
        <v>2430856</v>
      </c>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row>
    <row r="9" spans="1:131" s="51" customFormat="1" ht="15" x14ac:dyDescent="0.25">
      <c r="A9" s="518"/>
      <c r="B9" s="531"/>
      <c r="C9" s="531"/>
      <c r="D9" s="519"/>
      <c r="E9" s="532"/>
      <c r="F9" s="541"/>
      <c r="G9" s="519"/>
      <c r="H9" s="519"/>
      <c r="I9" s="535"/>
      <c r="J9" s="535"/>
      <c r="K9" s="535"/>
      <c r="L9" s="519"/>
      <c r="M9" s="535"/>
      <c r="N9" s="547"/>
      <c r="O9" s="549"/>
      <c r="P9" s="79" t="s">
        <v>1502</v>
      </c>
      <c r="Q9" s="371" t="s">
        <v>1503</v>
      </c>
      <c r="R9" s="79" t="s">
        <v>1504</v>
      </c>
      <c r="S9" s="67">
        <v>42222390</v>
      </c>
      <c r="T9" s="46"/>
      <c r="U9" s="38">
        <v>27</v>
      </c>
      <c r="V9" s="123">
        <v>44699</v>
      </c>
      <c r="W9" s="295">
        <v>42222390</v>
      </c>
      <c r="X9" s="38">
        <v>98</v>
      </c>
      <c r="Y9" s="123">
        <v>44761</v>
      </c>
      <c r="Z9" s="296">
        <v>42222390</v>
      </c>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row>
    <row r="10" spans="1:131" s="51" customFormat="1" ht="27" customHeight="1" x14ac:dyDescent="0.25">
      <c r="A10" s="518"/>
      <c r="B10" s="531"/>
      <c r="C10" s="531"/>
      <c r="D10" s="517" t="s">
        <v>795</v>
      </c>
      <c r="E10" s="530" t="s">
        <v>111</v>
      </c>
      <c r="F10" s="539">
        <v>5450000</v>
      </c>
      <c r="G10" s="517"/>
      <c r="H10" s="517"/>
      <c r="I10" s="533"/>
      <c r="J10" s="539">
        <v>20000000</v>
      </c>
      <c r="K10" s="539">
        <v>21515843</v>
      </c>
      <c r="L10" s="517"/>
      <c r="M10" s="517"/>
      <c r="N10" s="545">
        <f t="shared" ref="N10:N143" si="0">+F10+H10+I10+J10+K10+G10+L10-M10</f>
        <v>46965843</v>
      </c>
      <c r="O10" s="549"/>
      <c r="P10" s="79" t="s">
        <v>1593</v>
      </c>
      <c r="Q10" s="371" t="s">
        <v>1691</v>
      </c>
      <c r="R10" s="81" t="s">
        <v>1687</v>
      </c>
      <c r="S10" s="377">
        <v>2440000</v>
      </c>
      <c r="T10" s="46"/>
      <c r="U10" s="44">
        <v>39</v>
      </c>
      <c r="V10" s="80">
        <v>44774</v>
      </c>
      <c r="W10" s="377">
        <v>2440000</v>
      </c>
      <c r="X10" s="44">
        <v>103</v>
      </c>
      <c r="Y10" s="80">
        <v>44775</v>
      </c>
      <c r="Z10" s="389">
        <v>2440000</v>
      </c>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row>
    <row r="11" spans="1:131" s="51" customFormat="1" ht="15" x14ac:dyDescent="0.25">
      <c r="A11" s="518"/>
      <c r="B11" s="531"/>
      <c r="C11" s="531"/>
      <c r="D11" s="518"/>
      <c r="E11" s="531"/>
      <c r="F11" s="540"/>
      <c r="G11" s="518"/>
      <c r="H11" s="518"/>
      <c r="I11" s="534"/>
      <c r="J11" s="540"/>
      <c r="K11" s="540"/>
      <c r="L11" s="518"/>
      <c r="M11" s="518"/>
      <c r="N11" s="546"/>
      <c r="O11" s="549"/>
      <c r="P11" s="79" t="s">
        <v>1684</v>
      </c>
      <c r="Q11" s="371" t="s">
        <v>1692</v>
      </c>
      <c r="R11" s="81" t="s">
        <v>1688</v>
      </c>
      <c r="S11" s="377">
        <v>4920000</v>
      </c>
      <c r="T11" s="46"/>
      <c r="U11" s="355">
        <v>33</v>
      </c>
      <c r="V11" s="80">
        <v>44763</v>
      </c>
      <c r="W11" s="377">
        <v>4920000</v>
      </c>
      <c r="X11" s="355">
        <v>124</v>
      </c>
      <c r="Y11" s="80">
        <v>44799</v>
      </c>
      <c r="Z11" s="296">
        <v>4920000</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row>
    <row r="12" spans="1:131" s="51" customFormat="1" ht="15" x14ac:dyDescent="0.25">
      <c r="A12" s="518"/>
      <c r="B12" s="531"/>
      <c r="C12" s="531"/>
      <c r="D12" s="518"/>
      <c r="E12" s="531"/>
      <c r="F12" s="540"/>
      <c r="G12" s="518"/>
      <c r="H12" s="518"/>
      <c r="I12" s="534"/>
      <c r="J12" s="540"/>
      <c r="K12" s="540"/>
      <c r="L12" s="518"/>
      <c r="M12" s="518"/>
      <c r="N12" s="546"/>
      <c r="O12" s="549"/>
      <c r="P12" s="79" t="s">
        <v>1685</v>
      </c>
      <c r="Q12" s="371" t="s">
        <v>1693</v>
      </c>
      <c r="R12" s="81" t="s">
        <v>1689</v>
      </c>
      <c r="S12" s="377">
        <v>10204608</v>
      </c>
      <c r="T12" s="46"/>
      <c r="U12" s="355">
        <v>35</v>
      </c>
      <c r="V12" s="80">
        <v>44764</v>
      </c>
      <c r="W12" s="377">
        <v>10204608</v>
      </c>
      <c r="X12" s="355">
        <v>109</v>
      </c>
      <c r="Y12" s="80">
        <v>44784</v>
      </c>
      <c r="Z12" s="389">
        <v>10204608</v>
      </c>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row>
    <row r="13" spans="1:131" s="51" customFormat="1" ht="15" x14ac:dyDescent="0.25">
      <c r="A13" s="518"/>
      <c r="B13" s="531"/>
      <c r="C13" s="531"/>
      <c r="D13" s="519"/>
      <c r="E13" s="532"/>
      <c r="F13" s="541"/>
      <c r="G13" s="519"/>
      <c r="H13" s="519"/>
      <c r="I13" s="535"/>
      <c r="J13" s="541"/>
      <c r="K13" s="541"/>
      <c r="L13" s="519"/>
      <c r="M13" s="519"/>
      <c r="N13" s="547"/>
      <c r="O13" s="549"/>
      <c r="P13" s="79" t="s">
        <v>1686</v>
      </c>
      <c r="Q13" s="371" t="s">
        <v>1694</v>
      </c>
      <c r="R13" s="81" t="s">
        <v>1690</v>
      </c>
      <c r="S13" s="377">
        <v>29401235</v>
      </c>
      <c r="T13" s="46"/>
      <c r="U13" s="355"/>
      <c r="V13" s="80"/>
      <c r="W13" s="355"/>
      <c r="X13" s="355"/>
      <c r="Y13" s="80"/>
      <c r="Z13" s="152"/>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row>
    <row r="14" spans="1:131" s="51" customFormat="1" ht="15" x14ac:dyDescent="0.25">
      <c r="A14" s="518"/>
      <c r="B14" s="531"/>
      <c r="C14" s="531"/>
      <c r="D14" s="517" t="s">
        <v>794</v>
      </c>
      <c r="E14" s="530" t="s">
        <v>230</v>
      </c>
      <c r="F14" s="539">
        <v>121840303</v>
      </c>
      <c r="G14" s="517"/>
      <c r="H14" s="517"/>
      <c r="I14" s="533"/>
      <c r="J14" s="533"/>
      <c r="K14" s="533"/>
      <c r="L14" s="517"/>
      <c r="M14" s="517"/>
      <c r="N14" s="545">
        <f>+F14+H100+I100+J100+K100+G100+L100-M100</f>
        <v>121840303</v>
      </c>
      <c r="O14" s="549"/>
      <c r="P14" s="79" t="s">
        <v>1505</v>
      </c>
      <c r="Q14" s="371" t="s">
        <v>1506</v>
      </c>
      <c r="R14" s="79" t="s">
        <v>1507</v>
      </c>
      <c r="S14" s="67">
        <v>45000000</v>
      </c>
      <c r="T14" s="46"/>
      <c r="U14" s="258">
        <v>28</v>
      </c>
      <c r="V14" s="80">
        <v>44707</v>
      </c>
      <c r="W14" s="295">
        <v>45000000</v>
      </c>
      <c r="X14" s="258">
        <v>21</v>
      </c>
      <c r="Y14" s="80">
        <v>44749</v>
      </c>
      <c r="Z14" s="296">
        <v>500000</v>
      </c>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row>
    <row r="15" spans="1:131" s="51" customFormat="1" ht="15" x14ac:dyDescent="0.25">
      <c r="A15" s="518"/>
      <c r="B15" s="531"/>
      <c r="C15" s="531"/>
      <c r="D15" s="518"/>
      <c r="E15" s="531"/>
      <c r="F15" s="540"/>
      <c r="G15" s="518"/>
      <c r="H15" s="518"/>
      <c r="I15" s="534"/>
      <c r="J15" s="534"/>
      <c r="K15" s="534"/>
      <c r="L15" s="518"/>
      <c r="M15" s="518"/>
      <c r="N15" s="546"/>
      <c r="O15" s="549"/>
      <c r="P15" s="79"/>
      <c r="Q15" s="446"/>
      <c r="R15" s="79"/>
      <c r="S15" s="295"/>
      <c r="T15" s="46"/>
      <c r="U15" s="355"/>
      <c r="V15" s="80"/>
      <c r="W15" s="295"/>
      <c r="X15" s="355">
        <v>22</v>
      </c>
      <c r="Y15" s="80">
        <v>44749</v>
      </c>
      <c r="Z15" s="296">
        <v>500000</v>
      </c>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row>
    <row r="16" spans="1:131" s="51" customFormat="1" ht="15" x14ac:dyDescent="0.25">
      <c r="A16" s="518"/>
      <c r="B16" s="531"/>
      <c r="C16" s="531"/>
      <c r="D16" s="518"/>
      <c r="E16" s="531"/>
      <c r="F16" s="540"/>
      <c r="G16" s="518"/>
      <c r="H16" s="518"/>
      <c r="I16" s="534"/>
      <c r="J16" s="534"/>
      <c r="K16" s="534"/>
      <c r="L16" s="518"/>
      <c r="M16" s="518"/>
      <c r="N16" s="546"/>
      <c r="O16" s="549"/>
      <c r="P16" s="79"/>
      <c r="Q16" s="446"/>
      <c r="R16" s="79"/>
      <c r="S16" s="295"/>
      <c r="T16" s="46"/>
      <c r="U16" s="355"/>
      <c r="V16" s="80"/>
      <c r="W16" s="295"/>
      <c r="X16" s="355">
        <v>23</v>
      </c>
      <c r="Y16" s="80">
        <v>44749</v>
      </c>
      <c r="Z16" s="296">
        <v>500000</v>
      </c>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row>
    <row r="17" spans="1:131" s="51" customFormat="1" ht="15" x14ac:dyDescent="0.25">
      <c r="A17" s="518"/>
      <c r="B17" s="531"/>
      <c r="C17" s="531"/>
      <c r="D17" s="518"/>
      <c r="E17" s="531"/>
      <c r="F17" s="540"/>
      <c r="G17" s="518"/>
      <c r="H17" s="518"/>
      <c r="I17" s="534"/>
      <c r="J17" s="534"/>
      <c r="K17" s="534"/>
      <c r="L17" s="518"/>
      <c r="M17" s="518"/>
      <c r="N17" s="546"/>
      <c r="O17" s="549"/>
      <c r="P17" s="79"/>
      <c r="Q17" s="446"/>
      <c r="R17" s="79"/>
      <c r="S17" s="295"/>
      <c r="T17" s="46"/>
      <c r="U17" s="355"/>
      <c r="V17" s="80"/>
      <c r="W17" s="295"/>
      <c r="X17" s="355">
        <v>24</v>
      </c>
      <c r="Y17" s="80">
        <v>44749</v>
      </c>
      <c r="Z17" s="296">
        <v>500000</v>
      </c>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row>
    <row r="18" spans="1:131" s="51" customFormat="1" ht="15" x14ac:dyDescent="0.25">
      <c r="A18" s="518"/>
      <c r="B18" s="531"/>
      <c r="C18" s="531"/>
      <c r="D18" s="518"/>
      <c r="E18" s="531"/>
      <c r="F18" s="540"/>
      <c r="G18" s="518"/>
      <c r="H18" s="518"/>
      <c r="I18" s="534"/>
      <c r="J18" s="534"/>
      <c r="K18" s="534"/>
      <c r="L18" s="518"/>
      <c r="M18" s="518"/>
      <c r="N18" s="546"/>
      <c r="O18" s="549"/>
      <c r="P18" s="79"/>
      <c r="Q18" s="446"/>
      <c r="R18" s="79"/>
      <c r="S18" s="295"/>
      <c r="T18" s="46"/>
      <c r="U18" s="355"/>
      <c r="V18" s="80"/>
      <c r="W18" s="295"/>
      <c r="X18" s="355">
        <v>25</v>
      </c>
      <c r="Y18" s="80">
        <v>44749</v>
      </c>
      <c r="Z18" s="296">
        <v>500000</v>
      </c>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row>
    <row r="19" spans="1:131" s="51" customFormat="1" ht="15" x14ac:dyDescent="0.25">
      <c r="A19" s="518"/>
      <c r="B19" s="531"/>
      <c r="C19" s="531"/>
      <c r="D19" s="518"/>
      <c r="E19" s="531"/>
      <c r="F19" s="540"/>
      <c r="G19" s="518"/>
      <c r="H19" s="518"/>
      <c r="I19" s="534"/>
      <c r="J19" s="534"/>
      <c r="K19" s="534"/>
      <c r="L19" s="518"/>
      <c r="M19" s="518"/>
      <c r="N19" s="546"/>
      <c r="O19" s="549"/>
      <c r="P19" s="79"/>
      <c r="Q19" s="446"/>
      <c r="R19" s="79"/>
      <c r="S19" s="295"/>
      <c r="T19" s="46"/>
      <c r="U19" s="355"/>
      <c r="V19" s="80"/>
      <c r="W19" s="295"/>
      <c r="X19" s="355">
        <v>26</v>
      </c>
      <c r="Y19" s="80">
        <v>44749</v>
      </c>
      <c r="Z19" s="296">
        <v>1000000</v>
      </c>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row>
    <row r="20" spans="1:131" s="51" customFormat="1" ht="15" x14ac:dyDescent="0.25">
      <c r="A20" s="518"/>
      <c r="B20" s="531"/>
      <c r="C20" s="531"/>
      <c r="D20" s="518"/>
      <c r="E20" s="531"/>
      <c r="F20" s="540"/>
      <c r="G20" s="518"/>
      <c r="H20" s="518"/>
      <c r="I20" s="534"/>
      <c r="J20" s="534"/>
      <c r="K20" s="534"/>
      <c r="L20" s="518"/>
      <c r="M20" s="518"/>
      <c r="N20" s="546"/>
      <c r="O20" s="549"/>
      <c r="P20" s="79"/>
      <c r="Q20" s="446"/>
      <c r="R20" s="79"/>
      <c r="S20" s="295"/>
      <c r="T20" s="46"/>
      <c r="U20" s="355"/>
      <c r="V20" s="80"/>
      <c r="W20" s="295"/>
      <c r="X20" s="355">
        <v>27</v>
      </c>
      <c r="Y20" s="80">
        <v>44749</v>
      </c>
      <c r="Z20" s="296">
        <v>500000</v>
      </c>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row>
    <row r="21" spans="1:131" s="51" customFormat="1" ht="15" x14ac:dyDescent="0.25">
      <c r="A21" s="518"/>
      <c r="B21" s="531"/>
      <c r="C21" s="531"/>
      <c r="D21" s="518"/>
      <c r="E21" s="531"/>
      <c r="F21" s="540"/>
      <c r="G21" s="518"/>
      <c r="H21" s="518"/>
      <c r="I21" s="534"/>
      <c r="J21" s="534"/>
      <c r="K21" s="534"/>
      <c r="L21" s="518"/>
      <c r="M21" s="518"/>
      <c r="N21" s="546"/>
      <c r="O21" s="549"/>
      <c r="P21" s="79"/>
      <c r="Q21" s="446"/>
      <c r="R21" s="79"/>
      <c r="S21" s="295"/>
      <c r="T21" s="46"/>
      <c r="U21" s="355"/>
      <c r="V21" s="80"/>
      <c r="W21" s="295"/>
      <c r="X21" s="355">
        <v>28</v>
      </c>
      <c r="Y21" s="80">
        <v>44749</v>
      </c>
      <c r="Z21" s="296">
        <v>500000</v>
      </c>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row>
    <row r="22" spans="1:131" s="51" customFormat="1" ht="15" x14ac:dyDescent="0.25">
      <c r="A22" s="518"/>
      <c r="B22" s="531"/>
      <c r="C22" s="531"/>
      <c r="D22" s="518"/>
      <c r="E22" s="531"/>
      <c r="F22" s="540"/>
      <c r="G22" s="518"/>
      <c r="H22" s="518"/>
      <c r="I22" s="534"/>
      <c r="J22" s="534"/>
      <c r="K22" s="534"/>
      <c r="L22" s="518"/>
      <c r="M22" s="518"/>
      <c r="N22" s="546"/>
      <c r="O22" s="549"/>
      <c r="P22" s="79"/>
      <c r="Q22" s="446"/>
      <c r="R22" s="79"/>
      <c r="S22" s="295"/>
      <c r="T22" s="46"/>
      <c r="U22" s="355"/>
      <c r="V22" s="80"/>
      <c r="W22" s="295"/>
      <c r="X22" s="355">
        <v>29</v>
      </c>
      <c r="Y22" s="80">
        <v>44749</v>
      </c>
      <c r="Z22" s="296">
        <v>500000</v>
      </c>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row>
    <row r="23" spans="1:131" s="51" customFormat="1" ht="15" x14ac:dyDescent="0.25">
      <c r="A23" s="518"/>
      <c r="B23" s="531"/>
      <c r="C23" s="531"/>
      <c r="D23" s="518"/>
      <c r="E23" s="531"/>
      <c r="F23" s="540"/>
      <c r="G23" s="518"/>
      <c r="H23" s="518"/>
      <c r="I23" s="534"/>
      <c r="J23" s="534"/>
      <c r="K23" s="534"/>
      <c r="L23" s="518"/>
      <c r="M23" s="518"/>
      <c r="N23" s="546"/>
      <c r="O23" s="549"/>
      <c r="P23" s="79"/>
      <c r="Q23" s="446"/>
      <c r="R23" s="79"/>
      <c r="S23" s="295"/>
      <c r="T23" s="46"/>
      <c r="U23" s="355"/>
      <c r="V23" s="80"/>
      <c r="W23" s="295"/>
      <c r="X23" s="355">
        <v>30</v>
      </c>
      <c r="Y23" s="80">
        <v>44749</v>
      </c>
      <c r="Z23" s="296">
        <v>500000</v>
      </c>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row>
    <row r="24" spans="1:131" s="51" customFormat="1" ht="15" x14ac:dyDescent="0.25">
      <c r="A24" s="518"/>
      <c r="B24" s="531"/>
      <c r="C24" s="531"/>
      <c r="D24" s="518"/>
      <c r="E24" s="531"/>
      <c r="F24" s="540"/>
      <c r="G24" s="518"/>
      <c r="H24" s="518"/>
      <c r="I24" s="534"/>
      <c r="J24" s="534"/>
      <c r="K24" s="534"/>
      <c r="L24" s="518"/>
      <c r="M24" s="518"/>
      <c r="N24" s="546"/>
      <c r="O24" s="549"/>
      <c r="P24" s="79"/>
      <c r="Q24" s="446"/>
      <c r="R24" s="79"/>
      <c r="S24" s="295"/>
      <c r="T24" s="46"/>
      <c r="U24" s="355"/>
      <c r="V24" s="80"/>
      <c r="W24" s="295"/>
      <c r="X24" s="355">
        <v>31</v>
      </c>
      <c r="Y24" s="80">
        <v>44749</v>
      </c>
      <c r="Z24" s="296">
        <v>500000</v>
      </c>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row>
    <row r="25" spans="1:131" s="51" customFormat="1" ht="15" x14ac:dyDescent="0.25">
      <c r="A25" s="518"/>
      <c r="B25" s="531"/>
      <c r="C25" s="531"/>
      <c r="D25" s="518"/>
      <c r="E25" s="531"/>
      <c r="F25" s="540"/>
      <c r="G25" s="518"/>
      <c r="H25" s="518"/>
      <c r="I25" s="534"/>
      <c r="J25" s="534"/>
      <c r="K25" s="534"/>
      <c r="L25" s="518"/>
      <c r="M25" s="518"/>
      <c r="N25" s="546"/>
      <c r="O25" s="549"/>
      <c r="P25" s="79"/>
      <c r="Q25" s="446"/>
      <c r="R25" s="79"/>
      <c r="S25" s="295"/>
      <c r="T25" s="46"/>
      <c r="U25" s="355"/>
      <c r="V25" s="80"/>
      <c r="W25" s="295"/>
      <c r="X25" s="355">
        <v>32</v>
      </c>
      <c r="Y25" s="80">
        <v>44749</v>
      </c>
      <c r="Z25" s="296">
        <v>500000</v>
      </c>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row>
    <row r="26" spans="1:131" s="51" customFormat="1" ht="15" x14ac:dyDescent="0.25">
      <c r="A26" s="518"/>
      <c r="B26" s="531"/>
      <c r="C26" s="531"/>
      <c r="D26" s="518"/>
      <c r="E26" s="531"/>
      <c r="F26" s="540"/>
      <c r="G26" s="518"/>
      <c r="H26" s="518"/>
      <c r="I26" s="534"/>
      <c r="J26" s="534"/>
      <c r="K26" s="534"/>
      <c r="L26" s="518"/>
      <c r="M26" s="518"/>
      <c r="N26" s="546"/>
      <c r="O26" s="549"/>
      <c r="P26" s="79"/>
      <c r="Q26" s="446"/>
      <c r="R26" s="79"/>
      <c r="S26" s="295"/>
      <c r="T26" s="46"/>
      <c r="U26" s="355"/>
      <c r="V26" s="80"/>
      <c r="W26" s="295"/>
      <c r="X26" s="355">
        <v>33</v>
      </c>
      <c r="Y26" s="80">
        <v>44749</v>
      </c>
      <c r="Z26" s="296">
        <v>500000</v>
      </c>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row>
    <row r="27" spans="1:131" s="51" customFormat="1" ht="15" x14ac:dyDescent="0.25">
      <c r="A27" s="518"/>
      <c r="B27" s="531"/>
      <c r="C27" s="531"/>
      <c r="D27" s="518"/>
      <c r="E27" s="531"/>
      <c r="F27" s="540"/>
      <c r="G27" s="518"/>
      <c r="H27" s="518"/>
      <c r="I27" s="534"/>
      <c r="J27" s="534"/>
      <c r="K27" s="534"/>
      <c r="L27" s="518"/>
      <c r="M27" s="518"/>
      <c r="N27" s="546"/>
      <c r="O27" s="549"/>
      <c r="P27" s="79"/>
      <c r="Q27" s="446"/>
      <c r="R27" s="79"/>
      <c r="S27" s="295"/>
      <c r="T27" s="46"/>
      <c r="U27" s="355"/>
      <c r="V27" s="80"/>
      <c r="W27" s="295"/>
      <c r="X27" s="355">
        <v>34</v>
      </c>
      <c r="Y27" s="80">
        <v>44749</v>
      </c>
      <c r="Z27" s="296">
        <v>500000</v>
      </c>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row>
    <row r="28" spans="1:131" s="51" customFormat="1" ht="15" x14ac:dyDescent="0.25">
      <c r="A28" s="518"/>
      <c r="B28" s="531"/>
      <c r="C28" s="531"/>
      <c r="D28" s="518"/>
      <c r="E28" s="531"/>
      <c r="F28" s="540"/>
      <c r="G28" s="518"/>
      <c r="H28" s="518"/>
      <c r="I28" s="534"/>
      <c r="J28" s="534"/>
      <c r="K28" s="534"/>
      <c r="L28" s="518"/>
      <c r="M28" s="518"/>
      <c r="N28" s="546"/>
      <c r="O28" s="549"/>
      <c r="P28" s="79"/>
      <c r="Q28" s="446"/>
      <c r="R28" s="79"/>
      <c r="S28" s="295"/>
      <c r="T28" s="46"/>
      <c r="U28" s="355"/>
      <c r="V28" s="80"/>
      <c r="W28" s="295"/>
      <c r="X28" s="355">
        <v>35</v>
      </c>
      <c r="Y28" s="80">
        <v>44749</v>
      </c>
      <c r="Z28" s="296">
        <v>1500000</v>
      </c>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row>
    <row r="29" spans="1:131" s="51" customFormat="1" ht="15" x14ac:dyDescent="0.25">
      <c r="A29" s="518"/>
      <c r="B29" s="531"/>
      <c r="C29" s="531"/>
      <c r="D29" s="518"/>
      <c r="E29" s="531"/>
      <c r="F29" s="540"/>
      <c r="G29" s="518"/>
      <c r="H29" s="518"/>
      <c r="I29" s="534"/>
      <c r="J29" s="534"/>
      <c r="K29" s="534"/>
      <c r="L29" s="518"/>
      <c r="M29" s="518"/>
      <c r="N29" s="546"/>
      <c r="O29" s="549"/>
      <c r="P29" s="79"/>
      <c r="Q29" s="446"/>
      <c r="R29" s="79"/>
      <c r="S29" s="295"/>
      <c r="T29" s="46"/>
      <c r="U29" s="355"/>
      <c r="V29" s="80"/>
      <c r="W29" s="295"/>
      <c r="X29" s="355">
        <v>36</v>
      </c>
      <c r="Y29" s="80">
        <v>44749</v>
      </c>
      <c r="Z29" s="296">
        <v>500000</v>
      </c>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row>
    <row r="30" spans="1:131" s="51" customFormat="1" ht="15" x14ac:dyDescent="0.25">
      <c r="A30" s="518"/>
      <c r="B30" s="531"/>
      <c r="C30" s="531"/>
      <c r="D30" s="518"/>
      <c r="E30" s="531"/>
      <c r="F30" s="540"/>
      <c r="G30" s="518"/>
      <c r="H30" s="518"/>
      <c r="I30" s="534"/>
      <c r="J30" s="534"/>
      <c r="K30" s="534"/>
      <c r="L30" s="518"/>
      <c r="M30" s="518"/>
      <c r="N30" s="546"/>
      <c r="O30" s="549"/>
      <c r="P30" s="79"/>
      <c r="Q30" s="446"/>
      <c r="R30" s="79"/>
      <c r="S30" s="295"/>
      <c r="T30" s="46"/>
      <c r="U30" s="355"/>
      <c r="V30" s="80"/>
      <c r="W30" s="295"/>
      <c r="X30" s="355">
        <v>37</v>
      </c>
      <c r="Y30" s="80">
        <v>44749</v>
      </c>
      <c r="Z30" s="296">
        <v>500000</v>
      </c>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row>
    <row r="31" spans="1:131" s="51" customFormat="1" ht="15" x14ac:dyDescent="0.25">
      <c r="A31" s="518"/>
      <c r="B31" s="531"/>
      <c r="C31" s="531"/>
      <c r="D31" s="518"/>
      <c r="E31" s="531"/>
      <c r="F31" s="540"/>
      <c r="G31" s="518"/>
      <c r="H31" s="518"/>
      <c r="I31" s="534"/>
      <c r="J31" s="534"/>
      <c r="K31" s="534"/>
      <c r="L31" s="518"/>
      <c r="M31" s="518"/>
      <c r="N31" s="546"/>
      <c r="O31" s="549"/>
      <c r="P31" s="79"/>
      <c r="Q31" s="446"/>
      <c r="R31" s="79"/>
      <c r="S31" s="295"/>
      <c r="T31" s="46"/>
      <c r="U31" s="355"/>
      <c r="V31" s="80"/>
      <c r="W31" s="295"/>
      <c r="X31" s="355">
        <v>38</v>
      </c>
      <c r="Y31" s="80">
        <v>44749</v>
      </c>
      <c r="Z31" s="296">
        <v>500000</v>
      </c>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row>
    <row r="32" spans="1:131" s="51" customFormat="1" ht="15" x14ac:dyDescent="0.25">
      <c r="A32" s="518"/>
      <c r="B32" s="531"/>
      <c r="C32" s="531"/>
      <c r="D32" s="518"/>
      <c r="E32" s="531"/>
      <c r="F32" s="540"/>
      <c r="G32" s="518"/>
      <c r="H32" s="518"/>
      <c r="I32" s="534"/>
      <c r="J32" s="534"/>
      <c r="K32" s="534"/>
      <c r="L32" s="518"/>
      <c r="M32" s="518"/>
      <c r="N32" s="546"/>
      <c r="O32" s="549"/>
      <c r="P32" s="79"/>
      <c r="Q32" s="446"/>
      <c r="R32" s="79"/>
      <c r="S32" s="295"/>
      <c r="T32" s="46"/>
      <c r="U32" s="355"/>
      <c r="V32" s="80"/>
      <c r="W32" s="295"/>
      <c r="X32" s="355">
        <v>39</v>
      </c>
      <c r="Y32" s="80">
        <v>44749</v>
      </c>
      <c r="Z32" s="296">
        <v>1000000</v>
      </c>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row>
    <row r="33" spans="1:131" s="51" customFormat="1" ht="15" x14ac:dyDescent="0.25">
      <c r="A33" s="518"/>
      <c r="B33" s="531"/>
      <c r="C33" s="531"/>
      <c r="D33" s="518"/>
      <c r="E33" s="531"/>
      <c r="F33" s="540"/>
      <c r="G33" s="518"/>
      <c r="H33" s="518"/>
      <c r="I33" s="534"/>
      <c r="J33" s="534"/>
      <c r="K33" s="534"/>
      <c r="L33" s="518"/>
      <c r="M33" s="518"/>
      <c r="N33" s="546"/>
      <c r="O33" s="549"/>
      <c r="P33" s="79"/>
      <c r="Q33" s="446"/>
      <c r="R33" s="79"/>
      <c r="S33" s="295"/>
      <c r="T33" s="46"/>
      <c r="U33" s="355"/>
      <c r="V33" s="80"/>
      <c r="W33" s="295"/>
      <c r="X33" s="355">
        <v>40</v>
      </c>
      <c r="Y33" s="80">
        <v>44749</v>
      </c>
      <c r="Z33" s="296">
        <v>1000000</v>
      </c>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row>
    <row r="34" spans="1:131" s="51" customFormat="1" ht="15" x14ac:dyDescent="0.25">
      <c r="A34" s="518"/>
      <c r="B34" s="531"/>
      <c r="C34" s="531"/>
      <c r="D34" s="518"/>
      <c r="E34" s="531"/>
      <c r="F34" s="540"/>
      <c r="G34" s="518"/>
      <c r="H34" s="518"/>
      <c r="I34" s="534"/>
      <c r="J34" s="534"/>
      <c r="K34" s="534"/>
      <c r="L34" s="518"/>
      <c r="M34" s="518"/>
      <c r="N34" s="546"/>
      <c r="O34" s="549"/>
      <c r="P34" s="79"/>
      <c r="Q34" s="446"/>
      <c r="R34" s="79"/>
      <c r="S34" s="295"/>
      <c r="T34" s="46"/>
      <c r="U34" s="355"/>
      <c r="V34" s="80"/>
      <c r="W34" s="295"/>
      <c r="X34" s="355">
        <v>41</v>
      </c>
      <c r="Y34" s="80">
        <v>44749</v>
      </c>
      <c r="Z34" s="296">
        <v>1000000</v>
      </c>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row>
    <row r="35" spans="1:131" s="51" customFormat="1" ht="15" x14ac:dyDescent="0.25">
      <c r="A35" s="518"/>
      <c r="B35" s="531"/>
      <c r="C35" s="531"/>
      <c r="D35" s="518"/>
      <c r="E35" s="531"/>
      <c r="F35" s="540"/>
      <c r="G35" s="518"/>
      <c r="H35" s="518"/>
      <c r="I35" s="534"/>
      <c r="J35" s="534"/>
      <c r="K35" s="534"/>
      <c r="L35" s="518"/>
      <c r="M35" s="518"/>
      <c r="N35" s="546"/>
      <c r="O35" s="549"/>
      <c r="P35" s="79"/>
      <c r="Q35" s="446"/>
      <c r="R35" s="79"/>
      <c r="S35" s="295"/>
      <c r="T35" s="46"/>
      <c r="U35" s="355"/>
      <c r="V35" s="80"/>
      <c r="W35" s="295"/>
      <c r="X35" s="355">
        <v>42</v>
      </c>
      <c r="Y35" s="80">
        <v>44749</v>
      </c>
      <c r="Z35" s="296">
        <v>500000</v>
      </c>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row>
    <row r="36" spans="1:131" s="51" customFormat="1" ht="15" x14ac:dyDescent="0.25">
      <c r="A36" s="518"/>
      <c r="B36" s="531"/>
      <c r="C36" s="531"/>
      <c r="D36" s="518"/>
      <c r="E36" s="531"/>
      <c r="F36" s="540"/>
      <c r="G36" s="518"/>
      <c r="H36" s="518"/>
      <c r="I36" s="534"/>
      <c r="J36" s="534"/>
      <c r="K36" s="534"/>
      <c r="L36" s="518"/>
      <c r="M36" s="518"/>
      <c r="N36" s="546"/>
      <c r="O36" s="549"/>
      <c r="P36" s="79"/>
      <c r="Q36" s="446"/>
      <c r="R36" s="79"/>
      <c r="S36" s="295"/>
      <c r="T36" s="46"/>
      <c r="U36" s="355"/>
      <c r="V36" s="80"/>
      <c r="W36" s="295"/>
      <c r="X36" s="355">
        <v>43</v>
      </c>
      <c r="Y36" s="80">
        <v>44749</v>
      </c>
      <c r="Z36" s="296">
        <v>500000</v>
      </c>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row>
    <row r="37" spans="1:131" s="51" customFormat="1" ht="15" x14ac:dyDescent="0.25">
      <c r="A37" s="518"/>
      <c r="B37" s="531"/>
      <c r="C37" s="531"/>
      <c r="D37" s="518"/>
      <c r="E37" s="531"/>
      <c r="F37" s="540"/>
      <c r="G37" s="518"/>
      <c r="H37" s="518"/>
      <c r="I37" s="534"/>
      <c r="J37" s="534"/>
      <c r="K37" s="534"/>
      <c r="L37" s="518"/>
      <c r="M37" s="518"/>
      <c r="N37" s="546"/>
      <c r="O37" s="549"/>
      <c r="P37" s="79"/>
      <c r="Q37" s="446"/>
      <c r="R37" s="79"/>
      <c r="S37" s="295"/>
      <c r="T37" s="46"/>
      <c r="U37" s="355"/>
      <c r="V37" s="80"/>
      <c r="W37" s="295"/>
      <c r="X37" s="355">
        <v>44</v>
      </c>
      <c r="Y37" s="80">
        <v>44749</v>
      </c>
      <c r="Z37" s="296">
        <v>500000</v>
      </c>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row>
    <row r="38" spans="1:131" s="51" customFormat="1" ht="15" x14ac:dyDescent="0.25">
      <c r="A38" s="518"/>
      <c r="B38" s="531"/>
      <c r="C38" s="531"/>
      <c r="D38" s="518"/>
      <c r="E38" s="531"/>
      <c r="F38" s="540"/>
      <c r="G38" s="518"/>
      <c r="H38" s="518"/>
      <c r="I38" s="534"/>
      <c r="J38" s="534"/>
      <c r="K38" s="534"/>
      <c r="L38" s="518"/>
      <c r="M38" s="518"/>
      <c r="N38" s="546"/>
      <c r="O38" s="549"/>
      <c r="P38" s="79"/>
      <c r="Q38" s="446"/>
      <c r="R38" s="79"/>
      <c r="S38" s="295"/>
      <c r="T38" s="46"/>
      <c r="U38" s="355"/>
      <c r="V38" s="80"/>
      <c r="W38" s="295"/>
      <c r="X38" s="355">
        <v>45</v>
      </c>
      <c r="Y38" s="80">
        <v>44749</v>
      </c>
      <c r="Z38" s="296">
        <v>1500000</v>
      </c>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row>
    <row r="39" spans="1:131" s="51" customFormat="1" ht="15" x14ac:dyDescent="0.25">
      <c r="A39" s="518"/>
      <c r="B39" s="531"/>
      <c r="C39" s="531"/>
      <c r="D39" s="518"/>
      <c r="E39" s="531"/>
      <c r="F39" s="540"/>
      <c r="G39" s="518"/>
      <c r="H39" s="518"/>
      <c r="I39" s="534"/>
      <c r="J39" s="534"/>
      <c r="K39" s="534"/>
      <c r="L39" s="518"/>
      <c r="M39" s="518"/>
      <c r="N39" s="546"/>
      <c r="O39" s="549"/>
      <c r="P39" s="79"/>
      <c r="Q39" s="446"/>
      <c r="R39" s="79"/>
      <c r="S39" s="295"/>
      <c r="T39" s="46"/>
      <c r="U39" s="355"/>
      <c r="V39" s="80"/>
      <c r="W39" s="295"/>
      <c r="X39" s="355">
        <v>46</v>
      </c>
      <c r="Y39" s="80">
        <v>44749</v>
      </c>
      <c r="Z39" s="296">
        <v>500000</v>
      </c>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row>
    <row r="40" spans="1:131" s="51" customFormat="1" ht="15" x14ac:dyDescent="0.25">
      <c r="A40" s="518"/>
      <c r="B40" s="531"/>
      <c r="C40" s="531"/>
      <c r="D40" s="518"/>
      <c r="E40" s="531"/>
      <c r="F40" s="540"/>
      <c r="G40" s="518"/>
      <c r="H40" s="518"/>
      <c r="I40" s="534"/>
      <c r="J40" s="534"/>
      <c r="K40" s="534"/>
      <c r="L40" s="518"/>
      <c r="M40" s="518"/>
      <c r="N40" s="546"/>
      <c r="O40" s="549"/>
      <c r="P40" s="79"/>
      <c r="Q40" s="446"/>
      <c r="R40" s="79"/>
      <c r="S40" s="295"/>
      <c r="T40" s="46"/>
      <c r="U40" s="355"/>
      <c r="V40" s="80"/>
      <c r="W40" s="295"/>
      <c r="X40" s="355">
        <v>47</v>
      </c>
      <c r="Y40" s="80">
        <v>44749</v>
      </c>
      <c r="Z40" s="296">
        <v>500000</v>
      </c>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row>
    <row r="41" spans="1:131" s="51" customFormat="1" ht="15" x14ac:dyDescent="0.25">
      <c r="A41" s="518"/>
      <c r="B41" s="531"/>
      <c r="C41" s="531"/>
      <c r="D41" s="518"/>
      <c r="E41" s="531"/>
      <c r="F41" s="540"/>
      <c r="G41" s="518"/>
      <c r="H41" s="518"/>
      <c r="I41" s="534"/>
      <c r="J41" s="534"/>
      <c r="K41" s="534"/>
      <c r="L41" s="518"/>
      <c r="M41" s="518"/>
      <c r="N41" s="546"/>
      <c r="O41" s="549"/>
      <c r="P41" s="79"/>
      <c r="Q41" s="446"/>
      <c r="R41" s="79"/>
      <c r="S41" s="295"/>
      <c r="T41" s="46"/>
      <c r="U41" s="355"/>
      <c r="V41" s="80"/>
      <c r="W41" s="295"/>
      <c r="X41" s="355">
        <v>48</v>
      </c>
      <c r="Y41" s="80">
        <v>44749</v>
      </c>
      <c r="Z41" s="296">
        <v>1000000</v>
      </c>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row>
    <row r="42" spans="1:131" s="51" customFormat="1" ht="15" x14ac:dyDescent="0.25">
      <c r="A42" s="518"/>
      <c r="B42" s="531"/>
      <c r="C42" s="531"/>
      <c r="D42" s="518"/>
      <c r="E42" s="531"/>
      <c r="F42" s="540"/>
      <c r="G42" s="518"/>
      <c r="H42" s="518"/>
      <c r="I42" s="534"/>
      <c r="J42" s="534"/>
      <c r="K42" s="534"/>
      <c r="L42" s="518"/>
      <c r="M42" s="518"/>
      <c r="N42" s="546"/>
      <c r="O42" s="549"/>
      <c r="P42" s="79"/>
      <c r="Q42" s="446"/>
      <c r="R42" s="79"/>
      <c r="S42" s="295"/>
      <c r="T42" s="46"/>
      <c r="U42" s="355"/>
      <c r="V42" s="80"/>
      <c r="W42" s="295"/>
      <c r="X42" s="355">
        <v>49</v>
      </c>
      <c r="Y42" s="80">
        <v>44749</v>
      </c>
      <c r="Z42" s="296">
        <v>500000</v>
      </c>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row>
    <row r="43" spans="1:131" s="51" customFormat="1" ht="15" x14ac:dyDescent="0.25">
      <c r="A43" s="518"/>
      <c r="B43" s="531"/>
      <c r="C43" s="531"/>
      <c r="D43" s="518"/>
      <c r="E43" s="531"/>
      <c r="F43" s="540"/>
      <c r="G43" s="518"/>
      <c r="H43" s="518"/>
      <c r="I43" s="534"/>
      <c r="J43" s="534"/>
      <c r="K43" s="534"/>
      <c r="L43" s="518"/>
      <c r="M43" s="518"/>
      <c r="N43" s="546"/>
      <c r="O43" s="549"/>
      <c r="P43" s="79"/>
      <c r="Q43" s="446"/>
      <c r="R43" s="79"/>
      <c r="S43" s="295"/>
      <c r="T43" s="46"/>
      <c r="U43" s="355"/>
      <c r="V43" s="80"/>
      <c r="W43" s="295"/>
      <c r="X43" s="355">
        <v>50</v>
      </c>
      <c r="Y43" s="80">
        <v>44749</v>
      </c>
      <c r="Z43" s="296">
        <v>500000</v>
      </c>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row>
    <row r="44" spans="1:131" s="51" customFormat="1" ht="15" x14ac:dyDescent="0.25">
      <c r="A44" s="518"/>
      <c r="B44" s="531"/>
      <c r="C44" s="531"/>
      <c r="D44" s="518"/>
      <c r="E44" s="531"/>
      <c r="F44" s="540"/>
      <c r="G44" s="518"/>
      <c r="H44" s="518"/>
      <c r="I44" s="534"/>
      <c r="J44" s="534"/>
      <c r="K44" s="534"/>
      <c r="L44" s="518"/>
      <c r="M44" s="518"/>
      <c r="N44" s="546"/>
      <c r="O44" s="549"/>
      <c r="P44" s="79"/>
      <c r="Q44" s="446"/>
      <c r="R44" s="79"/>
      <c r="S44" s="295"/>
      <c r="T44" s="46"/>
      <c r="U44" s="355"/>
      <c r="V44" s="80"/>
      <c r="W44" s="295"/>
      <c r="X44" s="355">
        <v>52</v>
      </c>
      <c r="Y44" s="80">
        <v>44749</v>
      </c>
      <c r="Z44" s="296">
        <v>1000000</v>
      </c>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row>
    <row r="45" spans="1:131" s="51" customFormat="1" ht="15" x14ac:dyDescent="0.25">
      <c r="A45" s="518"/>
      <c r="B45" s="531"/>
      <c r="C45" s="531"/>
      <c r="D45" s="518"/>
      <c r="E45" s="531"/>
      <c r="F45" s="540"/>
      <c r="G45" s="518"/>
      <c r="H45" s="518"/>
      <c r="I45" s="534"/>
      <c r="J45" s="534"/>
      <c r="K45" s="534"/>
      <c r="L45" s="518"/>
      <c r="M45" s="518"/>
      <c r="N45" s="546"/>
      <c r="O45" s="549"/>
      <c r="P45" s="79"/>
      <c r="Q45" s="446"/>
      <c r="R45" s="79"/>
      <c r="S45" s="295"/>
      <c r="T45" s="46"/>
      <c r="U45" s="355"/>
      <c r="V45" s="80"/>
      <c r="W45" s="295"/>
      <c r="X45" s="355">
        <v>53</v>
      </c>
      <c r="Y45" s="80">
        <v>44749</v>
      </c>
      <c r="Z45" s="296">
        <v>500000</v>
      </c>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row>
    <row r="46" spans="1:131" s="51" customFormat="1" ht="15" x14ac:dyDescent="0.25">
      <c r="A46" s="518"/>
      <c r="B46" s="531"/>
      <c r="C46" s="531"/>
      <c r="D46" s="518"/>
      <c r="E46" s="531"/>
      <c r="F46" s="540"/>
      <c r="G46" s="518"/>
      <c r="H46" s="518"/>
      <c r="I46" s="534"/>
      <c r="J46" s="534"/>
      <c r="K46" s="534"/>
      <c r="L46" s="518"/>
      <c r="M46" s="518"/>
      <c r="N46" s="546"/>
      <c r="O46" s="549"/>
      <c r="P46" s="79"/>
      <c r="Q46" s="446"/>
      <c r="R46" s="79"/>
      <c r="S46" s="295"/>
      <c r="T46" s="46"/>
      <c r="U46" s="355"/>
      <c r="V46" s="80"/>
      <c r="W46" s="295"/>
      <c r="X46" s="355">
        <v>54</v>
      </c>
      <c r="Y46" s="80">
        <v>44749</v>
      </c>
      <c r="Z46" s="296">
        <v>500000</v>
      </c>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row>
    <row r="47" spans="1:131" s="51" customFormat="1" ht="15" x14ac:dyDescent="0.25">
      <c r="A47" s="518"/>
      <c r="B47" s="531"/>
      <c r="C47" s="531"/>
      <c r="D47" s="518"/>
      <c r="E47" s="531"/>
      <c r="F47" s="540"/>
      <c r="G47" s="518"/>
      <c r="H47" s="518"/>
      <c r="I47" s="534"/>
      <c r="J47" s="534"/>
      <c r="K47" s="534"/>
      <c r="L47" s="518"/>
      <c r="M47" s="518"/>
      <c r="N47" s="546"/>
      <c r="O47" s="549"/>
      <c r="P47" s="79"/>
      <c r="Q47" s="446"/>
      <c r="R47" s="79"/>
      <c r="S47" s="295"/>
      <c r="T47" s="46"/>
      <c r="U47" s="355"/>
      <c r="V47" s="80"/>
      <c r="W47" s="295"/>
      <c r="X47" s="355">
        <v>55</v>
      </c>
      <c r="Y47" s="80">
        <v>44749</v>
      </c>
      <c r="Z47" s="296">
        <v>500000</v>
      </c>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row>
    <row r="48" spans="1:131" s="51" customFormat="1" ht="15" x14ac:dyDescent="0.25">
      <c r="A48" s="518"/>
      <c r="B48" s="531"/>
      <c r="C48" s="531"/>
      <c r="D48" s="518"/>
      <c r="E48" s="531"/>
      <c r="F48" s="540"/>
      <c r="G48" s="518"/>
      <c r="H48" s="518"/>
      <c r="I48" s="534"/>
      <c r="J48" s="534"/>
      <c r="K48" s="534"/>
      <c r="L48" s="518"/>
      <c r="M48" s="518"/>
      <c r="N48" s="546"/>
      <c r="O48" s="549"/>
      <c r="P48" s="79"/>
      <c r="Q48" s="446"/>
      <c r="R48" s="79"/>
      <c r="S48" s="295"/>
      <c r="T48" s="46"/>
      <c r="U48" s="355"/>
      <c r="V48" s="80"/>
      <c r="W48" s="295"/>
      <c r="X48" s="355">
        <v>56</v>
      </c>
      <c r="Y48" s="80">
        <v>44749</v>
      </c>
      <c r="Z48" s="296">
        <v>500000</v>
      </c>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row>
    <row r="49" spans="1:131" s="51" customFormat="1" ht="15" x14ac:dyDescent="0.25">
      <c r="A49" s="518"/>
      <c r="B49" s="531"/>
      <c r="C49" s="531"/>
      <c r="D49" s="518"/>
      <c r="E49" s="531"/>
      <c r="F49" s="540"/>
      <c r="G49" s="518"/>
      <c r="H49" s="518"/>
      <c r="I49" s="534"/>
      <c r="J49" s="534"/>
      <c r="K49" s="534"/>
      <c r="L49" s="518"/>
      <c r="M49" s="518"/>
      <c r="N49" s="546"/>
      <c r="O49" s="549"/>
      <c r="P49" s="79"/>
      <c r="Q49" s="446"/>
      <c r="R49" s="79"/>
      <c r="S49" s="295"/>
      <c r="T49" s="46"/>
      <c r="U49" s="355"/>
      <c r="V49" s="80"/>
      <c r="W49" s="295"/>
      <c r="X49" s="355">
        <v>57</v>
      </c>
      <c r="Y49" s="80">
        <v>44749</v>
      </c>
      <c r="Z49" s="296">
        <v>500000</v>
      </c>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row>
    <row r="50" spans="1:131" s="51" customFormat="1" ht="15" x14ac:dyDescent="0.25">
      <c r="A50" s="518"/>
      <c r="B50" s="531"/>
      <c r="C50" s="531"/>
      <c r="D50" s="518"/>
      <c r="E50" s="531"/>
      <c r="F50" s="540"/>
      <c r="G50" s="518"/>
      <c r="H50" s="518"/>
      <c r="I50" s="534"/>
      <c r="J50" s="534"/>
      <c r="K50" s="534"/>
      <c r="L50" s="518"/>
      <c r="M50" s="518"/>
      <c r="N50" s="546"/>
      <c r="O50" s="549"/>
      <c r="P50" s="79"/>
      <c r="Q50" s="446"/>
      <c r="R50" s="79"/>
      <c r="S50" s="295"/>
      <c r="T50" s="46"/>
      <c r="U50" s="355"/>
      <c r="V50" s="80"/>
      <c r="W50" s="295"/>
      <c r="X50" s="355">
        <v>58</v>
      </c>
      <c r="Y50" s="80">
        <v>44749</v>
      </c>
      <c r="Z50" s="296">
        <v>500000</v>
      </c>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row>
    <row r="51" spans="1:131" s="51" customFormat="1" ht="15" x14ac:dyDescent="0.25">
      <c r="A51" s="518"/>
      <c r="B51" s="531"/>
      <c r="C51" s="531"/>
      <c r="D51" s="518"/>
      <c r="E51" s="531"/>
      <c r="F51" s="540"/>
      <c r="G51" s="518"/>
      <c r="H51" s="518"/>
      <c r="I51" s="534"/>
      <c r="J51" s="534"/>
      <c r="K51" s="534"/>
      <c r="L51" s="518"/>
      <c r="M51" s="518"/>
      <c r="N51" s="546"/>
      <c r="O51" s="549"/>
      <c r="P51" s="79"/>
      <c r="Q51" s="446"/>
      <c r="R51" s="79"/>
      <c r="S51" s="295"/>
      <c r="T51" s="46"/>
      <c r="U51" s="355"/>
      <c r="V51" s="80"/>
      <c r="W51" s="295"/>
      <c r="X51" s="355">
        <v>59</v>
      </c>
      <c r="Y51" s="80">
        <v>44749</v>
      </c>
      <c r="Z51" s="296">
        <v>500000</v>
      </c>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row>
    <row r="52" spans="1:131" s="51" customFormat="1" ht="15" x14ac:dyDescent="0.25">
      <c r="A52" s="518"/>
      <c r="B52" s="531"/>
      <c r="C52" s="531"/>
      <c r="D52" s="518"/>
      <c r="E52" s="531"/>
      <c r="F52" s="540"/>
      <c r="G52" s="518"/>
      <c r="H52" s="518"/>
      <c r="I52" s="534"/>
      <c r="J52" s="534"/>
      <c r="K52" s="534"/>
      <c r="L52" s="518"/>
      <c r="M52" s="518"/>
      <c r="N52" s="546"/>
      <c r="O52" s="549"/>
      <c r="P52" s="79"/>
      <c r="Q52" s="446"/>
      <c r="R52" s="79"/>
      <c r="S52" s="295"/>
      <c r="T52" s="46"/>
      <c r="U52" s="355"/>
      <c r="V52" s="80"/>
      <c r="W52" s="295"/>
      <c r="X52" s="355">
        <v>60</v>
      </c>
      <c r="Y52" s="80">
        <v>44749</v>
      </c>
      <c r="Z52" s="296">
        <v>500000</v>
      </c>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row>
    <row r="53" spans="1:131" s="51" customFormat="1" ht="15" x14ac:dyDescent="0.25">
      <c r="A53" s="518"/>
      <c r="B53" s="531"/>
      <c r="C53" s="531"/>
      <c r="D53" s="518"/>
      <c r="E53" s="531"/>
      <c r="F53" s="540"/>
      <c r="G53" s="518"/>
      <c r="H53" s="518"/>
      <c r="I53" s="534"/>
      <c r="J53" s="534"/>
      <c r="K53" s="534"/>
      <c r="L53" s="518"/>
      <c r="M53" s="518"/>
      <c r="N53" s="546"/>
      <c r="O53" s="549"/>
      <c r="P53" s="79"/>
      <c r="Q53" s="446"/>
      <c r="R53" s="79"/>
      <c r="S53" s="295"/>
      <c r="T53" s="46"/>
      <c r="U53" s="355"/>
      <c r="V53" s="80"/>
      <c r="W53" s="295"/>
      <c r="X53" s="355">
        <v>61</v>
      </c>
      <c r="Y53" s="80">
        <v>44749</v>
      </c>
      <c r="Z53" s="296">
        <v>500000</v>
      </c>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row>
    <row r="54" spans="1:131" s="51" customFormat="1" ht="15" x14ac:dyDescent="0.25">
      <c r="A54" s="518"/>
      <c r="B54" s="531"/>
      <c r="C54" s="531"/>
      <c r="D54" s="518"/>
      <c r="E54" s="531"/>
      <c r="F54" s="540"/>
      <c r="G54" s="518"/>
      <c r="H54" s="518"/>
      <c r="I54" s="534"/>
      <c r="J54" s="534"/>
      <c r="K54" s="534"/>
      <c r="L54" s="518"/>
      <c r="M54" s="518"/>
      <c r="N54" s="546"/>
      <c r="O54" s="549"/>
      <c r="P54" s="79"/>
      <c r="Q54" s="446"/>
      <c r="R54" s="79"/>
      <c r="S54" s="295"/>
      <c r="T54" s="46"/>
      <c r="U54" s="355"/>
      <c r="V54" s="80"/>
      <c r="W54" s="295"/>
      <c r="X54" s="355">
        <v>62</v>
      </c>
      <c r="Y54" s="80">
        <v>44749</v>
      </c>
      <c r="Z54" s="296">
        <v>500000</v>
      </c>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row>
    <row r="55" spans="1:131" s="51" customFormat="1" ht="15" x14ac:dyDescent="0.25">
      <c r="A55" s="518"/>
      <c r="B55" s="531"/>
      <c r="C55" s="531"/>
      <c r="D55" s="518"/>
      <c r="E55" s="531"/>
      <c r="F55" s="540"/>
      <c r="G55" s="518"/>
      <c r="H55" s="518"/>
      <c r="I55" s="534"/>
      <c r="J55" s="534"/>
      <c r="K55" s="534"/>
      <c r="L55" s="518"/>
      <c r="M55" s="518"/>
      <c r="N55" s="546"/>
      <c r="O55" s="549"/>
      <c r="P55" s="79"/>
      <c r="Q55" s="446"/>
      <c r="R55" s="79"/>
      <c r="S55" s="295"/>
      <c r="T55" s="46"/>
      <c r="U55" s="355"/>
      <c r="V55" s="80"/>
      <c r="W55" s="295"/>
      <c r="X55" s="355">
        <v>63</v>
      </c>
      <c r="Y55" s="80">
        <v>44749</v>
      </c>
      <c r="Z55" s="296">
        <v>500000</v>
      </c>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row>
    <row r="56" spans="1:131" s="51" customFormat="1" ht="15" x14ac:dyDescent="0.25">
      <c r="A56" s="518"/>
      <c r="B56" s="531"/>
      <c r="C56" s="531"/>
      <c r="D56" s="518"/>
      <c r="E56" s="531"/>
      <c r="F56" s="540"/>
      <c r="G56" s="518"/>
      <c r="H56" s="518"/>
      <c r="I56" s="534"/>
      <c r="J56" s="534"/>
      <c r="K56" s="534"/>
      <c r="L56" s="518"/>
      <c r="M56" s="518"/>
      <c r="N56" s="546"/>
      <c r="O56" s="549"/>
      <c r="P56" s="79"/>
      <c r="Q56" s="446"/>
      <c r="R56" s="79"/>
      <c r="S56" s="295"/>
      <c r="T56" s="46"/>
      <c r="U56" s="355"/>
      <c r="V56" s="80"/>
      <c r="W56" s="295"/>
      <c r="X56" s="355">
        <v>64</v>
      </c>
      <c r="Y56" s="80">
        <v>44749</v>
      </c>
      <c r="Z56" s="296">
        <v>1000000</v>
      </c>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row>
    <row r="57" spans="1:131" s="51" customFormat="1" ht="15" x14ac:dyDescent="0.25">
      <c r="A57" s="518"/>
      <c r="B57" s="531"/>
      <c r="C57" s="531"/>
      <c r="D57" s="518"/>
      <c r="E57" s="531"/>
      <c r="F57" s="540"/>
      <c r="G57" s="518"/>
      <c r="H57" s="518"/>
      <c r="I57" s="534"/>
      <c r="J57" s="534"/>
      <c r="K57" s="534"/>
      <c r="L57" s="518"/>
      <c r="M57" s="518"/>
      <c r="N57" s="546"/>
      <c r="O57" s="549"/>
      <c r="P57" s="79"/>
      <c r="Q57" s="446"/>
      <c r="R57" s="79"/>
      <c r="S57" s="295"/>
      <c r="T57" s="46"/>
      <c r="U57" s="355"/>
      <c r="V57" s="80"/>
      <c r="W57" s="295"/>
      <c r="X57" s="355">
        <v>65</v>
      </c>
      <c r="Y57" s="80">
        <v>44749</v>
      </c>
      <c r="Z57" s="296">
        <v>500000</v>
      </c>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row>
    <row r="58" spans="1:131" s="51" customFormat="1" ht="15" x14ac:dyDescent="0.25">
      <c r="A58" s="518"/>
      <c r="B58" s="531"/>
      <c r="C58" s="531"/>
      <c r="D58" s="518"/>
      <c r="E58" s="531"/>
      <c r="F58" s="540"/>
      <c r="G58" s="518"/>
      <c r="H58" s="518"/>
      <c r="I58" s="534"/>
      <c r="J58" s="534"/>
      <c r="K58" s="534"/>
      <c r="L58" s="518"/>
      <c r="M58" s="518"/>
      <c r="N58" s="546"/>
      <c r="O58" s="549"/>
      <c r="P58" s="79"/>
      <c r="Q58" s="446"/>
      <c r="R58" s="79"/>
      <c r="S58" s="295"/>
      <c r="T58" s="46"/>
      <c r="U58" s="355"/>
      <c r="V58" s="80"/>
      <c r="W58" s="295"/>
      <c r="X58" s="355">
        <v>66</v>
      </c>
      <c r="Y58" s="80">
        <v>44749</v>
      </c>
      <c r="Z58" s="296">
        <v>500000</v>
      </c>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row>
    <row r="59" spans="1:131" s="51" customFormat="1" ht="15" x14ac:dyDescent="0.25">
      <c r="A59" s="518"/>
      <c r="B59" s="531"/>
      <c r="C59" s="531"/>
      <c r="D59" s="518"/>
      <c r="E59" s="531"/>
      <c r="F59" s="540"/>
      <c r="G59" s="518"/>
      <c r="H59" s="518"/>
      <c r="I59" s="534"/>
      <c r="J59" s="534"/>
      <c r="K59" s="534"/>
      <c r="L59" s="518"/>
      <c r="M59" s="518"/>
      <c r="N59" s="546"/>
      <c r="O59" s="549"/>
      <c r="P59" s="79"/>
      <c r="Q59" s="446"/>
      <c r="R59" s="79"/>
      <c r="S59" s="295"/>
      <c r="T59" s="46"/>
      <c r="U59" s="355"/>
      <c r="V59" s="80"/>
      <c r="W59" s="295"/>
      <c r="X59" s="355">
        <v>67</v>
      </c>
      <c r="Y59" s="80">
        <v>44749</v>
      </c>
      <c r="Z59" s="296">
        <v>500000</v>
      </c>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row>
    <row r="60" spans="1:131" s="51" customFormat="1" ht="15" x14ac:dyDescent="0.25">
      <c r="A60" s="518"/>
      <c r="B60" s="531"/>
      <c r="C60" s="531"/>
      <c r="D60" s="518"/>
      <c r="E60" s="531"/>
      <c r="F60" s="540"/>
      <c r="G60" s="518"/>
      <c r="H60" s="518"/>
      <c r="I60" s="534"/>
      <c r="J60" s="534"/>
      <c r="K60" s="534"/>
      <c r="L60" s="518"/>
      <c r="M60" s="518"/>
      <c r="N60" s="546"/>
      <c r="O60" s="549"/>
      <c r="P60" s="79"/>
      <c r="Q60" s="446"/>
      <c r="R60" s="79"/>
      <c r="S60" s="295"/>
      <c r="T60" s="46"/>
      <c r="U60" s="355"/>
      <c r="V60" s="80"/>
      <c r="W60" s="295"/>
      <c r="X60" s="355">
        <v>68</v>
      </c>
      <c r="Y60" s="80">
        <v>44749</v>
      </c>
      <c r="Z60" s="296">
        <v>500000</v>
      </c>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row>
    <row r="61" spans="1:131" s="51" customFormat="1" ht="15" x14ac:dyDescent="0.25">
      <c r="A61" s="518"/>
      <c r="B61" s="531"/>
      <c r="C61" s="531"/>
      <c r="D61" s="518"/>
      <c r="E61" s="531"/>
      <c r="F61" s="540"/>
      <c r="G61" s="518"/>
      <c r="H61" s="518"/>
      <c r="I61" s="534"/>
      <c r="J61" s="534"/>
      <c r="K61" s="534"/>
      <c r="L61" s="518"/>
      <c r="M61" s="518"/>
      <c r="N61" s="546"/>
      <c r="O61" s="549"/>
      <c r="P61" s="79"/>
      <c r="Q61" s="446"/>
      <c r="R61" s="79"/>
      <c r="S61" s="295"/>
      <c r="T61" s="46"/>
      <c r="U61" s="355"/>
      <c r="V61" s="80"/>
      <c r="W61" s="295"/>
      <c r="X61" s="355">
        <v>69</v>
      </c>
      <c r="Y61" s="80">
        <v>44749</v>
      </c>
      <c r="Z61" s="296">
        <v>500000</v>
      </c>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row>
    <row r="62" spans="1:131" s="51" customFormat="1" ht="15" x14ac:dyDescent="0.25">
      <c r="A62" s="518"/>
      <c r="B62" s="531"/>
      <c r="C62" s="531"/>
      <c r="D62" s="518"/>
      <c r="E62" s="531"/>
      <c r="F62" s="540"/>
      <c r="G62" s="518"/>
      <c r="H62" s="518"/>
      <c r="I62" s="534"/>
      <c r="J62" s="534"/>
      <c r="K62" s="534"/>
      <c r="L62" s="518"/>
      <c r="M62" s="518"/>
      <c r="N62" s="546"/>
      <c r="O62" s="549"/>
      <c r="P62" s="79"/>
      <c r="Q62" s="446"/>
      <c r="R62" s="79"/>
      <c r="S62" s="295"/>
      <c r="T62" s="46"/>
      <c r="U62" s="355"/>
      <c r="V62" s="80"/>
      <c r="W62" s="295"/>
      <c r="X62" s="355">
        <v>70</v>
      </c>
      <c r="Y62" s="80">
        <v>44749</v>
      </c>
      <c r="Z62" s="296">
        <v>500000</v>
      </c>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row>
    <row r="63" spans="1:131" s="51" customFormat="1" ht="15" x14ac:dyDescent="0.25">
      <c r="A63" s="518"/>
      <c r="B63" s="531"/>
      <c r="C63" s="531"/>
      <c r="D63" s="518"/>
      <c r="E63" s="531"/>
      <c r="F63" s="540"/>
      <c r="G63" s="518"/>
      <c r="H63" s="518"/>
      <c r="I63" s="534"/>
      <c r="J63" s="534"/>
      <c r="K63" s="534"/>
      <c r="L63" s="518"/>
      <c r="M63" s="518"/>
      <c r="N63" s="546"/>
      <c r="O63" s="549"/>
      <c r="P63" s="79"/>
      <c r="Q63" s="446"/>
      <c r="R63" s="79"/>
      <c r="S63" s="295"/>
      <c r="T63" s="46"/>
      <c r="U63" s="355"/>
      <c r="V63" s="80"/>
      <c r="W63" s="295"/>
      <c r="X63" s="355">
        <v>71</v>
      </c>
      <c r="Y63" s="80">
        <v>44749</v>
      </c>
      <c r="Z63" s="296">
        <v>500000</v>
      </c>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row>
    <row r="64" spans="1:131" s="51" customFormat="1" ht="15" x14ac:dyDescent="0.25">
      <c r="A64" s="518"/>
      <c r="B64" s="531"/>
      <c r="C64" s="531"/>
      <c r="D64" s="518"/>
      <c r="E64" s="531"/>
      <c r="F64" s="540"/>
      <c r="G64" s="518"/>
      <c r="H64" s="518"/>
      <c r="I64" s="534"/>
      <c r="J64" s="534"/>
      <c r="K64" s="534"/>
      <c r="L64" s="518"/>
      <c r="M64" s="518"/>
      <c r="N64" s="546"/>
      <c r="O64" s="549"/>
      <c r="P64" s="79"/>
      <c r="Q64" s="446"/>
      <c r="R64" s="79"/>
      <c r="S64" s="295"/>
      <c r="T64" s="46"/>
      <c r="U64" s="355"/>
      <c r="V64" s="80"/>
      <c r="W64" s="295"/>
      <c r="X64" s="355">
        <v>72</v>
      </c>
      <c r="Y64" s="80">
        <v>44749</v>
      </c>
      <c r="Z64" s="296">
        <v>500000</v>
      </c>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row>
    <row r="65" spans="1:131" s="51" customFormat="1" ht="15" x14ac:dyDescent="0.25">
      <c r="A65" s="518"/>
      <c r="B65" s="531"/>
      <c r="C65" s="531"/>
      <c r="D65" s="518"/>
      <c r="E65" s="531"/>
      <c r="F65" s="540"/>
      <c r="G65" s="518"/>
      <c r="H65" s="518"/>
      <c r="I65" s="534"/>
      <c r="J65" s="534"/>
      <c r="K65" s="534"/>
      <c r="L65" s="518"/>
      <c r="M65" s="518"/>
      <c r="N65" s="546"/>
      <c r="O65" s="549"/>
      <c r="P65" s="79"/>
      <c r="Q65" s="446"/>
      <c r="R65" s="79"/>
      <c r="S65" s="295"/>
      <c r="T65" s="46"/>
      <c r="U65" s="355"/>
      <c r="V65" s="80"/>
      <c r="W65" s="295"/>
      <c r="X65" s="355">
        <v>73</v>
      </c>
      <c r="Y65" s="80">
        <v>44749</v>
      </c>
      <c r="Z65" s="296">
        <v>500000</v>
      </c>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row>
    <row r="66" spans="1:131" s="51" customFormat="1" ht="15" x14ac:dyDescent="0.25">
      <c r="A66" s="518"/>
      <c r="B66" s="531"/>
      <c r="C66" s="531"/>
      <c r="D66" s="518"/>
      <c r="E66" s="531"/>
      <c r="F66" s="540"/>
      <c r="G66" s="518"/>
      <c r="H66" s="518"/>
      <c r="I66" s="534"/>
      <c r="J66" s="534"/>
      <c r="K66" s="534"/>
      <c r="L66" s="518"/>
      <c r="M66" s="518"/>
      <c r="N66" s="546"/>
      <c r="O66" s="549"/>
      <c r="P66" s="79"/>
      <c r="Q66" s="446"/>
      <c r="R66" s="79"/>
      <c r="S66" s="295"/>
      <c r="T66" s="46"/>
      <c r="U66" s="355"/>
      <c r="V66" s="80"/>
      <c r="W66" s="295"/>
      <c r="X66" s="355">
        <v>74</v>
      </c>
      <c r="Y66" s="80">
        <v>44749</v>
      </c>
      <c r="Z66" s="296">
        <v>500000</v>
      </c>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row>
    <row r="67" spans="1:131" s="51" customFormat="1" ht="15" x14ac:dyDescent="0.25">
      <c r="A67" s="518"/>
      <c r="B67" s="531"/>
      <c r="C67" s="531"/>
      <c r="D67" s="518"/>
      <c r="E67" s="531"/>
      <c r="F67" s="540"/>
      <c r="G67" s="518"/>
      <c r="H67" s="518"/>
      <c r="I67" s="534"/>
      <c r="J67" s="534"/>
      <c r="K67" s="534"/>
      <c r="L67" s="518"/>
      <c r="M67" s="518"/>
      <c r="N67" s="546"/>
      <c r="O67" s="549"/>
      <c r="P67" s="79"/>
      <c r="Q67" s="446"/>
      <c r="R67" s="79"/>
      <c r="S67" s="295"/>
      <c r="T67" s="46"/>
      <c r="U67" s="355"/>
      <c r="V67" s="80"/>
      <c r="W67" s="295"/>
      <c r="X67" s="355">
        <v>75</v>
      </c>
      <c r="Y67" s="80">
        <v>44749</v>
      </c>
      <c r="Z67" s="296">
        <v>500000</v>
      </c>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row>
    <row r="68" spans="1:131" s="51" customFormat="1" ht="15" x14ac:dyDescent="0.25">
      <c r="A68" s="518"/>
      <c r="B68" s="531"/>
      <c r="C68" s="531"/>
      <c r="D68" s="518"/>
      <c r="E68" s="531"/>
      <c r="F68" s="540"/>
      <c r="G68" s="518"/>
      <c r="H68" s="518"/>
      <c r="I68" s="534"/>
      <c r="J68" s="534"/>
      <c r="K68" s="534"/>
      <c r="L68" s="518"/>
      <c r="M68" s="518"/>
      <c r="N68" s="546"/>
      <c r="O68" s="549"/>
      <c r="P68" s="79"/>
      <c r="Q68" s="446"/>
      <c r="R68" s="79"/>
      <c r="S68" s="295"/>
      <c r="T68" s="46"/>
      <c r="U68" s="355"/>
      <c r="V68" s="80"/>
      <c r="W68" s="295"/>
      <c r="X68" s="355">
        <v>76</v>
      </c>
      <c r="Y68" s="80">
        <v>44749</v>
      </c>
      <c r="Z68" s="296">
        <v>500000</v>
      </c>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row>
    <row r="69" spans="1:131" s="51" customFormat="1" ht="15" x14ac:dyDescent="0.25">
      <c r="A69" s="518"/>
      <c r="B69" s="531"/>
      <c r="C69" s="531"/>
      <c r="D69" s="518"/>
      <c r="E69" s="531"/>
      <c r="F69" s="540"/>
      <c r="G69" s="518"/>
      <c r="H69" s="518"/>
      <c r="I69" s="534"/>
      <c r="J69" s="534"/>
      <c r="K69" s="534"/>
      <c r="L69" s="518"/>
      <c r="M69" s="518"/>
      <c r="N69" s="546"/>
      <c r="O69" s="549"/>
      <c r="P69" s="79"/>
      <c r="Q69" s="446"/>
      <c r="R69" s="79"/>
      <c r="S69" s="295"/>
      <c r="T69" s="46"/>
      <c r="U69" s="355"/>
      <c r="V69" s="80"/>
      <c r="W69" s="295"/>
      <c r="X69" s="355">
        <v>77</v>
      </c>
      <c r="Y69" s="80">
        <v>44749</v>
      </c>
      <c r="Z69" s="296">
        <v>500000</v>
      </c>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row>
    <row r="70" spans="1:131" s="51" customFormat="1" ht="15" x14ac:dyDescent="0.25">
      <c r="A70" s="518"/>
      <c r="B70" s="531"/>
      <c r="C70" s="531"/>
      <c r="D70" s="518"/>
      <c r="E70" s="531"/>
      <c r="F70" s="540"/>
      <c r="G70" s="518"/>
      <c r="H70" s="518"/>
      <c r="I70" s="534"/>
      <c r="J70" s="534"/>
      <c r="K70" s="534"/>
      <c r="L70" s="518"/>
      <c r="M70" s="518"/>
      <c r="N70" s="546"/>
      <c r="O70" s="549"/>
      <c r="P70" s="79"/>
      <c r="Q70" s="446"/>
      <c r="R70" s="79"/>
      <c r="S70" s="295"/>
      <c r="T70" s="46"/>
      <c r="U70" s="355"/>
      <c r="V70" s="80"/>
      <c r="W70" s="295"/>
      <c r="X70" s="355">
        <v>78</v>
      </c>
      <c r="Y70" s="80">
        <v>44749</v>
      </c>
      <c r="Z70" s="296">
        <v>500000</v>
      </c>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row>
    <row r="71" spans="1:131" s="51" customFormat="1" ht="15" x14ac:dyDescent="0.25">
      <c r="A71" s="518"/>
      <c r="B71" s="531"/>
      <c r="C71" s="531"/>
      <c r="D71" s="518"/>
      <c r="E71" s="531"/>
      <c r="F71" s="540"/>
      <c r="G71" s="518"/>
      <c r="H71" s="518"/>
      <c r="I71" s="534"/>
      <c r="J71" s="534"/>
      <c r="K71" s="534"/>
      <c r="L71" s="518"/>
      <c r="M71" s="518"/>
      <c r="N71" s="546"/>
      <c r="O71" s="549"/>
      <c r="P71" s="79"/>
      <c r="Q71" s="446"/>
      <c r="R71" s="79"/>
      <c r="S71" s="295"/>
      <c r="T71" s="46"/>
      <c r="U71" s="355"/>
      <c r="V71" s="80"/>
      <c r="W71" s="295"/>
      <c r="X71" s="355">
        <v>79</v>
      </c>
      <c r="Y71" s="80">
        <v>44749</v>
      </c>
      <c r="Z71" s="296">
        <v>500000</v>
      </c>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row>
    <row r="72" spans="1:131" s="51" customFormat="1" ht="15" x14ac:dyDescent="0.25">
      <c r="A72" s="518"/>
      <c r="B72" s="531"/>
      <c r="C72" s="531"/>
      <c r="D72" s="518"/>
      <c r="E72" s="531"/>
      <c r="F72" s="540"/>
      <c r="G72" s="518"/>
      <c r="H72" s="518"/>
      <c r="I72" s="534"/>
      <c r="J72" s="534"/>
      <c r="K72" s="534"/>
      <c r="L72" s="518"/>
      <c r="M72" s="518"/>
      <c r="N72" s="546"/>
      <c r="O72" s="549"/>
      <c r="P72" s="79"/>
      <c r="Q72" s="446"/>
      <c r="R72" s="79"/>
      <c r="S72" s="295"/>
      <c r="T72" s="46"/>
      <c r="U72" s="355"/>
      <c r="V72" s="80"/>
      <c r="W72" s="295"/>
      <c r="X72" s="355">
        <v>80</v>
      </c>
      <c r="Y72" s="80">
        <v>44749</v>
      </c>
      <c r="Z72" s="296">
        <v>1000000</v>
      </c>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row>
    <row r="73" spans="1:131" s="51" customFormat="1" ht="15" x14ac:dyDescent="0.25">
      <c r="A73" s="518"/>
      <c r="B73" s="531"/>
      <c r="C73" s="531"/>
      <c r="D73" s="518"/>
      <c r="E73" s="531"/>
      <c r="F73" s="540"/>
      <c r="G73" s="518"/>
      <c r="H73" s="518"/>
      <c r="I73" s="534"/>
      <c r="J73" s="534"/>
      <c r="K73" s="534"/>
      <c r="L73" s="518"/>
      <c r="M73" s="518"/>
      <c r="N73" s="546"/>
      <c r="O73" s="549"/>
      <c r="P73" s="79"/>
      <c r="Q73" s="446"/>
      <c r="R73" s="79"/>
      <c r="S73" s="295"/>
      <c r="T73" s="46"/>
      <c r="U73" s="355"/>
      <c r="V73" s="80"/>
      <c r="W73" s="295"/>
      <c r="X73" s="355">
        <v>81</v>
      </c>
      <c r="Y73" s="80">
        <v>44749</v>
      </c>
      <c r="Z73" s="296">
        <v>500000</v>
      </c>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row>
    <row r="74" spans="1:131" s="51" customFormat="1" ht="15" x14ac:dyDescent="0.25">
      <c r="A74" s="518"/>
      <c r="B74" s="531"/>
      <c r="C74" s="531"/>
      <c r="D74" s="518"/>
      <c r="E74" s="531"/>
      <c r="F74" s="540"/>
      <c r="G74" s="518"/>
      <c r="H74" s="518"/>
      <c r="I74" s="534"/>
      <c r="J74" s="534"/>
      <c r="K74" s="534"/>
      <c r="L74" s="518"/>
      <c r="M74" s="518"/>
      <c r="N74" s="546"/>
      <c r="O74" s="549"/>
      <c r="P74" s="79"/>
      <c r="Q74" s="446"/>
      <c r="R74" s="79"/>
      <c r="S74" s="295"/>
      <c r="T74" s="46"/>
      <c r="U74" s="355"/>
      <c r="V74" s="80"/>
      <c r="W74" s="295"/>
      <c r="X74" s="355">
        <v>82</v>
      </c>
      <c r="Y74" s="80">
        <v>44749</v>
      </c>
      <c r="Z74" s="296">
        <v>1000000</v>
      </c>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row>
    <row r="75" spans="1:131" s="51" customFormat="1" ht="15" x14ac:dyDescent="0.25">
      <c r="A75" s="518"/>
      <c r="B75" s="531"/>
      <c r="C75" s="531"/>
      <c r="D75" s="518"/>
      <c r="E75" s="531"/>
      <c r="F75" s="540"/>
      <c r="G75" s="518"/>
      <c r="H75" s="518"/>
      <c r="I75" s="534"/>
      <c r="J75" s="534"/>
      <c r="K75" s="534"/>
      <c r="L75" s="518"/>
      <c r="M75" s="518"/>
      <c r="N75" s="546"/>
      <c r="O75" s="549"/>
      <c r="P75" s="79"/>
      <c r="Q75" s="446"/>
      <c r="R75" s="79"/>
      <c r="S75" s="295"/>
      <c r="T75" s="46"/>
      <c r="U75" s="355"/>
      <c r="V75" s="80"/>
      <c r="W75" s="295"/>
      <c r="X75" s="355">
        <v>83</v>
      </c>
      <c r="Y75" s="80">
        <v>44749</v>
      </c>
      <c r="Z75" s="296">
        <v>500000</v>
      </c>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row>
    <row r="76" spans="1:131" s="51" customFormat="1" ht="15" x14ac:dyDescent="0.25">
      <c r="A76" s="518"/>
      <c r="B76" s="531"/>
      <c r="C76" s="531"/>
      <c r="D76" s="518"/>
      <c r="E76" s="531"/>
      <c r="F76" s="540"/>
      <c r="G76" s="518"/>
      <c r="H76" s="518"/>
      <c r="I76" s="534"/>
      <c r="J76" s="534"/>
      <c r="K76" s="534"/>
      <c r="L76" s="518"/>
      <c r="M76" s="518"/>
      <c r="N76" s="546"/>
      <c r="O76" s="549"/>
      <c r="P76" s="79"/>
      <c r="Q76" s="446"/>
      <c r="R76" s="79"/>
      <c r="S76" s="295"/>
      <c r="T76" s="46"/>
      <c r="U76" s="355"/>
      <c r="V76" s="80"/>
      <c r="W76" s="295"/>
      <c r="X76" s="355">
        <v>84</v>
      </c>
      <c r="Y76" s="80">
        <v>44749</v>
      </c>
      <c r="Z76" s="296">
        <v>500000</v>
      </c>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row>
    <row r="77" spans="1:131" s="51" customFormat="1" ht="15" x14ac:dyDescent="0.25">
      <c r="A77" s="518"/>
      <c r="B77" s="531"/>
      <c r="C77" s="531"/>
      <c r="D77" s="518"/>
      <c r="E77" s="531"/>
      <c r="F77" s="540"/>
      <c r="G77" s="518"/>
      <c r="H77" s="518"/>
      <c r="I77" s="534"/>
      <c r="J77" s="534"/>
      <c r="K77" s="534"/>
      <c r="L77" s="518"/>
      <c r="M77" s="518"/>
      <c r="N77" s="546"/>
      <c r="O77" s="549"/>
      <c r="P77" s="79"/>
      <c r="Q77" s="446"/>
      <c r="R77" s="79"/>
      <c r="S77" s="295"/>
      <c r="T77" s="46"/>
      <c r="U77" s="355"/>
      <c r="V77" s="80"/>
      <c r="W77" s="295"/>
      <c r="X77" s="355">
        <v>85</v>
      </c>
      <c r="Y77" s="80">
        <v>44749</v>
      </c>
      <c r="Z77" s="296">
        <v>500000</v>
      </c>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row>
    <row r="78" spans="1:131" s="51" customFormat="1" ht="15" x14ac:dyDescent="0.25">
      <c r="A78" s="518"/>
      <c r="B78" s="531"/>
      <c r="C78" s="531"/>
      <c r="D78" s="518"/>
      <c r="E78" s="531"/>
      <c r="F78" s="540"/>
      <c r="G78" s="518"/>
      <c r="H78" s="518"/>
      <c r="I78" s="534"/>
      <c r="J78" s="534"/>
      <c r="K78" s="534"/>
      <c r="L78" s="518"/>
      <c r="M78" s="518"/>
      <c r="N78" s="546"/>
      <c r="O78" s="549"/>
      <c r="P78" s="79"/>
      <c r="Q78" s="446"/>
      <c r="R78" s="79"/>
      <c r="S78" s="295"/>
      <c r="T78" s="46"/>
      <c r="U78" s="355"/>
      <c r="V78" s="80"/>
      <c r="W78" s="295"/>
      <c r="X78" s="355">
        <v>86</v>
      </c>
      <c r="Y78" s="80">
        <v>44749</v>
      </c>
      <c r="Z78" s="296">
        <v>500000</v>
      </c>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row>
    <row r="79" spans="1:131" s="51" customFormat="1" ht="15" x14ac:dyDescent="0.25">
      <c r="A79" s="518"/>
      <c r="B79" s="531"/>
      <c r="C79" s="531"/>
      <c r="D79" s="518"/>
      <c r="E79" s="531"/>
      <c r="F79" s="540"/>
      <c r="G79" s="518"/>
      <c r="H79" s="518"/>
      <c r="I79" s="534"/>
      <c r="J79" s="534"/>
      <c r="K79" s="534"/>
      <c r="L79" s="518"/>
      <c r="M79" s="518"/>
      <c r="N79" s="546"/>
      <c r="O79" s="549"/>
      <c r="P79" s="79"/>
      <c r="Q79" s="446"/>
      <c r="R79" s="79"/>
      <c r="S79" s="295"/>
      <c r="T79" s="46"/>
      <c r="U79" s="355"/>
      <c r="V79" s="80"/>
      <c r="W79" s="295"/>
      <c r="X79" s="355">
        <v>87</v>
      </c>
      <c r="Y79" s="80">
        <v>44749</v>
      </c>
      <c r="Z79" s="296">
        <v>500000</v>
      </c>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row>
    <row r="80" spans="1:131" s="51" customFormat="1" ht="15" x14ac:dyDescent="0.25">
      <c r="A80" s="518"/>
      <c r="B80" s="531"/>
      <c r="C80" s="531"/>
      <c r="D80" s="518"/>
      <c r="E80" s="531"/>
      <c r="F80" s="540"/>
      <c r="G80" s="518"/>
      <c r="H80" s="518"/>
      <c r="I80" s="534"/>
      <c r="J80" s="534"/>
      <c r="K80" s="534"/>
      <c r="L80" s="518"/>
      <c r="M80" s="518"/>
      <c r="N80" s="546"/>
      <c r="O80" s="549"/>
      <c r="P80" s="79"/>
      <c r="Q80" s="446"/>
      <c r="R80" s="79"/>
      <c r="S80" s="295"/>
      <c r="T80" s="46"/>
      <c r="U80" s="355"/>
      <c r="V80" s="80"/>
      <c r="W80" s="295"/>
      <c r="X80" s="355">
        <v>88</v>
      </c>
      <c r="Y80" s="80">
        <v>44749</v>
      </c>
      <c r="Z80" s="296">
        <v>500000</v>
      </c>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row>
    <row r="81" spans="1:131" s="51" customFormat="1" ht="15" x14ac:dyDescent="0.25">
      <c r="A81" s="518"/>
      <c r="B81" s="531"/>
      <c r="C81" s="531"/>
      <c r="D81" s="518"/>
      <c r="E81" s="531"/>
      <c r="F81" s="540"/>
      <c r="G81" s="518"/>
      <c r="H81" s="518"/>
      <c r="I81" s="534"/>
      <c r="J81" s="534"/>
      <c r="K81" s="534"/>
      <c r="L81" s="518"/>
      <c r="M81" s="518"/>
      <c r="N81" s="546"/>
      <c r="O81" s="549"/>
      <c r="P81" s="79"/>
      <c r="Q81" s="446"/>
      <c r="R81" s="79"/>
      <c r="S81" s="295"/>
      <c r="T81" s="46"/>
      <c r="U81" s="355"/>
      <c r="V81" s="80"/>
      <c r="W81" s="295"/>
      <c r="X81" s="355">
        <v>89</v>
      </c>
      <c r="Y81" s="80">
        <v>44749</v>
      </c>
      <c r="Z81" s="296">
        <v>500000</v>
      </c>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row>
    <row r="82" spans="1:131" s="51" customFormat="1" ht="15" x14ac:dyDescent="0.25">
      <c r="A82" s="518"/>
      <c r="B82" s="531"/>
      <c r="C82" s="531"/>
      <c r="D82" s="518"/>
      <c r="E82" s="531"/>
      <c r="F82" s="540"/>
      <c r="G82" s="518"/>
      <c r="H82" s="518"/>
      <c r="I82" s="534"/>
      <c r="J82" s="534"/>
      <c r="K82" s="534"/>
      <c r="L82" s="518"/>
      <c r="M82" s="518"/>
      <c r="N82" s="546"/>
      <c r="O82" s="549"/>
      <c r="P82" s="79"/>
      <c r="Q82" s="446"/>
      <c r="R82" s="79"/>
      <c r="S82" s="295"/>
      <c r="T82" s="46"/>
      <c r="U82" s="355"/>
      <c r="V82" s="80"/>
      <c r="W82" s="295"/>
      <c r="X82" s="355">
        <v>90</v>
      </c>
      <c r="Y82" s="80">
        <v>44749</v>
      </c>
      <c r="Z82" s="296">
        <v>500000</v>
      </c>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c r="BP82" s="50"/>
      <c r="BQ82" s="50"/>
      <c r="BR82" s="50"/>
      <c r="BS82" s="50"/>
      <c r="BT82" s="50"/>
      <c r="BU82" s="50"/>
      <c r="BV82" s="50"/>
      <c r="BW82" s="50"/>
      <c r="BX82" s="50"/>
      <c r="BY82" s="50"/>
      <c r="BZ82" s="50"/>
      <c r="CA82" s="50"/>
      <c r="CB82" s="50"/>
      <c r="CC82" s="50"/>
      <c r="CD82" s="50"/>
      <c r="CE82" s="50"/>
      <c r="CF82" s="50"/>
      <c r="CG82" s="50"/>
      <c r="CH82" s="50"/>
      <c r="CI82" s="50"/>
      <c r="CJ82" s="50"/>
      <c r="CK82" s="50"/>
      <c r="CL82" s="50"/>
      <c r="CM82" s="50"/>
      <c r="CN82" s="50"/>
      <c r="CO82" s="50"/>
      <c r="CP82" s="50"/>
      <c r="CQ82" s="50"/>
      <c r="CR82" s="50"/>
      <c r="CS82" s="50"/>
      <c r="CT82" s="50"/>
      <c r="CU82" s="50"/>
      <c r="CV82" s="50"/>
      <c r="CW82" s="50"/>
      <c r="CX82" s="50"/>
      <c r="CY82" s="50"/>
      <c r="CZ82" s="50"/>
      <c r="DA82" s="50"/>
      <c r="DB82" s="50"/>
      <c r="DC82" s="50"/>
      <c r="DD82" s="50"/>
      <c r="DE82" s="50"/>
      <c r="DF82" s="50"/>
      <c r="DG82" s="50"/>
      <c r="DH82" s="50"/>
      <c r="DI82" s="50"/>
      <c r="DJ82" s="50"/>
      <c r="DK82" s="50"/>
      <c r="DL82" s="50"/>
      <c r="DM82" s="50"/>
      <c r="DN82" s="50"/>
      <c r="DO82" s="50"/>
      <c r="DP82" s="50"/>
      <c r="DQ82" s="50"/>
      <c r="DR82" s="50"/>
      <c r="DS82" s="50"/>
      <c r="DT82" s="50"/>
      <c r="DU82" s="50"/>
      <c r="DV82" s="50"/>
      <c r="DW82" s="50"/>
      <c r="DX82" s="50"/>
      <c r="DY82" s="50"/>
      <c r="DZ82" s="50"/>
      <c r="EA82" s="50"/>
    </row>
    <row r="83" spans="1:131" s="51" customFormat="1" ht="15" x14ac:dyDescent="0.25">
      <c r="A83" s="518"/>
      <c r="B83" s="531"/>
      <c r="C83" s="531"/>
      <c r="D83" s="518"/>
      <c r="E83" s="531"/>
      <c r="F83" s="540"/>
      <c r="G83" s="518"/>
      <c r="H83" s="518"/>
      <c r="I83" s="534"/>
      <c r="J83" s="534"/>
      <c r="K83" s="534"/>
      <c r="L83" s="518"/>
      <c r="M83" s="518"/>
      <c r="N83" s="546"/>
      <c r="O83" s="549"/>
      <c r="P83" s="79"/>
      <c r="Q83" s="446"/>
      <c r="R83" s="79"/>
      <c r="S83" s="295"/>
      <c r="T83" s="46"/>
      <c r="U83" s="355"/>
      <c r="V83" s="80"/>
      <c r="W83" s="295"/>
      <c r="X83" s="355">
        <v>91</v>
      </c>
      <c r="Y83" s="80">
        <v>44749</v>
      </c>
      <c r="Z83" s="296">
        <v>500000</v>
      </c>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50"/>
      <c r="CJ83" s="50"/>
      <c r="CK83" s="50"/>
      <c r="CL83" s="50"/>
      <c r="CM83" s="50"/>
      <c r="CN83" s="50"/>
      <c r="CO83" s="50"/>
      <c r="CP83" s="50"/>
      <c r="CQ83" s="50"/>
      <c r="CR83" s="50"/>
      <c r="CS83" s="50"/>
      <c r="CT83" s="50"/>
      <c r="CU83" s="50"/>
      <c r="CV83" s="50"/>
      <c r="CW83" s="50"/>
      <c r="CX83" s="50"/>
      <c r="CY83" s="50"/>
      <c r="CZ83" s="50"/>
      <c r="DA83" s="50"/>
      <c r="DB83" s="50"/>
      <c r="DC83" s="50"/>
      <c r="DD83" s="50"/>
      <c r="DE83" s="50"/>
      <c r="DF83" s="50"/>
      <c r="DG83" s="50"/>
      <c r="DH83" s="50"/>
      <c r="DI83" s="50"/>
      <c r="DJ83" s="50"/>
      <c r="DK83" s="50"/>
      <c r="DL83" s="50"/>
      <c r="DM83" s="50"/>
      <c r="DN83" s="50"/>
      <c r="DO83" s="50"/>
      <c r="DP83" s="50"/>
      <c r="DQ83" s="50"/>
      <c r="DR83" s="50"/>
      <c r="DS83" s="50"/>
      <c r="DT83" s="50"/>
      <c r="DU83" s="50"/>
      <c r="DV83" s="50"/>
      <c r="DW83" s="50"/>
      <c r="DX83" s="50"/>
      <c r="DY83" s="50"/>
      <c r="DZ83" s="50"/>
      <c r="EA83" s="50"/>
    </row>
    <row r="84" spans="1:131" s="51" customFormat="1" ht="15" x14ac:dyDescent="0.25">
      <c r="A84" s="518"/>
      <c r="B84" s="531"/>
      <c r="C84" s="531"/>
      <c r="D84" s="518"/>
      <c r="E84" s="531"/>
      <c r="F84" s="540"/>
      <c r="G84" s="518"/>
      <c r="H84" s="518"/>
      <c r="I84" s="534"/>
      <c r="J84" s="534"/>
      <c r="K84" s="534"/>
      <c r="L84" s="518"/>
      <c r="M84" s="518"/>
      <c r="N84" s="546"/>
      <c r="O84" s="549"/>
      <c r="P84" s="79"/>
      <c r="Q84" s="446"/>
      <c r="R84" s="79"/>
      <c r="S84" s="295"/>
      <c r="T84" s="46"/>
      <c r="U84" s="355"/>
      <c r="V84" s="80"/>
      <c r="W84" s="295"/>
      <c r="X84" s="355">
        <v>92</v>
      </c>
      <c r="Y84" s="80">
        <v>44749</v>
      </c>
      <c r="Z84" s="296">
        <v>1000000</v>
      </c>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c r="EA84" s="50"/>
    </row>
    <row r="85" spans="1:131" s="51" customFormat="1" ht="15" x14ac:dyDescent="0.25">
      <c r="A85" s="518"/>
      <c r="B85" s="531"/>
      <c r="C85" s="531"/>
      <c r="D85" s="518"/>
      <c r="E85" s="531"/>
      <c r="F85" s="540"/>
      <c r="G85" s="518"/>
      <c r="H85" s="518"/>
      <c r="I85" s="534"/>
      <c r="J85" s="534"/>
      <c r="K85" s="534"/>
      <c r="L85" s="518"/>
      <c r="M85" s="518"/>
      <c r="N85" s="546"/>
      <c r="O85" s="549"/>
      <c r="P85" s="79"/>
      <c r="Q85" s="446"/>
      <c r="R85" s="79"/>
      <c r="S85" s="295"/>
      <c r="T85" s="46"/>
      <c r="U85" s="355"/>
      <c r="V85" s="80"/>
      <c r="W85" s="295"/>
      <c r="X85" s="355">
        <v>93</v>
      </c>
      <c r="Y85" s="80">
        <v>44749</v>
      </c>
      <c r="Z85" s="296">
        <v>500000</v>
      </c>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row>
    <row r="86" spans="1:131" s="51" customFormat="1" ht="15" x14ac:dyDescent="0.25">
      <c r="A86" s="518"/>
      <c r="B86" s="531"/>
      <c r="C86" s="531"/>
      <c r="D86" s="518"/>
      <c r="E86" s="531"/>
      <c r="F86" s="540"/>
      <c r="G86" s="518"/>
      <c r="H86" s="518"/>
      <c r="I86" s="534"/>
      <c r="J86" s="534"/>
      <c r="K86" s="534"/>
      <c r="L86" s="518"/>
      <c r="M86" s="518"/>
      <c r="N86" s="546"/>
      <c r="O86" s="549"/>
      <c r="P86" s="79"/>
      <c r="Q86" s="446"/>
      <c r="R86" s="79"/>
      <c r="S86" s="295"/>
      <c r="T86" s="46"/>
      <c r="U86" s="355"/>
      <c r="V86" s="80"/>
      <c r="W86" s="295"/>
      <c r="X86" s="355">
        <v>94</v>
      </c>
      <c r="Y86" s="80">
        <v>44749</v>
      </c>
      <c r="Z86" s="296">
        <v>500000</v>
      </c>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c r="BZ86" s="50"/>
      <c r="CA86" s="50"/>
      <c r="CB86" s="50"/>
      <c r="CC86" s="50"/>
      <c r="CD86" s="50"/>
      <c r="CE86" s="50"/>
      <c r="CF86" s="50"/>
      <c r="CG86" s="50"/>
      <c r="CH86" s="50"/>
      <c r="CI86" s="50"/>
      <c r="CJ86" s="50"/>
      <c r="CK86" s="50"/>
      <c r="CL86" s="50"/>
      <c r="CM86" s="50"/>
      <c r="CN86" s="50"/>
      <c r="CO86" s="50"/>
      <c r="CP86" s="50"/>
      <c r="CQ86" s="50"/>
      <c r="CR86" s="50"/>
      <c r="CS86" s="50"/>
      <c r="CT86" s="50"/>
      <c r="CU86" s="50"/>
      <c r="CV86" s="50"/>
      <c r="CW86" s="50"/>
      <c r="CX86" s="50"/>
      <c r="CY86" s="50"/>
      <c r="CZ86" s="50"/>
      <c r="DA86" s="50"/>
      <c r="DB86" s="50"/>
      <c r="DC86" s="50"/>
      <c r="DD86" s="50"/>
      <c r="DE86" s="50"/>
      <c r="DF86" s="50"/>
      <c r="DG86" s="50"/>
      <c r="DH86" s="50"/>
      <c r="DI86" s="50"/>
      <c r="DJ86" s="50"/>
      <c r="DK86" s="50"/>
      <c r="DL86" s="50"/>
      <c r="DM86" s="50"/>
      <c r="DN86" s="50"/>
      <c r="DO86" s="50"/>
      <c r="DP86" s="50"/>
      <c r="DQ86" s="50"/>
      <c r="DR86" s="50"/>
      <c r="DS86" s="50"/>
      <c r="DT86" s="50"/>
      <c r="DU86" s="50"/>
      <c r="DV86" s="50"/>
      <c r="DW86" s="50"/>
      <c r="DX86" s="50"/>
      <c r="DY86" s="50"/>
      <c r="DZ86" s="50"/>
      <c r="EA86" s="50"/>
    </row>
    <row r="87" spans="1:131" s="51" customFormat="1" ht="15" x14ac:dyDescent="0.25">
      <c r="A87" s="518"/>
      <c r="B87" s="531"/>
      <c r="C87" s="531"/>
      <c r="D87" s="518"/>
      <c r="E87" s="531"/>
      <c r="F87" s="540"/>
      <c r="G87" s="518"/>
      <c r="H87" s="518"/>
      <c r="I87" s="534"/>
      <c r="J87" s="534"/>
      <c r="K87" s="534"/>
      <c r="L87" s="518"/>
      <c r="M87" s="518"/>
      <c r="N87" s="546"/>
      <c r="O87" s="549"/>
      <c r="P87" s="79"/>
      <c r="Q87" s="446"/>
      <c r="R87" s="79"/>
      <c r="S87" s="295"/>
      <c r="T87" s="46"/>
      <c r="U87" s="355"/>
      <c r="V87" s="80"/>
      <c r="W87" s="295"/>
      <c r="X87" s="355">
        <v>95</v>
      </c>
      <c r="Y87" s="80">
        <v>44749</v>
      </c>
      <c r="Z87" s="296">
        <v>500000</v>
      </c>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c r="BP87" s="50"/>
      <c r="BQ87" s="50"/>
      <c r="BR87" s="50"/>
      <c r="BS87" s="50"/>
      <c r="BT87" s="50"/>
      <c r="BU87" s="50"/>
      <c r="BV87" s="50"/>
      <c r="BW87" s="50"/>
      <c r="BX87" s="50"/>
      <c r="BY87" s="50"/>
      <c r="BZ87" s="50"/>
      <c r="CA87" s="50"/>
      <c r="CB87" s="50"/>
      <c r="CC87" s="50"/>
      <c r="CD87" s="50"/>
      <c r="CE87" s="50"/>
      <c r="CF87" s="50"/>
      <c r="CG87" s="50"/>
      <c r="CH87" s="50"/>
      <c r="CI87" s="50"/>
      <c r="CJ87" s="50"/>
      <c r="CK87" s="50"/>
      <c r="CL87" s="50"/>
      <c r="CM87" s="50"/>
      <c r="CN87" s="50"/>
      <c r="CO87" s="50"/>
      <c r="CP87" s="50"/>
      <c r="CQ87" s="50"/>
      <c r="CR87" s="50"/>
      <c r="CS87" s="50"/>
      <c r="CT87" s="50"/>
      <c r="CU87" s="50"/>
      <c r="CV87" s="50"/>
      <c r="CW87" s="50"/>
      <c r="CX87" s="50"/>
      <c r="CY87" s="50"/>
      <c r="CZ87" s="50"/>
      <c r="DA87" s="50"/>
      <c r="DB87" s="50"/>
      <c r="DC87" s="50"/>
      <c r="DD87" s="50"/>
      <c r="DE87" s="50"/>
      <c r="DF87" s="50"/>
      <c r="DG87" s="50"/>
      <c r="DH87" s="50"/>
      <c r="DI87" s="50"/>
      <c r="DJ87" s="50"/>
      <c r="DK87" s="50"/>
      <c r="DL87" s="50"/>
      <c r="DM87" s="50"/>
      <c r="DN87" s="50"/>
      <c r="DO87" s="50"/>
      <c r="DP87" s="50"/>
      <c r="DQ87" s="50"/>
      <c r="DR87" s="50"/>
      <c r="DS87" s="50"/>
      <c r="DT87" s="50"/>
      <c r="DU87" s="50"/>
      <c r="DV87" s="50"/>
      <c r="DW87" s="50"/>
      <c r="DX87" s="50"/>
      <c r="DY87" s="50"/>
      <c r="DZ87" s="50"/>
      <c r="EA87" s="50"/>
    </row>
    <row r="88" spans="1:131" s="51" customFormat="1" ht="15" x14ac:dyDescent="0.25">
      <c r="A88" s="518"/>
      <c r="B88" s="531"/>
      <c r="C88" s="531"/>
      <c r="D88" s="518"/>
      <c r="E88" s="531"/>
      <c r="F88" s="540"/>
      <c r="G88" s="518"/>
      <c r="H88" s="518"/>
      <c r="I88" s="534"/>
      <c r="J88" s="534"/>
      <c r="K88" s="534"/>
      <c r="L88" s="518"/>
      <c r="M88" s="518"/>
      <c r="N88" s="546"/>
      <c r="O88" s="549"/>
      <c r="P88" s="79"/>
      <c r="Q88" s="446"/>
      <c r="R88" s="79"/>
      <c r="S88" s="295"/>
      <c r="T88" s="46"/>
      <c r="U88" s="355"/>
      <c r="V88" s="80"/>
      <c r="W88" s="295"/>
      <c r="X88" s="355">
        <v>96</v>
      </c>
      <c r="Y88" s="80">
        <v>44749</v>
      </c>
      <c r="Z88" s="296">
        <v>500000</v>
      </c>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50"/>
      <c r="BS88" s="50"/>
      <c r="BT88" s="50"/>
      <c r="BU88" s="50"/>
      <c r="BV88" s="50"/>
      <c r="BW88" s="50"/>
      <c r="BX88" s="50"/>
      <c r="BY88" s="50"/>
      <c r="BZ88" s="50"/>
      <c r="CA88" s="50"/>
      <c r="CB88" s="50"/>
      <c r="CC88" s="50"/>
      <c r="CD88" s="50"/>
      <c r="CE88" s="50"/>
      <c r="CF88" s="50"/>
      <c r="CG88" s="50"/>
      <c r="CH88" s="50"/>
      <c r="CI88" s="50"/>
      <c r="CJ88" s="50"/>
      <c r="CK88" s="50"/>
      <c r="CL88" s="50"/>
      <c r="CM88" s="50"/>
      <c r="CN88" s="50"/>
      <c r="CO88" s="50"/>
      <c r="CP88" s="50"/>
      <c r="CQ88" s="50"/>
      <c r="CR88" s="50"/>
      <c r="CS88" s="50"/>
      <c r="CT88" s="50"/>
      <c r="CU88" s="50"/>
      <c r="CV88" s="50"/>
      <c r="CW88" s="50"/>
      <c r="CX88" s="50"/>
      <c r="CY88" s="50"/>
      <c r="CZ88" s="50"/>
      <c r="DA88" s="50"/>
      <c r="DB88" s="50"/>
      <c r="DC88" s="50"/>
      <c r="DD88" s="50"/>
      <c r="DE88" s="50"/>
      <c r="DF88" s="50"/>
      <c r="DG88" s="50"/>
      <c r="DH88" s="50"/>
      <c r="DI88" s="50"/>
      <c r="DJ88" s="50"/>
      <c r="DK88" s="50"/>
      <c r="DL88" s="50"/>
      <c r="DM88" s="50"/>
      <c r="DN88" s="50"/>
      <c r="DO88" s="50"/>
      <c r="DP88" s="50"/>
      <c r="DQ88" s="50"/>
      <c r="DR88" s="50"/>
      <c r="DS88" s="50"/>
      <c r="DT88" s="50"/>
      <c r="DU88" s="50"/>
      <c r="DV88" s="50"/>
      <c r="DW88" s="50"/>
      <c r="DX88" s="50"/>
      <c r="DY88" s="50"/>
      <c r="DZ88" s="50"/>
      <c r="EA88" s="50"/>
    </row>
    <row r="89" spans="1:131" s="51" customFormat="1" ht="15" x14ac:dyDescent="0.25">
      <c r="A89" s="518"/>
      <c r="B89" s="531"/>
      <c r="C89" s="531"/>
      <c r="D89" s="518"/>
      <c r="E89" s="531"/>
      <c r="F89" s="540"/>
      <c r="G89" s="518"/>
      <c r="H89" s="518"/>
      <c r="I89" s="534"/>
      <c r="J89" s="534"/>
      <c r="K89" s="534"/>
      <c r="L89" s="518"/>
      <c r="M89" s="518"/>
      <c r="N89" s="546"/>
      <c r="O89" s="549"/>
      <c r="P89" s="79"/>
      <c r="Q89" s="446"/>
      <c r="R89" s="79"/>
      <c r="S89" s="295"/>
      <c r="T89" s="46"/>
      <c r="U89" s="355"/>
      <c r="V89" s="80"/>
      <c r="W89" s="295"/>
      <c r="X89" s="355">
        <v>97</v>
      </c>
      <c r="Y89" s="80">
        <v>44749</v>
      </c>
      <c r="Z89" s="296">
        <v>500000</v>
      </c>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c r="BP89" s="50"/>
      <c r="BQ89" s="50"/>
      <c r="BR89" s="50"/>
      <c r="BS89" s="50"/>
      <c r="BT89" s="50"/>
      <c r="BU89" s="50"/>
      <c r="BV89" s="50"/>
      <c r="BW89" s="50"/>
      <c r="BX89" s="50"/>
      <c r="BY89" s="50"/>
      <c r="BZ89" s="50"/>
      <c r="CA89" s="50"/>
      <c r="CB89" s="50"/>
      <c r="CC89" s="50"/>
      <c r="CD89" s="50"/>
      <c r="CE89" s="50"/>
      <c r="CF89" s="50"/>
      <c r="CG89" s="50"/>
      <c r="CH89" s="50"/>
      <c r="CI89" s="50"/>
      <c r="CJ89" s="50"/>
      <c r="CK89" s="50"/>
      <c r="CL89" s="50"/>
      <c r="CM89" s="50"/>
      <c r="CN89" s="50"/>
      <c r="CO89" s="50"/>
      <c r="CP89" s="50"/>
      <c r="CQ89" s="50"/>
      <c r="CR89" s="50"/>
      <c r="CS89" s="50"/>
      <c r="CT89" s="50"/>
      <c r="CU89" s="50"/>
      <c r="CV89" s="50"/>
      <c r="CW89" s="50"/>
      <c r="CX89" s="50"/>
      <c r="CY89" s="50"/>
      <c r="CZ89" s="50"/>
      <c r="DA89" s="50"/>
      <c r="DB89" s="50"/>
      <c r="DC89" s="50"/>
      <c r="DD89" s="50"/>
      <c r="DE89" s="50"/>
      <c r="DF89" s="50"/>
      <c r="DG89" s="50"/>
      <c r="DH89" s="50"/>
      <c r="DI89" s="50"/>
      <c r="DJ89" s="50"/>
      <c r="DK89" s="50"/>
      <c r="DL89" s="50"/>
      <c r="DM89" s="50"/>
      <c r="DN89" s="50"/>
      <c r="DO89" s="50"/>
      <c r="DP89" s="50"/>
      <c r="DQ89" s="50"/>
      <c r="DR89" s="50"/>
      <c r="DS89" s="50"/>
      <c r="DT89" s="50"/>
      <c r="DU89" s="50"/>
      <c r="DV89" s="50"/>
      <c r="DW89" s="50"/>
      <c r="DX89" s="50"/>
      <c r="DY89" s="50"/>
      <c r="DZ89" s="50"/>
      <c r="EA89" s="50"/>
    </row>
    <row r="90" spans="1:131" s="51" customFormat="1" ht="15" x14ac:dyDescent="0.25">
      <c r="A90" s="518"/>
      <c r="B90" s="531"/>
      <c r="C90" s="531"/>
      <c r="D90" s="518"/>
      <c r="E90" s="531"/>
      <c r="F90" s="540"/>
      <c r="G90" s="518"/>
      <c r="H90" s="518"/>
      <c r="I90" s="534"/>
      <c r="J90" s="534"/>
      <c r="K90" s="534"/>
      <c r="L90" s="518"/>
      <c r="M90" s="518"/>
      <c r="N90" s="546"/>
      <c r="O90" s="549"/>
      <c r="P90" s="79"/>
      <c r="Q90" s="446"/>
      <c r="R90" s="79"/>
      <c r="S90" s="295"/>
      <c r="T90" s="46"/>
      <c r="U90" s="355"/>
      <c r="V90" s="80"/>
      <c r="W90" s="295"/>
      <c r="X90" s="355"/>
      <c r="Y90" s="80"/>
      <c r="Z90" s="152"/>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0"/>
      <c r="BV90" s="50"/>
      <c r="BW90" s="50"/>
      <c r="BX90" s="50"/>
      <c r="BY90" s="50"/>
      <c r="BZ90" s="50"/>
      <c r="CA90" s="50"/>
      <c r="CB90" s="50"/>
      <c r="CC90" s="50"/>
      <c r="CD90" s="50"/>
      <c r="CE90" s="50"/>
      <c r="CF90" s="50"/>
      <c r="CG90" s="50"/>
      <c r="CH90" s="50"/>
      <c r="CI90" s="50"/>
      <c r="CJ90" s="50"/>
      <c r="CK90" s="50"/>
      <c r="CL90" s="50"/>
      <c r="CM90" s="50"/>
      <c r="CN90" s="50"/>
      <c r="CO90" s="50"/>
      <c r="CP90" s="50"/>
      <c r="CQ90" s="50"/>
      <c r="CR90" s="50"/>
      <c r="CS90" s="50"/>
      <c r="CT90" s="50"/>
      <c r="CU90" s="50"/>
      <c r="CV90" s="50"/>
      <c r="CW90" s="50"/>
      <c r="CX90" s="50"/>
      <c r="CY90" s="50"/>
      <c r="CZ90" s="50"/>
      <c r="DA90" s="50"/>
      <c r="DB90" s="50"/>
      <c r="DC90" s="50"/>
      <c r="DD90" s="50"/>
      <c r="DE90" s="50"/>
      <c r="DF90" s="50"/>
      <c r="DG90" s="50"/>
      <c r="DH90" s="50"/>
      <c r="DI90" s="50"/>
      <c r="DJ90" s="50"/>
      <c r="DK90" s="50"/>
      <c r="DL90" s="50"/>
      <c r="DM90" s="50"/>
      <c r="DN90" s="50"/>
      <c r="DO90" s="50"/>
      <c r="DP90" s="50"/>
      <c r="DQ90" s="50"/>
      <c r="DR90" s="50"/>
      <c r="DS90" s="50"/>
      <c r="DT90" s="50"/>
      <c r="DU90" s="50"/>
      <c r="DV90" s="50"/>
      <c r="DW90" s="50"/>
      <c r="DX90" s="50"/>
      <c r="DY90" s="50"/>
      <c r="DZ90" s="50"/>
      <c r="EA90" s="50"/>
    </row>
    <row r="91" spans="1:131" s="51" customFormat="1" ht="15" x14ac:dyDescent="0.25">
      <c r="A91" s="518"/>
      <c r="B91" s="531"/>
      <c r="C91" s="531"/>
      <c r="D91" s="518"/>
      <c r="E91" s="531"/>
      <c r="F91" s="540"/>
      <c r="G91" s="518"/>
      <c r="H91" s="518"/>
      <c r="I91" s="534"/>
      <c r="J91" s="534"/>
      <c r="K91" s="534"/>
      <c r="L91" s="518"/>
      <c r="M91" s="518"/>
      <c r="N91" s="546"/>
      <c r="O91" s="549"/>
      <c r="P91" s="79" t="s">
        <v>1508</v>
      </c>
      <c r="Q91" s="371" t="s">
        <v>1509</v>
      </c>
      <c r="R91" s="79" t="s">
        <v>1510</v>
      </c>
      <c r="S91" s="67">
        <v>5000000</v>
      </c>
      <c r="T91" s="46"/>
      <c r="U91" s="258">
        <v>31</v>
      </c>
      <c r="V91" s="80">
        <v>37435</v>
      </c>
      <c r="W91" s="295">
        <v>5000000</v>
      </c>
      <c r="X91" s="258">
        <v>112</v>
      </c>
      <c r="Y91" s="80">
        <v>44791</v>
      </c>
      <c r="Z91" s="296">
        <v>500000</v>
      </c>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c r="EA91" s="50"/>
    </row>
    <row r="92" spans="1:131" s="51" customFormat="1" ht="15" x14ac:dyDescent="0.25">
      <c r="A92" s="518"/>
      <c r="B92" s="531"/>
      <c r="C92" s="531"/>
      <c r="D92" s="518"/>
      <c r="E92" s="531"/>
      <c r="F92" s="540"/>
      <c r="G92" s="518"/>
      <c r="H92" s="518"/>
      <c r="I92" s="534"/>
      <c r="J92" s="534"/>
      <c r="K92" s="534"/>
      <c r="L92" s="518"/>
      <c r="M92" s="518"/>
      <c r="N92" s="546"/>
      <c r="O92" s="549"/>
      <c r="P92" s="79"/>
      <c r="Q92" s="446"/>
      <c r="R92" s="79"/>
      <c r="S92" s="295"/>
      <c r="T92" s="46"/>
      <c r="U92" s="355"/>
      <c r="V92" s="80"/>
      <c r="W92" s="295"/>
      <c r="X92" s="355">
        <v>113</v>
      </c>
      <c r="Y92" s="80">
        <v>44791</v>
      </c>
      <c r="Z92" s="296">
        <v>500000</v>
      </c>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0"/>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0"/>
      <c r="DF92" s="50"/>
      <c r="DG92" s="50"/>
      <c r="DH92" s="50"/>
      <c r="DI92" s="50"/>
      <c r="DJ92" s="50"/>
      <c r="DK92" s="50"/>
      <c r="DL92" s="50"/>
      <c r="DM92" s="50"/>
      <c r="DN92" s="50"/>
      <c r="DO92" s="50"/>
      <c r="DP92" s="50"/>
      <c r="DQ92" s="50"/>
      <c r="DR92" s="50"/>
      <c r="DS92" s="50"/>
      <c r="DT92" s="50"/>
      <c r="DU92" s="50"/>
      <c r="DV92" s="50"/>
      <c r="DW92" s="50"/>
      <c r="DX92" s="50"/>
      <c r="DY92" s="50"/>
      <c r="DZ92" s="50"/>
      <c r="EA92" s="50"/>
    </row>
    <row r="93" spans="1:131" s="51" customFormat="1" ht="15" x14ac:dyDescent="0.25">
      <c r="A93" s="518"/>
      <c r="B93" s="531"/>
      <c r="C93" s="531"/>
      <c r="D93" s="518"/>
      <c r="E93" s="531"/>
      <c r="F93" s="540"/>
      <c r="G93" s="518"/>
      <c r="H93" s="518"/>
      <c r="I93" s="534"/>
      <c r="J93" s="534"/>
      <c r="K93" s="534"/>
      <c r="L93" s="518"/>
      <c r="M93" s="518"/>
      <c r="N93" s="546"/>
      <c r="O93" s="549"/>
      <c r="P93" s="79"/>
      <c r="Q93" s="446"/>
      <c r="R93" s="79"/>
      <c r="S93" s="295"/>
      <c r="T93" s="46"/>
      <c r="U93" s="355"/>
      <c r="V93" s="80"/>
      <c r="W93" s="295"/>
      <c r="X93" s="355">
        <v>114</v>
      </c>
      <c r="Y93" s="80">
        <v>44791</v>
      </c>
      <c r="Z93" s="296">
        <v>500000</v>
      </c>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c r="BP93" s="50"/>
      <c r="BQ93" s="50"/>
      <c r="BR93" s="50"/>
      <c r="BS93" s="50"/>
      <c r="BT93" s="50"/>
      <c r="BU93" s="50"/>
      <c r="BV93" s="50"/>
      <c r="BW93" s="50"/>
      <c r="BX93" s="50"/>
      <c r="BY93" s="50"/>
      <c r="BZ93" s="50"/>
      <c r="CA93" s="50"/>
      <c r="CB93" s="50"/>
      <c r="CC93" s="50"/>
      <c r="CD93" s="50"/>
      <c r="CE93" s="50"/>
      <c r="CF93" s="50"/>
      <c r="CG93" s="50"/>
      <c r="CH93" s="50"/>
      <c r="CI93" s="50"/>
      <c r="CJ93" s="50"/>
      <c r="CK93" s="50"/>
      <c r="CL93" s="50"/>
      <c r="CM93" s="50"/>
      <c r="CN93" s="50"/>
      <c r="CO93" s="50"/>
      <c r="CP93" s="50"/>
      <c r="CQ93" s="50"/>
      <c r="CR93" s="50"/>
      <c r="CS93" s="50"/>
      <c r="CT93" s="50"/>
      <c r="CU93" s="50"/>
      <c r="CV93" s="50"/>
      <c r="CW93" s="50"/>
      <c r="CX93" s="50"/>
      <c r="CY93" s="50"/>
      <c r="CZ93" s="50"/>
      <c r="DA93" s="50"/>
      <c r="DB93" s="50"/>
      <c r="DC93" s="50"/>
      <c r="DD93" s="50"/>
      <c r="DE93" s="50"/>
      <c r="DF93" s="50"/>
      <c r="DG93" s="50"/>
      <c r="DH93" s="50"/>
      <c r="DI93" s="50"/>
      <c r="DJ93" s="50"/>
      <c r="DK93" s="50"/>
      <c r="DL93" s="50"/>
      <c r="DM93" s="50"/>
      <c r="DN93" s="50"/>
      <c r="DO93" s="50"/>
      <c r="DP93" s="50"/>
      <c r="DQ93" s="50"/>
      <c r="DR93" s="50"/>
      <c r="DS93" s="50"/>
      <c r="DT93" s="50"/>
      <c r="DU93" s="50"/>
      <c r="DV93" s="50"/>
      <c r="DW93" s="50"/>
      <c r="DX93" s="50"/>
      <c r="DY93" s="50"/>
      <c r="DZ93" s="50"/>
      <c r="EA93" s="50"/>
    </row>
    <row r="94" spans="1:131" s="51" customFormat="1" ht="15" x14ac:dyDescent="0.25">
      <c r="A94" s="518"/>
      <c r="B94" s="531"/>
      <c r="C94" s="531"/>
      <c r="D94" s="518"/>
      <c r="E94" s="531"/>
      <c r="F94" s="540"/>
      <c r="G94" s="518"/>
      <c r="H94" s="518"/>
      <c r="I94" s="534"/>
      <c r="J94" s="534"/>
      <c r="K94" s="534"/>
      <c r="L94" s="518"/>
      <c r="M94" s="518"/>
      <c r="N94" s="546"/>
      <c r="O94" s="549"/>
      <c r="P94" s="79"/>
      <c r="Q94" s="446"/>
      <c r="R94" s="79"/>
      <c r="S94" s="295"/>
      <c r="T94" s="46"/>
      <c r="U94" s="355"/>
      <c r="V94" s="80"/>
      <c r="W94" s="295"/>
      <c r="X94" s="355">
        <v>115</v>
      </c>
      <c r="Y94" s="80">
        <v>44791</v>
      </c>
      <c r="Z94" s="296">
        <v>500000</v>
      </c>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c r="BX94" s="50"/>
      <c r="BY94" s="50"/>
      <c r="BZ94" s="50"/>
      <c r="CA94" s="50"/>
      <c r="CB94" s="50"/>
      <c r="CC94" s="50"/>
      <c r="CD94" s="50"/>
      <c r="CE94" s="50"/>
      <c r="CF94" s="50"/>
      <c r="CG94" s="50"/>
      <c r="CH94" s="50"/>
      <c r="CI94" s="50"/>
      <c r="CJ94" s="50"/>
      <c r="CK94" s="50"/>
      <c r="CL94" s="50"/>
      <c r="CM94" s="50"/>
      <c r="CN94" s="50"/>
      <c r="CO94" s="50"/>
      <c r="CP94" s="50"/>
      <c r="CQ94" s="50"/>
      <c r="CR94" s="50"/>
      <c r="CS94" s="50"/>
      <c r="CT94" s="50"/>
      <c r="CU94" s="50"/>
      <c r="CV94" s="50"/>
      <c r="CW94" s="50"/>
      <c r="CX94" s="50"/>
      <c r="CY94" s="50"/>
      <c r="CZ94" s="50"/>
      <c r="DA94" s="50"/>
      <c r="DB94" s="50"/>
      <c r="DC94" s="50"/>
      <c r="DD94" s="50"/>
      <c r="DE94" s="50"/>
      <c r="DF94" s="50"/>
      <c r="DG94" s="50"/>
      <c r="DH94" s="50"/>
      <c r="DI94" s="50"/>
      <c r="DJ94" s="50"/>
      <c r="DK94" s="50"/>
      <c r="DL94" s="50"/>
      <c r="DM94" s="50"/>
      <c r="DN94" s="50"/>
      <c r="DO94" s="50"/>
      <c r="DP94" s="50"/>
      <c r="DQ94" s="50"/>
      <c r="DR94" s="50"/>
      <c r="DS94" s="50"/>
      <c r="DT94" s="50"/>
      <c r="DU94" s="50"/>
      <c r="DV94" s="50"/>
      <c r="DW94" s="50"/>
      <c r="DX94" s="50"/>
      <c r="DY94" s="50"/>
      <c r="DZ94" s="50"/>
      <c r="EA94" s="50"/>
    </row>
    <row r="95" spans="1:131" s="51" customFormat="1" ht="15" x14ac:dyDescent="0.25">
      <c r="A95" s="518"/>
      <c r="B95" s="531"/>
      <c r="C95" s="531"/>
      <c r="D95" s="518"/>
      <c r="E95" s="531"/>
      <c r="F95" s="540"/>
      <c r="G95" s="518"/>
      <c r="H95" s="518"/>
      <c r="I95" s="534"/>
      <c r="J95" s="534"/>
      <c r="K95" s="534"/>
      <c r="L95" s="518"/>
      <c r="M95" s="518"/>
      <c r="N95" s="546"/>
      <c r="O95" s="549"/>
      <c r="P95" s="79"/>
      <c r="Q95" s="446"/>
      <c r="R95" s="79"/>
      <c r="S95" s="295"/>
      <c r="T95" s="46"/>
      <c r="U95" s="355"/>
      <c r="V95" s="80"/>
      <c r="W95" s="295"/>
      <c r="X95" s="355">
        <v>116</v>
      </c>
      <c r="Y95" s="80">
        <v>44791</v>
      </c>
      <c r="Z95" s="296">
        <v>1000000</v>
      </c>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row>
    <row r="96" spans="1:131" s="51" customFormat="1" ht="15" x14ac:dyDescent="0.25">
      <c r="A96" s="518"/>
      <c r="B96" s="531"/>
      <c r="C96" s="531"/>
      <c r="D96" s="518"/>
      <c r="E96" s="531"/>
      <c r="F96" s="540"/>
      <c r="G96" s="518"/>
      <c r="H96" s="518"/>
      <c r="I96" s="534"/>
      <c r="J96" s="534"/>
      <c r="K96" s="534"/>
      <c r="L96" s="518"/>
      <c r="M96" s="518"/>
      <c r="N96" s="546"/>
      <c r="O96" s="549"/>
      <c r="P96" s="79"/>
      <c r="Q96" s="446"/>
      <c r="R96" s="79"/>
      <c r="S96" s="295"/>
      <c r="T96" s="46"/>
      <c r="U96" s="355"/>
      <c r="V96" s="80"/>
      <c r="W96" s="295"/>
      <c r="X96" s="355">
        <v>117</v>
      </c>
      <c r="Y96" s="80">
        <v>44791</v>
      </c>
      <c r="Z96" s="296">
        <v>500000</v>
      </c>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c r="BP96" s="50"/>
      <c r="BQ96" s="50"/>
      <c r="BR96" s="50"/>
      <c r="BS96" s="50"/>
      <c r="BT96" s="50"/>
      <c r="BU96" s="50"/>
      <c r="BV96" s="50"/>
      <c r="BW96" s="50"/>
      <c r="BX96" s="50"/>
      <c r="BY96" s="50"/>
      <c r="BZ96" s="50"/>
      <c r="CA96" s="50"/>
      <c r="CB96" s="50"/>
      <c r="CC96" s="50"/>
      <c r="CD96" s="50"/>
      <c r="CE96" s="50"/>
      <c r="CF96" s="50"/>
      <c r="CG96" s="50"/>
      <c r="CH96" s="50"/>
      <c r="CI96" s="50"/>
      <c r="CJ96" s="50"/>
      <c r="CK96" s="50"/>
      <c r="CL96" s="50"/>
      <c r="CM96" s="50"/>
      <c r="CN96" s="50"/>
      <c r="CO96" s="50"/>
      <c r="CP96" s="50"/>
      <c r="CQ96" s="50"/>
      <c r="CR96" s="50"/>
      <c r="CS96" s="50"/>
      <c r="CT96" s="50"/>
      <c r="CU96" s="50"/>
      <c r="CV96" s="50"/>
      <c r="CW96" s="50"/>
      <c r="CX96" s="50"/>
      <c r="CY96" s="50"/>
      <c r="CZ96" s="50"/>
      <c r="DA96" s="50"/>
      <c r="DB96" s="50"/>
      <c r="DC96" s="50"/>
      <c r="DD96" s="50"/>
      <c r="DE96" s="50"/>
      <c r="DF96" s="50"/>
      <c r="DG96" s="50"/>
      <c r="DH96" s="50"/>
      <c r="DI96" s="50"/>
      <c r="DJ96" s="50"/>
      <c r="DK96" s="50"/>
      <c r="DL96" s="50"/>
      <c r="DM96" s="50"/>
      <c r="DN96" s="50"/>
      <c r="DO96" s="50"/>
      <c r="DP96" s="50"/>
      <c r="DQ96" s="50"/>
      <c r="DR96" s="50"/>
      <c r="DS96" s="50"/>
      <c r="DT96" s="50"/>
      <c r="DU96" s="50"/>
      <c r="DV96" s="50"/>
      <c r="DW96" s="50"/>
      <c r="DX96" s="50"/>
      <c r="DY96" s="50"/>
      <c r="DZ96" s="50"/>
      <c r="EA96" s="50"/>
    </row>
    <row r="97" spans="1:131" s="51" customFormat="1" ht="15" x14ac:dyDescent="0.25">
      <c r="A97" s="518"/>
      <c r="B97" s="531"/>
      <c r="C97" s="531"/>
      <c r="D97" s="518"/>
      <c r="E97" s="531"/>
      <c r="F97" s="540"/>
      <c r="G97" s="518"/>
      <c r="H97" s="518"/>
      <c r="I97" s="534"/>
      <c r="J97" s="534"/>
      <c r="K97" s="534"/>
      <c r="L97" s="518"/>
      <c r="M97" s="518"/>
      <c r="N97" s="546"/>
      <c r="O97" s="549"/>
      <c r="P97" s="79"/>
      <c r="Q97" s="446"/>
      <c r="R97" s="79"/>
      <c r="S97" s="295"/>
      <c r="T97" s="46"/>
      <c r="U97" s="355"/>
      <c r="V97" s="80"/>
      <c r="W97" s="295"/>
      <c r="X97" s="355">
        <v>118</v>
      </c>
      <c r="Y97" s="80">
        <v>44791</v>
      </c>
      <c r="Z97" s="296">
        <v>500000</v>
      </c>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50"/>
      <c r="BU97" s="50"/>
      <c r="BV97" s="50"/>
      <c r="BW97" s="50"/>
      <c r="BX97" s="50"/>
      <c r="BY97" s="50"/>
      <c r="BZ97" s="50"/>
      <c r="CA97" s="50"/>
      <c r="CB97" s="50"/>
      <c r="CC97" s="50"/>
      <c r="CD97" s="50"/>
      <c r="CE97" s="50"/>
      <c r="CF97" s="50"/>
      <c r="CG97" s="50"/>
      <c r="CH97" s="50"/>
      <c r="CI97" s="50"/>
      <c r="CJ97" s="50"/>
      <c r="CK97" s="50"/>
      <c r="CL97" s="50"/>
      <c r="CM97" s="50"/>
      <c r="CN97" s="50"/>
      <c r="CO97" s="50"/>
      <c r="CP97" s="50"/>
      <c r="CQ97" s="50"/>
      <c r="CR97" s="50"/>
      <c r="CS97" s="50"/>
      <c r="CT97" s="50"/>
      <c r="CU97" s="50"/>
      <c r="CV97" s="50"/>
      <c r="CW97" s="50"/>
      <c r="CX97" s="50"/>
      <c r="CY97" s="50"/>
      <c r="CZ97" s="50"/>
      <c r="DA97" s="50"/>
      <c r="DB97" s="50"/>
      <c r="DC97" s="50"/>
      <c r="DD97" s="50"/>
      <c r="DE97" s="50"/>
      <c r="DF97" s="50"/>
      <c r="DG97" s="50"/>
      <c r="DH97" s="50"/>
      <c r="DI97" s="50"/>
      <c r="DJ97" s="50"/>
      <c r="DK97" s="50"/>
      <c r="DL97" s="50"/>
      <c r="DM97" s="50"/>
      <c r="DN97" s="50"/>
      <c r="DO97" s="50"/>
      <c r="DP97" s="50"/>
      <c r="DQ97" s="50"/>
      <c r="DR97" s="50"/>
      <c r="DS97" s="50"/>
      <c r="DT97" s="50"/>
      <c r="DU97" s="50"/>
      <c r="DV97" s="50"/>
      <c r="DW97" s="50"/>
      <c r="DX97" s="50"/>
      <c r="DY97" s="50"/>
      <c r="DZ97" s="50"/>
      <c r="EA97" s="50"/>
    </row>
    <row r="98" spans="1:131" s="51" customFormat="1" ht="15" x14ac:dyDescent="0.25">
      <c r="A98" s="518"/>
      <c r="B98" s="531"/>
      <c r="C98" s="531"/>
      <c r="D98" s="518"/>
      <c r="E98" s="531"/>
      <c r="F98" s="540"/>
      <c r="G98" s="518"/>
      <c r="H98" s="518"/>
      <c r="I98" s="534"/>
      <c r="J98" s="534"/>
      <c r="K98" s="534"/>
      <c r="L98" s="518"/>
      <c r="M98" s="518"/>
      <c r="N98" s="546"/>
      <c r="O98" s="549"/>
      <c r="P98" s="79"/>
      <c r="Q98" s="446"/>
      <c r="R98" s="79"/>
      <c r="S98" s="295"/>
      <c r="T98" s="46"/>
      <c r="U98" s="355"/>
      <c r="V98" s="80"/>
      <c r="W98" s="295"/>
      <c r="X98" s="355">
        <v>119</v>
      </c>
      <c r="Y98" s="80">
        <v>44791</v>
      </c>
      <c r="Z98" s="296">
        <v>500000</v>
      </c>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row>
    <row r="99" spans="1:131" s="51" customFormat="1" ht="15" x14ac:dyDescent="0.25">
      <c r="A99" s="518"/>
      <c r="B99" s="531"/>
      <c r="C99" s="531"/>
      <c r="D99" s="518"/>
      <c r="E99" s="531"/>
      <c r="F99" s="540"/>
      <c r="G99" s="518"/>
      <c r="H99" s="518"/>
      <c r="I99" s="534"/>
      <c r="J99" s="534"/>
      <c r="K99" s="534"/>
      <c r="L99" s="518"/>
      <c r="M99" s="518"/>
      <c r="N99" s="546"/>
      <c r="O99" s="549"/>
      <c r="P99" s="79"/>
      <c r="Q99" s="446"/>
      <c r="R99" s="79"/>
      <c r="S99" s="295"/>
      <c r="T99" s="46"/>
      <c r="U99" s="355"/>
      <c r="V99" s="80"/>
      <c r="W99" s="295"/>
      <c r="X99" s="355"/>
      <c r="Y99" s="80"/>
      <c r="Z99" s="152"/>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row>
    <row r="100" spans="1:131" s="51" customFormat="1" ht="15" x14ac:dyDescent="0.25">
      <c r="A100" s="518"/>
      <c r="B100" s="531"/>
      <c r="C100" s="531"/>
      <c r="D100" s="518"/>
      <c r="E100" s="531"/>
      <c r="F100" s="540"/>
      <c r="G100" s="518"/>
      <c r="H100" s="518"/>
      <c r="I100" s="534"/>
      <c r="J100" s="534"/>
      <c r="K100" s="534"/>
      <c r="L100" s="518"/>
      <c r="M100" s="518"/>
      <c r="N100" s="546"/>
      <c r="O100" s="549"/>
      <c r="P100" s="79" t="s">
        <v>1511</v>
      </c>
      <c r="Q100" s="371" t="s">
        <v>1512</v>
      </c>
      <c r="R100" s="79" t="s">
        <v>1513</v>
      </c>
      <c r="S100" s="67">
        <v>69722746</v>
      </c>
      <c r="T100" s="46"/>
      <c r="U100" s="44">
        <v>32</v>
      </c>
      <c r="V100" s="80">
        <v>44757</v>
      </c>
      <c r="W100" s="295">
        <v>69722746</v>
      </c>
      <c r="X100" s="44"/>
      <c r="Y100" s="80"/>
      <c r="Z100" s="152"/>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c r="CR100" s="50"/>
      <c r="CS100" s="50"/>
      <c r="CT100" s="50"/>
      <c r="CU100" s="50"/>
      <c r="CV100" s="50"/>
      <c r="CW100" s="50"/>
      <c r="CX100" s="50"/>
      <c r="CY100" s="50"/>
      <c r="CZ100" s="50"/>
      <c r="DA100" s="50"/>
      <c r="DB100" s="50"/>
      <c r="DC100" s="50"/>
      <c r="DD100" s="50"/>
      <c r="DE100" s="50"/>
      <c r="DF100" s="50"/>
      <c r="DG100" s="50"/>
      <c r="DH100" s="50"/>
      <c r="DI100" s="50"/>
      <c r="DJ100" s="50"/>
      <c r="DK100" s="50"/>
      <c r="DL100" s="50"/>
      <c r="DM100" s="50"/>
      <c r="DN100" s="50"/>
      <c r="DO100" s="50"/>
      <c r="DP100" s="50"/>
      <c r="DQ100" s="50"/>
      <c r="DR100" s="50"/>
      <c r="DS100" s="50"/>
      <c r="DT100" s="50"/>
      <c r="DU100" s="50"/>
      <c r="DV100" s="50"/>
      <c r="DW100" s="50"/>
      <c r="DX100" s="50"/>
      <c r="DY100" s="50"/>
      <c r="DZ100" s="50"/>
      <c r="EA100" s="50"/>
    </row>
    <row r="101" spans="1:131" s="51" customFormat="1" ht="15" x14ac:dyDescent="0.25">
      <c r="A101" s="518"/>
      <c r="B101" s="531"/>
      <c r="C101" s="531"/>
      <c r="D101" s="518"/>
      <c r="E101" s="531"/>
      <c r="F101" s="540"/>
      <c r="G101" s="518"/>
      <c r="H101" s="518"/>
      <c r="I101" s="534"/>
      <c r="J101" s="534"/>
      <c r="K101" s="534"/>
      <c r="L101" s="518"/>
      <c r="M101" s="518"/>
      <c r="N101" s="546"/>
      <c r="O101" s="549"/>
      <c r="P101" s="79" t="s">
        <v>1840</v>
      </c>
      <c r="Q101" s="371" t="s">
        <v>1845</v>
      </c>
      <c r="R101" s="79" t="s">
        <v>1850</v>
      </c>
      <c r="S101" s="295">
        <v>79715370</v>
      </c>
      <c r="T101" s="46"/>
      <c r="U101" s="355">
        <v>43</v>
      </c>
      <c r="V101" s="80">
        <v>44785</v>
      </c>
      <c r="W101" s="295">
        <v>79715370</v>
      </c>
      <c r="X101" s="355"/>
      <c r="Y101" s="80"/>
      <c r="Z101" s="152"/>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50"/>
      <c r="DI101" s="50"/>
      <c r="DJ101" s="50"/>
      <c r="DK101" s="50"/>
      <c r="DL101" s="50"/>
      <c r="DM101" s="50"/>
      <c r="DN101" s="50"/>
      <c r="DO101" s="50"/>
      <c r="DP101" s="50"/>
      <c r="DQ101" s="50"/>
      <c r="DR101" s="50"/>
      <c r="DS101" s="50"/>
      <c r="DT101" s="50"/>
      <c r="DU101" s="50"/>
      <c r="DV101" s="50"/>
      <c r="DW101" s="50"/>
      <c r="DX101" s="50"/>
      <c r="DY101" s="50"/>
      <c r="DZ101" s="50"/>
      <c r="EA101" s="50"/>
    </row>
    <row r="102" spans="1:131" s="51" customFormat="1" ht="15" x14ac:dyDescent="0.25">
      <c r="A102" s="518"/>
      <c r="B102" s="531"/>
      <c r="C102" s="531"/>
      <c r="D102" s="518"/>
      <c r="E102" s="531"/>
      <c r="F102" s="540"/>
      <c r="G102" s="518"/>
      <c r="H102" s="518"/>
      <c r="I102" s="534"/>
      <c r="J102" s="534"/>
      <c r="K102" s="534"/>
      <c r="L102" s="518"/>
      <c r="M102" s="518"/>
      <c r="N102" s="546"/>
      <c r="O102" s="549"/>
      <c r="P102" s="79" t="s">
        <v>1841</v>
      </c>
      <c r="Q102" s="371" t="s">
        <v>1846</v>
      </c>
      <c r="R102" s="79" t="s">
        <v>1851</v>
      </c>
      <c r="S102" s="295">
        <v>69786666</v>
      </c>
      <c r="T102" s="46"/>
      <c r="U102" s="355">
        <v>46</v>
      </c>
      <c r="V102" s="80">
        <v>44798</v>
      </c>
      <c r="W102" s="295">
        <v>69786666</v>
      </c>
      <c r="X102" s="355">
        <v>127</v>
      </c>
      <c r="Y102" s="80">
        <v>44809</v>
      </c>
      <c r="Z102" s="296">
        <v>15820000</v>
      </c>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row>
    <row r="103" spans="1:131" s="51" customFormat="1" ht="15" x14ac:dyDescent="0.25">
      <c r="A103" s="518"/>
      <c r="B103" s="531"/>
      <c r="C103" s="531"/>
      <c r="D103" s="518"/>
      <c r="E103" s="531"/>
      <c r="F103" s="540"/>
      <c r="G103" s="518"/>
      <c r="H103" s="518"/>
      <c r="I103" s="534"/>
      <c r="J103" s="534"/>
      <c r="K103" s="534"/>
      <c r="L103" s="518"/>
      <c r="M103" s="518"/>
      <c r="N103" s="546"/>
      <c r="O103" s="549"/>
      <c r="P103" s="79"/>
      <c r="Q103" s="446"/>
      <c r="R103" s="79"/>
      <c r="S103" s="295"/>
      <c r="T103" s="46"/>
      <c r="U103" s="355"/>
      <c r="V103" s="80"/>
      <c r="W103" s="295"/>
      <c r="X103" s="355">
        <v>134</v>
      </c>
      <c r="Y103" s="80">
        <v>44823</v>
      </c>
      <c r="Z103" s="296">
        <v>10850000</v>
      </c>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0"/>
      <c r="CG103" s="50"/>
      <c r="CH103" s="50"/>
      <c r="CI103" s="50"/>
      <c r="CJ103" s="50"/>
      <c r="CK103" s="50"/>
      <c r="CL103" s="50"/>
      <c r="CM103" s="50"/>
      <c r="CN103" s="50"/>
      <c r="CO103" s="50"/>
      <c r="CP103" s="50"/>
      <c r="CQ103" s="50"/>
      <c r="CR103" s="50"/>
      <c r="CS103" s="50"/>
      <c r="CT103" s="50"/>
      <c r="CU103" s="50"/>
      <c r="CV103" s="50"/>
      <c r="CW103" s="50"/>
      <c r="CX103" s="50"/>
      <c r="CY103" s="50"/>
      <c r="CZ103" s="50"/>
      <c r="DA103" s="50"/>
      <c r="DB103" s="50"/>
      <c r="DC103" s="50"/>
      <c r="DD103" s="50"/>
      <c r="DE103" s="50"/>
      <c r="DF103" s="50"/>
      <c r="DG103" s="50"/>
      <c r="DH103" s="50"/>
      <c r="DI103" s="50"/>
      <c r="DJ103" s="50"/>
      <c r="DK103" s="50"/>
      <c r="DL103" s="50"/>
      <c r="DM103" s="50"/>
      <c r="DN103" s="50"/>
      <c r="DO103" s="50"/>
      <c r="DP103" s="50"/>
      <c r="DQ103" s="50"/>
      <c r="DR103" s="50"/>
      <c r="DS103" s="50"/>
      <c r="DT103" s="50"/>
      <c r="DU103" s="50"/>
      <c r="DV103" s="50"/>
      <c r="DW103" s="50"/>
      <c r="DX103" s="50"/>
      <c r="DY103" s="50"/>
      <c r="DZ103" s="50"/>
      <c r="EA103" s="50"/>
    </row>
    <row r="104" spans="1:131" s="51" customFormat="1" ht="15" x14ac:dyDescent="0.25">
      <c r="A104" s="518"/>
      <c r="B104" s="531"/>
      <c r="C104" s="531"/>
      <c r="D104" s="518"/>
      <c r="E104" s="531"/>
      <c r="F104" s="540"/>
      <c r="G104" s="518"/>
      <c r="H104" s="518"/>
      <c r="I104" s="534"/>
      <c r="J104" s="534"/>
      <c r="K104" s="534"/>
      <c r="L104" s="518"/>
      <c r="M104" s="518"/>
      <c r="N104" s="546"/>
      <c r="O104" s="549"/>
      <c r="P104" s="79" t="s">
        <v>1842</v>
      </c>
      <c r="Q104" s="371" t="s">
        <v>1847</v>
      </c>
      <c r="R104" s="79" t="s">
        <v>1852</v>
      </c>
      <c r="S104" s="295">
        <v>7754842</v>
      </c>
      <c r="T104" s="46"/>
      <c r="U104" s="355">
        <v>47</v>
      </c>
      <c r="V104" s="80">
        <v>44798</v>
      </c>
      <c r="W104" s="295">
        <v>7754842</v>
      </c>
      <c r="X104" s="355"/>
      <c r="Y104" s="80"/>
      <c r="Z104" s="152"/>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c r="BP104" s="50"/>
      <c r="BQ104" s="50"/>
      <c r="BR104" s="50"/>
      <c r="BS104" s="50"/>
      <c r="BT104" s="50"/>
      <c r="BU104" s="50"/>
      <c r="BV104" s="50"/>
      <c r="BW104" s="50"/>
      <c r="BX104" s="50"/>
      <c r="BY104" s="50"/>
      <c r="BZ104" s="50"/>
      <c r="CA104" s="50"/>
      <c r="CB104" s="50"/>
      <c r="CC104" s="50"/>
      <c r="CD104" s="50"/>
      <c r="CE104" s="50"/>
      <c r="CF104" s="50"/>
      <c r="CG104" s="50"/>
      <c r="CH104" s="50"/>
      <c r="CI104" s="50"/>
      <c r="CJ104" s="50"/>
      <c r="CK104" s="50"/>
      <c r="CL104" s="50"/>
      <c r="CM104" s="50"/>
      <c r="CN104" s="50"/>
      <c r="CO104" s="50"/>
      <c r="CP104" s="50"/>
      <c r="CQ104" s="50"/>
      <c r="CR104" s="50"/>
      <c r="CS104" s="50"/>
      <c r="CT104" s="50"/>
      <c r="CU104" s="50"/>
      <c r="CV104" s="50"/>
      <c r="CW104" s="50"/>
      <c r="CX104" s="50"/>
      <c r="CY104" s="50"/>
      <c r="CZ104" s="50"/>
      <c r="DA104" s="50"/>
      <c r="DB104" s="50"/>
      <c r="DC104" s="50"/>
      <c r="DD104" s="50"/>
      <c r="DE104" s="50"/>
      <c r="DF104" s="50"/>
      <c r="DG104" s="50"/>
      <c r="DH104" s="50"/>
      <c r="DI104" s="50"/>
      <c r="DJ104" s="50"/>
      <c r="DK104" s="50"/>
      <c r="DL104" s="50"/>
      <c r="DM104" s="50"/>
      <c r="DN104" s="50"/>
      <c r="DO104" s="50"/>
      <c r="DP104" s="50"/>
      <c r="DQ104" s="50"/>
      <c r="DR104" s="50"/>
      <c r="DS104" s="50"/>
      <c r="DT104" s="50"/>
      <c r="DU104" s="50"/>
      <c r="DV104" s="50"/>
      <c r="DW104" s="50"/>
      <c r="DX104" s="50"/>
      <c r="DY104" s="50"/>
      <c r="DZ104" s="50"/>
      <c r="EA104" s="50"/>
    </row>
    <row r="105" spans="1:131" s="51" customFormat="1" ht="15" x14ac:dyDescent="0.25">
      <c r="A105" s="518"/>
      <c r="B105" s="531"/>
      <c r="C105" s="531"/>
      <c r="D105" s="518"/>
      <c r="E105" s="531"/>
      <c r="F105" s="540"/>
      <c r="G105" s="518"/>
      <c r="H105" s="518"/>
      <c r="I105" s="534"/>
      <c r="J105" s="534"/>
      <c r="K105" s="534"/>
      <c r="L105" s="518"/>
      <c r="M105" s="518"/>
      <c r="N105" s="546"/>
      <c r="O105" s="549"/>
      <c r="P105" s="79" t="s">
        <v>1843</v>
      </c>
      <c r="Q105" s="371" t="s">
        <v>1848</v>
      </c>
      <c r="R105" s="79" t="s">
        <v>1853</v>
      </c>
      <c r="S105" s="295">
        <v>15000000</v>
      </c>
      <c r="T105" s="46"/>
      <c r="U105" s="355">
        <v>53</v>
      </c>
      <c r="V105" s="80">
        <v>44827</v>
      </c>
      <c r="W105" s="295">
        <v>15000000</v>
      </c>
      <c r="X105" s="355"/>
      <c r="Y105" s="80"/>
      <c r="Z105" s="152"/>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c r="BP105" s="50"/>
      <c r="BQ105" s="50"/>
      <c r="BR105" s="50"/>
      <c r="BS105" s="50"/>
      <c r="BT105" s="50"/>
      <c r="BU105" s="50"/>
      <c r="BV105" s="50"/>
      <c r="BW105" s="50"/>
      <c r="BX105" s="50"/>
      <c r="BY105" s="50"/>
      <c r="BZ105" s="50"/>
      <c r="CA105" s="50"/>
      <c r="CB105" s="50"/>
      <c r="CC105" s="50"/>
      <c r="CD105" s="50"/>
      <c r="CE105" s="50"/>
      <c r="CF105" s="50"/>
      <c r="CG105" s="50"/>
      <c r="CH105" s="50"/>
      <c r="CI105" s="50"/>
      <c r="CJ105" s="50"/>
      <c r="CK105" s="50"/>
      <c r="CL105" s="50"/>
      <c r="CM105" s="50"/>
      <c r="CN105" s="50"/>
      <c r="CO105" s="50"/>
      <c r="CP105" s="50"/>
      <c r="CQ105" s="50"/>
      <c r="CR105" s="50"/>
      <c r="CS105" s="50"/>
      <c r="CT105" s="50"/>
      <c r="CU105" s="50"/>
      <c r="CV105" s="50"/>
      <c r="CW105" s="50"/>
      <c r="CX105" s="50"/>
      <c r="CY105" s="50"/>
      <c r="CZ105" s="50"/>
      <c r="DA105" s="50"/>
      <c r="DB105" s="50"/>
      <c r="DC105" s="50"/>
      <c r="DD105" s="50"/>
      <c r="DE105" s="50"/>
      <c r="DF105" s="50"/>
      <c r="DG105" s="50"/>
      <c r="DH105" s="50"/>
      <c r="DI105" s="50"/>
      <c r="DJ105" s="50"/>
      <c r="DK105" s="50"/>
      <c r="DL105" s="50"/>
      <c r="DM105" s="50"/>
      <c r="DN105" s="50"/>
      <c r="DO105" s="50"/>
      <c r="DP105" s="50"/>
      <c r="DQ105" s="50"/>
      <c r="DR105" s="50"/>
      <c r="DS105" s="50"/>
      <c r="DT105" s="50"/>
      <c r="DU105" s="50"/>
      <c r="DV105" s="50"/>
      <c r="DW105" s="50"/>
      <c r="DX105" s="50"/>
      <c r="DY105" s="50"/>
      <c r="DZ105" s="50"/>
      <c r="EA105" s="50"/>
    </row>
    <row r="106" spans="1:131" s="51" customFormat="1" ht="15" x14ac:dyDescent="0.25">
      <c r="A106" s="518"/>
      <c r="B106" s="531"/>
      <c r="C106" s="531"/>
      <c r="D106" s="519"/>
      <c r="E106" s="532"/>
      <c r="F106" s="541"/>
      <c r="G106" s="519"/>
      <c r="H106" s="519"/>
      <c r="I106" s="535"/>
      <c r="J106" s="535"/>
      <c r="K106" s="535"/>
      <c r="L106" s="519"/>
      <c r="M106" s="519"/>
      <c r="N106" s="547"/>
      <c r="O106" s="549"/>
      <c r="P106" s="79" t="s">
        <v>1844</v>
      </c>
      <c r="Q106" s="371" t="s">
        <v>1849</v>
      </c>
      <c r="R106" s="79" t="s">
        <v>1854</v>
      </c>
      <c r="S106" s="295">
        <v>6000000</v>
      </c>
      <c r="T106" s="46"/>
      <c r="U106" s="355"/>
      <c r="V106" s="80"/>
      <c r="W106" s="355"/>
      <c r="X106" s="355"/>
      <c r="Y106" s="80"/>
      <c r="Z106" s="152"/>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c r="BP106" s="50"/>
      <c r="BQ106" s="50"/>
      <c r="BR106" s="50"/>
      <c r="BS106" s="50"/>
      <c r="BT106" s="50"/>
      <c r="BU106" s="50"/>
      <c r="BV106" s="50"/>
      <c r="BW106" s="50"/>
      <c r="BX106" s="50"/>
      <c r="BY106" s="50"/>
      <c r="BZ106" s="50"/>
      <c r="CA106" s="50"/>
      <c r="CB106" s="50"/>
      <c r="CC106" s="50"/>
      <c r="CD106" s="50"/>
      <c r="CE106" s="50"/>
      <c r="CF106" s="50"/>
      <c r="CG106" s="50"/>
      <c r="CH106" s="50"/>
      <c r="CI106" s="50"/>
      <c r="CJ106" s="50"/>
      <c r="CK106" s="50"/>
      <c r="CL106" s="50"/>
      <c r="CM106" s="50"/>
      <c r="CN106" s="50"/>
      <c r="CO106" s="50"/>
      <c r="CP106" s="50"/>
      <c r="CQ106" s="50"/>
      <c r="CR106" s="50"/>
      <c r="CS106" s="50"/>
      <c r="CT106" s="50"/>
      <c r="CU106" s="50"/>
      <c r="CV106" s="50"/>
      <c r="CW106" s="50"/>
      <c r="CX106" s="50"/>
      <c r="CY106" s="50"/>
      <c r="CZ106" s="50"/>
      <c r="DA106" s="50"/>
      <c r="DB106" s="50"/>
      <c r="DC106" s="50"/>
      <c r="DD106" s="50"/>
      <c r="DE106" s="50"/>
      <c r="DF106" s="50"/>
      <c r="DG106" s="50"/>
      <c r="DH106" s="50"/>
      <c r="DI106" s="50"/>
      <c r="DJ106" s="50"/>
      <c r="DK106" s="50"/>
      <c r="DL106" s="50"/>
      <c r="DM106" s="50"/>
      <c r="DN106" s="50"/>
      <c r="DO106" s="50"/>
      <c r="DP106" s="50"/>
      <c r="DQ106" s="50"/>
      <c r="DR106" s="50"/>
      <c r="DS106" s="50"/>
      <c r="DT106" s="50"/>
      <c r="DU106" s="50"/>
      <c r="DV106" s="50"/>
      <c r="DW106" s="50"/>
      <c r="DX106" s="50"/>
      <c r="DY106" s="50"/>
      <c r="DZ106" s="50"/>
      <c r="EA106" s="50"/>
    </row>
    <row r="107" spans="1:131" s="51" customFormat="1" ht="54" x14ac:dyDescent="0.25">
      <c r="A107" s="518"/>
      <c r="B107" s="531"/>
      <c r="C107" s="531"/>
      <c r="D107" s="44" t="s">
        <v>798</v>
      </c>
      <c r="E107" s="8" t="s">
        <v>231</v>
      </c>
      <c r="F107" s="311">
        <v>3000000</v>
      </c>
      <c r="G107" s="44"/>
      <c r="H107" s="45"/>
      <c r="I107" s="247"/>
      <c r="J107" s="247"/>
      <c r="K107" s="247"/>
      <c r="L107" s="44"/>
      <c r="M107" s="44"/>
      <c r="N107" s="66">
        <f t="shared" si="0"/>
        <v>3000000</v>
      </c>
      <c r="O107" s="549"/>
      <c r="P107" s="44"/>
      <c r="Q107" s="44"/>
      <c r="R107" s="44"/>
      <c r="S107" s="44"/>
      <c r="T107" s="46"/>
      <c r="U107" s="44"/>
      <c r="V107" s="80"/>
      <c r="W107" s="44"/>
      <c r="X107" s="44"/>
      <c r="Y107" s="80"/>
      <c r="Z107" s="152"/>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c r="BP107" s="50"/>
      <c r="BQ107" s="50"/>
      <c r="BR107" s="50"/>
      <c r="BS107" s="50"/>
      <c r="BT107" s="50"/>
      <c r="BU107" s="50"/>
      <c r="BV107" s="50"/>
      <c r="BW107" s="50"/>
      <c r="BX107" s="50"/>
      <c r="BY107" s="50"/>
      <c r="BZ107" s="50"/>
      <c r="CA107" s="50"/>
      <c r="CB107" s="50"/>
      <c r="CC107" s="50"/>
      <c r="CD107" s="50"/>
      <c r="CE107" s="50"/>
      <c r="CF107" s="50"/>
      <c r="CG107" s="50"/>
      <c r="CH107" s="50"/>
      <c r="CI107" s="50"/>
      <c r="CJ107" s="50"/>
      <c r="CK107" s="50"/>
      <c r="CL107" s="50"/>
      <c r="CM107" s="50"/>
      <c r="CN107" s="50"/>
      <c r="CO107" s="50"/>
      <c r="CP107" s="50"/>
      <c r="CQ107" s="50"/>
      <c r="CR107" s="50"/>
      <c r="CS107" s="50"/>
      <c r="CT107" s="50"/>
      <c r="CU107" s="50"/>
      <c r="CV107" s="50"/>
      <c r="CW107" s="50"/>
      <c r="CX107" s="50"/>
      <c r="CY107" s="50"/>
      <c r="CZ107" s="50"/>
      <c r="DA107" s="50"/>
      <c r="DB107" s="50"/>
      <c r="DC107" s="50"/>
      <c r="DD107" s="50"/>
      <c r="DE107" s="50"/>
      <c r="DF107" s="50"/>
      <c r="DG107" s="50"/>
      <c r="DH107" s="50"/>
      <c r="DI107" s="50"/>
      <c r="DJ107" s="50"/>
      <c r="DK107" s="50"/>
      <c r="DL107" s="50"/>
      <c r="DM107" s="50"/>
      <c r="DN107" s="50"/>
      <c r="DO107" s="50"/>
      <c r="DP107" s="50"/>
      <c r="DQ107" s="50"/>
      <c r="DR107" s="50"/>
      <c r="DS107" s="50"/>
      <c r="DT107" s="50"/>
      <c r="DU107" s="50"/>
      <c r="DV107" s="50"/>
      <c r="DW107" s="50"/>
      <c r="DX107" s="50"/>
      <c r="DY107" s="50"/>
      <c r="DZ107" s="50"/>
      <c r="EA107" s="50"/>
    </row>
    <row r="108" spans="1:131" s="51" customFormat="1" ht="27" x14ac:dyDescent="0.25">
      <c r="A108" s="518"/>
      <c r="B108" s="531"/>
      <c r="C108" s="531"/>
      <c r="D108" s="44" t="s">
        <v>799</v>
      </c>
      <c r="E108" s="8" t="s">
        <v>106</v>
      </c>
      <c r="F108" s="311">
        <v>2355000</v>
      </c>
      <c r="G108" s="44"/>
      <c r="H108" s="45"/>
      <c r="I108" s="247"/>
      <c r="J108" s="247"/>
      <c r="K108" s="312">
        <v>15641647</v>
      </c>
      <c r="L108" s="44"/>
      <c r="M108" s="44"/>
      <c r="N108" s="66">
        <f t="shared" si="0"/>
        <v>17996647</v>
      </c>
      <c r="O108" s="549"/>
      <c r="P108" s="79"/>
      <c r="Q108" s="44"/>
      <c r="R108" s="79"/>
      <c r="S108" s="67"/>
      <c r="T108" s="46"/>
      <c r="U108" s="38"/>
      <c r="V108" s="123"/>
      <c r="W108" s="67"/>
      <c r="X108" s="38"/>
      <c r="Y108" s="123"/>
      <c r="Z108" s="296"/>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0"/>
      <c r="CA108" s="50"/>
      <c r="CB108" s="50"/>
      <c r="CC108" s="50"/>
      <c r="CD108" s="50"/>
      <c r="CE108" s="50"/>
      <c r="CF108" s="50"/>
      <c r="CG108" s="50"/>
      <c r="CH108" s="50"/>
      <c r="CI108" s="50"/>
      <c r="CJ108" s="50"/>
      <c r="CK108" s="50"/>
      <c r="CL108" s="50"/>
      <c r="CM108" s="50"/>
      <c r="CN108" s="50"/>
      <c r="CO108" s="50"/>
      <c r="CP108" s="50"/>
      <c r="CQ108" s="50"/>
      <c r="CR108" s="50"/>
      <c r="CS108" s="50"/>
      <c r="CT108" s="50"/>
      <c r="CU108" s="50"/>
      <c r="CV108" s="50"/>
      <c r="CW108" s="50"/>
      <c r="CX108" s="50"/>
      <c r="CY108" s="50"/>
      <c r="CZ108" s="50"/>
      <c r="DA108" s="50"/>
      <c r="DB108" s="50"/>
      <c r="DC108" s="50"/>
      <c r="DD108" s="50"/>
      <c r="DE108" s="50"/>
      <c r="DF108" s="50"/>
      <c r="DG108" s="50"/>
      <c r="DH108" s="50"/>
      <c r="DI108" s="50"/>
      <c r="DJ108" s="50"/>
      <c r="DK108" s="50"/>
      <c r="DL108" s="50"/>
      <c r="DM108" s="50"/>
      <c r="DN108" s="50"/>
      <c r="DO108" s="50"/>
      <c r="DP108" s="50"/>
      <c r="DQ108" s="50"/>
      <c r="DR108" s="50"/>
      <c r="DS108" s="50"/>
      <c r="DT108" s="50"/>
      <c r="DU108" s="50"/>
      <c r="DV108" s="50"/>
      <c r="DW108" s="50"/>
      <c r="DX108" s="50"/>
      <c r="DY108" s="50"/>
      <c r="DZ108" s="50"/>
      <c r="EA108" s="50"/>
    </row>
    <row r="109" spans="1:131" s="51" customFormat="1" ht="54" x14ac:dyDescent="0.25">
      <c r="A109" s="518"/>
      <c r="B109" s="531"/>
      <c r="C109" s="531"/>
      <c r="D109" s="44" t="s">
        <v>801</v>
      </c>
      <c r="E109" s="8" t="s">
        <v>232</v>
      </c>
      <c r="F109" s="311">
        <v>2805000</v>
      </c>
      <c r="G109" s="44"/>
      <c r="H109" s="45"/>
      <c r="I109" s="247"/>
      <c r="J109" s="312">
        <v>10000000</v>
      </c>
      <c r="K109" s="312">
        <v>20613538</v>
      </c>
      <c r="L109" s="295">
        <v>160000000</v>
      </c>
      <c r="M109" s="44"/>
      <c r="N109" s="66">
        <f t="shared" si="0"/>
        <v>193418538</v>
      </c>
      <c r="O109" s="549"/>
      <c r="P109" s="44"/>
      <c r="Q109" s="44"/>
      <c r="R109" s="44"/>
      <c r="S109" s="44"/>
      <c r="T109" s="46"/>
      <c r="U109" s="44"/>
      <c r="V109" s="80"/>
      <c r="W109" s="44"/>
      <c r="X109" s="44"/>
      <c r="Y109" s="80"/>
      <c r="Z109" s="152"/>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row>
    <row r="110" spans="1:131" s="51" customFormat="1" ht="27" x14ac:dyDescent="0.25">
      <c r="A110" s="518"/>
      <c r="B110" s="531"/>
      <c r="C110" s="531"/>
      <c r="D110" s="44" t="s">
        <v>803</v>
      </c>
      <c r="E110" s="8" t="s">
        <v>120</v>
      </c>
      <c r="F110" s="311">
        <v>7521680</v>
      </c>
      <c r="G110" s="44"/>
      <c r="H110" s="45"/>
      <c r="I110" s="247"/>
      <c r="J110" s="247"/>
      <c r="K110" s="247"/>
      <c r="L110" s="295">
        <v>8000000</v>
      </c>
      <c r="M110" s="44"/>
      <c r="N110" s="66">
        <f t="shared" si="0"/>
        <v>15521680</v>
      </c>
      <c r="O110" s="549"/>
      <c r="P110" s="44"/>
      <c r="Q110" s="44"/>
      <c r="R110" s="44"/>
      <c r="S110" s="44"/>
      <c r="T110" s="46"/>
      <c r="U110" s="44"/>
      <c r="V110" s="80"/>
      <c r="W110" s="44"/>
      <c r="X110" s="44"/>
      <c r="Y110" s="80"/>
      <c r="Z110" s="152"/>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c r="BP110" s="50"/>
      <c r="BQ110" s="50"/>
      <c r="BR110" s="50"/>
      <c r="BS110" s="50"/>
      <c r="BT110" s="50"/>
      <c r="BU110" s="50"/>
      <c r="BV110" s="50"/>
      <c r="BW110" s="50"/>
      <c r="BX110" s="50"/>
      <c r="BY110" s="50"/>
      <c r="BZ110" s="50"/>
      <c r="CA110" s="50"/>
      <c r="CB110" s="50"/>
      <c r="CC110" s="50"/>
      <c r="CD110" s="50"/>
      <c r="CE110" s="50"/>
      <c r="CF110" s="50"/>
      <c r="CG110" s="50"/>
      <c r="CH110" s="50"/>
      <c r="CI110" s="50"/>
      <c r="CJ110" s="50"/>
      <c r="CK110" s="50"/>
      <c r="CL110" s="50"/>
      <c r="CM110" s="50"/>
      <c r="CN110" s="50"/>
      <c r="CO110" s="50"/>
      <c r="CP110" s="50"/>
      <c r="CQ110" s="50"/>
      <c r="CR110" s="50"/>
      <c r="CS110" s="50"/>
      <c r="CT110" s="50"/>
      <c r="CU110" s="50"/>
      <c r="CV110" s="50"/>
      <c r="CW110" s="50"/>
      <c r="CX110" s="50"/>
      <c r="CY110" s="50"/>
      <c r="CZ110" s="50"/>
      <c r="DA110" s="50"/>
      <c r="DB110" s="50"/>
      <c r="DC110" s="50"/>
      <c r="DD110" s="50"/>
      <c r="DE110" s="50"/>
      <c r="DF110" s="50"/>
      <c r="DG110" s="50"/>
      <c r="DH110" s="50"/>
      <c r="DI110" s="50"/>
      <c r="DJ110" s="50"/>
      <c r="DK110" s="50"/>
      <c r="DL110" s="50"/>
      <c r="DM110" s="50"/>
      <c r="DN110" s="50"/>
      <c r="DO110" s="50"/>
      <c r="DP110" s="50"/>
      <c r="DQ110" s="50"/>
      <c r="DR110" s="50"/>
      <c r="DS110" s="50"/>
      <c r="DT110" s="50"/>
      <c r="DU110" s="50"/>
      <c r="DV110" s="50"/>
      <c r="DW110" s="50"/>
      <c r="DX110" s="50"/>
      <c r="DY110" s="50"/>
      <c r="DZ110" s="50"/>
      <c r="EA110" s="50"/>
    </row>
    <row r="111" spans="1:131" s="51" customFormat="1" ht="27" x14ac:dyDescent="0.25">
      <c r="A111" s="518"/>
      <c r="B111" s="531"/>
      <c r="C111" s="531"/>
      <c r="D111" s="44" t="s">
        <v>1042</v>
      </c>
      <c r="E111" s="8" t="s">
        <v>984</v>
      </c>
      <c r="F111" s="67"/>
      <c r="G111" s="44"/>
      <c r="H111" s="311">
        <v>1762000</v>
      </c>
      <c r="I111" s="67"/>
      <c r="J111" s="67"/>
      <c r="K111" s="311">
        <v>1862000</v>
      </c>
      <c r="L111" s="295">
        <v>2000000</v>
      </c>
      <c r="M111" s="44"/>
      <c r="N111" s="66">
        <f t="shared" si="0"/>
        <v>5624000</v>
      </c>
      <c r="O111" s="549"/>
      <c r="P111" s="81" t="s">
        <v>1667</v>
      </c>
      <c r="Q111" s="371">
        <v>636</v>
      </c>
      <c r="R111" s="81" t="s">
        <v>1668</v>
      </c>
      <c r="S111" s="377">
        <v>495647</v>
      </c>
      <c r="T111" s="46"/>
      <c r="U111" s="44"/>
      <c r="V111" s="80"/>
      <c r="W111" s="44"/>
      <c r="X111" s="44"/>
      <c r="Y111" s="80"/>
      <c r="Z111" s="152"/>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c r="EA111" s="50"/>
    </row>
    <row r="112" spans="1:131" s="51" customFormat="1" ht="27" x14ac:dyDescent="0.25">
      <c r="A112" s="518"/>
      <c r="B112" s="531"/>
      <c r="C112" s="531"/>
      <c r="D112" s="44" t="s">
        <v>1043</v>
      </c>
      <c r="E112" s="8" t="s">
        <v>985</v>
      </c>
      <c r="F112" s="67"/>
      <c r="G112" s="44"/>
      <c r="H112" s="311">
        <v>260000</v>
      </c>
      <c r="I112" s="67"/>
      <c r="J112" s="311">
        <v>1260000</v>
      </c>
      <c r="K112" s="311">
        <v>6253000</v>
      </c>
      <c r="L112" s="295">
        <v>2000000</v>
      </c>
      <c r="M112" s="44"/>
      <c r="N112" s="66">
        <f t="shared" si="0"/>
        <v>9773000</v>
      </c>
      <c r="O112" s="549"/>
      <c r="P112" s="81" t="s">
        <v>1667</v>
      </c>
      <c r="Q112" s="371">
        <v>635</v>
      </c>
      <c r="R112" s="81" t="s">
        <v>2213</v>
      </c>
      <c r="S112" s="377">
        <v>177786</v>
      </c>
      <c r="T112" s="46"/>
      <c r="U112" s="44"/>
      <c r="V112" s="80"/>
      <c r="W112" s="44"/>
      <c r="X112" s="44"/>
      <c r="Y112" s="80"/>
      <c r="Z112" s="152"/>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row>
    <row r="113" spans="1:131" s="51" customFormat="1" ht="40.5" x14ac:dyDescent="0.25">
      <c r="A113" s="518"/>
      <c r="B113" s="531"/>
      <c r="C113" s="531"/>
      <c r="D113" s="44" t="s">
        <v>1044</v>
      </c>
      <c r="E113" s="8" t="s">
        <v>138</v>
      </c>
      <c r="F113" s="67"/>
      <c r="G113" s="44"/>
      <c r="H113" s="311">
        <v>128000</v>
      </c>
      <c r="I113" s="67"/>
      <c r="J113" s="67"/>
      <c r="K113" s="311">
        <v>8338029</v>
      </c>
      <c r="L113" s="295"/>
      <c r="M113" s="44"/>
      <c r="N113" s="66">
        <f t="shared" si="0"/>
        <v>8466029</v>
      </c>
      <c r="O113" s="549"/>
      <c r="P113" s="79" t="s">
        <v>1783</v>
      </c>
      <c r="Q113" s="371">
        <v>641</v>
      </c>
      <c r="R113" s="81" t="s">
        <v>1981</v>
      </c>
      <c r="S113" s="377">
        <v>2333493</v>
      </c>
      <c r="T113" s="46"/>
      <c r="U113" s="44"/>
      <c r="V113" s="80"/>
      <c r="W113" s="44"/>
      <c r="X113" s="44"/>
      <c r="Y113" s="80"/>
      <c r="Z113" s="152"/>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c r="CH113" s="50"/>
      <c r="CI113" s="50"/>
      <c r="CJ113" s="50"/>
      <c r="CK113" s="50"/>
      <c r="CL113" s="50"/>
      <c r="CM113" s="50"/>
      <c r="CN113" s="50"/>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c r="EA113" s="50"/>
    </row>
    <row r="114" spans="1:131" s="51" customFormat="1" ht="25.5" customHeight="1" x14ac:dyDescent="0.25">
      <c r="A114" s="518"/>
      <c r="B114" s="531"/>
      <c r="C114" s="531"/>
      <c r="D114" s="517" t="s">
        <v>1045</v>
      </c>
      <c r="E114" s="530" t="s">
        <v>986</v>
      </c>
      <c r="F114" s="533"/>
      <c r="G114" s="517"/>
      <c r="H114" s="539">
        <v>160000</v>
      </c>
      <c r="I114" s="533"/>
      <c r="J114" s="533"/>
      <c r="K114" s="539">
        <v>5443570</v>
      </c>
      <c r="L114" s="533">
        <v>8000000</v>
      </c>
      <c r="M114" s="517"/>
      <c r="N114" s="545">
        <f t="shared" si="0"/>
        <v>13603570</v>
      </c>
      <c r="O114" s="549"/>
      <c r="P114" s="79" t="s">
        <v>1985</v>
      </c>
      <c r="Q114" s="371" t="s">
        <v>1986</v>
      </c>
      <c r="R114" s="81" t="s">
        <v>1983</v>
      </c>
      <c r="S114" s="377">
        <v>134866</v>
      </c>
      <c r="T114" s="46"/>
      <c r="U114" s="44"/>
      <c r="V114" s="80"/>
      <c r="W114" s="44"/>
      <c r="X114" s="44"/>
      <c r="Y114" s="80"/>
      <c r="Z114" s="152"/>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c r="BV114" s="50"/>
      <c r="BW114" s="50"/>
      <c r="BX114" s="50"/>
      <c r="BY114" s="50"/>
      <c r="BZ114" s="50"/>
      <c r="CA114" s="50"/>
      <c r="CB114" s="50"/>
      <c r="CC114" s="50"/>
      <c r="CD114" s="50"/>
      <c r="CE114" s="50"/>
      <c r="CF114" s="50"/>
      <c r="CG114" s="50"/>
      <c r="CH114" s="50"/>
      <c r="CI114" s="50"/>
      <c r="CJ114" s="50"/>
      <c r="CK114" s="50"/>
      <c r="CL114" s="50"/>
      <c r="CM114" s="50"/>
      <c r="CN114" s="50"/>
      <c r="CO114" s="50"/>
      <c r="CP114" s="50"/>
      <c r="CQ114" s="50"/>
      <c r="CR114" s="50"/>
      <c r="CS114" s="50"/>
      <c r="CT114" s="50"/>
      <c r="CU114" s="50"/>
      <c r="CV114" s="50"/>
      <c r="CW114" s="50"/>
      <c r="CX114" s="50"/>
      <c r="CY114" s="50"/>
      <c r="CZ114" s="50"/>
      <c r="DA114" s="50"/>
      <c r="DB114" s="50"/>
      <c r="DC114" s="50"/>
      <c r="DD114" s="50"/>
      <c r="DE114" s="50"/>
      <c r="DF114" s="50"/>
      <c r="DG114" s="50"/>
      <c r="DH114" s="50"/>
      <c r="DI114" s="50"/>
      <c r="DJ114" s="50"/>
      <c r="DK114" s="50"/>
      <c r="DL114" s="50"/>
      <c r="DM114" s="50"/>
      <c r="DN114" s="50"/>
      <c r="DO114" s="50"/>
      <c r="DP114" s="50"/>
      <c r="DQ114" s="50"/>
      <c r="DR114" s="50"/>
      <c r="DS114" s="50"/>
      <c r="DT114" s="50"/>
      <c r="DU114" s="50"/>
      <c r="DV114" s="50"/>
      <c r="DW114" s="50"/>
      <c r="DX114" s="50"/>
      <c r="DY114" s="50"/>
      <c r="DZ114" s="50"/>
      <c r="EA114" s="50"/>
    </row>
    <row r="115" spans="1:131" s="51" customFormat="1" ht="15" x14ac:dyDescent="0.25">
      <c r="A115" s="518"/>
      <c r="B115" s="531"/>
      <c r="C115" s="531"/>
      <c r="D115" s="519"/>
      <c r="E115" s="532"/>
      <c r="F115" s="535"/>
      <c r="G115" s="519"/>
      <c r="H115" s="541"/>
      <c r="I115" s="535"/>
      <c r="J115" s="535"/>
      <c r="K115" s="541"/>
      <c r="L115" s="535"/>
      <c r="M115" s="519"/>
      <c r="N115" s="547"/>
      <c r="O115" s="549"/>
      <c r="P115" s="79" t="s">
        <v>1783</v>
      </c>
      <c r="Q115" s="371" t="s">
        <v>1987</v>
      </c>
      <c r="R115" s="81" t="s">
        <v>1984</v>
      </c>
      <c r="S115" s="377">
        <v>676425</v>
      </c>
      <c r="T115" s="46"/>
      <c r="U115" s="355"/>
      <c r="V115" s="80"/>
      <c r="W115" s="355"/>
      <c r="X115" s="355"/>
      <c r="Y115" s="80"/>
      <c r="Z115" s="152"/>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c r="CH115" s="50"/>
      <c r="CI115" s="50"/>
      <c r="CJ115" s="50"/>
      <c r="CK115" s="50"/>
      <c r="CL115" s="50"/>
      <c r="CM115" s="50"/>
      <c r="CN115" s="50"/>
      <c r="CO115" s="50"/>
      <c r="CP115" s="50"/>
      <c r="CQ115" s="50"/>
      <c r="CR115" s="50"/>
      <c r="CS115" s="50"/>
      <c r="CT115" s="50"/>
      <c r="CU115" s="50"/>
      <c r="CV115" s="50"/>
      <c r="CW115" s="50"/>
      <c r="CX115" s="50"/>
      <c r="CY115" s="50"/>
      <c r="CZ115" s="50"/>
      <c r="DA115" s="50"/>
      <c r="DB115" s="50"/>
      <c r="DC115" s="50"/>
      <c r="DD115" s="50"/>
      <c r="DE115" s="50"/>
      <c r="DF115" s="50"/>
      <c r="DG115" s="50"/>
      <c r="DH115" s="50"/>
      <c r="DI115" s="50"/>
      <c r="DJ115" s="50"/>
      <c r="DK115" s="50"/>
      <c r="DL115" s="50"/>
      <c r="DM115" s="50"/>
      <c r="DN115" s="50"/>
      <c r="DO115" s="50"/>
      <c r="DP115" s="50"/>
      <c r="DQ115" s="50"/>
      <c r="DR115" s="50"/>
      <c r="DS115" s="50"/>
      <c r="DT115" s="50"/>
      <c r="DU115" s="50"/>
      <c r="DV115" s="50"/>
      <c r="DW115" s="50"/>
      <c r="DX115" s="50"/>
      <c r="DY115" s="50"/>
      <c r="DZ115" s="50"/>
      <c r="EA115" s="50"/>
    </row>
    <row r="116" spans="1:131" s="51" customFormat="1" ht="27" customHeight="1" x14ac:dyDescent="0.25">
      <c r="A116" s="518"/>
      <c r="B116" s="531"/>
      <c r="C116" s="531"/>
      <c r="D116" s="517" t="s">
        <v>1046</v>
      </c>
      <c r="E116" s="530" t="s">
        <v>987</v>
      </c>
      <c r="F116" s="533"/>
      <c r="G116" s="517"/>
      <c r="H116" s="539">
        <v>90000</v>
      </c>
      <c r="I116" s="533"/>
      <c r="J116" s="539">
        <v>11090000</v>
      </c>
      <c r="K116" s="539">
        <v>13108200</v>
      </c>
      <c r="L116" s="533">
        <v>2000000</v>
      </c>
      <c r="M116" s="517"/>
      <c r="N116" s="545">
        <f t="shared" si="0"/>
        <v>26288200</v>
      </c>
      <c r="O116" s="549"/>
      <c r="P116" s="79" t="s">
        <v>1809</v>
      </c>
      <c r="Q116" s="371" t="s">
        <v>1810</v>
      </c>
      <c r="R116" s="81" t="s">
        <v>1812</v>
      </c>
      <c r="S116" s="377">
        <v>9292948</v>
      </c>
      <c r="T116" s="46"/>
      <c r="U116" s="44">
        <v>0</v>
      </c>
      <c r="V116" s="80">
        <v>44831</v>
      </c>
      <c r="W116" s="377">
        <v>9292948</v>
      </c>
      <c r="X116" s="44"/>
      <c r="Y116" s="80"/>
      <c r="Z116" s="152"/>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c r="BP116" s="50"/>
      <c r="BQ116" s="50"/>
      <c r="BR116" s="50"/>
      <c r="BS116" s="50"/>
      <c r="BT116" s="50"/>
      <c r="BU116" s="50"/>
      <c r="BV116" s="50"/>
      <c r="BW116" s="50"/>
      <c r="BX116" s="50"/>
      <c r="BY116" s="50"/>
      <c r="BZ116" s="50"/>
      <c r="CA116" s="50"/>
      <c r="CB116" s="50"/>
      <c r="CC116" s="50"/>
      <c r="CD116" s="50"/>
      <c r="CE116" s="50"/>
      <c r="CF116" s="50"/>
      <c r="CG116" s="50"/>
      <c r="CH116" s="50"/>
      <c r="CI116" s="50"/>
      <c r="CJ116" s="50"/>
      <c r="CK116" s="50"/>
      <c r="CL116" s="50"/>
      <c r="CM116" s="50"/>
      <c r="CN116" s="50"/>
      <c r="CO116" s="50"/>
      <c r="CP116" s="50"/>
      <c r="CQ116" s="50"/>
      <c r="CR116" s="50"/>
      <c r="CS116" s="50"/>
      <c r="CT116" s="50"/>
      <c r="CU116" s="50"/>
      <c r="CV116" s="50"/>
      <c r="CW116" s="50"/>
      <c r="CX116" s="50"/>
      <c r="CY116" s="50"/>
      <c r="CZ116" s="50"/>
      <c r="DA116" s="50"/>
      <c r="DB116" s="50"/>
      <c r="DC116" s="50"/>
      <c r="DD116" s="50"/>
      <c r="DE116" s="50"/>
      <c r="DF116" s="50"/>
      <c r="DG116" s="50"/>
      <c r="DH116" s="50"/>
      <c r="DI116" s="50"/>
      <c r="DJ116" s="50"/>
      <c r="DK116" s="50"/>
      <c r="DL116" s="50"/>
      <c r="DM116" s="50"/>
      <c r="DN116" s="50"/>
      <c r="DO116" s="50"/>
      <c r="DP116" s="50"/>
      <c r="DQ116" s="50"/>
      <c r="DR116" s="50"/>
      <c r="DS116" s="50"/>
      <c r="DT116" s="50"/>
      <c r="DU116" s="50"/>
      <c r="DV116" s="50"/>
      <c r="DW116" s="50"/>
      <c r="DX116" s="50"/>
      <c r="DY116" s="50"/>
      <c r="DZ116" s="50"/>
      <c r="EA116" s="50"/>
    </row>
    <row r="117" spans="1:131" s="51" customFormat="1" ht="15" x14ac:dyDescent="0.25">
      <c r="A117" s="518"/>
      <c r="B117" s="531"/>
      <c r="C117" s="531"/>
      <c r="D117" s="519"/>
      <c r="E117" s="532"/>
      <c r="F117" s="535"/>
      <c r="G117" s="519"/>
      <c r="H117" s="541"/>
      <c r="I117" s="535"/>
      <c r="J117" s="541"/>
      <c r="K117" s="541"/>
      <c r="L117" s="535"/>
      <c r="M117" s="519"/>
      <c r="N117" s="547"/>
      <c r="O117" s="549"/>
      <c r="P117" s="79" t="s">
        <v>1783</v>
      </c>
      <c r="Q117" s="371" t="s">
        <v>1811</v>
      </c>
      <c r="R117" s="81" t="s">
        <v>1813</v>
      </c>
      <c r="S117" s="377">
        <v>1068786</v>
      </c>
      <c r="T117" s="46"/>
      <c r="U117" s="355"/>
      <c r="V117" s="80"/>
      <c r="W117" s="355"/>
      <c r="X117" s="355"/>
      <c r="Y117" s="80"/>
      <c r="Z117" s="152"/>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0"/>
      <c r="BR117" s="50"/>
      <c r="BS117" s="50"/>
      <c r="BT117" s="50"/>
      <c r="BU117" s="50"/>
      <c r="BV117" s="50"/>
      <c r="BW117" s="50"/>
      <c r="BX117" s="50"/>
      <c r="BY117" s="50"/>
      <c r="BZ117" s="50"/>
      <c r="CA117" s="50"/>
      <c r="CB117" s="50"/>
      <c r="CC117" s="50"/>
      <c r="CD117" s="50"/>
      <c r="CE117" s="50"/>
      <c r="CF117" s="50"/>
      <c r="CG117" s="50"/>
      <c r="CH117" s="50"/>
      <c r="CI117" s="50"/>
      <c r="CJ117" s="50"/>
      <c r="CK117" s="50"/>
      <c r="CL117" s="50"/>
      <c r="CM117" s="50"/>
      <c r="CN117" s="50"/>
      <c r="CO117" s="50"/>
      <c r="CP117" s="50"/>
      <c r="CQ117" s="50"/>
      <c r="CR117" s="50"/>
      <c r="CS117" s="50"/>
      <c r="CT117" s="50"/>
      <c r="CU117" s="50"/>
      <c r="CV117" s="50"/>
      <c r="CW117" s="50"/>
      <c r="CX117" s="50"/>
      <c r="CY117" s="50"/>
      <c r="CZ117" s="50"/>
      <c r="DA117" s="50"/>
      <c r="DB117" s="50"/>
      <c r="DC117" s="50"/>
      <c r="DD117" s="50"/>
      <c r="DE117" s="50"/>
      <c r="DF117" s="50"/>
      <c r="DG117" s="50"/>
      <c r="DH117" s="50"/>
      <c r="DI117" s="50"/>
      <c r="DJ117" s="50"/>
      <c r="DK117" s="50"/>
      <c r="DL117" s="50"/>
      <c r="DM117" s="50"/>
      <c r="DN117" s="50"/>
      <c r="DO117" s="50"/>
      <c r="DP117" s="50"/>
      <c r="DQ117" s="50"/>
      <c r="DR117" s="50"/>
      <c r="DS117" s="50"/>
      <c r="DT117" s="50"/>
      <c r="DU117" s="50"/>
      <c r="DV117" s="50"/>
      <c r="DW117" s="50"/>
      <c r="DX117" s="50"/>
      <c r="DY117" s="50"/>
      <c r="DZ117" s="50"/>
      <c r="EA117" s="50"/>
    </row>
    <row r="118" spans="1:131" s="51" customFormat="1" ht="27" x14ac:dyDescent="0.25">
      <c r="A118" s="518"/>
      <c r="B118" s="531"/>
      <c r="C118" s="531"/>
      <c r="D118" s="44" t="s">
        <v>1047</v>
      </c>
      <c r="E118" s="8" t="s">
        <v>165</v>
      </c>
      <c r="F118" s="67"/>
      <c r="G118" s="44"/>
      <c r="H118" s="311">
        <v>1628000</v>
      </c>
      <c r="I118" s="67"/>
      <c r="J118" s="311">
        <v>5193200</v>
      </c>
      <c r="K118" s="67"/>
      <c r="L118" s="44"/>
      <c r="M118" s="44"/>
      <c r="N118" s="66">
        <f t="shared" si="0"/>
        <v>6821200</v>
      </c>
      <c r="O118" s="549"/>
      <c r="P118" s="79" t="s">
        <v>1783</v>
      </c>
      <c r="Q118" s="371">
        <v>640</v>
      </c>
      <c r="R118" s="81" t="s">
        <v>1784</v>
      </c>
      <c r="S118" s="295">
        <v>4400739</v>
      </c>
      <c r="T118" s="46"/>
      <c r="U118" s="44"/>
      <c r="V118" s="80"/>
      <c r="W118" s="44"/>
      <c r="X118" s="44"/>
      <c r="Y118" s="80"/>
      <c r="Z118" s="152"/>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c r="BP118" s="50"/>
      <c r="BQ118" s="50"/>
      <c r="BR118" s="50"/>
      <c r="BS118" s="50"/>
      <c r="BT118" s="50"/>
      <c r="BU118" s="50"/>
      <c r="BV118" s="50"/>
      <c r="BW118" s="50"/>
      <c r="BX118" s="50"/>
      <c r="BY118" s="50"/>
      <c r="BZ118" s="50"/>
      <c r="CA118" s="50"/>
      <c r="CB118" s="50"/>
      <c r="CC118" s="50"/>
      <c r="CD118" s="50"/>
      <c r="CE118" s="50"/>
      <c r="CF118" s="50"/>
      <c r="CG118" s="50"/>
      <c r="CH118" s="50"/>
      <c r="CI118" s="50"/>
      <c r="CJ118" s="50"/>
      <c r="CK118" s="50"/>
      <c r="CL118" s="50"/>
      <c r="CM118" s="50"/>
      <c r="CN118" s="50"/>
      <c r="CO118" s="50"/>
      <c r="CP118" s="50"/>
      <c r="CQ118" s="50"/>
      <c r="CR118" s="50"/>
      <c r="CS118" s="50"/>
      <c r="CT118" s="50"/>
      <c r="CU118" s="50"/>
      <c r="CV118" s="50"/>
      <c r="CW118" s="50"/>
      <c r="CX118" s="50"/>
      <c r="CY118" s="50"/>
      <c r="CZ118" s="50"/>
      <c r="DA118" s="50"/>
      <c r="DB118" s="50"/>
      <c r="DC118" s="50"/>
      <c r="DD118" s="50"/>
      <c r="DE118" s="50"/>
      <c r="DF118" s="50"/>
      <c r="DG118" s="50"/>
      <c r="DH118" s="50"/>
      <c r="DI118" s="50"/>
      <c r="DJ118" s="50"/>
      <c r="DK118" s="50"/>
      <c r="DL118" s="50"/>
      <c r="DM118" s="50"/>
      <c r="DN118" s="50"/>
      <c r="DO118" s="50"/>
      <c r="DP118" s="50"/>
      <c r="DQ118" s="50"/>
      <c r="DR118" s="50"/>
      <c r="DS118" s="50"/>
      <c r="DT118" s="50"/>
      <c r="DU118" s="50"/>
      <c r="DV118" s="50"/>
      <c r="DW118" s="50"/>
      <c r="DX118" s="50"/>
      <c r="DY118" s="50"/>
      <c r="DZ118" s="50"/>
      <c r="EA118" s="50"/>
    </row>
    <row r="119" spans="1:131" s="51" customFormat="1" ht="25.5" customHeight="1" x14ac:dyDescent="0.25">
      <c r="A119" s="518"/>
      <c r="B119" s="531"/>
      <c r="C119" s="531"/>
      <c r="D119" s="517" t="s">
        <v>1048</v>
      </c>
      <c r="E119" s="530" t="s">
        <v>140</v>
      </c>
      <c r="F119" s="533"/>
      <c r="G119" s="517"/>
      <c r="H119" s="539">
        <v>7220000</v>
      </c>
      <c r="I119" s="533"/>
      <c r="J119" s="539">
        <v>29554000</v>
      </c>
      <c r="K119" s="539">
        <v>108725469</v>
      </c>
      <c r="L119" s="517"/>
      <c r="M119" s="517"/>
      <c r="N119" s="545">
        <f t="shared" si="0"/>
        <v>145499469</v>
      </c>
      <c r="O119" s="549"/>
      <c r="P119" s="81" t="s">
        <v>1593</v>
      </c>
      <c r="Q119" s="371" t="s">
        <v>2202</v>
      </c>
      <c r="R119" s="81" t="s">
        <v>2196</v>
      </c>
      <c r="S119" s="377">
        <v>16100000</v>
      </c>
      <c r="T119" s="46"/>
      <c r="U119" s="44">
        <v>39</v>
      </c>
      <c r="V119" s="80">
        <v>44774</v>
      </c>
      <c r="W119" s="377">
        <v>16100000</v>
      </c>
      <c r="X119" s="44">
        <v>103</v>
      </c>
      <c r="Y119" s="80">
        <v>44775</v>
      </c>
      <c r="Z119" s="389">
        <v>16100000</v>
      </c>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c r="BP119" s="50"/>
      <c r="BQ119" s="50"/>
      <c r="BR119" s="50"/>
      <c r="BS119" s="50"/>
      <c r="BT119" s="50"/>
      <c r="BU119" s="50"/>
      <c r="BV119" s="50"/>
      <c r="BW119" s="50"/>
      <c r="BX119" s="50"/>
      <c r="BY119" s="50"/>
      <c r="BZ119" s="50"/>
      <c r="CA119" s="50"/>
      <c r="CB119" s="50"/>
      <c r="CC119" s="50"/>
      <c r="CD119" s="50"/>
      <c r="CE119" s="50"/>
      <c r="CF119" s="50"/>
      <c r="CG119" s="50"/>
      <c r="CH119" s="50"/>
      <c r="CI119" s="50"/>
      <c r="CJ119" s="50"/>
      <c r="CK119" s="50"/>
      <c r="CL119" s="50"/>
      <c r="CM119" s="50"/>
      <c r="CN119" s="50"/>
      <c r="CO119" s="50"/>
      <c r="CP119" s="50"/>
      <c r="CQ119" s="50"/>
      <c r="CR119" s="50"/>
      <c r="CS119" s="50"/>
      <c r="CT119" s="50"/>
      <c r="CU119" s="50"/>
      <c r="CV119" s="50"/>
      <c r="CW119" s="50"/>
      <c r="CX119" s="50"/>
      <c r="CY119" s="50"/>
      <c r="CZ119" s="50"/>
      <c r="DA119" s="50"/>
      <c r="DB119" s="50"/>
      <c r="DC119" s="50"/>
      <c r="DD119" s="50"/>
      <c r="DE119" s="50"/>
      <c r="DF119" s="50"/>
      <c r="DG119" s="50"/>
      <c r="DH119" s="50"/>
      <c r="DI119" s="50"/>
      <c r="DJ119" s="50"/>
      <c r="DK119" s="50"/>
      <c r="DL119" s="50"/>
      <c r="DM119" s="50"/>
      <c r="DN119" s="50"/>
      <c r="DO119" s="50"/>
      <c r="DP119" s="50"/>
      <c r="DQ119" s="50"/>
      <c r="DR119" s="50"/>
      <c r="DS119" s="50"/>
      <c r="DT119" s="50"/>
      <c r="DU119" s="50"/>
      <c r="DV119" s="50"/>
      <c r="DW119" s="50"/>
      <c r="DX119" s="50"/>
      <c r="DY119" s="50"/>
      <c r="DZ119" s="50"/>
      <c r="EA119" s="50"/>
    </row>
    <row r="120" spans="1:131" s="51" customFormat="1" ht="15" x14ac:dyDescent="0.25">
      <c r="A120" s="518"/>
      <c r="B120" s="531"/>
      <c r="C120" s="531"/>
      <c r="D120" s="518"/>
      <c r="E120" s="531"/>
      <c r="F120" s="534"/>
      <c r="G120" s="518"/>
      <c r="H120" s="540"/>
      <c r="I120" s="534"/>
      <c r="J120" s="540"/>
      <c r="K120" s="540"/>
      <c r="L120" s="518"/>
      <c r="M120" s="518"/>
      <c r="N120" s="546"/>
      <c r="O120" s="549"/>
      <c r="P120" s="81" t="s">
        <v>2200</v>
      </c>
      <c r="Q120" s="371" t="s">
        <v>2203</v>
      </c>
      <c r="R120" s="81" t="s">
        <v>2197</v>
      </c>
      <c r="S120" s="377">
        <v>3916180</v>
      </c>
      <c r="T120" s="46"/>
      <c r="U120" s="355"/>
      <c r="V120" s="80"/>
      <c r="W120" s="355"/>
      <c r="X120" s="355"/>
      <c r="Y120" s="80"/>
      <c r="Z120" s="152"/>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c r="BP120" s="50"/>
      <c r="BQ120" s="50"/>
      <c r="BR120" s="50"/>
      <c r="BS120" s="50"/>
      <c r="BT120" s="50"/>
      <c r="BU120" s="50"/>
      <c r="BV120" s="50"/>
      <c r="BW120" s="50"/>
      <c r="BX120" s="50"/>
      <c r="BY120" s="50"/>
      <c r="BZ120" s="50"/>
      <c r="CA120" s="50"/>
      <c r="CB120" s="50"/>
      <c r="CC120" s="50"/>
      <c r="CD120" s="50"/>
      <c r="CE120" s="50"/>
      <c r="CF120" s="50"/>
      <c r="CG120" s="50"/>
      <c r="CH120" s="50"/>
      <c r="CI120" s="50"/>
      <c r="CJ120" s="50"/>
      <c r="CK120" s="50"/>
      <c r="CL120" s="50"/>
      <c r="CM120" s="50"/>
      <c r="CN120" s="50"/>
      <c r="CO120" s="50"/>
      <c r="CP120" s="50"/>
      <c r="CQ120" s="50"/>
      <c r="CR120" s="50"/>
      <c r="CS120" s="50"/>
      <c r="CT120" s="50"/>
      <c r="CU120" s="50"/>
      <c r="CV120" s="50"/>
      <c r="CW120" s="50"/>
      <c r="CX120" s="50"/>
      <c r="CY120" s="50"/>
      <c r="CZ120" s="50"/>
      <c r="DA120" s="50"/>
      <c r="DB120" s="50"/>
      <c r="DC120" s="50"/>
      <c r="DD120" s="50"/>
      <c r="DE120" s="50"/>
      <c r="DF120" s="50"/>
      <c r="DG120" s="50"/>
      <c r="DH120" s="50"/>
      <c r="DI120" s="50"/>
      <c r="DJ120" s="50"/>
      <c r="DK120" s="50"/>
      <c r="DL120" s="50"/>
      <c r="DM120" s="50"/>
      <c r="DN120" s="50"/>
      <c r="DO120" s="50"/>
      <c r="DP120" s="50"/>
      <c r="DQ120" s="50"/>
      <c r="DR120" s="50"/>
      <c r="DS120" s="50"/>
      <c r="DT120" s="50"/>
      <c r="DU120" s="50"/>
      <c r="DV120" s="50"/>
      <c r="DW120" s="50"/>
      <c r="DX120" s="50"/>
      <c r="DY120" s="50"/>
      <c r="DZ120" s="50"/>
      <c r="EA120" s="50"/>
    </row>
    <row r="121" spans="1:131" s="51" customFormat="1" ht="15" x14ac:dyDescent="0.25">
      <c r="A121" s="518"/>
      <c r="B121" s="531"/>
      <c r="C121" s="531"/>
      <c r="D121" s="518"/>
      <c r="E121" s="531"/>
      <c r="F121" s="534"/>
      <c r="G121" s="518"/>
      <c r="H121" s="540"/>
      <c r="I121" s="534"/>
      <c r="J121" s="540"/>
      <c r="K121" s="540"/>
      <c r="L121" s="518"/>
      <c r="M121" s="518"/>
      <c r="N121" s="546"/>
      <c r="O121" s="549"/>
      <c r="P121" s="81" t="s">
        <v>2201</v>
      </c>
      <c r="Q121" s="371" t="s">
        <v>2204</v>
      </c>
      <c r="R121" s="81" t="s">
        <v>2198</v>
      </c>
      <c r="S121" s="377">
        <v>810739</v>
      </c>
      <c r="T121" s="46"/>
      <c r="U121" s="355"/>
      <c r="V121" s="80"/>
      <c r="W121" s="355"/>
      <c r="X121" s="355"/>
      <c r="Y121" s="80"/>
      <c r="Z121" s="152"/>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c r="BP121" s="50"/>
      <c r="BQ121" s="50"/>
      <c r="BR121" s="50"/>
      <c r="BS121" s="50"/>
      <c r="BT121" s="50"/>
      <c r="BU121" s="50"/>
      <c r="BV121" s="50"/>
      <c r="BW121" s="50"/>
      <c r="BX121" s="50"/>
      <c r="BY121" s="50"/>
      <c r="BZ121" s="50"/>
      <c r="CA121" s="50"/>
      <c r="CB121" s="50"/>
      <c r="CC121" s="50"/>
      <c r="CD121" s="50"/>
      <c r="CE121" s="50"/>
      <c r="CF121" s="50"/>
      <c r="CG121" s="50"/>
      <c r="CH121" s="50"/>
      <c r="CI121" s="50"/>
      <c r="CJ121" s="50"/>
      <c r="CK121" s="50"/>
      <c r="CL121" s="50"/>
      <c r="CM121" s="50"/>
      <c r="CN121" s="50"/>
      <c r="CO121" s="50"/>
      <c r="CP121" s="50"/>
      <c r="CQ121" s="50"/>
      <c r="CR121" s="50"/>
      <c r="CS121" s="50"/>
      <c r="CT121" s="50"/>
      <c r="CU121" s="50"/>
      <c r="CV121" s="50"/>
      <c r="CW121" s="50"/>
      <c r="CX121" s="50"/>
      <c r="CY121" s="50"/>
      <c r="CZ121" s="50"/>
      <c r="DA121" s="50"/>
      <c r="DB121" s="50"/>
      <c r="DC121" s="50"/>
      <c r="DD121" s="50"/>
      <c r="DE121" s="50"/>
      <c r="DF121" s="50"/>
      <c r="DG121" s="50"/>
      <c r="DH121" s="50"/>
      <c r="DI121" s="50"/>
      <c r="DJ121" s="50"/>
      <c r="DK121" s="50"/>
      <c r="DL121" s="50"/>
      <c r="DM121" s="50"/>
      <c r="DN121" s="50"/>
      <c r="DO121" s="50"/>
      <c r="DP121" s="50"/>
      <c r="DQ121" s="50"/>
      <c r="DR121" s="50"/>
      <c r="DS121" s="50"/>
      <c r="DT121" s="50"/>
      <c r="DU121" s="50"/>
      <c r="DV121" s="50"/>
      <c r="DW121" s="50"/>
      <c r="DX121" s="50"/>
      <c r="DY121" s="50"/>
      <c r="DZ121" s="50"/>
      <c r="EA121" s="50"/>
    </row>
    <row r="122" spans="1:131" s="51" customFormat="1" ht="15" x14ac:dyDescent="0.25">
      <c r="A122" s="518"/>
      <c r="B122" s="531"/>
      <c r="C122" s="531"/>
      <c r="D122" s="519"/>
      <c r="E122" s="532"/>
      <c r="F122" s="535"/>
      <c r="G122" s="519"/>
      <c r="H122" s="541"/>
      <c r="I122" s="535"/>
      <c r="J122" s="541"/>
      <c r="K122" s="541"/>
      <c r="L122" s="519"/>
      <c r="M122" s="519"/>
      <c r="N122" s="547"/>
      <c r="O122" s="549"/>
      <c r="P122" s="81" t="s">
        <v>1596</v>
      </c>
      <c r="Q122" s="371" t="s">
        <v>2205</v>
      </c>
      <c r="R122" s="81" t="s">
        <v>2199</v>
      </c>
      <c r="S122" s="377">
        <v>2248750</v>
      </c>
      <c r="T122" s="46"/>
      <c r="U122" s="355">
        <v>52</v>
      </c>
      <c r="V122" s="80">
        <v>44819</v>
      </c>
      <c r="W122" s="377">
        <v>2248750</v>
      </c>
      <c r="X122" s="355">
        <v>133</v>
      </c>
      <c r="Y122" s="80">
        <v>44823</v>
      </c>
      <c r="Z122" s="389">
        <v>2248750</v>
      </c>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c r="BP122" s="50"/>
      <c r="BQ122" s="50"/>
      <c r="BR122" s="50"/>
      <c r="BS122" s="50"/>
      <c r="BT122" s="50"/>
      <c r="BU122" s="50"/>
      <c r="BV122" s="50"/>
      <c r="BW122" s="50"/>
      <c r="BX122" s="50"/>
      <c r="BY122" s="50"/>
      <c r="BZ122" s="50"/>
      <c r="CA122" s="50"/>
      <c r="CB122" s="50"/>
      <c r="CC122" s="50"/>
      <c r="CD122" s="50"/>
      <c r="CE122" s="50"/>
      <c r="CF122" s="50"/>
      <c r="CG122" s="50"/>
      <c r="CH122" s="50"/>
      <c r="CI122" s="50"/>
      <c r="CJ122" s="50"/>
      <c r="CK122" s="50"/>
      <c r="CL122" s="50"/>
      <c r="CM122" s="50"/>
      <c r="CN122" s="50"/>
      <c r="CO122" s="50"/>
      <c r="CP122" s="50"/>
      <c r="CQ122" s="50"/>
      <c r="CR122" s="50"/>
      <c r="CS122" s="50"/>
      <c r="CT122" s="50"/>
      <c r="CU122" s="50"/>
      <c r="CV122" s="50"/>
      <c r="CW122" s="50"/>
      <c r="CX122" s="50"/>
      <c r="CY122" s="50"/>
      <c r="CZ122" s="50"/>
      <c r="DA122" s="50"/>
      <c r="DB122" s="50"/>
      <c r="DC122" s="50"/>
      <c r="DD122" s="50"/>
      <c r="DE122" s="50"/>
      <c r="DF122" s="50"/>
      <c r="DG122" s="50"/>
      <c r="DH122" s="50"/>
      <c r="DI122" s="50"/>
      <c r="DJ122" s="50"/>
      <c r="DK122" s="50"/>
      <c r="DL122" s="50"/>
      <c r="DM122" s="50"/>
      <c r="DN122" s="50"/>
      <c r="DO122" s="50"/>
      <c r="DP122" s="50"/>
      <c r="DQ122" s="50"/>
      <c r="DR122" s="50"/>
      <c r="DS122" s="50"/>
      <c r="DT122" s="50"/>
      <c r="DU122" s="50"/>
      <c r="DV122" s="50"/>
      <c r="DW122" s="50"/>
      <c r="DX122" s="50"/>
      <c r="DY122" s="50"/>
      <c r="DZ122" s="50"/>
      <c r="EA122" s="50"/>
    </row>
    <row r="123" spans="1:131" s="51" customFormat="1" ht="27" x14ac:dyDescent="0.25">
      <c r="A123" s="518"/>
      <c r="B123" s="531"/>
      <c r="C123" s="531"/>
      <c r="D123" s="44" t="s">
        <v>1049</v>
      </c>
      <c r="E123" s="8" t="s">
        <v>143</v>
      </c>
      <c r="F123" s="67"/>
      <c r="G123" s="44"/>
      <c r="H123" s="311">
        <v>1000000</v>
      </c>
      <c r="I123" s="67"/>
      <c r="J123" s="67"/>
      <c r="K123" s="311">
        <v>2355000</v>
      </c>
      <c r="L123" s="295">
        <v>73000000</v>
      </c>
      <c r="M123" s="44"/>
      <c r="N123" s="66">
        <f t="shared" si="0"/>
        <v>76355000</v>
      </c>
      <c r="O123" s="549"/>
      <c r="P123" s="81" t="s">
        <v>1990</v>
      </c>
      <c r="Q123" s="371">
        <v>385</v>
      </c>
      <c r="R123" s="81" t="s">
        <v>1989</v>
      </c>
      <c r="S123" s="377">
        <v>2400000</v>
      </c>
      <c r="T123" s="46"/>
      <c r="U123" s="44">
        <v>39</v>
      </c>
      <c r="V123" s="80">
        <v>44774</v>
      </c>
      <c r="W123" s="377">
        <v>2400000</v>
      </c>
      <c r="X123" s="44">
        <v>103</v>
      </c>
      <c r="Y123" s="80">
        <v>44775</v>
      </c>
      <c r="Z123" s="389">
        <v>2400000</v>
      </c>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row>
    <row r="124" spans="1:131" s="51" customFormat="1" ht="25.5" customHeight="1" x14ac:dyDescent="0.25">
      <c r="A124" s="518"/>
      <c r="B124" s="531"/>
      <c r="C124" s="531"/>
      <c r="D124" s="517" t="s">
        <v>1040</v>
      </c>
      <c r="E124" s="530" t="s">
        <v>988</v>
      </c>
      <c r="F124" s="533"/>
      <c r="G124" s="517"/>
      <c r="H124" s="539">
        <v>500000000</v>
      </c>
      <c r="I124" s="533"/>
      <c r="J124" s="539">
        <v>357500000</v>
      </c>
      <c r="K124" s="533"/>
      <c r="L124" s="517"/>
      <c r="M124" s="533">
        <v>500000000</v>
      </c>
      <c r="N124" s="545">
        <f t="shared" si="0"/>
        <v>357500000</v>
      </c>
      <c r="O124" s="549"/>
      <c r="P124" s="79" t="s">
        <v>990</v>
      </c>
      <c r="Q124" s="161" t="s">
        <v>890</v>
      </c>
      <c r="R124" s="166">
        <v>44656</v>
      </c>
      <c r="S124" s="67"/>
      <c r="T124" s="46"/>
      <c r="U124" s="44">
        <v>25</v>
      </c>
      <c r="V124" s="80" t="s">
        <v>1041</v>
      </c>
      <c r="W124" s="67">
        <v>0</v>
      </c>
      <c r="X124" s="44"/>
      <c r="Y124" s="80"/>
      <c r="Z124" s="152"/>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c r="BP124" s="50"/>
      <c r="BQ124" s="50"/>
      <c r="BR124" s="50"/>
      <c r="BS124" s="50"/>
      <c r="BT124" s="50"/>
      <c r="BU124" s="50"/>
      <c r="BV124" s="50"/>
      <c r="BW124" s="50"/>
      <c r="BX124" s="50"/>
      <c r="BY124" s="50"/>
      <c r="BZ124" s="50"/>
      <c r="CA124" s="50"/>
      <c r="CB124" s="50"/>
      <c r="CC124" s="50"/>
      <c r="CD124" s="50"/>
      <c r="CE124" s="50"/>
      <c r="CF124" s="50"/>
      <c r="CG124" s="50"/>
      <c r="CH124" s="50"/>
      <c r="CI124" s="50"/>
      <c r="CJ124" s="50"/>
      <c r="CK124" s="50"/>
      <c r="CL124" s="50"/>
      <c r="CM124" s="50"/>
      <c r="CN124" s="50"/>
      <c r="CO124" s="50"/>
      <c r="CP124" s="50"/>
      <c r="CQ124" s="50"/>
      <c r="CR124" s="50"/>
      <c r="CS124" s="50"/>
      <c r="CT124" s="50"/>
      <c r="CU124" s="50"/>
      <c r="CV124" s="50"/>
      <c r="CW124" s="50"/>
      <c r="CX124" s="50"/>
      <c r="CY124" s="50"/>
      <c r="CZ124" s="50"/>
      <c r="DA124" s="50"/>
      <c r="DB124" s="50"/>
      <c r="DC124" s="50"/>
      <c r="DD124" s="50"/>
      <c r="DE124" s="50"/>
      <c r="DF124" s="50"/>
      <c r="DG124" s="50"/>
      <c r="DH124" s="50"/>
      <c r="DI124" s="50"/>
      <c r="DJ124" s="50"/>
      <c r="DK124" s="50"/>
      <c r="DL124" s="50"/>
      <c r="DM124" s="50"/>
      <c r="DN124" s="50"/>
      <c r="DO124" s="50"/>
      <c r="DP124" s="50"/>
      <c r="DQ124" s="50"/>
      <c r="DR124" s="50"/>
      <c r="DS124" s="50"/>
      <c r="DT124" s="50"/>
      <c r="DU124" s="50"/>
      <c r="DV124" s="50"/>
      <c r="DW124" s="50"/>
      <c r="DX124" s="50"/>
      <c r="DY124" s="50"/>
      <c r="DZ124" s="50"/>
      <c r="EA124" s="50"/>
    </row>
    <row r="125" spans="1:131" s="51" customFormat="1" ht="15" x14ac:dyDescent="0.25">
      <c r="A125" s="518"/>
      <c r="B125" s="531"/>
      <c r="C125" s="531"/>
      <c r="D125" s="519"/>
      <c r="E125" s="532"/>
      <c r="F125" s="535"/>
      <c r="G125" s="519"/>
      <c r="H125" s="541"/>
      <c r="I125" s="535"/>
      <c r="J125" s="541"/>
      <c r="K125" s="535"/>
      <c r="L125" s="519"/>
      <c r="M125" s="535"/>
      <c r="N125" s="547"/>
      <c r="O125" s="549"/>
      <c r="P125" s="79" t="s">
        <v>2118</v>
      </c>
      <c r="Q125" s="416">
        <v>547</v>
      </c>
      <c r="R125" s="166" t="s">
        <v>2117</v>
      </c>
      <c r="S125" s="295">
        <v>357500000</v>
      </c>
      <c r="T125" s="46"/>
      <c r="U125" s="355">
        <v>45</v>
      </c>
      <c r="V125" s="80">
        <v>44795</v>
      </c>
      <c r="W125" s="295">
        <v>357500000</v>
      </c>
      <c r="X125" s="355"/>
      <c r="Y125" s="80"/>
      <c r="Z125" s="152"/>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c r="BP125" s="50"/>
      <c r="BQ125" s="50"/>
      <c r="BR125" s="50"/>
      <c r="BS125" s="50"/>
      <c r="BT125" s="50"/>
      <c r="BU125" s="50"/>
      <c r="BV125" s="50"/>
      <c r="BW125" s="50"/>
      <c r="BX125" s="50"/>
      <c r="BY125" s="50"/>
      <c r="BZ125" s="50"/>
      <c r="CA125" s="50"/>
      <c r="CB125" s="50"/>
      <c r="CC125" s="50"/>
      <c r="CD125" s="50"/>
      <c r="CE125" s="50"/>
      <c r="CF125" s="50"/>
      <c r="CG125" s="50"/>
      <c r="CH125" s="50"/>
      <c r="CI125" s="50"/>
      <c r="CJ125" s="50"/>
      <c r="CK125" s="50"/>
      <c r="CL125" s="50"/>
      <c r="CM125" s="50"/>
      <c r="CN125" s="50"/>
      <c r="CO125" s="50"/>
      <c r="CP125" s="50"/>
      <c r="CQ125" s="50"/>
      <c r="CR125" s="50"/>
      <c r="CS125" s="50"/>
      <c r="CT125" s="50"/>
      <c r="CU125" s="50"/>
      <c r="CV125" s="50"/>
      <c r="CW125" s="50"/>
      <c r="CX125" s="50"/>
      <c r="CY125" s="50"/>
      <c r="CZ125" s="50"/>
      <c r="DA125" s="50"/>
      <c r="DB125" s="50"/>
      <c r="DC125" s="50"/>
      <c r="DD125" s="50"/>
      <c r="DE125" s="50"/>
      <c r="DF125" s="50"/>
      <c r="DG125" s="50"/>
      <c r="DH125" s="50"/>
      <c r="DI125" s="50"/>
      <c r="DJ125" s="50"/>
      <c r="DK125" s="50"/>
      <c r="DL125" s="50"/>
      <c r="DM125" s="50"/>
      <c r="DN125" s="50"/>
      <c r="DO125" s="50"/>
      <c r="DP125" s="50"/>
      <c r="DQ125" s="50"/>
      <c r="DR125" s="50"/>
      <c r="DS125" s="50"/>
      <c r="DT125" s="50"/>
      <c r="DU125" s="50"/>
      <c r="DV125" s="50"/>
      <c r="DW125" s="50"/>
      <c r="DX125" s="50"/>
      <c r="DY125" s="50"/>
      <c r="DZ125" s="50"/>
      <c r="EA125" s="50"/>
    </row>
    <row r="126" spans="1:131" s="51" customFormat="1" ht="40.5" x14ac:dyDescent="0.25">
      <c r="A126" s="518"/>
      <c r="B126" s="531"/>
      <c r="C126" s="531"/>
      <c r="D126" s="173" t="s">
        <v>794</v>
      </c>
      <c r="E126" s="8" t="s">
        <v>230</v>
      </c>
      <c r="F126" s="67"/>
      <c r="G126" s="44"/>
      <c r="H126" s="311">
        <v>121395051</v>
      </c>
      <c r="I126" s="311">
        <v>445896586</v>
      </c>
      <c r="J126" s="311">
        <v>61800439</v>
      </c>
      <c r="K126" s="67"/>
      <c r="L126" s="44"/>
      <c r="M126" s="44"/>
      <c r="N126" s="66">
        <f t="shared" si="0"/>
        <v>629092076</v>
      </c>
      <c r="O126" s="549"/>
      <c r="P126" s="44"/>
      <c r="Q126" s="44"/>
      <c r="R126" s="44"/>
      <c r="S126" s="44"/>
      <c r="T126" s="46"/>
      <c r="U126" s="44"/>
      <c r="V126" s="80"/>
      <c r="W126" s="44"/>
      <c r="X126" s="44"/>
      <c r="Y126" s="80"/>
      <c r="Z126" s="152"/>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c r="BP126" s="50"/>
      <c r="BQ126" s="50"/>
      <c r="BR126" s="50"/>
      <c r="BS126" s="50"/>
      <c r="BT126" s="50"/>
      <c r="BU126" s="50"/>
      <c r="BV126" s="50"/>
      <c r="BW126" s="50"/>
      <c r="BX126" s="50"/>
      <c r="BY126" s="50"/>
      <c r="BZ126" s="50"/>
      <c r="CA126" s="50"/>
      <c r="CB126" s="50"/>
      <c r="CC126" s="50"/>
      <c r="CD126" s="50"/>
      <c r="CE126" s="50"/>
      <c r="CF126" s="50"/>
      <c r="CG126" s="50"/>
      <c r="CH126" s="50"/>
      <c r="CI126" s="50"/>
      <c r="CJ126" s="50"/>
      <c r="CK126" s="50"/>
      <c r="CL126" s="50"/>
      <c r="CM126" s="50"/>
      <c r="CN126" s="50"/>
      <c r="CO126" s="50"/>
      <c r="CP126" s="50"/>
      <c r="CQ126" s="50"/>
      <c r="CR126" s="50"/>
      <c r="CS126" s="50"/>
      <c r="CT126" s="50"/>
      <c r="CU126" s="50"/>
      <c r="CV126" s="50"/>
      <c r="CW126" s="50"/>
      <c r="CX126" s="50"/>
      <c r="CY126" s="50"/>
      <c r="CZ126" s="50"/>
      <c r="DA126" s="50"/>
      <c r="DB126" s="50"/>
      <c r="DC126" s="50"/>
      <c r="DD126" s="50"/>
      <c r="DE126" s="50"/>
      <c r="DF126" s="50"/>
      <c r="DG126" s="50"/>
      <c r="DH126" s="50"/>
      <c r="DI126" s="50"/>
      <c r="DJ126" s="50"/>
      <c r="DK126" s="50"/>
      <c r="DL126" s="50"/>
      <c r="DM126" s="50"/>
      <c r="DN126" s="50"/>
      <c r="DO126" s="50"/>
      <c r="DP126" s="50"/>
      <c r="DQ126" s="50"/>
      <c r="DR126" s="50"/>
      <c r="DS126" s="50"/>
      <c r="DT126" s="50"/>
      <c r="DU126" s="50"/>
      <c r="DV126" s="50"/>
      <c r="DW126" s="50"/>
      <c r="DX126" s="50"/>
      <c r="DY126" s="50"/>
      <c r="DZ126" s="50"/>
      <c r="EA126" s="50"/>
    </row>
    <row r="127" spans="1:131" s="51" customFormat="1" ht="40.5" x14ac:dyDescent="0.25">
      <c r="A127" s="518"/>
      <c r="B127" s="531"/>
      <c r="C127" s="531"/>
      <c r="D127" s="173" t="s">
        <v>1050</v>
      </c>
      <c r="E127" s="8" t="s">
        <v>989</v>
      </c>
      <c r="F127" s="67"/>
      <c r="G127" s="44"/>
      <c r="H127" s="311">
        <v>1200000</v>
      </c>
      <c r="I127" s="67"/>
      <c r="J127" s="67"/>
      <c r="K127" s="311">
        <v>11350000</v>
      </c>
      <c r="L127" s="44"/>
      <c r="M127" s="44"/>
      <c r="N127" s="66">
        <f t="shared" si="0"/>
        <v>12550000</v>
      </c>
      <c r="O127" s="549"/>
      <c r="P127" s="44"/>
      <c r="Q127" s="44"/>
      <c r="R127" s="44"/>
      <c r="S127" s="44"/>
      <c r="T127" s="46"/>
      <c r="U127" s="44"/>
      <c r="V127" s="80"/>
      <c r="W127" s="44"/>
      <c r="X127" s="44"/>
      <c r="Y127" s="80"/>
      <c r="Z127" s="152"/>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c r="BP127" s="50"/>
      <c r="BQ127" s="50"/>
      <c r="BR127" s="50"/>
      <c r="BS127" s="50"/>
      <c r="BT127" s="50"/>
      <c r="BU127" s="50"/>
      <c r="BV127" s="50"/>
      <c r="BW127" s="50"/>
      <c r="BX127" s="50"/>
      <c r="BY127" s="50"/>
      <c r="BZ127" s="50"/>
      <c r="CA127" s="50"/>
      <c r="CB127" s="50"/>
      <c r="CC127" s="50"/>
      <c r="CD127" s="50"/>
      <c r="CE127" s="50"/>
      <c r="CF127" s="50"/>
      <c r="CG127" s="50"/>
      <c r="CH127" s="50"/>
      <c r="CI127" s="50"/>
      <c r="CJ127" s="50"/>
      <c r="CK127" s="50"/>
      <c r="CL127" s="50"/>
      <c r="CM127" s="50"/>
      <c r="CN127" s="50"/>
      <c r="CO127" s="50"/>
      <c r="CP127" s="50"/>
      <c r="CQ127" s="50"/>
      <c r="CR127" s="50"/>
      <c r="CS127" s="50"/>
      <c r="CT127" s="50"/>
      <c r="CU127" s="50"/>
      <c r="CV127" s="50"/>
      <c r="CW127" s="50"/>
      <c r="CX127" s="50"/>
      <c r="CY127" s="50"/>
      <c r="CZ127" s="50"/>
      <c r="DA127" s="50"/>
      <c r="DB127" s="50"/>
      <c r="DC127" s="50"/>
      <c r="DD127" s="50"/>
      <c r="DE127" s="50"/>
      <c r="DF127" s="50"/>
      <c r="DG127" s="50"/>
      <c r="DH127" s="50"/>
      <c r="DI127" s="50"/>
      <c r="DJ127" s="50"/>
      <c r="DK127" s="50"/>
      <c r="DL127" s="50"/>
      <c r="DM127" s="50"/>
      <c r="DN127" s="50"/>
      <c r="DO127" s="50"/>
      <c r="DP127" s="50"/>
      <c r="DQ127" s="50"/>
      <c r="DR127" s="50"/>
      <c r="DS127" s="50"/>
      <c r="DT127" s="50"/>
      <c r="DU127" s="50"/>
      <c r="DV127" s="50"/>
      <c r="DW127" s="50"/>
      <c r="DX127" s="50"/>
      <c r="DY127" s="50"/>
      <c r="DZ127" s="50"/>
      <c r="EA127" s="50"/>
    </row>
    <row r="128" spans="1:131" s="51" customFormat="1" ht="54" x14ac:dyDescent="0.25">
      <c r="A128" s="239"/>
      <c r="B128" s="241"/>
      <c r="C128" s="241"/>
      <c r="D128" s="240" t="s">
        <v>793</v>
      </c>
      <c r="E128" s="242" t="s">
        <v>237</v>
      </c>
      <c r="F128" s="237"/>
      <c r="G128" s="240"/>
      <c r="H128" s="248"/>
      <c r="I128" s="309">
        <v>41654510</v>
      </c>
      <c r="J128" s="248"/>
      <c r="K128" s="309">
        <v>960000</v>
      </c>
      <c r="L128" s="240"/>
      <c r="M128" s="240"/>
      <c r="N128" s="66">
        <f t="shared" si="0"/>
        <v>42614510</v>
      </c>
      <c r="O128" s="549"/>
      <c r="P128" s="243"/>
      <c r="Q128" s="243"/>
      <c r="R128" s="243"/>
      <c r="S128" s="243"/>
      <c r="T128" s="46"/>
      <c r="U128" s="243"/>
      <c r="V128" s="80"/>
      <c r="W128" s="243"/>
      <c r="X128" s="243"/>
      <c r="Y128" s="80"/>
      <c r="Z128" s="152"/>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50"/>
      <c r="BQ128" s="50"/>
      <c r="BR128" s="50"/>
      <c r="BS128" s="50"/>
      <c r="BT128" s="50"/>
      <c r="BU128" s="50"/>
      <c r="BV128" s="50"/>
      <c r="BW128" s="50"/>
      <c r="BX128" s="50"/>
      <c r="BY128" s="50"/>
      <c r="BZ128" s="50"/>
      <c r="CA128" s="50"/>
      <c r="CB128" s="50"/>
      <c r="CC128" s="50"/>
      <c r="CD128" s="50"/>
      <c r="CE128" s="50"/>
      <c r="CF128" s="50"/>
      <c r="CG128" s="50"/>
      <c r="CH128" s="50"/>
      <c r="CI128" s="50"/>
      <c r="CJ128" s="50"/>
      <c r="CK128" s="50"/>
      <c r="CL128" s="50"/>
      <c r="CM128" s="50"/>
      <c r="CN128" s="50"/>
      <c r="CO128" s="50"/>
      <c r="CP128" s="50"/>
      <c r="CQ128" s="50"/>
      <c r="CR128" s="50"/>
      <c r="CS128" s="50"/>
      <c r="CT128" s="50"/>
      <c r="CU128" s="50"/>
      <c r="CV128" s="50"/>
      <c r="CW128" s="50"/>
      <c r="CX128" s="50"/>
      <c r="CY128" s="50"/>
      <c r="CZ128" s="50"/>
      <c r="DA128" s="50"/>
      <c r="DB128" s="50"/>
      <c r="DC128" s="50"/>
      <c r="DD128" s="50"/>
      <c r="DE128" s="50"/>
      <c r="DF128" s="50"/>
      <c r="DG128" s="50"/>
      <c r="DH128" s="50"/>
      <c r="DI128" s="50"/>
      <c r="DJ128" s="50"/>
      <c r="DK128" s="50"/>
      <c r="DL128" s="50"/>
      <c r="DM128" s="50"/>
      <c r="DN128" s="50"/>
      <c r="DO128" s="50"/>
      <c r="DP128" s="50"/>
      <c r="DQ128" s="50"/>
      <c r="DR128" s="50"/>
      <c r="DS128" s="50"/>
      <c r="DT128" s="50"/>
      <c r="DU128" s="50"/>
      <c r="DV128" s="50"/>
      <c r="DW128" s="50"/>
      <c r="DX128" s="50"/>
      <c r="DY128" s="50"/>
      <c r="DZ128" s="50"/>
      <c r="EA128" s="50"/>
    </row>
    <row r="129" spans="1:131" s="51" customFormat="1" ht="27" x14ac:dyDescent="0.25">
      <c r="A129" s="239"/>
      <c r="B129" s="241"/>
      <c r="C129" s="241"/>
      <c r="D129" s="240" t="s">
        <v>1288</v>
      </c>
      <c r="E129" s="242" t="s">
        <v>165</v>
      </c>
      <c r="F129" s="237"/>
      <c r="G129" s="240"/>
      <c r="H129" s="248"/>
      <c r="I129" s="248"/>
      <c r="J129" s="309">
        <v>64593310</v>
      </c>
      <c r="K129" s="309">
        <v>10221290</v>
      </c>
      <c r="L129" s="359">
        <v>10000000</v>
      </c>
      <c r="M129" s="240"/>
      <c r="N129" s="66">
        <f t="shared" si="0"/>
        <v>84814600</v>
      </c>
      <c r="O129" s="549"/>
      <c r="P129" s="243"/>
      <c r="Q129" s="243"/>
      <c r="R129" s="243"/>
      <c r="S129" s="243"/>
      <c r="T129" s="46"/>
      <c r="U129" s="243"/>
      <c r="V129" s="80"/>
      <c r="W129" s="243"/>
      <c r="X129" s="243"/>
      <c r="Y129" s="80"/>
      <c r="Z129" s="152"/>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row>
    <row r="130" spans="1:131" s="51" customFormat="1" ht="27" x14ac:dyDescent="0.25">
      <c r="A130" s="239"/>
      <c r="B130" s="241"/>
      <c r="C130" s="241"/>
      <c r="D130" s="240" t="s">
        <v>1289</v>
      </c>
      <c r="E130" s="242" t="s">
        <v>1184</v>
      </c>
      <c r="F130" s="237"/>
      <c r="G130" s="240"/>
      <c r="H130" s="248"/>
      <c r="I130" s="248"/>
      <c r="J130" s="309">
        <v>11000000</v>
      </c>
      <c r="K130" s="309">
        <v>12371000</v>
      </c>
      <c r="L130" s="240"/>
      <c r="M130" s="240"/>
      <c r="N130" s="66">
        <f t="shared" si="0"/>
        <v>23371000</v>
      </c>
      <c r="O130" s="549"/>
      <c r="P130" s="243"/>
      <c r="Q130" s="243"/>
      <c r="R130" s="243"/>
      <c r="S130" s="243"/>
      <c r="T130" s="46"/>
      <c r="U130" s="243"/>
      <c r="V130" s="80"/>
      <c r="W130" s="243"/>
      <c r="X130" s="243"/>
      <c r="Y130" s="80"/>
      <c r="Z130" s="152"/>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c r="BP130" s="50"/>
      <c r="BQ130" s="50"/>
      <c r="BR130" s="50"/>
      <c r="BS130" s="50"/>
      <c r="BT130" s="50"/>
      <c r="BU130" s="50"/>
      <c r="BV130" s="50"/>
      <c r="BW130" s="50"/>
      <c r="BX130" s="50"/>
      <c r="BY130" s="50"/>
      <c r="BZ130" s="50"/>
      <c r="CA130" s="50"/>
      <c r="CB130" s="50"/>
      <c r="CC130" s="50"/>
      <c r="CD130" s="50"/>
      <c r="CE130" s="50"/>
      <c r="CF130" s="50"/>
      <c r="CG130" s="50"/>
      <c r="CH130" s="50"/>
      <c r="CI130" s="50"/>
      <c r="CJ130" s="50"/>
      <c r="CK130" s="50"/>
      <c r="CL130" s="50"/>
      <c r="CM130" s="50"/>
      <c r="CN130" s="50"/>
      <c r="CO130" s="50"/>
      <c r="CP130" s="50"/>
      <c r="CQ130" s="50"/>
      <c r="CR130" s="50"/>
      <c r="CS130" s="50"/>
      <c r="CT130" s="50"/>
      <c r="CU130" s="50"/>
      <c r="CV130" s="50"/>
      <c r="CW130" s="50"/>
      <c r="CX130" s="50"/>
      <c r="CY130" s="50"/>
      <c r="CZ130" s="50"/>
      <c r="DA130" s="50"/>
      <c r="DB130" s="50"/>
      <c r="DC130" s="50"/>
      <c r="DD130" s="50"/>
      <c r="DE130" s="50"/>
      <c r="DF130" s="50"/>
      <c r="DG130" s="50"/>
      <c r="DH130" s="50"/>
      <c r="DI130" s="50"/>
      <c r="DJ130" s="50"/>
      <c r="DK130" s="50"/>
      <c r="DL130" s="50"/>
      <c r="DM130" s="50"/>
      <c r="DN130" s="50"/>
      <c r="DO130" s="50"/>
      <c r="DP130" s="50"/>
      <c r="DQ130" s="50"/>
      <c r="DR130" s="50"/>
      <c r="DS130" s="50"/>
      <c r="DT130" s="50"/>
      <c r="DU130" s="50"/>
      <c r="DV130" s="50"/>
      <c r="DW130" s="50"/>
      <c r="DX130" s="50"/>
      <c r="DY130" s="50"/>
      <c r="DZ130" s="50"/>
      <c r="EA130" s="50"/>
    </row>
    <row r="131" spans="1:131" s="51" customFormat="1" ht="25.5" x14ac:dyDescent="0.25">
      <c r="A131" s="239"/>
      <c r="B131" s="241"/>
      <c r="C131" s="241"/>
      <c r="D131" s="240" t="s">
        <v>796</v>
      </c>
      <c r="E131" s="242" t="s">
        <v>241</v>
      </c>
      <c r="F131" s="237"/>
      <c r="G131" s="240"/>
      <c r="H131" s="248"/>
      <c r="I131" s="248"/>
      <c r="J131" s="309">
        <v>10000000</v>
      </c>
      <c r="K131" s="309">
        <v>4487725</v>
      </c>
      <c r="L131" s="359"/>
      <c r="M131" s="240"/>
      <c r="N131" s="66">
        <f t="shared" si="0"/>
        <v>14487725</v>
      </c>
      <c r="O131" s="549"/>
      <c r="P131" s="243"/>
      <c r="Q131" s="243"/>
      <c r="R131" s="243"/>
      <c r="S131" s="243"/>
      <c r="T131" s="46"/>
      <c r="U131" s="243"/>
      <c r="V131" s="80"/>
      <c r="W131" s="243"/>
      <c r="X131" s="243"/>
      <c r="Y131" s="80"/>
      <c r="Z131" s="152"/>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c r="BP131" s="50"/>
      <c r="BQ131" s="50"/>
      <c r="BR131" s="50"/>
      <c r="BS131" s="50"/>
      <c r="BT131" s="50"/>
      <c r="BU131" s="50"/>
      <c r="BV131" s="50"/>
      <c r="BW131" s="50"/>
      <c r="BX131" s="50"/>
      <c r="BY131" s="50"/>
      <c r="BZ131" s="50"/>
      <c r="CA131" s="50"/>
      <c r="CB131" s="50"/>
      <c r="CC131" s="50"/>
      <c r="CD131" s="50"/>
      <c r="CE131" s="50"/>
      <c r="CF131" s="50"/>
      <c r="CG131" s="50"/>
      <c r="CH131" s="50"/>
      <c r="CI131" s="50"/>
      <c r="CJ131" s="50"/>
      <c r="CK131" s="50"/>
      <c r="CL131" s="50"/>
      <c r="CM131" s="50"/>
      <c r="CN131" s="50"/>
      <c r="CO131" s="50"/>
      <c r="CP131" s="50"/>
      <c r="CQ131" s="50"/>
      <c r="CR131" s="50"/>
      <c r="CS131" s="50"/>
      <c r="CT131" s="50"/>
      <c r="CU131" s="50"/>
      <c r="CV131" s="50"/>
      <c r="CW131" s="50"/>
      <c r="CX131" s="50"/>
      <c r="CY131" s="50"/>
      <c r="CZ131" s="50"/>
      <c r="DA131" s="50"/>
      <c r="DB131" s="50"/>
      <c r="DC131" s="50"/>
      <c r="DD131" s="50"/>
      <c r="DE131" s="50"/>
      <c r="DF131" s="50"/>
      <c r="DG131" s="50"/>
      <c r="DH131" s="50"/>
      <c r="DI131" s="50"/>
      <c r="DJ131" s="50"/>
      <c r="DK131" s="50"/>
      <c r="DL131" s="50"/>
      <c r="DM131" s="50"/>
      <c r="DN131" s="50"/>
      <c r="DO131" s="50"/>
      <c r="DP131" s="50"/>
      <c r="DQ131" s="50"/>
      <c r="DR131" s="50"/>
      <c r="DS131" s="50"/>
      <c r="DT131" s="50"/>
      <c r="DU131" s="50"/>
      <c r="DV131" s="50"/>
      <c r="DW131" s="50"/>
      <c r="DX131" s="50"/>
      <c r="DY131" s="50"/>
      <c r="DZ131" s="50"/>
      <c r="EA131" s="50"/>
    </row>
    <row r="132" spans="1:131" s="51" customFormat="1" ht="25.5" x14ac:dyDescent="0.25">
      <c r="A132" s="239"/>
      <c r="B132" s="241"/>
      <c r="C132" s="241"/>
      <c r="D132" s="240" t="s">
        <v>1290</v>
      </c>
      <c r="E132" s="242" t="s">
        <v>1147</v>
      </c>
      <c r="F132" s="237"/>
      <c r="G132" s="240"/>
      <c r="H132" s="248"/>
      <c r="I132" s="248"/>
      <c r="J132" s="309">
        <v>21100000</v>
      </c>
      <c r="K132" s="309">
        <v>21100000</v>
      </c>
      <c r="L132" s="359">
        <v>12000000</v>
      </c>
      <c r="M132" s="240"/>
      <c r="N132" s="66">
        <f t="shared" si="0"/>
        <v>54200000</v>
      </c>
      <c r="O132" s="549"/>
      <c r="P132" s="79" t="s">
        <v>1783</v>
      </c>
      <c r="Q132" s="371">
        <v>638</v>
      </c>
      <c r="R132" s="376" t="s">
        <v>1797</v>
      </c>
      <c r="S132" s="377">
        <v>178857</v>
      </c>
      <c r="T132" s="46"/>
      <c r="U132" s="243"/>
      <c r="V132" s="80"/>
      <c r="W132" s="243"/>
      <c r="X132" s="243"/>
      <c r="Y132" s="80"/>
      <c r="Z132" s="152"/>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c r="BP132" s="50"/>
      <c r="BQ132" s="50"/>
      <c r="BR132" s="50"/>
      <c r="BS132" s="50"/>
      <c r="BT132" s="50"/>
      <c r="BU132" s="50"/>
      <c r="BV132" s="50"/>
      <c r="BW132" s="50"/>
      <c r="BX132" s="50"/>
      <c r="BY132" s="50"/>
      <c r="BZ132" s="50"/>
      <c r="CA132" s="50"/>
      <c r="CB132" s="50"/>
      <c r="CC132" s="50"/>
      <c r="CD132" s="50"/>
      <c r="CE132" s="50"/>
      <c r="CF132" s="50"/>
      <c r="CG132" s="50"/>
      <c r="CH132" s="50"/>
      <c r="CI132" s="50"/>
      <c r="CJ132" s="50"/>
      <c r="CK132" s="50"/>
      <c r="CL132" s="50"/>
      <c r="CM132" s="50"/>
      <c r="CN132" s="50"/>
      <c r="CO132" s="50"/>
      <c r="CP132" s="50"/>
      <c r="CQ132" s="50"/>
      <c r="CR132" s="50"/>
      <c r="CS132" s="50"/>
      <c r="CT132" s="50"/>
      <c r="CU132" s="50"/>
      <c r="CV132" s="50"/>
      <c r="CW132" s="50"/>
      <c r="CX132" s="50"/>
      <c r="CY132" s="50"/>
      <c r="CZ132" s="50"/>
      <c r="DA132" s="50"/>
      <c r="DB132" s="50"/>
      <c r="DC132" s="50"/>
      <c r="DD132" s="50"/>
      <c r="DE132" s="50"/>
      <c r="DF132" s="50"/>
      <c r="DG132" s="50"/>
      <c r="DH132" s="50"/>
      <c r="DI132" s="50"/>
      <c r="DJ132" s="50"/>
      <c r="DK132" s="50"/>
      <c r="DL132" s="50"/>
      <c r="DM132" s="50"/>
      <c r="DN132" s="50"/>
      <c r="DO132" s="50"/>
      <c r="DP132" s="50"/>
      <c r="DQ132" s="50"/>
      <c r="DR132" s="50"/>
      <c r="DS132" s="50"/>
      <c r="DT132" s="50"/>
      <c r="DU132" s="50"/>
      <c r="DV132" s="50"/>
      <c r="DW132" s="50"/>
      <c r="DX132" s="50"/>
      <c r="DY132" s="50"/>
      <c r="DZ132" s="50"/>
      <c r="EA132" s="50"/>
    </row>
    <row r="133" spans="1:131" s="51" customFormat="1" ht="27" x14ac:dyDescent="0.25">
      <c r="A133" s="239"/>
      <c r="B133" s="241"/>
      <c r="C133" s="241"/>
      <c r="D133" s="240" t="s">
        <v>1291</v>
      </c>
      <c r="E133" s="242" t="s">
        <v>248</v>
      </c>
      <c r="F133" s="237"/>
      <c r="G133" s="240"/>
      <c r="H133" s="248"/>
      <c r="I133" s="248"/>
      <c r="J133" s="309">
        <v>82800000</v>
      </c>
      <c r="K133" s="309">
        <v>84427840</v>
      </c>
      <c r="L133" s="240"/>
      <c r="M133" s="240"/>
      <c r="N133" s="66">
        <f t="shared" si="0"/>
        <v>167227840</v>
      </c>
      <c r="O133" s="549"/>
      <c r="P133" s="243"/>
      <c r="Q133" s="243"/>
      <c r="R133" s="243"/>
      <c r="S133" s="243"/>
      <c r="T133" s="46"/>
      <c r="U133" s="243"/>
      <c r="V133" s="80"/>
      <c r="W133" s="243"/>
      <c r="X133" s="243"/>
      <c r="Y133" s="80"/>
      <c r="Z133" s="152"/>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c r="BI133" s="50"/>
      <c r="BJ133" s="50"/>
      <c r="BK133" s="50"/>
      <c r="BL133" s="50"/>
      <c r="BM133" s="50"/>
      <c r="BN133" s="50"/>
      <c r="BO133" s="50"/>
      <c r="BP133" s="50"/>
      <c r="BQ133" s="50"/>
      <c r="BR133" s="50"/>
      <c r="BS133" s="50"/>
      <c r="BT133" s="50"/>
      <c r="BU133" s="50"/>
      <c r="BV133" s="50"/>
      <c r="BW133" s="50"/>
      <c r="BX133" s="50"/>
      <c r="BY133" s="50"/>
      <c r="BZ133" s="50"/>
      <c r="CA133" s="50"/>
      <c r="CB133" s="50"/>
      <c r="CC133" s="50"/>
      <c r="CD133" s="50"/>
      <c r="CE133" s="50"/>
      <c r="CF133" s="50"/>
      <c r="CG133" s="50"/>
      <c r="CH133" s="50"/>
      <c r="CI133" s="50"/>
      <c r="CJ133" s="50"/>
      <c r="CK133" s="50"/>
      <c r="CL133" s="50"/>
      <c r="CM133" s="50"/>
      <c r="CN133" s="50"/>
      <c r="CO133" s="50"/>
      <c r="CP133" s="50"/>
      <c r="CQ133" s="50"/>
      <c r="CR133" s="50"/>
      <c r="CS133" s="50"/>
      <c r="CT133" s="50"/>
      <c r="CU133" s="50"/>
      <c r="CV133" s="50"/>
      <c r="CW133" s="50"/>
      <c r="CX133" s="50"/>
      <c r="CY133" s="50"/>
      <c r="CZ133" s="50"/>
      <c r="DA133" s="50"/>
      <c r="DB133" s="50"/>
      <c r="DC133" s="50"/>
      <c r="DD133" s="50"/>
      <c r="DE133" s="50"/>
      <c r="DF133" s="50"/>
      <c r="DG133" s="50"/>
      <c r="DH133" s="50"/>
      <c r="DI133" s="50"/>
      <c r="DJ133" s="50"/>
      <c r="DK133" s="50"/>
      <c r="DL133" s="50"/>
      <c r="DM133" s="50"/>
      <c r="DN133" s="50"/>
      <c r="DO133" s="50"/>
      <c r="DP133" s="50"/>
      <c r="DQ133" s="50"/>
      <c r="DR133" s="50"/>
      <c r="DS133" s="50"/>
      <c r="DT133" s="50"/>
      <c r="DU133" s="50"/>
      <c r="DV133" s="50"/>
      <c r="DW133" s="50"/>
      <c r="DX133" s="50"/>
      <c r="DY133" s="50"/>
      <c r="DZ133" s="50"/>
      <c r="EA133" s="50"/>
    </row>
    <row r="134" spans="1:131" s="51" customFormat="1" ht="25.5" x14ac:dyDescent="0.25">
      <c r="A134" s="239"/>
      <c r="B134" s="241"/>
      <c r="C134" s="241"/>
      <c r="D134" s="240" t="s">
        <v>1292</v>
      </c>
      <c r="E134" s="242" t="s">
        <v>146</v>
      </c>
      <c r="F134" s="237"/>
      <c r="G134" s="240"/>
      <c r="H134" s="248"/>
      <c r="I134" s="248"/>
      <c r="J134" s="309">
        <v>6100000</v>
      </c>
      <c r="K134" s="309">
        <v>6100000</v>
      </c>
      <c r="L134" s="240"/>
      <c r="M134" s="240"/>
      <c r="N134" s="66">
        <f t="shared" si="0"/>
        <v>12200000</v>
      </c>
      <c r="O134" s="549"/>
      <c r="P134" s="243"/>
      <c r="Q134" s="243"/>
      <c r="R134" s="243"/>
      <c r="S134" s="243"/>
      <c r="T134" s="46"/>
      <c r="U134" s="243"/>
      <c r="V134" s="80"/>
      <c r="W134" s="243"/>
      <c r="X134" s="243"/>
      <c r="Y134" s="80"/>
      <c r="Z134" s="152"/>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0"/>
      <c r="BV134" s="50"/>
      <c r="BW134" s="50"/>
      <c r="BX134" s="50"/>
      <c r="BY134" s="50"/>
      <c r="BZ134" s="50"/>
      <c r="CA134" s="50"/>
      <c r="CB134" s="50"/>
      <c r="CC134" s="50"/>
      <c r="CD134" s="50"/>
      <c r="CE134" s="50"/>
      <c r="CF134" s="50"/>
      <c r="CG134" s="50"/>
      <c r="CH134" s="50"/>
      <c r="CI134" s="50"/>
      <c r="CJ134" s="50"/>
      <c r="CK134" s="50"/>
      <c r="CL134" s="50"/>
      <c r="CM134" s="50"/>
      <c r="CN134" s="50"/>
      <c r="CO134" s="50"/>
      <c r="CP134" s="50"/>
      <c r="CQ134" s="50"/>
      <c r="CR134" s="50"/>
      <c r="CS134" s="50"/>
      <c r="CT134" s="50"/>
      <c r="CU134" s="50"/>
      <c r="CV134" s="50"/>
      <c r="CW134" s="50"/>
      <c r="CX134" s="50"/>
      <c r="CY134" s="50"/>
      <c r="CZ134" s="50"/>
      <c r="DA134" s="50"/>
      <c r="DB134" s="50"/>
      <c r="DC134" s="50"/>
      <c r="DD134" s="50"/>
      <c r="DE134" s="50"/>
      <c r="DF134" s="50"/>
      <c r="DG134" s="50"/>
      <c r="DH134" s="50"/>
      <c r="DI134" s="50"/>
      <c r="DJ134" s="50"/>
      <c r="DK134" s="50"/>
      <c r="DL134" s="50"/>
      <c r="DM134" s="50"/>
      <c r="DN134" s="50"/>
      <c r="DO134" s="50"/>
      <c r="DP134" s="50"/>
      <c r="DQ134" s="50"/>
      <c r="DR134" s="50"/>
      <c r="DS134" s="50"/>
      <c r="DT134" s="50"/>
      <c r="DU134" s="50"/>
      <c r="DV134" s="50"/>
      <c r="DW134" s="50"/>
      <c r="DX134" s="50"/>
      <c r="DY134" s="50"/>
      <c r="DZ134" s="50"/>
      <c r="EA134" s="50"/>
    </row>
    <row r="135" spans="1:131" s="51" customFormat="1" ht="27" x14ac:dyDescent="0.25">
      <c r="A135" s="239"/>
      <c r="B135" s="241"/>
      <c r="C135" s="241"/>
      <c r="D135" s="240" t="s">
        <v>797</v>
      </c>
      <c r="E135" s="242" t="s">
        <v>117</v>
      </c>
      <c r="F135" s="237"/>
      <c r="G135" s="240"/>
      <c r="H135" s="248"/>
      <c r="I135" s="248"/>
      <c r="J135" s="309">
        <v>12666000</v>
      </c>
      <c r="K135" s="309">
        <v>24500000</v>
      </c>
      <c r="L135" s="240"/>
      <c r="M135" s="240"/>
      <c r="N135" s="66">
        <f t="shared" si="0"/>
        <v>37166000</v>
      </c>
      <c r="O135" s="549"/>
      <c r="P135" s="243"/>
      <c r="Q135" s="243"/>
      <c r="R135" s="243"/>
      <c r="S135" s="243"/>
      <c r="T135" s="46"/>
      <c r="U135" s="243"/>
      <c r="V135" s="80"/>
      <c r="W135" s="243"/>
      <c r="X135" s="243"/>
      <c r="Y135" s="80"/>
      <c r="Z135" s="152"/>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0"/>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0"/>
      <c r="DF135" s="50"/>
      <c r="DG135" s="50"/>
      <c r="DH135" s="50"/>
      <c r="DI135" s="50"/>
      <c r="DJ135" s="50"/>
      <c r="DK135" s="50"/>
      <c r="DL135" s="50"/>
      <c r="DM135" s="50"/>
      <c r="DN135" s="50"/>
      <c r="DO135" s="50"/>
      <c r="DP135" s="50"/>
      <c r="DQ135" s="50"/>
      <c r="DR135" s="50"/>
      <c r="DS135" s="50"/>
      <c r="DT135" s="50"/>
      <c r="DU135" s="50"/>
      <c r="DV135" s="50"/>
      <c r="DW135" s="50"/>
      <c r="DX135" s="50"/>
      <c r="DY135" s="50"/>
      <c r="DZ135" s="50"/>
      <c r="EA135" s="50"/>
    </row>
    <row r="136" spans="1:131" s="51" customFormat="1" ht="25.5" x14ac:dyDescent="0.25">
      <c r="A136" s="239"/>
      <c r="B136" s="241"/>
      <c r="C136" s="241"/>
      <c r="D136" s="240" t="s">
        <v>802</v>
      </c>
      <c r="E136" s="242" t="s">
        <v>144</v>
      </c>
      <c r="F136" s="237"/>
      <c r="G136" s="240"/>
      <c r="H136" s="248"/>
      <c r="I136" s="248"/>
      <c r="J136" s="309">
        <v>16000000</v>
      </c>
      <c r="K136" s="248"/>
      <c r="L136" s="240"/>
      <c r="M136" s="240"/>
      <c r="N136" s="66">
        <f t="shared" si="0"/>
        <v>16000000</v>
      </c>
      <c r="O136" s="549"/>
      <c r="P136" s="243"/>
      <c r="Q136" s="243"/>
      <c r="R136" s="243"/>
      <c r="S136" s="243"/>
      <c r="T136" s="46"/>
      <c r="U136" s="243"/>
      <c r="V136" s="80"/>
      <c r="W136" s="243"/>
      <c r="X136" s="243"/>
      <c r="Y136" s="80"/>
      <c r="Z136" s="152"/>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c r="BI136" s="50"/>
      <c r="BJ136" s="50"/>
      <c r="BK136" s="50"/>
      <c r="BL136" s="50"/>
      <c r="BM136" s="50"/>
      <c r="BN136" s="50"/>
      <c r="BO136" s="50"/>
      <c r="BP136" s="50"/>
      <c r="BQ136" s="50"/>
      <c r="BR136" s="50"/>
      <c r="BS136" s="50"/>
      <c r="BT136" s="50"/>
      <c r="BU136" s="50"/>
      <c r="BV136" s="50"/>
      <c r="BW136" s="50"/>
      <c r="BX136" s="50"/>
      <c r="BY136" s="50"/>
      <c r="BZ136" s="50"/>
      <c r="CA136" s="50"/>
      <c r="CB136" s="50"/>
      <c r="CC136" s="50"/>
      <c r="CD136" s="50"/>
      <c r="CE136" s="50"/>
      <c r="CF136" s="50"/>
      <c r="CG136" s="50"/>
      <c r="CH136" s="50"/>
      <c r="CI136" s="50"/>
      <c r="CJ136" s="50"/>
      <c r="CK136" s="50"/>
      <c r="CL136" s="50"/>
      <c r="CM136" s="50"/>
      <c r="CN136" s="50"/>
      <c r="CO136" s="50"/>
      <c r="CP136" s="50"/>
      <c r="CQ136" s="50"/>
      <c r="CR136" s="50"/>
      <c r="CS136" s="50"/>
      <c r="CT136" s="50"/>
      <c r="CU136" s="50"/>
      <c r="CV136" s="50"/>
      <c r="CW136" s="50"/>
      <c r="CX136" s="50"/>
      <c r="CY136" s="50"/>
      <c r="CZ136" s="50"/>
      <c r="DA136" s="50"/>
      <c r="DB136" s="50"/>
      <c r="DC136" s="50"/>
      <c r="DD136" s="50"/>
      <c r="DE136" s="50"/>
      <c r="DF136" s="50"/>
      <c r="DG136" s="50"/>
      <c r="DH136" s="50"/>
      <c r="DI136" s="50"/>
      <c r="DJ136" s="50"/>
      <c r="DK136" s="50"/>
      <c r="DL136" s="50"/>
      <c r="DM136" s="50"/>
      <c r="DN136" s="50"/>
      <c r="DO136" s="50"/>
      <c r="DP136" s="50"/>
      <c r="DQ136" s="50"/>
      <c r="DR136" s="50"/>
      <c r="DS136" s="50"/>
      <c r="DT136" s="50"/>
      <c r="DU136" s="50"/>
      <c r="DV136" s="50"/>
      <c r="DW136" s="50"/>
      <c r="DX136" s="50"/>
      <c r="DY136" s="50"/>
      <c r="DZ136" s="50"/>
      <c r="EA136" s="50"/>
    </row>
    <row r="137" spans="1:131" s="51" customFormat="1" ht="25.5" x14ac:dyDescent="0.25">
      <c r="A137" s="239"/>
      <c r="B137" s="241"/>
      <c r="C137" s="241"/>
      <c r="D137" s="240" t="s">
        <v>1294</v>
      </c>
      <c r="E137" s="242" t="s">
        <v>1159</v>
      </c>
      <c r="F137" s="237"/>
      <c r="G137" s="240"/>
      <c r="H137" s="248"/>
      <c r="I137" s="248"/>
      <c r="J137" s="248"/>
      <c r="K137" s="309">
        <v>200000</v>
      </c>
      <c r="L137" s="359">
        <v>1000000</v>
      </c>
      <c r="M137" s="240"/>
      <c r="N137" s="66">
        <f t="shared" si="0"/>
        <v>1200000</v>
      </c>
      <c r="O137" s="549"/>
      <c r="P137" s="243"/>
      <c r="Q137" s="243"/>
      <c r="R137" s="243"/>
      <c r="S137" s="243"/>
      <c r="T137" s="46"/>
      <c r="U137" s="243"/>
      <c r="V137" s="80"/>
      <c r="W137" s="243"/>
      <c r="X137" s="243"/>
      <c r="Y137" s="80"/>
      <c r="Z137" s="152"/>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c r="CH137" s="50"/>
      <c r="CI137" s="50"/>
      <c r="CJ137" s="50"/>
      <c r="CK137" s="50"/>
      <c r="CL137" s="50"/>
      <c r="CM137" s="50"/>
      <c r="CN137" s="50"/>
      <c r="CO137" s="50"/>
      <c r="CP137" s="50"/>
      <c r="CQ137" s="50"/>
      <c r="CR137" s="50"/>
      <c r="CS137" s="50"/>
      <c r="CT137" s="50"/>
      <c r="CU137" s="50"/>
      <c r="CV137" s="50"/>
      <c r="CW137" s="50"/>
      <c r="CX137" s="50"/>
      <c r="CY137" s="50"/>
      <c r="CZ137" s="50"/>
      <c r="DA137" s="50"/>
      <c r="DB137" s="50"/>
      <c r="DC137" s="50"/>
      <c r="DD137" s="50"/>
      <c r="DE137" s="50"/>
      <c r="DF137" s="50"/>
      <c r="DG137" s="50"/>
      <c r="DH137" s="50"/>
      <c r="DI137" s="50"/>
      <c r="DJ137" s="50"/>
      <c r="DK137" s="50"/>
      <c r="DL137" s="50"/>
      <c r="DM137" s="50"/>
      <c r="DN137" s="50"/>
      <c r="DO137" s="50"/>
      <c r="DP137" s="50"/>
      <c r="DQ137" s="50"/>
      <c r="DR137" s="50"/>
      <c r="DS137" s="50"/>
      <c r="DT137" s="50"/>
      <c r="DU137" s="50"/>
      <c r="DV137" s="50"/>
      <c r="DW137" s="50"/>
      <c r="DX137" s="50"/>
      <c r="DY137" s="50"/>
      <c r="DZ137" s="50"/>
      <c r="EA137" s="50"/>
    </row>
    <row r="138" spans="1:131" s="51" customFormat="1" ht="40.5" x14ac:dyDescent="0.25">
      <c r="A138" s="239"/>
      <c r="B138" s="241"/>
      <c r="C138" s="241"/>
      <c r="D138" s="240" t="s">
        <v>1295</v>
      </c>
      <c r="E138" s="242" t="s">
        <v>139</v>
      </c>
      <c r="F138" s="237"/>
      <c r="G138" s="240"/>
      <c r="H138" s="248"/>
      <c r="I138" s="248"/>
      <c r="J138" s="248"/>
      <c r="K138" s="309">
        <v>220000</v>
      </c>
      <c r="L138" s="359">
        <v>2000000</v>
      </c>
      <c r="M138" s="240"/>
      <c r="N138" s="66">
        <f t="shared" si="0"/>
        <v>2220000</v>
      </c>
      <c r="O138" s="549"/>
      <c r="P138" s="243"/>
      <c r="Q138" s="243"/>
      <c r="R138" s="243"/>
      <c r="S138" s="243"/>
      <c r="T138" s="46"/>
      <c r="U138" s="243"/>
      <c r="V138" s="80"/>
      <c r="W138" s="243"/>
      <c r="X138" s="243"/>
      <c r="Y138" s="80"/>
      <c r="Z138" s="152"/>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50"/>
      <c r="BL138" s="50"/>
      <c r="BM138" s="50"/>
      <c r="BN138" s="50"/>
      <c r="BO138" s="50"/>
      <c r="BP138" s="50"/>
      <c r="BQ138" s="50"/>
      <c r="BR138" s="50"/>
      <c r="BS138" s="50"/>
      <c r="BT138" s="50"/>
      <c r="BU138" s="50"/>
      <c r="BV138" s="50"/>
      <c r="BW138" s="50"/>
      <c r="BX138" s="50"/>
      <c r="BY138" s="50"/>
      <c r="BZ138" s="50"/>
      <c r="CA138" s="50"/>
      <c r="CB138" s="50"/>
      <c r="CC138" s="50"/>
      <c r="CD138" s="50"/>
      <c r="CE138" s="50"/>
      <c r="CF138" s="50"/>
      <c r="CG138" s="50"/>
      <c r="CH138" s="50"/>
      <c r="CI138" s="50"/>
      <c r="CJ138" s="50"/>
      <c r="CK138" s="50"/>
      <c r="CL138" s="50"/>
      <c r="CM138" s="50"/>
      <c r="CN138" s="50"/>
      <c r="CO138" s="50"/>
      <c r="CP138" s="50"/>
      <c r="CQ138" s="50"/>
      <c r="CR138" s="50"/>
      <c r="CS138" s="50"/>
      <c r="CT138" s="50"/>
      <c r="CU138" s="50"/>
      <c r="CV138" s="50"/>
      <c r="CW138" s="50"/>
      <c r="CX138" s="50"/>
      <c r="CY138" s="50"/>
      <c r="CZ138" s="50"/>
      <c r="DA138" s="50"/>
      <c r="DB138" s="50"/>
      <c r="DC138" s="50"/>
      <c r="DD138" s="50"/>
      <c r="DE138" s="50"/>
      <c r="DF138" s="50"/>
      <c r="DG138" s="50"/>
      <c r="DH138" s="50"/>
      <c r="DI138" s="50"/>
      <c r="DJ138" s="50"/>
      <c r="DK138" s="50"/>
      <c r="DL138" s="50"/>
      <c r="DM138" s="50"/>
      <c r="DN138" s="50"/>
      <c r="DO138" s="50"/>
      <c r="DP138" s="50"/>
      <c r="DQ138" s="50"/>
      <c r="DR138" s="50"/>
      <c r="DS138" s="50"/>
      <c r="DT138" s="50"/>
      <c r="DU138" s="50"/>
      <c r="DV138" s="50"/>
      <c r="DW138" s="50"/>
      <c r="DX138" s="50"/>
      <c r="DY138" s="50"/>
      <c r="DZ138" s="50"/>
      <c r="EA138" s="50"/>
    </row>
    <row r="139" spans="1:131" s="51" customFormat="1" ht="27" x14ac:dyDescent="0.25">
      <c r="A139" s="239"/>
      <c r="B139" s="241"/>
      <c r="C139" s="241"/>
      <c r="D139" s="240" t="s">
        <v>1296</v>
      </c>
      <c r="E139" s="242" t="s">
        <v>249</v>
      </c>
      <c r="F139" s="237"/>
      <c r="G139" s="240"/>
      <c r="H139" s="248"/>
      <c r="I139" s="248"/>
      <c r="J139" s="248"/>
      <c r="K139" s="309">
        <v>296000</v>
      </c>
      <c r="L139" s="359">
        <v>3000000</v>
      </c>
      <c r="M139" s="240"/>
      <c r="N139" s="66">
        <f t="shared" si="0"/>
        <v>3296000</v>
      </c>
      <c r="O139" s="549"/>
      <c r="P139" s="243"/>
      <c r="Q139" s="243"/>
      <c r="R139" s="243"/>
      <c r="S139" s="243"/>
      <c r="T139" s="46"/>
      <c r="U139" s="243"/>
      <c r="V139" s="80"/>
      <c r="W139" s="243"/>
      <c r="X139" s="243"/>
      <c r="Y139" s="80"/>
      <c r="Z139" s="152"/>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c r="BS139" s="50"/>
      <c r="BT139" s="50"/>
      <c r="BU139" s="50"/>
      <c r="BV139" s="50"/>
      <c r="BW139" s="50"/>
      <c r="BX139" s="50"/>
      <c r="BY139" s="50"/>
      <c r="BZ139" s="50"/>
      <c r="CA139" s="50"/>
      <c r="CB139" s="50"/>
      <c r="CC139" s="50"/>
      <c r="CD139" s="50"/>
      <c r="CE139" s="50"/>
      <c r="CF139" s="50"/>
      <c r="CG139" s="50"/>
      <c r="CH139" s="50"/>
      <c r="CI139" s="50"/>
      <c r="CJ139" s="50"/>
      <c r="CK139" s="50"/>
      <c r="CL139" s="50"/>
      <c r="CM139" s="50"/>
      <c r="CN139" s="50"/>
      <c r="CO139" s="50"/>
      <c r="CP139" s="50"/>
      <c r="CQ139" s="50"/>
      <c r="CR139" s="50"/>
      <c r="CS139" s="50"/>
      <c r="CT139" s="50"/>
      <c r="CU139" s="50"/>
      <c r="CV139" s="50"/>
      <c r="CW139" s="50"/>
      <c r="CX139" s="50"/>
      <c r="CY139" s="50"/>
      <c r="CZ139" s="50"/>
      <c r="DA139" s="50"/>
      <c r="DB139" s="50"/>
      <c r="DC139" s="50"/>
      <c r="DD139" s="50"/>
      <c r="DE139" s="50"/>
      <c r="DF139" s="50"/>
      <c r="DG139" s="50"/>
      <c r="DH139" s="50"/>
      <c r="DI139" s="50"/>
      <c r="DJ139" s="50"/>
      <c r="DK139" s="50"/>
      <c r="DL139" s="50"/>
      <c r="DM139" s="50"/>
      <c r="DN139" s="50"/>
      <c r="DO139" s="50"/>
      <c r="DP139" s="50"/>
      <c r="DQ139" s="50"/>
      <c r="DR139" s="50"/>
      <c r="DS139" s="50"/>
      <c r="DT139" s="50"/>
      <c r="DU139" s="50"/>
      <c r="DV139" s="50"/>
      <c r="DW139" s="50"/>
      <c r="DX139" s="50"/>
      <c r="DY139" s="50"/>
      <c r="DZ139" s="50"/>
      <c r="EA139" s="50"/>
    </row>
    <row r="140" spans="1:131" s="51" customFormat="1" ht="25.5" x14ac:dyDescent="0.25">
      <c r="A140" s="239"/>
      <c r="B140" s="241"/>
      <c r="C140" s="241"/>
      <c r="D140" s="240" t="s">
        <v>1297</v>
      </c>
      <c r="E140" s="242" t="s">
        <v>1293</v>
      </c>
      <c r="F140" s="237"/>
      <c r="G140" s="240"/>
      <c r="H140" s="248"/>
      <c r="I140" s="248"/>
      <c r="J140" s="248"/>
      <c r="K140" s="309">
        <v>624400</v>
      </c>
      <c r="L140" s="359">
        <v>2000000</v>
      </c>
      <c r="M140" s="240"/>
      <c r="N140" s="66">
        <f t="shared" si="0"/>
        <v>2624400</v>
      </c>
      <c r="O140" s="549"/>
      <c r="P140" s="243"/>
      <c r="Q140" s="243"/>
      <c r="R140" s="243"/>
      <c r="S140" s="243"/>
      <c r="T140" s="46"/>
      <c r="U140" s="243"/>
      <c r="V140" s="80"/>
      <c r="W140" s="243"/>
      <c r="X140" s="243"/>
      <c r="Y140" s="80"/>
      <c r="Z140" s="152"/>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V140" s="50"/>
      <c r="BW140" s="50"/>
      <c r="BX140" s="50"/>
      <c r="BY140" s="50"/>
      <c r="BZ140" s="50"/>
      <c r="CA140" s="50"/>
      <c r="CB140" s="50"/>
      <c r="CC140" s="50"/>
      <c r="CD140" s="50"/>
      <c r="CE140" s="50"/>
      <c r="CF140" s="50"/>
      <c r="CG140" s="50"/>
      <c r="CH140" s="50"/>
      <c r="CI140" s="50"/>
      <c r="CJ140" s="50"/>
      <c r="CK140" s="50"/>
      <c r="CL140" s="50"/>
      <c r="CM140" s="50"/>
      <c r="CN140" s="50"/>
      <c r="CO140" s="50"/>
      <c r="CP140" s="50"/>
      <c r="CQ140" s="50"/>
      <c r="CR140" s="50"/>
      <c r="CS140" s="50"/>
      <c r="CT140" s="50"/>
      <c r="CU140" s="50"/>
      <c r="CV140" s="50"/>
      <c r="CW140" s="50"/>
      <c r="CX140" s="50"/>
      <c r="CY140" s="50"/>
      <c r="CZ140" s="50"/>
      <c r="DA140" s="50"/>
      <c r="DB140" s="50"/>
      <c r="DC140" s="50"/>
      <c r="DD140" s="50"/>
      <c r="DE140" s="50"/>
      <c r="DF140" s="50"/>
      <c r="DG140" s="50"/>
      <c r="DH140" s="50"/>
      <c r="DI140" s="50"/>
      <c r="DJ140" s="50"/>
      <c r="DK140" s="50"/>
      <c r="DL140" s="50"/>
      <c r="DM140" s="50"/>
      <c r="DN140" s="50"/>
      <c r="DO140" s="50"/>
      <c r="DP140" s="50"/>
      <c r="DQ140" s="50"/>
      <c r="DR140" s="50"/>
      <c r="DS140" s="50"/>
      <c r="DT140" s="50"/>
      <c r="DU140" s="50"/>
      <c r="DV140" s="50"/>
      <c r="DW140" s="50"/>
      <c r="DX140" s="50"/>
      <c r="DY140" s="50"/>
      <c r="DZ140" s="50"/>
      <c r="EA140" s="50"/>
    </row>
    <row r="141" spans="1:131" s="51" customFormat="1" ht="27" x14ac:dyDescent="0.25">
      <c r="A141" s="239"/>
      <c r="B141" s="241"/>
      <c r="C141" s="241"/>
      <c r="D141" s="240" t="s">
        <v>1298</v>
      </c>
      <c r="E141" s="242" t="s">
        <v>20</v>
      </c>
      <c r="F141" s="237"/>
      <c r="G141" s="240"/>
      <c r="H141" s="248"/>
      <c r="I141" s="248"/>
      <c r="J141" s="248"/>
      <c r="K141" s="309">
        <v>1168000</v>
      </c>
      <c r="L141" s="359">
        <v>8000000</v>
      </c>
      <c r="M141" s="240"/>
      <c r="N141" s="66">
        <f t="shared" si="0"/>
        <v>9168000</v>
      </c>
      <c r="O141" s="549"/>
      <c r="P141" s="79" t="s">
        <v>1783</v>
      </c>
      <c r="Q141" s="371">
        <v>643</v>
      </c>
      <c r="R141" s="81" t="s">
        <v>1988</v>
      </c>
      <c r="S141" s="377">
        <v>22111</v>
      </c>
      <c r="T141" s="46"/>
      <c r="U141" s="243"/>
      <c r="V141" s="80"/>
      <c r="W141" s="243"/>
      <c r="X141" s="243"/>
      <c r="Y141" s="80"/>
      <c r="Z141" s="152"/>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c r="BI141" s="50"/>
      <c r="BJ141" s="50"/>
      <c r="BK141" s="50"/>
      <c r="BL141" s="50"/>
      <c r="BM141" s="50"/>
      <c r="BN141" s="50"/>
      <c r="BO141" s="50"/>
      <c r="BP141" s="50"/>
      <c r="BQ141" s="50"/>
      <c r="BR141" s="50"/>
      <c r="BS141" s="50"/>
      <c r="BT141" s="50"/>
      <c r="BU141" s="50"/>
      <c r="BV141" s="50"/>
      <c r="BW141" s="50"/>
      <c r="BX141" s="50"/>
      <c r="BY141" s="50"/>
      <c r="BZ141" s="50"/>
      <c r="CA141" s="50"/>
      <c r="CB141" s="50"/>
      <c r="CC141" s="50"/>
      <c r="CD141" s="50"/>
      <c r="CE141" s="50"/>
      <c r="CF141" s="50"/>
      <c r="CG141" s="50"/>
      <c r="CH141" s="50"/>
      <c r="CI141" s="50"/>
      <c r="CJ141" s="50"/>
      <c r="CK141" s="50"/>
      <c r="CL141" s="50"/>
      <c r="CM141" s="50"/>
      <c r="CN141" s="50"/>
      <c r="CO141" s="50"/>
      <c r="CP141" s="50"/>
      <c r="CQ141" s="50"/>
      <c r="CR141" s="50"/>
      <c r="CS141" s="50"/>
      <c r="CT141" s="50"/>
      <c r="CU141" s="50"/>
      <c r="CV141" s="50"/>
      <c r="CW141" s="50"/>
      <c r="CX141" s="50"/>
      <c r="CY141" s="50"/>
      <c r="CZ141" s="50"/>
      <c r="DA141" s="50"/>
      <c r="DB141" s="50"/>
      <c r="DC141" s="50"/>
      <c r="DD141" s="50"/>
      <c r="DE141" s="50"/>
      <c r="DF141" s="50"/>
      <c r="DG141" s="50"/>
      <c r="DH141" s="50"/>
      <c r="DI141" s="50"/>
      <c r="DJ141" s="50"/>
      <c r="DK141" s="50"/>
      <c r="DL141" s="50"/>
      <c r="DM141" s="50"/>
      <c r="DN141" s="50"/>
      <c r="DO141" s="50"/>
      <c r="DP141" s="50"/>
      <c r="DQ141" s="50"/>
      <c r="DR141" s="50"/>
      <c r="DS141" s="50"/>
      <c r="DT141" s="50"/>
      <c r="DU141" s="50"/>
      <c r="DV141" s="50"/>
      <c r="DW141" s="50"/>
      <c r="DX141" s="50"/>
      <c r="DY141" s="50"/>
      <c r="DZ141" s="50"/>
      <c r="EA141" s="50"/>
    </row>
    <row r="142" spans="1:131" s="51" customFormat="1" ht="25.5" x14ac:dyDescent="0.25">
      <c r="A142" s="239"/>
      <c r="B142" s="241"/>
      <c r="C142" s="241"/>
      <c r="D142" s="240" t="s">
        <v>1299</v>
      </c>
      <c r="E142" s="242" t="s">
        <v>247</v>
      </c>
      <c r="F142" s="237"/>
      <c r="G142" s="240"/>
      <c r="H142" s="248"/>
      <c r="I142" s="248"/>
      <c r="J142" s="248"/>
      <c r="K142" s="309">
        <v>122000</v>
      </c>
      <c r="L142" s="359">
        <v>1000000</v>
      </c>
      <c r="M142" s="240"/>
      <c r="N142" s="66">
        <f t="shared" si="0"/>
        <v>1122000</v>
      </c>
      <c r="O142" s="549"/>
      <c r="P142" s="243"/>
      <c r="Q142" s="243"/>
      <c r="R142" s="243"/>
      <c r="S142" s="243"/>
      <c r="T142" s="46"/>
      <c r="U142" s="243"/>
      <c r="V142" s="80"/>
      <c r="W142" s="243"/>
      <c r="X142" s="243"/>
      <c r="Y142" s="80"/>
      <c r="Z142" s="152"/>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c r="CR142" s="50"/>
      <c r="CS142" s="50"/>
      <c r="CT142" s="50"/>
      <c r="CU142" s="50"/>
      <c r="CV142" s="50"/>
      <c r="CW142" s="50"/>
      <c r="CX142" s="50"/>
      <c r="CY142" s="50"/>
      <c r="CZ142" s="50"/>
      <c r="DA142" s="50"/>
      <c r="DB142" s="50"/>
      <c r="DC142" s="50"/>
      <c r="DD142" s="50"/>
      <c r="DE142" s="50"/>
      <c r="DF142" s="50"/>
      <c r="DG142" s="50"/>
      <c r="DH142" s="50"/>
      <c r="DI142" s="50"/>
      <c r="DJ142" s="50"/>
      <c r="DK142" s="50"/>
      <c r="DL142" s="50"/>
      <c r="DM142" s="50"/>
      <c r="DN142" s="50"/>
      <c r="DO142" s="50"/>
      <c r="DP142" s="50"/>
      <c r="DQ142" s="50"/>
      <c r="DR142" s="50"/>
      <c r="DS142" s="50"/>
      <c r="DT142" s="50"/>
      <c r="DU142" s="50"/>
      <c r="DV142" s="50"/>
      <c r="DW142" s="50"/>
      <c r="DX142" s="50"/>
      <c r="DY142" s="50"/>
      <c r="DZ142" s="50"/>
      <c r="EA142" s="50"/>
    </row>
    <row r="143" spans="1:131" s="51" customFormat="1" ht="25.5" x14ac:dyDescent="0.25">
      <c r="A143" s="239"/>
      <c r="B143" s="241"/>
      <c r="C143" s="241"/>
      <c r="D143" s="240" t="s">
        <v>1300</v>
      </c>
      <c r="E143" s="242" t="s">
        <v>150</v>
      </c>
      <c r="F143" s="237"/>
      <c r="G143" s="240"/>
      <c r="H143" s="248"/>
      <c r="I143" s="248"/>
      <c r="J143" s="248"/>
      <c r="K143" s="309">
        <v>536000</v>
      </c>
      <c r="L143" s="359">
        <v>15000000</v>
      </c>
      <c r="M143" s="240"/>
      <c r="N143" s="66">
        <f t="shared" si="0"/>
        <v>15536000</v>
      </c>
      <c r="O143" s="549"/>
      <c r="P143" s="243"/>
      <c r="Q143" s="243"/>
      <c r="R143" s="243"/>
      <c r="S143" s="243"/>
      <c r="T143" s="46"/>
      <c r="U143" s="243"/>
      <c r="V143" s="80"/>
      <c r="W143" s="243"/>
      <c r="X143" s="243"/>
      <c r="Y143" s="80"/>
      <c r="Z143" s="152"/>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c r="CR143" s="50"/>
      <c r="CS143" s="50"/>
      <c r="CT143" s="50"/>
      <c r="CU143" s="50"/>
      <c r="CV143" s="50"/>
      <c r="CW143" s="50"/>
      <c r="CX143" s="50"/>
      <c r="CY143" s="50"/>
      <c r="CZ143" s="50"/>
      <c r="DA143" s="50"/>
      <c r="DB143" s="50"/>
      <c r="DC143" s="50"/>
      <c r="DD143" s="50"/>
      <c r="DE143" s="50"/>
      <c r="DF143" s="50"/>
      <c r="DG143" s="50"/>
      <c r="DH143" s="50"/>
      <c r="DI143" s="50"/>
      <c r="DJ143" s="50"/>
      <c r="DK143" s="50"/>
      <c r="DL143" s="50"/>
      <c r="DM143" s="50"/>
      <c r="DN143" s="50"/>
      <c r="DO143" s="50"/>
      <c r="DP143" s="50"/>
      <c r="DQ143" s="50"/>
      <c r="DR143" s="50"/>
      <c r="DS143" s="50"/>
      <c r="DT143" s="50"/>
      <c r="DU143" s="50"/>
      <c r="DV143" s="50"/>
      <c r="DW143" s="50"/>
      <c r="DX143" s="50"/>
      <c r="DY143" s="50"/>
      <c r="DZ143" s="50"/>
      <c r="EA143" s="50"/>
    </row>
    <row r="144" spans="1:131" s="108" customFormat="1" ht="15" x14ac:dyDescent="0.25">
      <c r="A144" s="93"/>
      <c r="B144" s="93"/>
      <c r="C144" s="93"/>
      <c r="D144" s="93"/>
      <c r="E144" s="105"/>
      <c r="F144" s="102"/>
      <c r="G144" s="93"/>
      <c r="H144" s="94"/>
      <c r="I144" s="254"/>
      <c r="J144" s="254"/>
      <c r="K144" s="94"/>
      <c r="L144" s="93"/>
      <c r="M144" s="93"/>
      <c r="N144" s="103">
        <f>SUM(N8:N143)</f>
        <v>2274216876</v>
      </c>
      <c r="O144" s="102"/>
      <c r="P144" s="106"/>
      <c r="Q144" s="87"/>
      <c r="R144" s="96"/>
      <c r="S144" s="104">
        <f>SUM(S8:S143)</f>
        <v>791356040</v>
      </c>
      <c r="T144" s="90"/>
      <c r="U144" s="87"/>
      <c r="V144" s="96"/>
      <c r="W144" s="104">
        <f>SUM(W8:W143)</f>
        <v>741739176</v>
      </c>
      <c r="X144" s="87"/>
      <c r="Y144" s="96"/>
      <c r="Z144" s="104">
        <f>SUM(Z8:Z143)</f>
        <v>159136604</v>
      </c>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c r="DQ144" s="107"/>
      <c r="DR144" s="107"/>
      <c r="DS144" s="107"/>
      <c r="DT144" s="107"/>
      <c r="DU144" s="107"/>
      <c r="DV144" s="107"/>
      <c r="DW144" s="107"/>
      <c r="DX144" s="107"/>
      <c r="DY144" s="107"/>
      <c r="DZ144" s="107"/>
      <c r="EA144" s="107"/>
    </row>
    <row r="145" spans="1:131" s="51" customFormat="1" ht="15" x14ac:dyDescent="0.25">
      <c r="A145" s="517" t="s">
        <v>235</v>
      </c>
      <c r="B145" s="530" t="s">
        <v>236</v>
      </c>
      <c r="C145" s="530" t="s">
        <v>228</v>
      </c>
      <c r="D145" s="517" t="s">
        <v>793</v>
      </c>
      <c r="E145" s="530" t="s">
        <v>237</v>
      </c>
      <c r="F145" s="539">
        <v>492746494</v>
      </c>
      <c r="G145" s="517"/>
      <c r="H145" s="517"/>
      <c r="I145" s="539">
        <v>244713130</v>
      </c>
      <c r="J145" s="533"/>
      <c r="K145" s="517"/>
      <c r="L145" s="517"/>
      <c r="M145" s="533">
        <v>47084675</v>
      </c>
      <c r="N145" s="545">
        <f>+F145+G145+H145+I145+J145+K145+L145-M145</f>
        <v>690374949</v>
      </c>
      <c r="O145" s="548">
        <v>690374949</v>
      </c>
      <c r="P145" s="79" t="s">
        <v>690</v>
      </c>
      <c r="Q145" s="371" t="s">
        <v>705</v>
      </c>
      <c r="R145" s="79" t="s">
        <v>720</v>
      </c>
      <c r="S145" s="67">
        <v>42353480</v>
      </c>
      <c r="T145" s="46"/>
      <c r="U145" s="44">
        <v>3</v>
      </c>
      <c r="V145" s="80">
        <v>44588</v>
      </c>
      <c r="W145" s="67">
        <v>42353480</v>
      </c>
      <c r="X145" s="38">
        <v>1</v>
      </c>
      <c r="Y145" s="123" t="s">
        <v>860</v>
      </c>
      <c r="Z145" s="296">
        <v>42353480</v>
      </c>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0"/>
      <c r="BR145" s="50"/>
      <c r="BS145" s="50"/>
      <c r="BT145" s="50"/>
      <c r="BU145" s="50"/>
      <c r="BV145" s="50"/>
      <c r="BW145" s="50"/>
      <c r="BX145" s="50"/>
      <c r="BY145" s="50"/>
      <c r="BZ145" s="50"/>
      <c r="CA145" s="50"/>
      <c r="CB145" s="50"/>
      <c r="CC145" s="50"/>
      <c r="CD145" s="50"/>
      <c r="CE145" s="50"/>
      <c r="CF145" s="50"/>
      <c r="CG145" s="50"/>
      <c r="CH145" s="50"/>
      <c r="CI145" s="50"/>
      <c r="CJ145" s="50"/>
      <c r="CK145" s="50"/>
      <c r="CL145" s="50"/>
      <c r="CM145" s="50"/>
      <c r="CN145" s="50"/>
      <c r="CO145" s="50"/>
      <c r="CP145" s="50"/>
      <c r="CQ145" s="50"/>
      <c r="CR145" s="50"/>
      <c r="CS145" s="50"/>
      <c r="CT145" s="50"/>
      <c r="CU145" s="50"/>
      <c r="CV145" s="50"/>
      <c r="CW145" s="50"/>
      <c r="CX145" s="50"/>
      <c r="CY145" s="50"/>
      <c r="CZ145" s="50"/>
      <c r="DA145" s="50"/>
      <c r="DB145" s="50"/>
      <c r="DC145" s="50"/>
      <c r="DD145" s="50"/>
      <c r="DE145" s="50"/>
      <c r="DF145" s="50"/>
      <c r="DG145" s="50"/>
      <c r="DH145" s="50"/>
      <c r="DI145" s="50"/>
      <c r="DJ145" s="50"/>
      <c r="DK145" s="50"/>
      <c r="DL145" s="50"/>
      <c r="DM145" s="50"/>
      <c r="DN145" s="50"/>
      <c r="DO145" s="50"/>
      <c r="DP145" s="50"/>
      <c r="DQ145" s="50"/>
      <c r="DR145" s="50"/>
      <c r="DS145" s="50"/>
      <c r="DT145" s="50"/>
      <c r="DU145" s="50"/>
      <c r="DV145" s="50"/>
      <c r="DW145" s="50"/>
      <c r="DX145" s="50"/>
      <c r="DY145" s="50"/>
      <c r="DZ145" s="50"/>
      <c r="EA145" s="50"/>
    </row>
    <row r="146" spans="1:131" s="51" customFormat="1" ht="15" x14ac:dyDescent="0.25">
      <c r="A146" s="518"/>
      <c r="B146" s="531"/>
      <c r="C146" s="531"/>
      <c r="D146" s="518"/>
      <c r="E146" s="531"/>
      <c r="F146" s="540"/>
      <c r="G146" s="518"/>
      <c r="H146" s="518"/>
      <c r="I146" s="540"/>
      <c r="J146" s="534"/>
      <c r="K146" s="518"/>
      <c r="L146" s="518"/>
      <c r="M146" s="534"/>
      <c r="N146" s="546"/>
      <c r="O146" s="549"/>
      <c r="P146" s="79" t="s">
        <v>691</v>
      </c>
      <c r="Q146" s="371" t="s">
        <v>706</v>
      </c>
      <c r="R146" s="79" t="s">
        <v>721</v>
      </c>
      <c r="S146" s="67">
        <v>32919830</v>
      </c>
      <c r="T146" s="46"/>
      <c r="U146" s="44">
        <v>10</v>
      </c>
      <c r="V146" s="80">
        <v>44589</v>
      </c>
      <c r="W146" s="67">
        <v>32919830</v>
      </c>
      <c r="X146" s="38">
        <v>6</v>
      </c>
      <c r="Y146" s="123" t="s">
        <v>860</v>
      </c>
      <c r="Z146" s="296">
        <v>32919830</v>
      </c>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c r="CH146" s="50"/>
      <c r="CI146" s="50"/>
      <c r="CJ146" s="50"/>
      <c r="CK146" s="50"/>
      <c r="CL146" s="50"/>
      <c r="CM146" s="50"/>
      <c r="CN146" s="50"/>
      <c r="CO146" s="50"/>
      <c r="CP146" s="50"/>
      <c r="CQ146" s="50"/>
      <c r="CR146" s="50"/>
      <c r="CS146" s="50"/>
      <c r="CT146" s="50"/>
      <c r="CU146" s="50"/>
      <c r="CV146" s="50"/>
      <c r="CW146" s="50"/>
      <c r="CX146" s="50"/>
      <c r="CY146" s="50"/>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c r="EA146" s="50"/>
    </row>
    <row r="147" spans="1:131" s="51" customFormat="1" ht="15" x14ac:dyDescent="0.25">
      <c r="A147" s="518"/>
      <c r="B147" s="531"/>
      <c r="C147" s="531"/>
      <c r="D147" s="518"/>
      <c r="E147" s="531"/>
      <c r="F147" s="540"/>
      <c r="G147" s="518"/>
      <c r="H147" s="518"/>
      <c r="I147" s="540"/>
      <c r="J147" s="534"/>
      <c r="K147" s="518"/>
      <c r="L147" s="518"/>
      <c r="M147" s="534"/>
      <c r="N147" s="546"/>
      <c r="O147" s="549"/>
      <c r="P147" s="79" t="s">
        <v>692</v>
      </c>
      <c r="Q147" s="371" t="s">
        <v>707</v>
      </c>
      <c r="R147" s="79" t="s">
        <v>722</v>
      </c>
      <c r="S147" s="67">
        <v>39048222</v>
      </c>
      <c r="T147" s="46"/>
      <c r="U147" s="44">
        <v>19</v>
      </c>
      <c r="V147" s="80">
        <v>44589</v>
      </c>
      <c r="W147" s="67">
        <v>39048222</v>
      </c>
      <c r="X147" s="38">
        <v>1</v>
      </c>
      <c r="Y147" s="123" t="s">
        <v>860</v>
      </c>
      <c r="Z147" s="296">
        <v>39048222</v>
      </c>
      <c r="AA147" s="50"/>
      <c r="AB147" s="50"/>
      <c r="AC147" s="50"/>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0"/>
      <c r="DN147" s="50"/>
      <c r="DO147" s="50"/>
      <c r="DP147" s="50"/>
      <c r="DQ147" s="50"/>
      <c r="DR147" s="50"/>
      <c r="DS147" s="50"/>
      <c r="DT147" s="50"/>
      <c r="DU147" s="50"/>
      <c r="DV147" s="50"/>
      <c r="DW147" s="50"/>
      <c r="DX147" s="50"/>
      <c r="DY147" s="50"/>
      <c r="DZ147" s="50"/>
      <c r="EA147" s="50"/>
    </row>
    <row r="148" spans="1:131" s="51" customFormat="1" ht="15" x14ac:dyDescent="0.25">
      <c r="A148" s="518"/>
      <c r="B148" s="531"/>
      <c r="C148" s="531"/>
      <c r="D148" s="518"/>
      <c r="E148" s="531"/>
      <c r="F148" s="540"/>
      <c r="G148" s="518"/>
      <c r="H148" s="518"/>
      <c r="I148" s="540"/>
      <c r="J148" s="534"/>
      <c r="K148" s="518"/>
      <c r="L148" s="518"/>
      <c r="M148" s="534"/>
      <c r="N148" s="546"/>
      <c r="O148" s="549"/>
      <c r="P148" s="79" t="s">
        <v>693</v>
      </c>
      <c r="Q148" s="371" t="s">
        <v>708</v>
      </c>
      <c r="R148" s="79" t="s">
        <v>723</v>
      </c>
      <c r="S148" s="67">
        <v>37080000</v>
      </c>
      <c r="T148" s="46"/>
      <c r="U148" s="44">
        <v>12</v>
      </c>
      <c r="V148" s="80">
        <v>44589</v>
      </c>
      <c r="W148" s="67">
        <v>37080000</v>
      </c>
      <c r="X148" s="38">
        <v>4</v>
      </c>
      <c r="Y148" s="123" t="s">
        <v>860</v>
      </c>
      <c r="Z148" s="296">
        <v>37080000</v>
      </c>
      <c r="AA148" s="50"/>
      <c r="AB148" s="50"/>
      <c r="AC148" s="50"/>
      <c r="AD148" s="50"/>
      <c r="AE148" s="50"/>
      <c r="AF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c r="BI148" s="50"/>
      <c r="BJ148" s="50"/>
      <c r="BK148" s="50"/>
      <c r="BL148" s="50"/>
      <c r="BM148" s="50"/>
      <c r="BN148" s="50"/>
      <c r="BO148" s="50"/>
      <c r="BP148" s="50"/>
      <c r="BQ148" s="50"/>
      <c r="BR148" s="50"/>
      <c r="BS148" s="50"/>
      <c r="BT148" s="50"/>
      <c r="BU148" s="50"/>
      <c r="BV148" s="50"/>
      <c r="BW148" s="50"/>
      <c r="BX148" s="50"/>
      <c r="BY148" s="50"/>
      <c r="BZ148" s="50"/>
      <c r="CA148" s="50"/>
      <c r="CB148" s="50"/>
      <c r="CC148" s="50"/>
      <c r="CD148" s="50"/>
      <c r="CE148" s="50"/>
      <c r="CF148" s="50"/>
      <c r="CG148" s="50"/>
      <c r="CH148" s="50"/>
      <c r="CI148" s="50"/>
      <c r="CJ148" s="50"/>
      <c r="CK148" s="50"/>
      <c r="CL148" s="50"/>
      <c r="CM148" s="50"/>
      <c r="CN148" s="50"/>
      <c r="CO148" s="50"/>
      <c r="CP148" s="50"/>
      <c r="CQ148" s="50"/>
      <c r="CR148" s="50"/>
      <c r="CS148" s="50"/>
      <c r="CT148" s="50"/>
      <c r="CU148" s="50"/>
      <c r="CV148" s="50"/>
      <c r="CW148" s="50"/>
      <c r="CX148" s="50"/>
      <c r="CY148" s="50"/>
      <c r="CZ148" s="50"/>
      <c r="DA148" s="50"/>
      <c r="DB148" s="50"/>
      <c r="DC148" s="50"/>
      <c r="DD148" s="50"/>
      <c r="DE148" s="50"/>
      <c r="DF148" s="50"/>
      <c r="DG148" s="50"/>
      <c r="DH148" s="50"/>
      <c r="DI148" s="50"/>
      <c r="DJ148" s="50"/>
      <c r="DK148" s="50"/>
      <c r="DL148" s="50"/>
      <c r="DM148" s="50"/>
      <c r="DN148" s="50"/>
      <c r="DO148" s="50"/>
      <c r="DP148" s="50"/>
      <c r="DQ148" s="50"/>
      <c r="DR148" s="50"/>
      <c r="DS148" s="50"/>
      <c r="DT148" s="50"/>
      <c r="DU148" s="50"/>
      <c r="DV148" s="50"/>
      <c r="DW148" s="50"/>
      <c r="DX148" s="50"/>
      <c r="DY148" s="50"/>
      <c r="DZ148" s="50"/>
      <c r="EA148" s="50"/>
    </row>
    <row r="149" spans="1:131" s="51" customFormat="1" ht="15" x14ac:dyDescent="0.25">
      <c r="A149" s="518"/>
      <c r="B149" s="531"/>
      <c r="C149" s="531"/>
      <c r="D149" s="518"/>
      <c r="E149" s="531"/>
      <c r="F149" s="540"/>
      <c r="G149" s="518"/>
      <c r="H149" s="518"/>
      <c r="I149" s="540"/>
      <c r="J149" s="534"/>
      <c r="K149" s="518"/>
      <c r="L149" s="518"/>
      <c r="M149" s="534"/>
      <c r="N149" s="546"/>
      <c r="O149" s="549"/>
      <c r="P149" s="79" t="s">
        <v>694</v>
      </c>
      <c r="Q149" s="371" t="s">
        <v>709</v>
      </c>
      <c r="R149" s="79" t="s">
        <v>724</v>
      </c>
      <c r="S149" s="67">
        <v>39932815</v>
      </c>
      <c r="T149" s="46"/>
      <c r="U149" s="44">
        <v>20</v>
      </c>
      <c r="V149" s="80">
        <v>44589</v>
      </c>
      <c r="W149" s="67">
        <v>39932815</v>
      </c>
      <c r="X149" s="38">
        <v>2</v>
      </c>
      <c r="Y149" s="123" t="s">
        <v>860</v>
      </c>
      <c r="Z149" s="296">
        <v>39932815</v>
      </c>
      <c r="AA149" s="50"/>
      <c r="AB149" s="50"/>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c r="BI149" s="50"/>
      <c r="BJ149" s="50"/>
      <c r="BK149" s="50"/>
      <c r="BL149" s="50"/>
      <c r="BM149" s="50"/>
      <c r="BN149" s="50"/>
      <c r="BO149" s="50"/>
      <c r="BP149" s="50"/>
      <c r="BQ149" s="50"/>
      <c r="BR149" s="50"/>
      <c r="BS149" s="50"/>
      <c r="BT149" s="50"/>
      <c r="BU149" s="50"/>
      <c r="BV149" s="50"/>
      <c r="BW149" s="50"/>
      <c r="BX149" s="50"/>
      <c r="BY149" s="50"/>
      <c r="BZ149" s="50"/>
      <c r="CA149" s="50"/>
      <c r="CB149" s="50"/>
      <c r="CC149" s="50"/>
      <c r="CD149" s="50"/>
      <c r="CE149" s="50"/>
      <c r="CF149" s="50"/>
      <c r="CG149" s="50"/>
      <c r="CH149" s="50"/>
      <c r="CI149" s="50"/>
      <c r="CJ149" s="50"/>
      <c r="CK149" s="50"/>
      <c r="CL149" s="50"/>
      <c r="CM149" s="50"/>
      <c r="CN149" s="50"/>
      <c r="CO149" s="50"/>
      <c r="CP149" s="50"/>
      <c r="CQ149" s="50"/>
      <c r="CR149" s="50"/>
      <c r="CS149" s="50"/>
      <c r="CT149" s="50"/>
      <c r="CU149" s="50"/>
      <c r="CV149" s="50"/>
      <c r="CW149" s="50"/>
      <c r="CX149" s="50"/>
      <c r="CY149" s="50"/>
      <c r="CZ149" s="50"/>
      <c r="DA149" s="50"/>
      <c r="DB149" s="50"/>
      <c r="DC149" s="50"/>
      <c r="DD149" s="50"/>
      <c r="DE149" s="50"/>
      <c r="DF149" s="50"/>
      <c r="DG149" s="50"/>
      <c r="DH149" s="50"/>
      <c r="DI149" s="50"/>
      <c r="DJ149" s="50"/>
      <c r="DK149" s="50"/>
      <c r="DL149" s="50"/>
      <c r="DM149" s="50"/>
      <c r="DN149" s="50"/>
      <c r="DO149" s="50"/>
      <c r="DP149" s="50"/>
      <c r="DQ149" s="50"/>
      <c r="DR149" s="50"/>
      <c r="DS149" s="50"/>
      <c r="DT149" s="50"/>
      <c r="DU149" s="50"/>
      <c r="DV149" s="50"/>
      <c r="DW149" s="50"/>
      <c r="DX149" s="50"/>
      <c r="DY149" s="50"/>
      <c r="DZ149" s="50"/>
      <c r="EA149" s="50"/>
    </row>
    <row r="150" spans="1:131" s="51" customFormat="1" ht="15" x14ac:dyDescent="0.25">
      <c r="A150" s="518"/>
      <c r="B150" s="531"/>
      <c r="C150" s="531"/>
      <c r="D150" s="518"/>
      <c r="E150" s="531"/>
      <c r="F150" s="540"/>
      <c r="G150" s="518"/>
      <c r="H150" s="518"/>
      <c r="I150" s="540"/>
      <c r="J150" s="534"/>
      <c r="K150" s="518"/>
      <c r="L150" s="518"/>
      <c r="M150" s="534"/>
      <c r="N150" s="546"/>
      <c r="O150" s="549"/>
      <c r="P150" s="79" t="s">
        <v>695</v>
      </c>
      <c r="Q150" s="371" t="s">
        <v>710</v>
      </c>
      <c r="R150" s="79" t="s">
        <v>725</v>
      </c>
      <c r="S150" s="67">
        <v>16808393</v>
      </c>
      <c r="T150" s="46"/>
      <c r="U150" s="44">
        <v>15</v>
      </c>
      <c r="V150" s="80">
        <v>44589</v>
      </c>
      <c r="W150" s="67">
        <v>16808393</v>
      </c>
      <c r="X150" s="38">
        <v>10</v>
      </c>
      <c r="Y150" s="123" t="s">
        <v>860</v>
      </c>
      <c r="Z150" s="296">
        <v>16808393</v>
      </c>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50"/>
      <c r="BL150" s="50"/>
      <c r="BM150" s="50"/>
      <c r="BN150" s="50"/>
      <c r="BO150" s="50"/>
      <c r="BP150" s="50"/>
      <c r="BQ150" s="50"/>
      <c r="BR150" s="50"/>
      <c r="BS150" s="50"/>
      <c r="BT150" s="50"/>
      <c r="BU150" s="50"/>
      <c r="BV150" s="50"/>
      <c r="BW150" s="50"/>
      <c r="BX150" s="50"/>
      <c r="BY150" s="50"/>
      <c r="BZ150" s="50"/>
      <c r="CA150" s="50"/>
      <c r="CB150" s="50"/>
      <c r="CC150" s="50"/>
      <c r="CD150" s="50"/>
      <c r="CE150" s="50"/>
      <c r="CF150" s="50"/>
      <c r="CG150" s="50"/>
      <c r="CH150" s="50"/>
      <c r="CI150" s="50"/>
      <c r="CJ150" s="50"/>
      <c r="CK150" s="50"/>
      <c r="CL150" s="50"/>
      <c r="CM150" s="50"/>
      <c r="CN150" s="50"/>
      <c r="CO150" s="50"/>
      <c r="CP150" s="50"/>
      <c r="CQ150" s="50"/>
      <c r="CR150" s="50"/>
      <c r="CS150" s="50"/>
      <c r="CT150" s="50"/>
      <c r="CU150" s="50"/>
      <c r="CV150" s="50"/>
      <c r="CW150" s="50"/>
      <c r="CX150" s="50"/>
      <c r="CY150" s="50"/>
      <c r="CZ150" s="50"/>
      <c r="DA150" s="50"/>
      <c r="DB150" s="50"/>
      <c r="DC150" s="50"/>
      <c r="DD150" s="50"/>
      <c r="DE150" s="50"/>
      <c r="DF150" s="50"/>
      <c r="DG150" s="50"/>
      <c r="DH150" s="50"/>
      <c r="DI150" s="50"/>
      <c r="DJ150" s="50"/>
      <c r="DK150" s="50"/>
      <c r="DL150" s="50"/>
      <c r="DM150" s="50"/>
      <c r="DN150" s="50"/>
      <c r="DO150" s="50"/>
      <c r="DP150" s="50"/>
      <c r="DQ150" s="50"/>
      <c r="DR150" s="50"/>
      <c r="DS150" s="50"/>
      <c r="DT150" s="50"/>
      <c r="DU150" s="50"/>
      <c r="DV150" s="50"/>
      <c r="DW150" s="50"/>
      <c r="DX150" s="50"/>
      <c r="DY150" s="50"/>
      <c r="DZ150" s="50"/>
      <c r="EA150" s="50"/>
    </row>
    <row r="151" spans="1:131" s="51" customFormat="1" ht="15" x14ac:dyDescent="0.25">
      <c r="A151" s="518"/>
      <c r="B151" s="531"/>
      <c r="C151" s="531"/>
      <c r="D151" s="518"/>
      <c r="E151" s="531"/>
      <c r="F151" s="540"/>
      <c r="G151" s="518"/>
      <c r="H151" s="518"/>
      <c r="I151" s="540"/>
      <c r="J151" s="534"/>
      <c r="K151" s="518"/>
      <c r="L151" s="518"/>
      <c r="M151" s="534"/>
      <c r="N151" s="546"/>
      <c r="O151" s="549"/>
      <c r="P151" s="79" t="s">
        <v>696</v>
      </c>
      <c r="Q151" s="371" t="s">
        <v>711</v>
      </c>
      <c r="R151" s="79" t="s">
        <v>726</v>
      </c>
      <c r="S151" s="67">
        <v>18932933</v>
      </c>
      <c r="T151" s="46"/>
      <c r="U151" s="44">
        <v>13</v>
      </c>
      <c r="V151" s="80">
        <v>44589</v>
      </c>
      <c r="W151" s="67">
        <v>18932933</v>
      </c>
      <c r="X151" s="38">
        <v>9</v>
      </c>
      <c r="Y151" s="123" t="s">
        <v>860</v>
      </c>
      <c r="Z151" s="296">
        <v>18932933</v>
      </c>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0"/>
      <c r="BW151" s="50"/>
      <c r="BX151" s="50"/>
      <c r="BY151" s="50"/>
      <c r="BZ151" s="50"/>
      <c r="CA151" s="50"/>
      <c r="CB151" s="50"/>
      <c r="CC151" s="50"/>
      <c r="CD151" s="50"/>
      <c r="CE151" s="50"/>
      <c r="CF151" s="50"/>
      <c r="CG151" s="50"/>
      <c r="CH151" s="50"/>
      <c r="CI151" s="50"/>
      <c r="CJ151" s="50"/>
      <c r="CK151" s="50"/>
      <c r="CL151" s="50"/>
      <c r="CM151" s="50"/>
      <c r="CN151" s="50"/>
      <c r="CO151" s="50"/>
      <c r="CP151" s="50"/>
      <c r="CQ151" s="50"/>
      <c r="CR151" s="50"/>
      <c r="CS151" s="50"/>
      <c r="CT151" s="50"/>
      <c r="CU151" s="50"/>
      <c r="CV151" s="50"/>
      <c r="CW151" s="50"/>
      <c r="CX151" s="50"/>
      <c r="CY151" s="50"/>
      <c r="CZ151" s="50"/>
      <c r="DA151" s="50"/>
      <c r="DB151" s="50"/>
      <c r="DC151" s="50"/>
      <c r="DD151" s="50"/>
      <c r="DE151" s="50"/>
      <c r="DF151" s="50"/>
      <c r="DG151" s="50"/>
      <c r="DH151" s="50"/>
      <c r="DI151" s="50"/>
      <c r="DJ151" s="50"/>
      <c r="DK151" s="50"/>
      <c r="DL151" s="50"/>
      <c r="DM151" s="50"/>
      <c r="DN151" s="50"/>
      <c r="DO151" s="50"/>
      <c r="DP151" s="50"/>
      <c r="DQ151" s="50"/>
      <c r="DR151" s="50"/>
      <c r="DS151" s="50"/>
      <c r="DT151" s="50"/>
      <c r="DU151" s="50"/>
      <c r="DV151" s="50"/>
      <c r="DW151" s="50"/>
      <c r="DX151" s="50"/>
      <c r="DY151" s="50"/>
      <c r="DZ151" s="50"/>
      <c r="EA151" s="50"/>
    </row>
    <row r="152" spans="1:131" s="51" customFormat="1" ht="15" x14ac:dyDescent="0.25">
      <c r="A152" s="518"/>
      <c r="B152" s="531"/>
      <c r="C152" s="531"/>
      <c r="D152" s="518"/>
      <c r="E152" s="531"/>
      <c r="F152" s="540"/>
      <c r="G152" s="518"/>
      <c r="H152" s="518"/>
      <c r="I152" s="540"/>
      <c r="J152" s="534"/>
      <c r="K152" s="518"/>
      <c r="L152" s="518"/>
      <c r="M152" s="534"/>
      <c r="N152" s="546"/>
      <c r="O152" s="549"/>
      <c r="P152" s="79" t="s">
        <v>697</v>
      </c>
      <c r="Q152" s="371" t="s">
        <v>712</v>
      </c>
      <c r="R152" s="79" t="s">
        <v>727</v>
      </c>
      <c r="S152" s="67">
        <v>11873333</v>
      </c>
      <c r="T152" s="46"/>
      <c r="U152" s="44">
        <v>17</v>
      </c>
      <c r="V152" s="80">
        <v>44589</v>
      </c>
      <c r="W152" s="67">
        <v>11873333</v>
      </c>
      <c r="X152" s="38">
        <v>11</v>
      </c>
      <c r="Y152" s="123" t="s">
        <v>860</v>
      </c>
      <c r="Z152" s="296">
        <v>11873333</v>
      </c>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50"/>
      <c r="BJ152" s="50"/>
      <c r="BK152" s="50"/>
      <c r="BL152" s="50"/>
      <c r="BM152" s="50"/>
      <c r="BN152" s="50"/>
      <c r="BO152" s="50"/>
      <c r="BP152" s="50"/>
      <c r="BQ152" s="50"/>
      <c r="BR152" s="50"/>
      <c r="BS152" s="50"/>
      <c r="BT152" s="50"/>
      <c r="BU152" s="50"/>
      <c r="BV152" s="50"/>
      <c r="BW152" s="50"/>
      <c r="BX152" s="50"/>
      <c r="BY152" s="50"/>
      <c r="BZ152" s="50"/>
      <c r="CA152" s="50"/>
      <c r="CB152" s="50"/>
      <c r="CC152" s="50"/>
      <c r="CD152" s="50"/>
      <c r="CE152" s="50"/>
      <c r="CF152" s="50"/>
      <c r="CG152" s="50"/>
      <c r="CH152" s="50"/>
      <c r="CI152" s="50"/>
      <c r="CJ152" s="50"/>
      <c r="CK152" s="50"/>
      <c r="CL152" s="50"/>
      <c r="CM152" s="50"/>
      <c r="CN152" s="50"/>
      <c r="CO152" s="50"/>
      <c r="CP152" s="50"/>
      <c r="CQ152" s="50"/>
      <c r="CR152" s="50"/>
      <c r="CS152" s="50"/>
      <c r="CT152" s="50"/>
      <c r="CU152" s="50"/>
      <c r="CV152" s="50"/>
      <c r="CW152" s="50"/>
      <c r="CX152" s="50"/>
      <c r="CY152" s="50"/>
      <c r="CZ152" s="50"/>
      <c r="DA152" s="50"/>
      <c r="DB152" s="50"/>
      <c r="DC152" s="50"/>
      <c r="DD152" s="50"/>
      <c r="DE152" s="50"/>
      <c r="DF152" s="50"/>
      <c r="DG152" s="50"/>
      <c r="DH152" s="50"/>
      <c r="DI152" s="50"/>
      <c r="DJ152" s="50"/>
      <c r="DK152" s="50"/>
      <c r="DL152" s="50"/>
      <c r="DM152" s="50"/>
      <c r="DN152" s="50"/>
      <c r="DO152" s="50"/>
      <c r="DP152" s="50"/>
      <c r="DQ152" s="50"/>
      <c r="DR152" s="50"/>
      <c r="DS152" s="50"/>
      <c r="DT152" s="50"/>
      <c r="DU152" s="50"/>
      <c r="DV152" s="50"/>
      <c r="DW152" s="50"/>
      <c r="DX152" s="50"/>
      <c r="DY152" s="50"/>
      <c r="DZ152" s="50"/>
      <c r="EA152" s="50"/>
    </row>
    <row r="153" spans="1:131" s="51" customFormat="1" ht="15" x14ac:dyDescent="0.25">
      <c r="A153" s="518"/>
      <c r="B153" s="531"/>
      <c r="C153" s="531"/>
      <c r="D153" s="518"/>
      <c r="E153" s="531"/>
      <c r="F153" s="540"/>
      <c r="G153" s="518"/>
      <c r="H153" s="518"/>
      <c r="I153" s="540"/>
      <c r="J153" s="534"/>
      <c r="K153" s="518"/>
      <c r="L153" s="518"/>
      <c r="M153" s="534"/>
      <c r="N153" s="546"/>
      <c r="O153" s="549"/>
      <c r="P153" s="79" t="s">
        <v>698</v>
      </c>
      <c r="Q153" s="371" t="s">
        <v>713</v>
      </c>
      <c r="R153" s="79" t="s">
        <v>728</v>
      </c>
      <c r="S153" s="67">
        <v>27386666</v>
      </c>
      <c r="T153" s="46"/>
      <c r="U153" s="44">
        <v>9</v>
      </c>
      <c r="V153" s="80">
        <v>44589</v>
      </c>
      <c r="W153" s="67">
        <v>27386666</v>
      </c>
      <c r="X153" s="38">
        <v>7</v>
      </c>
      <c r="Y153" s="123" t="s">
        <v>860</v>
      </c>
      <c r="Z153" s="296">
        <v>27386666</v>
      </c>
      <c r="AA153" s="50"/>
      <c r="AB153" s="50"/>
      <c r="AC153" s="50"/>
      <c r="AD153" s="50"/>
      <c r="AE153" s="50"/>
      <c r="AF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c r="BI153" s="50"/>
      <c r="BJ153" s="50"/>
      <c r="BK153" s="50"/>
      <c r="BL153" s="50"/>
      <c r="BM153" s="50"/>
      <c r="BN153" s="50"/>
      <c r="BO153" s="50"/>
      <c r="BP153" s="50"/>
      <c r="BQ153" s="50"/>
      <c r="BR153" s="50"/>
      <c r="BS153" s="50"/>
      <c r="BT153" s="50"/>
      <c r="BU153" s="50"/>
      <c r="BV153" s="50"/>
      <c r="BW153" s="50"/>
      <c r="BX153" s="50"/>
      <c r="BY153" s="50"/>
      <c r="BZ153" s="50"/>
      <c r="CA153" s="50"/>
      <c r="CB153" s="50"/>
      <c r="CC153" s="50"/>
      <c r="CD153" s="50"/>
      <c r="CE153" s="50"/>
      <c r="CF153" s="50"/>
      <c r="CG153" s="50"/>
      <c r="CH153" s="50"/>
      <c r="CI153" s="50"/>
      <c r="CJ153" s="50"/>
      <c r="CK153" s="50"/>
      <c r="CL153" s="50"/>
      <c r="CM153" s="50"/>
      <c r="CN153" s="50"/>
      <c r="CO153" s="50"/>
      <c r="CP153" s="50"/>
      <c r="CQ153" s="50"/>
      <c r="CR153" s="50"/>
      <c r="CS153" s="50"/>
      <c r="CT153" s="50"/>
      <c r="CU153" s="50"/>
      <c r="CV153" s="50"/>
      <c r="CW153" s="50"/>
      <c r="CX153" s="50"/>
      <c r="CY153" s="50"/>
      <c r="CZ153" s="50"/>
      <c r="DA153" s="50"/>
      <c r="DB153" s="50"/>
      <c r="DC153" s="50"/>
      <c r="DD153" s="50"/>
      <c r="DE153" s="50"/>
      <c r="DF153" s="50"/>
      <c r="DG153" s="50"/>
      <c r="DH153" s="50"/>
      <c r="DI153" s="50"/>
      <c r="DJ153" s="50"/>
      <c r="DK153" s="50"/>
      <c r="DL153" s="50"/>
      <c r="DM153" s="50"/>
      <c r="DN153" s="50"/>
      <c r="DO153" s="50"/>
      <c r="DP153" s="50"/>
      <c r="DQ153" s="50"/>
      <c r="DR153" s="50"/>
      <c r="DS153" s="50"/>
      <c r="DT153" s="50"/>
      <c r="DU153" s="50"/>
      <c r="DV153" s="50"/>
      <c r="DW153" s="50"/>
      <c r="DX153" s="50"/>
      <c r="DY153" s="50"/>
      <c r="DZ153" s="50"/>
      <c r="EA153" s="50"/>
    </row>
    <row r="154" spans="1:131" s="51" customFormat="1" ht="15" x14ac:dyDescent="0.25">
      <c r="A154" s="518"/>
      <c r="B154" s="531"/>
      <c r="C154" s="531"/>
      <c r="D154" s="518"/>
      <c r="E154" s="531"/>
      <c r="F154" s="540"/>
      <c r="G154" s="518"/>
      <c r="H154" s="518"/>
      <c r="I154" s="540"/>
      <c r="J154" s="534"/>
      <c r="K154" s="518"/>
      <c r="L154" s="518"/>
      <c r="M154" s="534"/>
      <c r="N154" s="546"/>
      <c r="O154" s="549"/>
      <c r="P154" s="79" t="s">
        <v>699</v>
      </c>
      <c r="Q154" s="371" t="s">
        <v>714</v>
      </c>
      <c r="R154" s="79" t="s">
        <v>729</v>
      </c>
      <c r="S154" s="67">
        <v>52666666</v>
      </c>
      <c r="T154" s="46"/>
      <c r="U154" s="44">
        <v>5</v>
      </c>
      <c r="V154" s="80">
        <v>44588</v>
      </c>
      <c r="W154" s="67">
        <v>52666666</v>
      </c>
      <c r="X154" s="38">
        <v>2</v>
      </c>
      <c r="Y154" s="123" t="s">
        <v>860</v>
      </c>
      <c r="Z154" s="296">
        <v>52666666</v>
      </c>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50"/>
      <c r="BL154" s="50"/>
      <c r="BM154" s="50"/>
      <c r="BN154" s="50"/>
      <c r="BO154" s="50"/>
      <c r="BP154" s="50"/>
      <c r="BQ154" s="50"/>
      <c r="BR154" s="50"/>
      <c r="BS154" s="50"/>
      <c r="BT154" s="50"/>
      <c r="BU154" s="50"/>
      <c r="BV154" s="50"/>
      <c r="BW154" s="50"/>
      <c r="BX154" s="50"/>
      <c r="BY154" s="50"/>
      <c r="BZ154" s="50"/>
      <c r="CA154" s="50"/>
      <c r="CB154" s="50"/>
      <c r="CC154" s="50"/>
      <c r="CD154" s="50"/>
      <c r="CE154" s="50"/>
      <c r="CF154" s="50"/>
      <c r="CG154" s="50"/>
      <c r="CH154" s="50"/>
      <c r="CI154" s="50"/>
      <c r="CJ154" s="50"/>
      <c r="CK154" s="50"/>
      <c r="CL154" s="50"/>
      <c r="CM154" s="50"/>
      <c r="CN154" s="50"/>
      <c r="CO154" s="50"/>
      <c r="CP154" s="50"/>
      <c r="CQ154" s="50"/>
      <c r="CR154" s="50"/>
      <c r="CS154" s="50"/>
      <c r="CT154" s="50"/>
      <c r="CU154" s="50"/>
      <c r="CV154" s="50"/>
      <c r="CW154" s="50"/>
      <c r="CX154" s="50"/>
      <c r="CY154" s="50"/>
      <c r="CZ154" s="50"/>
      <c r="DA154" s="50"/>
      <c r="DB154" s="50"/>
      <c r="DC154" s="50"/>
      <c r="DD154" s="50"/>
      <c r="DE154" s="50"/>
      <c r="DF154" s="50"/>
      <c r="DG154" s="50"/>
      <c r="DH154" s="50"/>
      <c r="DI154" s="50"/>
      <c r="DJ154" s="50"/>
      <c r="DK154" s="50"/>
      <c r="DL154" s="50"/>
      <c r="DM154" s="50"/>
      <c r="DN154" s="50"/>
      <c r="DO154" s="50"/>
      <c r="DP154" s="50"/>
      <c r="DQ154" s="50"/>
      <c r="DR154" s="50"/>
      <c r="DS154" s="50"/>
      <c r="DT154" s="50"/>
      <c r="DU154" s="50"/>
      <c r="DV154" s="50"/>
      <c r="DW154" s="50"/>
      <c r="DX154" s="50"/>
      <c r="DY154" s="50"/>
      <c r="DZ154" s="50"/>
      <c r="EA154" s="50"/>
    </row>
    <row r="155" spans="1:131" s="51" customFormat="1" ht="15" x14ac:dyDescent="0.25">
      <c r="A155" s="518"/>
      <c r="B155" s="531"/>
      <c r="C155" s="531"/>
      <c r="D155" s="518"/>
      <c r="E155" s="531"/>
      <c r="F155" s="540"/>
      <c r="G155" s="518"/>
      <c r="H155" s="518"/>
      <c r="I155" s="540"/>
      <c r="J155" s="534"/>
      <c r="K155" s="518"/>
      <c r="L155" s="518"/>
      <c r="M155" s="534"/>
      <c r="N155" s="546"/>
      <c r="O155" s="549"/>
      <c r="P155" s="79" t="s">
        <v>700</v>
      </c>
      <c r="Q155" s="371" t="s">
        <v>715</v>
      </c>
      <c r="R155" s="79" t="s">
        <v>730</v>
      </c>
      <c r="S155" s="67">
        <v>32495058</v>
      </c>
      <c r="T155" s="46"/>
      <c r="U155" s="44">
        <v>6</v>
      </c>
      <c r="V155" s="80">
        <v>44588</v>
      </c>
      <c r="W155" s="67">
        <v>32495058</v>
      </c>
      <c r="X155" s="38">
        <v>3</v>
      </c>
      <c r="Y155" s="123" t="s">
        <v>860</v>
      </c>
      <c r="Z155" s="296">
        <v>32495058</v>
      </c>
      <c r="AA155" s="50"/>
      <c r="AB155" s="50"/>
      <c r="AC155" s="50"/>
      <c r="AD155" s="50"/>
      <c r="AE155" s="50"/>
      <c r="AF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c r="BI155" s="50"/>
      <c r="BJ155" s="50"/>
      <c r="BK155" s="50"/>
      <c r="BL155" s="50"/>
      <c r="BM155" s="50"/>
      <c r="BN155" s="50"/>
      <c r="BO155" s="50"/>
      <c r="BP155" s="50"/>
      <c r="BQ155" s="50"/>
      <c r="BR155" s="50"/>
      <c r="BS155" s="50"/>
      <c r="BT155" s="50"/>
      <c r="BU155" s="50"/>
      <c r="BV155" s="50"/>
      <c r="BW155" s="50"/>
      <c r="BX155" s="50"/>
      <c r="BY155" s="50"/>
      <c r="BZ155" s="50"/>
      <c r="CA155" s="50"/>
      <c r="CB155" s="50"/>
      <c r="CC155" s="50"/>
      <c r="CD155" s="50"/>
      <c r="CE155" s="50"/>
      <c r="CF155" s="50"/>
      <c r="CG155" s="50"/>
      <c r="CH155" s="50"/>
      <c r="CI155" s="50"/>
      <c r="CJ155" s="50"/>
      <c r="CK155" s="50"/>
      <c r="CL155" s="50"/>
      <c r="CM155" s="50"/>
      <c r="CN155" s="50"/>
      <c r="CO155" s="50"/>
      <c r="CP155" s="50"/>
      <c r="CQ155" s="50"/>
      <c r="CR155" s="50"/>
      <c r="CS155" s="50"/>
      <c r="CT155" s="50"/>
      <c r="CU155" s="50"/>
      <c r="CV155" s="50"/>
      <c r="CW155" s="50"/>
      <c r="CX155" s="50"/>
      <c r="CY155" s="50"/>
      <c r="CZ155" s="50"/>
      <c r="DA155" s="50"/>
      <c r="DB155" s="50"/>
      <c r="DC155" s="50"/>
      <c r="DD155" s="50"/>
      <c r="DE155" s="50"/>
      <c r="DF155" s="50"/>
      <c r="DG155" s="50"/>
      <c r="DH155" s="50"/>
      <c r="DI155" s="50"/>
      <c r="DJ155" s="50"/>
      <c r="DK155" s="50"/>
      <c r="DL155" s="50"/>
      <c r="DM155" s="50"/>
      <c r="DN155" s="50"/>
      <c r="DO155" s="50"/>
      <c r="DP155" s="50"/>
      <c r="DQ155" s="50"/>
      <c r="DR155" s="50"/>
      <c r="DS155" s="50"/>
      <c r="DT155" s="50"/>
      <c r="DU155" s="50"/>
      <c r="DV155" s="50"/>
      <c r="DW155" s="50"/>
      <c r="DX155" s="50"/>
      <c r="DY155" s="50"/>
      <c r="DZ155" s="50"/>
      <c r="EA155" s="50"/>
    </row>
    <row r="156" spans="1:131" s="51" customFormat="1" ht="15" x14ac:dyDescent="0.25">
      <c r="A156" s="518"/>
      <c r="B156" s="531"/>
      <c r="C156" s="531"/>
      <c r="D156" s="518"/>
      <c r="E156" s="531"/>
      <c r="F156" s="540"/>
      <c r="G156" s="518"/>
      <c r="H156" s="518"/>
      <c r="I156" s="540"/>
      <c r="J156" s="534"/>
      <c r="K156" s="518"/>
      <c r="L156" s="518"/>
      <c r="M156" s="534"/>
      <c r="N156" s="546"/>
      <c r="O156" s="549"/>
      <c r="P156" s="79" t="s">
        <v>701</v>
      </c>
      <c r="Q156" s="371" t="s">
        <v>716</v>
      </c>
      <c r="R156" s="79" t="s">
        <v>731</v>
      </c>
      <c r="S156" s="67">
        <v>32919830</v>
      </c>
      <c r="T156" s="46"/>
      <c r="U156" s="44">
        <v>16</v>
      </c>
      <c r="V156" s="80">
        <v>44589</v>
      </c>
      <c r="W156" s="67">
        <v>32919830</v>
      </c>
      <c r="X156" s="38">
        <v>8</v>
      </c>
      <c r="Y156" s="123" t="s">
        <v>860</v>
      </c>
      <c r="Z156" s="296">
        <v>32919830</v>
      </c>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0"/>
      <c r="BV156" s="50"/>
      <c r="BW156" s="50"/>
      <c r="BX156" s="50"/>
      <c r="BY156" s="50"/>
      <c r="BZ156" s="50"/>
      <c r="CA156" s="50"/>
      <c r="CB156" s="50"/>
      <c r="CC156" s="50"/>
      <c r="CD156" s="50"/>
      <c r="CE156" s="50"/>
      <c r="CF156" s="50"/>
      <c r="CG156" s="50"/>
      <c r="CH156" s="50"/>
      <c r="CI156" s="50"/>
      <c r="CJ156" s="50"/>
      <c r="CK156" s="50"/>
      <c r="CL156" s="50"/>
      <c r="CM156" s="50"/>
      <c r="CN156" s="50"/>
      <c r="CO156" s="50"/>
      <c r="CP156" s="50"/>
      <c r="CQ156" s="50"/>
      <c r="CR156" s="50"/>
      <c r="CS156" s="50"/>
      <c r="CT156" s="50"/>
      <c r="CU156" s="50"/>
      <c r="CV156" s="50"/>
      <c r="CW156" s="50"/>
      <c r="CX156" s="50"/>
      <c r="CY156" s="50"/>
      <c r="CZ156" s="50"/>
      <c r="DA156" s="50"/>
      <c r="DB156" s="50"/>
      <c r="DC156" s="50"/>
      <c r="DD156" s="50"/>
      <c r="DE156" s="50"/>
      <c r="DF156" s="50"/>
      <c r="DG156" s="50"/>
      <c r="DH156" s="50"/>
      <c r="DI156" s="50"/>
      <c r="DJ156" s="50"/>
      <c r="DK156" s="50"/>
      <c r="DL156" s="50"/>
      <c r="DM156" s="50"/>
      <c r="DN156" s="50"/>
      <c r="DO156" s="50"/>
      <c r="DP156" s="50"/>
      <c r="DQ156" s="50"/>
      <c r="DR156" s="50"/>
      <c r="DS156" s="50"/>
      <c r="DT156" s="50"/>
      <c r="DU156" s="50"/>
      <c r="DV156" s="50"/>
      <c r="DW156" s="50"/>
      <c r="DX156" s="50"/>
      <c r="DY156" s="50"/>
      <c r="DZ156" s="50"/>
      <c r="EA156" s="50"/>
    </row>
    <row r="157" spans="1:131" s="51" customFormat="1" ht="15" x14ac:dyDescent="0.25">
      <c r="A157" s="518"/>
      <c r="B157" s="531"/>
      <c r="C157" s="531"/>
      <c r="D157" s="518"/>
      <c r="E157" s="531"/>
      <c r="F157" s="540"/>
      <c r="G157" s="518"/>
      <c r="H157" s="518"/>
      <c r="I157" s="540"/>
      <c r="J157" s="534"/>
      <c r="K157" s="518"/>
      <c r="L157" s="518"/>
      <c r="M157" s="534"/>
      <c r="N157" s="546"/>
      <c r="O157" s="549"/>
      <c r="P157" s="79" t="s">
        <v>702</v>
      </c>
      <c r="Q157" s="371" t="s">
        <v>717</v>
      </c>
      <c r="R157" s="79" t="s">
        <v>732</v>
      </c>
      <c r="S157" s="67">
        <v>31600000</v>
      </c>
      <c r="T157" s="46"/>
      <c r="U157" s="44">
        <v>1</v>
      </c>
      <c r="V157" s="80">
        <v>44588</v>
      </c>
      <c r="W157" s="67">
        <v>5103400</v>
      </c>
      <c r="X157" s="38">
        <v>4</v>
      </c>
      <c r="Y157" s="123" t="s">
        <v>860</v>
      </c>
      <c r="Z157" s="296">
        <v>5103400</v>
      </c>
      <c r="AA157" s="50"/>
      <c r="AB157" s="50"/>
      <c r="AC157" s="50"/>
      <c r="AD157" s="50"/>
      <c r="AE157" s="50"/>
      <c r="AF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c r="BI157" s="50"/>
      <c r="BJ157" s="50"/>
      <c r="BK157" s="50"/>
      <c r="BL157" s="50"/>
      <c r="BM157" s="50"/>
      <c r="BN157" s="50"/>
      <c r="BO157" s="50"/>
      <c r="BP157" s="50"/>
      <c r="BQ157" s="50"/>
      <c r="BR157" s="50"/>
      <c r="BS157" s="50"/>
      <c r="BT157" s="50"/>
      <c r="BU157" s="50"/>
      <c r="BV157" s="50"/>
      <c r="BW157" s="50"/>
      <c r="BX157" s="50"/>
      <c r="BY157" s="50"/>
      <c r="BZ157" s="50"/>
      <c r="CA157" s="50"/>
      <c r="CB157" s="50"/>
      <c r="CC157" s="50"/>
      <c r="CD157" s="50"/>
      <c r="CE157" s="50"/>
      <c r="CF157" s="50"/>
      <c r="CG157" s="50"/>
      <c r="CH157" s="50"/>
      <c r="CI157" s="50"/>
      <c r="CJ157" s="50"/>
      <c r="CK157" s="50"/>
      <c r="CL157" s="50"/>
      <c r="CM157" s="50"/>
      <c r="CN157" s="50"/>
      <c r="CO157" s="50"/>
      <c r="CP157" s="50"/>
      <c r="CQ157" s="50"/>
      <c r="CR157" s="50"/>
      <c r="CS157" s="50"/>
      <c r="CT157" s="50"/>
      <c r="CU157" s="50"/>
      <c r="CV157" s="50"/>
      <c r="CW157" s="50"/>
      <c r="CX157" s="50"/>
      <c r="CY157" s="50"/>
      <c r="CZ157" s="50"/>
      <c r="DA157" s="50"/>
      <c r="DB157" s="50"/>
      <c r="DC157" s="50"/>
      <c r="DD157" s="50"/>
      <c r="DE157" s="50"/>
      <c r="DF157" s="50"/>
      <c r="DG157" s="50"/>
      <c r="DH157" s="50"/>
      <c r="DI157" s="50"/>
      <c r="DJ157" s="50"/>
      <c r="DK157" s="50"/>
      <c r="DL157" s="50"/>
      <c r="DM157" s="50"/>
      <c r="DN157" s="50"/>
      <c r="DO157" s="50"/>
      <c r="DP157" s="50"/>
      <c r="DQ157" s="50"/>
      <c r="DR157" s="50"/>
      <c r="DS157" s="50"/>
      <c r="DT157" s="50"/>
      <c r="DU157" s="50"/>
      <c r="DV157" s="50"/>
      <c r="DW157" s="50"/>
      <c r="DX157" s="50"/>
      <c r="DY157" s="50"/>
      <c r="DZ157" s="50"/>
      <c r="EA157" s="50"/>
    </row>
    <row r="158" spans="1:131" s="51" customFormat="1" ht="15" x14ac:dyDescent="0.25">
      <c r="A158" s="518"/>
      <c r="B158" s="531"/>
      <c r="C158" s="531"/>
      <c r="D158" s="518"/>
      <c r="E158" s="531"/>
      <c r="F158" s="540"/>
      <c r="G158" s="518"/>
      <c r="H158" s="518"/>
      <c r="I158" s="540"/>
      <c r="J158" s="534"/>
      <c r="K158" s="518"/>
      <c r="L158" s="518"/>
      <c r="M158" s="534"/>
      <c r="N158" s="546"/>
      <c r="O158" s="549"/>
      <c r="P158" s="79" t="s">
        <v>703</v>
      </c>
      <c r="Q158" s="371" t="s">
        <v>718</v>
      </c>
      <c r="R158" s="79" t="s">
        <v>733</v>
      </c>
      <c r="S158" s="67">
        <v>18723333</v>
      </c>
      <c r="T158" s="46"/>
      <c r="U158" s="44">
        <v>11</v>
      </c>
      <c r="V158" s="80">
        <v>44589</v>
      </c>
      <c r="W158" s="67">
        <v>18723333</v>
      </c>
      <c r="X158" s="38">
        <v>5</v>
      </c>
      <c r="Y158" s="123" t="s">
        <v>860</v>
      </c>
      <c r="Z158" s="296">
        <v>18723333</v>
      </c>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50"/>
      <c r="BL158" s="50"/>
      <c r="BM158" s="50"/>
      <c r="BN158" s="50"/>
      <c r="BO158" s="50"/>
      <c r="BP158" s="50"/>
      <c r="BQ158" s="50"/>
      <c r="BR158" s="50"/>
      <c r="BS158" s="50"/>
      <c r="BT158" s="50"/>
      <c r="BU158" s="50"/>
      <c r="BV158" s="50"/>
      <c r="BW158" s="50"/>
      <c r="BX158" s="50"/>
      <c r="BY158" s="50"/>
      <c r="BZ158" s="50"/>
      <c r="CA158" s="50"/>
      <c r="CB158" s="50"/>
      <c r="CC158" s="50"/>
      <c r="CD158" s="50"/>
      <c r="CE158" s="50"/>
      <c r="CF158" s="50"/>
      <c r="CG158" s="50"/>
      <c r="CH158" s="50"/>
      <c r="CI158" s="50"/>
      <c r="CJ158" s="50"/>
      <c r="CK158" s="50"/>
      <c r="CL158" s="50"/>
      <c r="CM158" s="50"/>
      <c r="CN158" s="50"/>
      <c r="CO158" s="50"/>
      <c r="CP158" s="50"/>
      <c r="CQ158" s="50"/>
      <c r="CR158" s="50"/>
      <c r="CS158" s="50"/>
      <c r="CT158" s="50"/>
      <c r="CU158" s="50"/>
      <c r="CV158" s="50"/>
      <c r="CW158" s="50"/>
      <c r="CX158" s="50"/>
      <c r="CY158" s="50"/>
      <c r="CZ158" s="50"/>
      <c r="DA158" s="50"/>
      <c r="DB158" s="50"/>
      <c r="DC158" s="50"/>
      <c r="DD158" s="50"/>
      <c r="DE158" s="50"/>
      <c r="DF158" s="50"/>
      <c r="DG158" s="50"/>
      <c r="DH158" s="50"/>
      <c r="DI158" s="50"/>
      <c r="DJ158" s="50"/>
      <c r="DK158" s="50"/>
      <c r="DL158" s="50"/>
      <c r="DM158" s="50"/>
      <c r="DN158" s="50"/>
      <c r="DO158" s="50"/>
      <c r="DP158" s="50"/>
      <c r="DQ158" s="50"/>
      <c r="DR158" s="50"/>
      <c r="DS158" s="50"/>
      <c r="DT158" s="50"/>
      <c r="DU158" s="50"/>
      <c r="DV158" s="50"/>
      <c r="DW158" s="50"/>
      <c r="DX158" s="50"/>
      <c r="DY158" s="50"/>
      <c r="DZ158" s="50"/>
      <c r="EA158" s="50"/>
    </row>
    <row r="159" spans="1:131" s="51" customFormat="1" ht="15" x14ac:dyDescent="0.25">
      <c r="A159" s="518"/>
      <c r="B159" s="531"/>
      <c r="C159" s="531"/>
      <c r="D159" s="518"/>
      <c r="E159" s="531"/>
      <c r="F159" s="540"/>
      <c r="G159" s="518"/>
      <c r="H159" s="518"/>
      <c r="I159" s="540"/>
      <c r="J159" s="534"/>
      <c r="K159" s="518"/>
      <c r="L159" s="518"/>
      <c r="M159" s="534"/>
      <c r="N159" s="546"/>
      <c r="O159" s="549"/>
      <c r="P159" s="79" t="s">
        <v>704</v>
      </c>
      <c r="Q159" s="371" t="s">
        <v>719</v>
      </c>
      <c r="R159" s="79" t="s">
        <v>734</v>
      </c>
      <c r="S159" s="67">
        <v>18632000</v>
      </c>
      <c r="T159" s="46"/>
      <c r="U159" s="44">
        <v>18</v>
      </c>
      <c r="V159" s="80">
        <v>44589</v>
      </c>
      <c r="W159" s="67">
        <v>18632000</v>
      </c>
      <c r="X159" s="38">
        <v>3</v>
      </c>
      <c r="Y159" s="123" t="s">
        <v>860</v>
      </c>
      <c r="Z159" s="296">
        <v>18632000</v>
      </c>
      <c r="AA159" s="50"/>
      <c r="AB159" s="50"/>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c r="BI159" s="50"/>
      <c r="BJ159" s="50"/>
      <c r="BK159" s="50"/>
      <c r="BL159" s="50"/>
      <c r="BM159" s="50"/>
      <c r="BN159" s="50"/>
      <c r="BO159" s="50"/>
      <c r="BP159" s="50"/>
      <c r="BQ159" s="50"/>
      <c r="BR159" s="50"/>
      <c r="BS159" s="50"/>
      <c r="BT159" s="50"/>
      <c r="BU159" s="50"/>
      <c r="BV159" s="50"/>
      <c r="BW159" s="50"/>
      <c r="BX159" s="50"/>
      <c r="BY159" s="50"/>
      <c r="BZ159" s="50"/>
      <c r="CA159" s="50"/>
      <c r="CB159" s="50"/>
      <c r="CC159" s="50"/>
      <c r="CD159" s="50"/>
      <c r="CE159" s="50"/>
      <c r="CF159" s="50"/>
      <c r="CG159" s="50"/>
      <c r="CH159" s="50"/>
      <c r="CI159" s="50"/>
      <c r="CJ159" s="50"/>
      <c r="CK159" s="50"/>
      <c r="CL159" s="50"/>
      <c r="CM159" s="50"/>
      <c r="CN159" s="50"/>
      <c r="CO159" s="50"/>
      <c r="CP159" s="50"/>
      <c r="CQ159" s="50"/>
      <c r="CR159" s="50"/>
      <c r="CS159" s="50"/>
      <c r="CT159" s="50"/>
      <c r="CU159" s="50"/>
      <c r="CV159" s="50"/>
      <c r="CW159" s="50"/>
      <c r="CX159" s="50"/>
      <c r="CY159" s="50"/>
      <c r="CZ159" s="50"/>
      <c r="DA159" s="50"/>
      <c r="DB159" s="50"/>
      <c r="DC159" s="50"/>
      <c r="DD159" s="50"/>
      <c r="DE159" s="50"/>
      <c r="DF159" s="50"/>
      <c r="DG159" s="50"/>
      <c r="DH159" s="50"/>
      <c r="DI159" s="50"/>
      <c r="DJ159" s="50"/>
      <c r="DK159" s="50"/>
      <c r="DL159" s="50"/>
      <c r="DM159" s="50"/>
      <c r="DN159" s="50"/>
      <c r="DO159" s="50"/>
      <c r="DP159" s="50"/>
      <c r="DQ159" s="50"/>
      <c r="DR159" s="50"/>
      <c r="DS159" s="50"/>
      <c r="DT159" s="50"/>
      <c r="DU159" s="50"/>
      <c r="DV159" s="50"/>
      <c r="DW159" s="50"/>
      <c r="DX159" s="50"/>
      <c r="DY159" s="50"/>
      <c r="DZ159" s="50"/>
      <c r="EA159" s="50"/>
    </row>
    <row r="160" spans="1:131" s="51" customFormat="1" ht="15" x14ac:dyDescent="0.25">
      <c r="A160" s="518"/>
      <c r="B160" s="531"/>
      <c r="C160" s="531"/>
      <c r="D160" s="518"/>
      <c r="E160" s="531"/>
      <c r="F160" s="540"/>
      <c r="G160" s="518"/>
      <c r="H160" s="518"/>
      <c r="I160" s="540"/>
      <c r="J160" s="534"/>
      <c r="K160" s="518"/>
      <c r="L160" s="518"/>
      <c r="M160" s="534"/>
      <c r="N160" s="546"/>
      <c r="O160" s="549"/>
      <c r="P160" s="79" t="s">
        <v>1864</v>
      </c>
      <c r="Q160" s="371" t="s">
        <v>1866</v>
      </c>
      <c r="R160" s="79" t="s">
        <v>1862</v>
      </c>
      <c r="S160" s="295">
        <v>267713500</v>
      </c>
      <c r="T160" s="46"/>
      <c r="U160" s="355">
        <v>36</v>
      </c>
      <c r="V160" s="80">
        <v>44764</v>
      </c>
      <c r="W160" s="295">
        <v>267713500</v>
      </c>
      <c r="X160" s="354">
        <v>99</v>
      </c>
      <c r="Y160" s="294">
        <v>44774</v>
      </c>
      <c r="Z160" s="296">
        <v>15866666</v>
      </c>
      <c r="AA160" s="50"/>
      <c r="AB160" s="50"/>
      <c r="AC160" s="50"/>
      <c r="AD160" s="50"/>
      <c r="AE160" s="50"/>
      <c r="AF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c r="BI160" s="50"/>
      <c r="BJ160" s="50"/>
      <c r="BK160" s="50"/>
      <c r="BL160" s="50"/>
      <c r="BM160" s="50"/>
      <c r="BN160" s="50"/>
      <c r="BO160" s="50"/>
      <c r="BP160" s="50"/>
      <c r="BQ160" s="50"/>
      <c r="BR160" s="50"/>
      <c r="BS160" s="50"/>
      <c r="BT160" s="50"/>
      <c r="BU160" s="50"/>
      <c r="BV160" s="50"/>
      <c r="BW160" s="50"/>
      <c r="BX160" s="50"/>
      <c r="BY160" s="50"/>
      <c r="BZ160" s="50"/>
      <c r="CA160" s="50"/>
      <c r="CB160" s="50"/>
      <c r="CC160" s="50"/>
      <c r="CD160" s="50"/>
      <c r="CE160" s="50"/>
      <c r="CF160" s="50"/>
      <c r="CG160" s="50"/>
      <c r="CH160" s="50"/>
      <c r="CI160" s="50"/>
      <c r="CJ160" s="50"/>
      <c r="CK160" s="50"/>
      <c r="CL160" s="50"/>
      <c r="CM160" s="50"/>
      <c r="CN160" s="50"/>
      <c r="CO160" s="50"/>
      <c r="CP160" s="50"/>
      <c r="CQ160" s="50"/>
      <c r="CR160" s="50"/>
      <c r="CS160" s="50"/>
      <c r="CT160" s="50"/>
      <c r="CU160" s="50"/>
      <c r="CV160" s="50"/>
      <c r="CW160" s="50"/>
      <c r="CX160" s="50"/>
      <c r="CY160" s="50"/>
      <c r="CZ160" s="50"/>
      <c r="DA160" s="50"/>
      <c r="DB160" s="50"/>
      <c r="DC160" s="50"/>
      <c r="DD160" s="50"/>
      <c r="DE160" s="50"/>
      <c r="DF160" s="50"/>
      <c r="DG160" s="50"/>
      <c r="DH160" s="50"/>
      <c r="DI160" s="50"/>
      <c r="DJ160" s="50"/>
      <c r="DK160" s="50"/>
      <c r="DL160" s="50"/>
      <c r="DM160" s="50"/>
      <c r="DN160" s="50"/>
      <c r="DO160" s="50"/>
      <c r="DP160" s="50"/>
      <c r="DQ160" s="50"/>
      <c r="DR160" s="50"/>
      <c r="DS160" s="50"/>
      <c r="DT160" s="50"/>
      <c r="DU160" s="50"/>
      <c r="DV160" s="50"/>
      <c r="DW160" s="50"/>
      <c r="DX160" s="50"/>
      <c r="DY160" s="50"/>
      <c r="DZ160" s="50"/>
      <c r="EA160" s="50"/>
    </row>
    <row r="161" spans="1:131" s="51" customFormat="1" ht="15" x14ac:dyDescent="0.25">
      <c r="A161" s="518"/>
      <c r="B161" s="531"/>
      <c r="C161" s="531"/>
      <c r="D161" s="518"/>
      <c r="E161" s="531"/>
      <c r="F161" s="540"/>
      <c r="G161" s="518"/>
      <c r="H161" s="518"/>
      <c r="I161" s="540"/>
      <c r="J161" s="534"/>
      <c r="K161" s="518"/>
      <c r="L161" s="518"/>
      <c r="M161" s="534"/>
      <c r="N161" s="546"/>
      <c r="O161" s="549"/>
      <c r="P161" s="79"/>
      <c r="Q161" s="446"/>
      <c r="R161" s="79"/>
      <c r="S161" s="295"/>
      <c r="T161" s="46"/>
      <c r="U161" s="355"/>
      <c r="V161" s="80"/>
      <c r="W161" s="295"/>
      <c r="X161" s="445">
        <v>100</v>
      </c>
      <c r="Y161" s="294">
        <v>44774</v>
      </c>
      <c r="Z161" s="296">
        <v>15730000</v>
      </c>
      <c r="AA161" s="50"/>
      <c r="AB161" s="50"/>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c r="BI161" s="50"/>
      <c r="BJ161" s="50"/>
      <c r="BK161" s="50"/>
      <c r="BL161" s="50"/>
      <c r="BM161" s="50"/>
      <c r="BN161" s="50"/>
      <c r="BO161" s="50"/>
      <c r="BP161" s="50"/>
      <c r="BQ161" s="50"/>
      <c r="BR161" s="50"/>
      <c r="BS161" s="50"/>
      <c r="BT161" s="50"/>
      <c r="BU161" s="50"/>
      <c r="BV161" s="50"/>
      <c r="BW161" s="50"/>
      <c r="BX161" s="50"/>
      <c r="BY161" s="50"/>
      <c r="BZ161" s="50"/>
      <c r="CA161" s="50"/>
      <c r="CB161" s="50"/>
      <c r="CC161" s="50"/>
      <c r="CD161" s="50"/>
      <c r="CE161" s="50"/>
      <c r="CF161" s="50"/>
      <c r="CG161" s="50"/>
      <c r="CH161" s="50"/>
      <c r="CI161" s="50"/>
      <c r="CJ161" s="50"/>
      <c r="CK161" s="50"/>
      <c r="CL161" s="50"/>
      <c r="CM161" s="50"/>
      <c r="CN161" s="50"/>
      <c r="CO161" s="50"/>
      <c r="CP161" s="50"/>
      <c r="CQ161" s="50"/>
      <c r="CR161" s="50"/>
      <c r="CS161" s="50"/>
      <c r="CT161" s="50"/>
      <c r="CU161" s="50"/>
      <c r="CV161" s="50"/>
      <c r="CW161" s="50"/>
      <c r="CX161" s="50"/>
      <c r="CY161" s="50"/>
      <c r="CZ161" s="50"/>
      <c r="DA161" s="50"/>
      <c r="DB161" s="50"/>
      <c r="DC161" s="50"/>
      <c r="DD161" s="50"/>
      <c r="DE161" s="50"/>
      <c r="DF161" s="50"/>
      <c r="DG161" s="50"/>
      <c r="DH161" s="50"/>
      <c r="DI161" s="50"/>
      <c r="DJ161" s="50"/>
      <c r="DK161" s="50"/>
      <c r="DL161" s="50"/>
      <c r="DM161" s="50"/>
      <c r="DN161" s="50"/>
      <c r="DO161" s="50"/>
      <c r="DP161" s="50"/>
      <c r="DQ161" s="50"/>
      <c r="DR161" s="50"/>
      <c r="DS161" s="50"/>
      <c r="DT161" s="50"/>
      <c r="DU161" s="50"/>
      <c r="DV161" s="50"/>
      <c r="DW161" s="50"/>
      <c r="DX161" s="50"/>
      <c r="DY161" s="50"/>
      <c r="DZ161" s="50"/>
      <c r="EA161" s="50"/>
    </row>
    <row r="162" spans="1:131" s="51" customFormat="1" ht="15" x14ac:dyDescent="0.25">
      <c r="A162" s="518"/>
      <c r="B162" s="531"/>
      <c r="C162" s="531"/>
      <c r="D162" s="518"/>
      <c r="E162" s="531"/>
      <c r="F162" s="540"/>
      <c r="G162" s="518"/>
      <c r="H162" s="518"/>
      <c r="I162" s="540"/>
      <c r="J162" s="534"/>
      <c r="K162" s="518"/>
      <c r="L162" s="518"/>
      <c r="M162" s="534"/>
      <c r="N162" s="546"/>
      <c r="O162" s="549"/>
      <c r="P162" s="79"/>
      <c r="Q162" s="446"/>
      <c r="R162" s="79"/>
      <c r="S162" s="295"/>
      <c r="T162" s="46"/>
      <c r="U162" s="355"/>
      <c r="V162" s="80"/>
      <c r="W162" s="295"/>
      <c r="X162" s="445">
        <v>101</v>
      </c>
      <c r="Y162" s="294">
        <v>44774</v>
      </c>
      <c r="Z162" s="296">
        <v>22880000</v>
      </c>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c r="BJ162" s="50"/>
      <c r="BK162" s="50"/>
      <c r="BL162" s="50"/>
      <c r="BM162" s="50"/>
      <c r="BN162" s="50"/>
      <c r="BO162" s="50"/>
      <c r="BP162" s="50"/>
      <c r="BQ162" s="50"/>
      <c r="BR162" s="50"/>
      <c r="BS162" s="50"/>
      <c r="BT162" s="50"/>
      <c r="BU162" s="50"/>
      <c r="BV162" s="50"/>
      <c r="BW162" s="50"/>
      <c r="BX162" s="50"/>
      <c r="BY162" s="50"/>
      <c r="BZ162" s="50"/>
      <c r="CA162" s="50"/>
      <c r="CB162" s="50"/>
      <c r="CC162" s="50"/>
      <c r="CD162" s="50"/>
      <c r="CE162" s="50"/>
      <c r="CF162" s="50"/>
      <c r="CG162" s="50"/>
      <c r="CH162" s="50"/>
      <c r="CI162" s="50"/>
      <c r="CJ162" s="50"/>
      <c r="CK162" s="50"/>
      <c r="CL162" s="50"/>
      <c r="CM162" s="50"/>
      <c r="CN162" s="50"/>
      <c r="CO162" s="50"/>
      <c r="CP162" s="50"/>
      <c r="CQ162" s="50"/>
      <c r="CR162" s="50"/>
      <c r="CS162" s="50"/>
      <c r="CT162" s="50"/>
      <c r="CU162" s="50"/>
      <c r="CV162" s="50"/>
      <c r="CW162" s="50"/>
      <c r="CX162" s="50"/>
      <c r="CY162" s="50"/>
      <c r="CZ162" s="50"/>
      <c r="DA162" s="50"/>
      <c r="DB162" s="50"/>
      <c r="DC162" s="50"/>
      <c r="DD162" s="50"/>
      <c r="DE162" s="50"/>
      <c r="DF162" s="50"/>
      <c r="DG162" s="50"/>
      <c r="DH162" s="50"/>
      <c r="DI162" s="50"/>
      <c r="DJ162" s="50"/>
      <c r="DK162" s="50"/>
      <c r="DL162" s="50"/>
      <c r="DM162" s="50"/>
      <c r="DN162" s="50"/>
      <c r="DO162" s="50"/>
      <c r="DP162" s="50"/>
      <c r="DQ162" s="50"/>
      <c r="DR162" s="50"/>
      <c r="DS162" s="50"/>
      <c r="DT162" s="50"/>
      <c r="DU162" s="50"/>
      <c r="DV162" s="50"/>
      <c r="DW162" s="50"/>
      <c r="DX162" s="50"/>
      <c r="DY162" s="50"/>
      <c r="DZ162" s="50"/>
      <c r="EA162" s="50"/>
    </row>
    <row r="163" spans="1:131" s="51" customFormat="1" ht="15" x14ac:dyDescent="0.25">
      <c r="A163" s="518"/>
      <c r="B163" s="531"/>
      <c r="C163" s="531"/>
      <c r="D163" s="518"/>
      <c r="E163" s="531"/>
      <c r="F163" s="540"/>
      <c r="G163" s="518"/>
      <c r="H163" s="518"/>
      <c r="I163" s="540"/>
      <c r="J163" s="534"/>
      <c r="K163" s="518"/>
      <c r="L163" s="518"/>
      <c r="M163" s="534"/>
      <c r="N163" s="546"/>
      <c r="O163" s="549"/>
      <c r="P163" s="79"/>
      <c r="Q163" s="446"/>
      <c r="R163" s="79"/>
      <c r="S163" s="295"/>
      <c r="T163" s="46"/>
      <c r="U163" s="355"/>
      <c r="V163" s="80"/>
      <c r="W163" s="295"/>
      <c r="X163" s="445">
        <v>102</v>
      </c>
      <c r="Y163" s="294">
        <v>44774</v>
      </c>
      <c r="Z163" s="296">
        <v>20496666</v>
      </c>
      <c r="AA163" s="50"/>
      <c r="AB163" s="50"/>
      <c r="AC163" s="50"/>
      <c r="AD163" s="50"/>
      <c r="AE163" s="50"/>
      <c r="AF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50"/>
      <c r="CS163" s="50"/>
      <c r="CT163" s="50"/>
      <c r="CU163" s="50"/>
      <c r="CV163" s="50"/>
      <c r="CW163" s="50"/>
      <c r="CX163" s="50"/>
      <c r="CY163" s="50"/>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c r="EA163" s="50"/>
    </row>
    <row r="164" spans="1:131" s="51" customFormat="1" ht="15" x14ac:dyDescent="0.25">
      <c r="A164" s="518"/>
      <c r="B164" s="531"/>
      <c r="C164" s="531"/>
      <c r="D164" s="518"/>
      <c r="E164" s="531"/>
      <c r="F164" s="540"/>
      <c r="G164" s="518"/>
      <c r="H164" s="518"/>
      <c r="I164" s="540"/>
      <c r="J164" s="534"/>
      <c r="K164" s="518"/>
      <c r="L164" s="518"/>
      <c r="M164" s="534"/>
      <c r="N164" s="546"/>
      <c r="O164" s="549"/>
      <c r="P164" s="79"/>
      <c r="Q164" s="446"/>
      <c r="R164" s="79"/>
      <c r="S164" s="295"/>
      <c r="T164" s="46"/>
      <c r="U164" s="355"/>
      <c r="V164" s="80"/>
      <c r="W164" s="295"/>
      <c r="X164" s="445">
        <v>104</v>
      </c>
      <c r="Y164" s="294">
        <v>44776</v>
      </c>
      <c r="Z164" s="296">
        <v>12600000</v>
      </c>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c r="BI164" s="50"/>
      <c r="BJ164" s="50"/>
      <c r="BK164" s="50"/>
      <c r="BL164" s="50"/>
      <c r="BM164" s="50"/>
      <c r="BN164" s="50"/>
      <c r="BO164" s="50"/>
      <c r="BP164" s="50"/>
      <c r="BQ164" s="50"/>
      <c r="BR164" s="50"/>
      <c r="BS164" s="50"/>
      <c r="BT164" s="50"/>
      <c r="BU164" s="50"/>
      <c r="BV164" s="50"/>
      <c r="BW164" s="50"/>
      <c r="BX164" s="50"/>
      <c r="BY164" s="50"/>
      <c r="BZ164" s="50"/>
      <c r="CA164" s="50"/>
      <c r="CB164" s="50"/>
      <c r="CC164" s="50"/>
      <c r="CD164" s="50"/>
      <c r="CE164" s="50"/>
      <c r="CF164" s="50"/>
      <c r="CG164" s="50"/>
      <c r="CH164" s="50"/>
      <c r="CI164" s="50"/>
      <c r="CJ164" s="50"/>
      <c r="CK164" s="50"/>
      <c r="CL164" s="50"/>
      <c r="CM164" s="50"/>
      <c r="CN164" s="50"/>
      <c r="CO164" s="50"/>
      <c r="CP164" s="50"/>
      <c r="CQ164" s="50"/>
      <c r="CR164" s="50"/>
      <c r="CS164" s="50"/>
      <c r="CT164" s="50"/>
      <c r="CU164" s="50"/>
      <c r="CV164" s="50"/>
      <c r="CW164" s="50"/>
      <c r="CX164" s="50"/>
      <c r="CY164" s="50"/>
      <c r="CZ164" s="50"/>
      <c r="DA164" s="50"/>
      <c r="DB164" s="50"/>
      <c r="DC164" s="50"/>
      <c r="DD164" s="50"/>
      <c r="DE164" s="50"/>
      <c r="DF164" s="50"/>
      <c r="DG164" s="50"/>
      <c r="DH164" s="50"/>
      <c r="DI164" s="50"/>
      <c r="DJ164" s="50"/>
      <c r="DK164" s="50"/>
      <c r="DL164" s="50"/>
      <c r="DM164" s="50"/>
      <c r="DN164" s="50"/>
      <c r="DO164" s="50"/>
      <c r="DP164" s="50"/>
      <c r="DQ164" s="50"/>
      <c r="DR164" s="50"/>
      <c r="DS164" s="50"/>
      <c r="DT164" s="50"/>
      <c r="DU164" s="50"/>
      <c r="DV164" s="50"/>
      <c r="DW164" s="50"/>
      <c r="DX164" s="50"/>
      <c r="DY164" s="50"/>
      <c r="DZ164" s="50"/>
      <c r="EA164" s="50"/>
    </row>
    <row r="165" spans="1:131" s="51" customFormat="1" ht="15" x14ac:dyDescent="0.25">
      <c r="A165" s="518"/>
      <c r="B165" s="531"/>
      <c r="C165" s="531"/>
      <c r="D165" s="518"/>
      <c r="E165" s="531"/>
      <c r="F165" s="540"/>
      <c r="G165" s="518"/>
      <c r="H165" s="518"/>
      <c r="I165" s="540"/>
      <c r="J165" s="534"/>
      <c r="K165" s="518"/>
      <c r="L165" s="518"/>
      <c r="M165" s="534"/>
      <c r="N165" s="546"/>
      <c r="O165" s="549"/>
      <c r="P165" s="79"/>
      <c r="Q165" s="446"/>
      <c r="R165" s="79"/>
      <c r="S165" s="295"/>
      <c r="T165" s="46"/>
      <c r="U165" s="355"/>
      <c r="V165" s="80"/>
      <c r="W165" s="295"/>
      <c r="X165" s="445">
        <v>106</v>
      </c>
      <c r="Y165" s="294">
        <v>44781</v>
      </c>
      <c r="Z165" s="296">
        <v>15456000</v>
      </c>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50"/>
      <c r="BL165" s="50"/>
      <c r="BM165" s="50"/>
      <c r="BN165" s="50"/>
      <c r="BO165" s="50"/>
      <c r="BP165" s="50"/>
      <c r="BQ165" s="50"/>
      <c r="BR165" s="50"/>
      <c r="BS165" s="50"/>
      <c r="BT165" s="50"/>
      <c r="BU165" s="50"/>
      <c r="BV165" s="50"/>
      <c r="BW165" s="50"/>
      <c r="BX165" s="50"/>
      <c r="BY165" s="50"/>
      <c r="BZ165" s="50"/>
      <c r="CA165" s="50"/>
      <c r="CB165" s="50"/>
      <c r="CC165" s="50"/>
      <c r="CD165" s="50"/>
      <c r="CE165" s="50"/>
      <c r="CF165" s="50"/>
      <c r="CG165" s="50"/>
      <c r="CH165" s="50"/>
      <c r="CI165" s="50"/>
      <c r="CJ165" s="50"/>
      <c r="CK165" s="50"/>
      <c r="CL165" s="50"/>
      <c r="CM165" s="50"/>
      <c r="CN165" s="50"/>
      <c r="CO165" s="50"/>
      <c r="CP165" s="50"/>
      <c r="CQ165" s="50"/>
      <c r="CR165" s="50"/>
      <c r="CS165" s="50"/>
      <c r="CT165" s="50"/>
      <c r="CU165" s="50"/>
      <c r="CV165" s="50"/>
      <c r="CW165" s="50"/>
      <c r="CX165" s="50"/>
      <c r="CY165" s="50"/>
      <c r="CZ165" s="50"/>
      <c r="DA165" s="50"/>
      <c r="DB165" s="50"/>
      <c r="DC165" s="50"/>
      <c r="DD165" s="50"/>
      <c r="DE165" s="50"/>
      <c r="DF165" s="50"/>
      <c r="DG165" s="50"/>
      <c r="DH165" s="50"/>
      <c r="DI165" s="50"/>
      <c r="DJ165" s="50"/>
      <c r="DK165" s="50"/>
      <c r="DL165" s="50"/>
      <c r="DM165" s="50"/>
      <c r="DN165" s="50"/>
      <c r="DO165" s="50"/>
      <c r="DP165" s="50"/>
      <c r="DQ165" s="50"/>
      <c r="DR165" s="50"/>
      <c r="DS165" s="50"/>
      <c r="DT165" s="50"/>
      <c r="DU165" s="50"/>
      <c r="DV165" s="50"/>
      <c r="DW165" s="50"/>
      <c r="DX165" s="50"/>
      <c r="DY165" s="50"/>
      <c r="DZ165" s="50"/>
      <c r="EA165" s="50"/>
    </row>
    <row r="166" spans="1:131" s="51" customFormat="1" ht="15" x14ac:dyDescent="0.25">
      <c r="A166" s="518"/>
      <c r="B166" s="531"/>
      <c r="C166" s="531"/>
      <c r="D166" s="518"/>
      <c r="E166" s="531"/>
      <c r="F166" s="540"/>
      <c r="G166" s="518"/>
      <c r="H166" s="518"/>
      <c r="I166" s="540"/>
      <c r="J166" s="534"/>
      <c r="K166" s="518"/>
      <c r="L166" s="518"/>
      <c r="M166" s="534"/>
      <c r="N166" s="546"/>
      <c r="O166" s="549"/>
      <c r="P166" s="79"/>
      <c r="Q166" s="446"/>
      <c r="R166" s="79"/>
      <c r="S166" s="295"/>
      <c r="T166" s="46"/>
      <c r="U166" s="355"/>
      <c r="V166" s="80"/>
      <c r="W166" s="295"/>
      <c r="X166" s="445">
        <v>110</v>
      </c>
      <c r="Y166" s="294">
        <v>44784</v>
      </c>
      <c r="Z166" s="296">
        <v>18287500</v>
      </c>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50"/>
      <c r="BL166" s="50"/>
      <c r="BM166" s="50"/>
      <c r="BN166" s="50"/>
      <c r="BO166" s="50"/>
      <c r="BP166" s="50"/>
      <c r="BQ166" s="50"/>
      <c r="BR166" s="50"/>
      <c r="BS166" s="50"/>
      <c r="BT166" s="50"/>
      <c r="BU166" s="50"/>
      <c r="BV166" s="50"/>
      <c r="BW166" s="50"/>
      <c r="BX166" s="50"/>
      <c r="BY166" s="50"/>
      <c r="BZ166" s="50"/>
      <c r="CA166" s="50"/>
      <c r="CB166" s="50"/>
      <c r="CC166" s="50"/>
      <c r="CD166" s="50"/>
      <c r="CE166" s="50"/>
      <c r="CF166" s="50"/>
      <c r="CG166" s="50"/>
      <c r="CH166" s="50"/>
      <c r="CI166" s="50"/>
      <c r="CJ166" s="50"/>
      <c r="CK166" s="50"/>
      <c r="CL166" s="50"/>
      <c r="CM166" s="50"/>
      <c r="CN166" s="50"/>
      <c r="CO166" s="50"/>
      <c r="CP166" s="50"/>
      <c r="CQ166" s="50"/>
      <c r="CR166" s="50"/>
      <c r="CS166" s="50"/>
      <c r="CT166" s="50"/>
      <c r="CU166" s="50"/>
      <c r="CV166" s="50"/>
      <c r="CW166" s="50"/>
      <c r="CX166" s="50"/>
      <c r="CY166" s="50"/>
      <c r="CZ166" s="50"/>
      <c r="DA166" s="50"/>
      <c r="DB166" s="50"/>
      <c r="DC166" s="50"/>
      <c r="DD166" s="50"/>
      <c r="DE166" s="50"/>
      <c r="DF166" s="50"/>
      <c r="DG166" s="50"/>
      <c r="DH166" s="50"/>
      <c r="DI166" s="50"/>
      <c r="DJ166" s="50"/>
      <c r="DK166" s="50"/>
      <c r="DL166" s="50"/>
      <c r="DM166" s="50"/>
      <c r="DN166" s="50"/>
      <c r="DO166" s="50"/>
      <c r="DP166" s="50"/>
      <c r="DQ166" s="50"/>
      <c r="DR166" s="50"/>
      <c r="DS166" s="50"/>
      <c r="DT166" s="50"/>
      <c r="DU166" s="50"/>
      <c r="DV166" s="50"/>
      <c r="DW166" s="50"/>
      <c r="DX166" s="50"/>
      <c r="DY166" s="50"/>
      <c r="DZ166" s="50"/>
      <c r="EA166" s="50"/>
    </row>
    <row r="167" spans="1:131" s="51" customFormat="1" ht="15" x14ac:dyDescent="0.25">
      <c r="A167" s="518"/>
      <c r="B167" s="531"/>
      <c r="C167" s="531"/>
      <c r="D167" s="518"/>
      <c r="E167" s="531"/>
      <c r="F167" s="540"/>
      <c r="G167" s="518"/>
      <c r="H167" s="518"/>
      <c r="I167" s="540"/>
      <c r="J167" s="534"/>
      <c r="K167" s="518"/>
      <c r="L167" s="518"/>
      <c r="M167" s="534"/>
      <c r="N167" s="546"/>
      <c r="O167" s="549"/>
      <c r="P167" s="79"/>
      <c r="Q167" s="446"/>
      <c r="R167" s="79"/>
      <c r="S167" s="295"/>
      <c r="T167" s="46"/>
      <c r="U167" s="355"/>
      <c r="V167" s="80"/>
      <c r="W167" s="295"/>
      <c r="X167" s="445">
        <v>120</v>
      </c>
      <c r="Y167" s="294">
        <v>44791</v>
      </c>
      <c r="Z167" s="296">
        <v>20000000</v>
      </c>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50"/>
      <c r="BL167" s="50"/>
      <c r="BM167" s="50"/>
      <c r="BN167" s="50"/>
      <c r="BO167" s="50"/>
      <c r="BP167" s="50"/>
      <c r="BQ167" s="50"/>
      <c r="BR167" s="50"/>
      <c r="BS167" s="50"/>
      <c r="BT167" s="50"/>
      <c r="BU167" s="50"/>
      <c r="BV167" s="50"/>
      <c r="BW167" s="50"/>
      <c r="BX167" s="50"/>
      <c r="BY167" s="50"/>
      <c r="BZ167" s="50"/>
      <c r="CA167" s="50"/>
      <c r="CB167" s="50"/>
      <c r="CC167" s="50"/>
      <c r="CD167" s="50"/>
      <c r="CE167" s="50"/>
      <c r="CF167" s="50"/>
      <c r="CG167" s="50"/>
      <c r="CH167" s="50"/>
      <c r="CI167" s="50"/>
      <c r="CJ167" s="50"/>
      <c r="CK167" s="50"/>
      <c r="CL167" s="50"/>
      <c r="CM167" s="50"/>
      <c r="CN167" s="50"/>
      <c r="CO167" s="50"/>
      <c r="CP167" s="50"/>
      <c r="CQ167" s="50"/>
      <c r="CR167" s="50"/>
      <c r="CS167" s="50"/>
      <c r="CT167" s="50"/>
      <c r="CU167" s="50"/>
      <c r="CV167" s="50"/>
      <c r="CW167" s="50"/>
      <c r="CX167" s="50"/>
      <c r="CY167" s="50"/>
      <c r="CZ167" s="50"/>
      <c r="DA167" s="50"/>
      <c r="DB167" s="50"/>
      <c r="DC167" s="50"/>
      <c r="DD167" s="50"/>
      <c r="DE167" s="50"/>
      <c r="DF167" s="50"/>
      <c r="DG167" s="50"/>
      <c r="DH167" s="50"/>
      <c r="DI167" s="50"/>
      <c r="DJ167" s="50"/>
      <c r="DK167" s="50"/>
      <c r="DL167" s="50"/>
      <c r="DM167" s="50"/>
      <c r="DN167" s="50"/>
      <c r="DO167" s="50"/>
      <c r="DP167" s="50"/>
      <c r="DQ167" s="50"/>
      <c r="DR167" s="50"/>
      <c r="DS167" s="50"/>
      <c r="DT167" s="50"/>
      <c r="DU167" s="50"/>
      <c r="DV167" s="50"/>
      <c r="DW167" s="50"/>
      <c r="DX167" s="50"/>
      <c r="DY167" s="50"/>
      <c r="DZ167" s="50"/>
      <c r="EA167" s="50"/>
    </row>
    <row r="168" spans="1:131" s="51" customFormat="1" ht="15" x14ac:dyDescent="0.25">
      <c r="A168" s="518"/>
      <c r="B168" s="531"/>
      <c r="C168" s="531"/>
      <c r="D168" s="518"/>
      <c r="E168" s="531"/>
      <c r="F168" s="540"/>
      <c r="G168" s="518"/>
      <c r="H168" s="518"/>
      <c r="I168" s="540"/>
      <c r="J168" s="534"/>
      <c r="K168" s="518"/>
      <c r="L168" s="518"/>
      <c r="M168" s="534"/>
      <c r="N168" s="546"/>
      <c r="O168" s="549"/>
      <c r="P168" s="79"/>
      <c r="Q168" s="446"/>
      <c r="R168" s="79"/>
      <c r="S168" s="295"/>
      <c r="T168" s="46"/>
      <c r="U168" s="355"/>
      <c r="V168" s="80"/>
      <c r="W168" s="295"/>
      <c r="X168" s="445">
        <v>121</v>
      </c>
      <c r="Y168" s="294">
        <v>44791</v>
      </c>
      <c r="Z168" s="296">
        <v>21000000</v>
      </c>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c r="BJ168" s="50"/>
      <c r="BK168" s="50"/>
      <c r="BL168" s="50"/>
      <c r="BM168" s="50"/>
      <c r="BN168" s="50"/>
      <c r="BO168" s="50"/>
      <c r="BP168" s="50"/>
      <c r="BQ168" s="50"/>
      <c r="BR168" s="50"/>
      <c r="BS168" s="50"/>
      <c r="BT168" s="50"/>
      <c r="BU168" s="50"/>
      <c r="BV168" s="50"/>
      <c r="BW168" s="50"/>
      <c r="BX168" s="50"/>
      <c r="BY168" s="50"/>
      <c r="BZ168" s="50"/>
      <c r="CA168" s="50"/>
      <c r="CB168" s="50"/>
      <c r="CC168" s="50"/>
      <c r="CD168" s="50"/>
      <c r="CE168" s="50"/>
      <c r="CF168" s="50"/>
      <c r="CG168" s="50"/>
      <c r="CH168" s="50"/>
      <c r="CI168" s="50"/>
      <c r="CJ168" s="50"/>
      <c r="CK168" s="50"/>
      <c r="CL168" s="50"/>
      <c r="CM168" s="50"/>
      <c r="CN168" s="50"/>
      <c r="CO168" s="50"/>
      <c r="CP168" s="50"/>
      <c r="CQ168" s="50"/>
      <c r="CR168" s="50"/>
      <c r="CS168" s="50"/>
      <c r="CT168" s="50"/>
      <c r="CU168" s="50"/>
      <c r="CV168" s="50"/>
      <c r="CW168" s="50"/>
      <c r="CX168" s="50"/>
      <c r="CY168" s="50"/>
      <c r="CZ168" s="50"/>
      <c r="DA168" s="50"/>
      <c r="DB168" s="50"/>
      <c r="DC168" s="50"/>
      <c r="DD168" s="50"/>
      <c r="DE168" s="50"/>
      <c r="DF168" s="50"/>
      <c r="DG168" s="50"/>
      <c r="DH168" s="50"/>
      <c r="DI168" s="50"/>
      <c r="DJ168" s="50"/>
      <c r="DK168" s="50"/>
      <c r="DL168" s="50"/>
      <c r="DM168" s="50"/>
      <c r="DN168" s="50"/>
      <c r="DO168" s="50"/>
      <c r="DP168" s="50"/>
      <c r="DQ168" s="50"/>
      <c r="DR168" s="50"/>
      <c r="DS168" s="50"/>
      <c r="DT168" s="50"/>
      <c r="DU168" s="50"/>
      <c r="DV168" s="50"/>
      <c r="DW168" s="50"/>
      <c r="DX168" s="50"/>
      <c r="DY168" s="50"/>
      <c r="DZ168" s="50"/>
      <c r="EA168" s="50"/>
    </row>
    <row r="169" spans="1:131" s="51" customFormat="1" ht="15" x14ac:dyDescent="0.25">
      <c r="A169" s="518"/>
      <c r="B169" s="531"/>
      <c r="C169" s="531"/>
      <c r="D169" s="518"/>
      <c r="E169" s="531"/>
      <c r="F169" s="540"/>
      <c r="G169" s="518"/>
      <c r="H169" s="518"/>
      <c r="I169" s="540"/>
      <c r="J169" s="534"/>
      <c r="K169" s="518"/>
      <c r="L169" s="518"/>
      <c r="M169" s="534"/>
      <c r="N169" s="546"/>
      <c r="O169" s="549"/>
      <c r="P169" s="79"/>
      <c r="Q169" s="446"/>
      <c r="R169" s="79"/>
      <c r="S169" s="295"/>
      <c r="T169" s="46"/>
      <c r="U169" s="355"/>
      <c r="V169" s="80"/>
      <c r="W169" s="295"/>
      <c r="X169" s="445">
        <v>123</v>
      </c>
      <c r="Y169" s="294">
        <v>44796</v>
      </c>
      <c r="Z169" s="296">
        <v>18833333</v>
      </c>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c r="BO169" s="50"/>
      <c r="BP169" s="50"/>
      <c r="BQ169" s="50"/>
      <c r="BR169" s="50"/>
      <c r="BS169" s="50"/>
      <c r="BT169" s="50"/>
      <c r="BU169" s="50"/>
      <c r="BV169" s="50"/>
      <c r="BW169" s="50"/>
      <c r="BX169" s="50"/>
      <c r="BY169" s="50"/>
      <c r="BZ169" s="50"/>
      <c r="CA169" s="50"/>
      <c r="CB169" s="50"/>
      <c r="CC169" s="50"/>
      <c r="CD169" s="50"/>
      <c r="CE169" s="50"/>
      <c r="CF169" s="50"/>
      <c r="CG169" s="50"/>
      <c r="CH169" s="50"/>
      <c r="CI169" s="50"/>
      <c r="CJ169" s="50"/>
      <c r="CK169" s="50"/>
      <c r="CL169" s="50"/>
      <c r="CM169" s="50"/>
      <c r="CN169" s="50"/>
      <c r="CO169" s="50"/>
      <c r="CP169" s="50"/>
      <c r="CQ169" s="50"/>
      <c r="CR169" s="50"/>
      <c r="CS169" s="50"/>
      <c r="CT169" s="50"/>
      <c r="CU169" s="50"/>
      <c r="CV169" s="50"/>
      <c r="CW169" s="50"/>
      <c r="CX169" s="50"/>
      <c r="CY169" s="50"/>
      <c r="CZ169" s="50"/>
      <c r="DA169" s="50"/>
      <c r="DB169" s="50"/>
      <c r="DC169" s="50"/>
      <c r="DD169" s="50"/>
      <c r="DE169" s="50"/>
      <c r="DF169" s="50"/>
      <c r="DG169" s="50"/>
      <c r="DH169" s="50"/>
      <c r="DI169" s="50"/>
      <c r="DJ169" s="50"/>
      <c r="DK169" s="50"/>
      <c r="DL169" s="50"/>
      <c r="DM169" s="50"/>
      <c r="DN169" s="50"/>
      <c r="DO169" s="50"/>
      <c r="DP169" s="50"/>
      <c r="DQ169" s="50"/>
      <c r="DR169" s="50"/>
      <c r="DS169" s="50"/>
      <c r="DT169" s="50"/>
      <c r="DU169" s="50"/>
      <c r="DV169" s="50"/>
      <c r="DW169" s="50"/>
      <c r="DX169" s="50"/>
      <c r="DY169" s="50"/>
      <c r="DZ169" s="50"/>
      <c r="EA169" s="50"/>
    </row>
    <row r="170" spans="1:131" s="51" customFormat="1" ht="15" x14ac:dyDescent="0.25">
      <c r="A170" s="518"/>
      <c r="B170" s="531"/>
      <c r="C170" s="531"/>
      <c r="D170" s="518"/>
      <c r="E170" s="531"/>
      <c r="F170" s="540"/>
      <c r="G170" s="518"/>
      <c r="H170" s="518"/>
      <c r="I170" s="540"/>
      <c r="J170" s="534"/>
      <c r="K170" s="518"/>
      <c r="L170" s="518"/>
      <c r="M170" s="534"/>
      <c r="N170" s="546"/>
      <c r="O170" s="549"/>
      <c r="P170" s="79"/>
      <c r="Q170" s="446"/>
      <c r="R170" s="79"/>
      <c r="S170" s="295"/>
      <c r="T170" s="46"/>
      <c r="U170" s="355"/>
      <c r="V170" s="80"/>
      <c r="W170" s="295"/>
      <c r="X170" s="445">
        <v>126</v>
      </c>
      <c r="Y170" s="294">
        <v>44809</v>
      </c>
      <c r="Z170" s="296">
        <v>14700000</v>
      </c>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50"/>
      <c r="BL170" s="50"/>
      <c r="BM170" s="50"/>
      <c r="BN170" s="50"/>
      <c r="BO170" s="50"/>
      <c r="BP170" s="50"/>
      <c r="BQ170" s="50"/>
      <c r="BR170" s="50"/>
      <c r="BS170" s="50"/>
      <c r="BT170" s="50"/>
      <c r="BU170" s="50"/>
      <c r="BV170" s="50"/>
      <c r="BW170" s="50"/>
      <c r="BX170" s="50"/>
      <c r="BY170" s="50"/>
      <c r="BZ170" s="50"/>
      <c r="CA170" s="50"/>
      <c r="CB170" s="50"/>
      <c r="CC170" s="50"/>
      <c r="CD170" s="50"/>
      <c r="CE170" s="50"/>
      <c r="CF170" s="50"/>
      <c r="CG170" s="50"/>
      <c r="CH170" s="50"/>
      <c r="CI170" s="50"/>
      <c r="CJ170" s="50"/>
      <c r="CK170" s="50"/>
      <c r="CL170" s="50"/>
      <c r="CM170" s="50"/>
      <c r="CN170" s="50"/>
      <c r="CO170" s="50"/>
      <c r="CP170" s="50"/>
      <c r="CQ170" s="50"/>
      <c r="CR170" s="50"/>
      <c r="CS170" s="50"/>
      <c r="CT170" s="50"/>
      <c r="CU170" s="50"/>
      <c r="CV170" s="50"/>
      <c r="CW170" s="50"/>
      <c r="CX170" s="50"/>
      <c r="CY170" s="50"/>
      <c r="CZ170" s="50"/>
      <c r="DA170" s="50"/>
      <c r="DB170" s="50"/>
      <c r="DC170" s="50"/>
      <c r="DD170" s="50"/>
      <c r="DE170" s="50"/>
      <c r="DF170" s="50"/>
      <c r="DG170" s="50"/>
      <c r="DH170" s="50"/>
      <c r="DI170" s="50"/>
      <c r="DJ170" s="50"/>
      <c r="DK170" s="50"/>
      <c r="DL170" s="50"/>
      <c r="DM170" s="50"/>
      <c r="DN170" s="50"/>
      <c r="DO170" s="50"/>
      <c r="DP170" s="50"/>
      <c r="DQ170" s="50"/>
      <c r="DR170" s="50"/>
      <c r="DS170" s="50"/>
      <c r="DT170" s="50"/>
      <c r="DU170" s="50"/>
      <c r="DV170" s="50"/>
      <c r="DW170" s="50"/>
      <c r="DX170" s="50"/>
      <c r="DY170" s="50"/>
      <c r="DZ170" s="50"/>
      <c r="EA170" s="50"/>
    </row>
    <row r="171" spans="1:131" s="51" customFormat="1" ht="15" x14ac:dyDescent="0.25">
      <c r="A171" s="518"/>
      <c r="B171" s="531"/>
      <c r="C171" s="531"/>
      <c r="D171" s="518"/>
      <c r="E171" s="531"/>
      <c r="F171" s="540"/>
      <c r="G171" s="518"/>
      <c r="H171" s="518"/>
      <c r="I171" s="540"/>
      <c r="J171" s="534"/>
      <c r="K171" s="518"/>
      <c r="L171" s="518"/>
      <c r="M171" s="534"/>
      <c r="N171" s="546"/>
      <c r="O171" s="549"/>
      <c r="P171" s="79"/>
      <c r="Q171" s="446"/>
      <c r="R171" s="79"/>
      <c r="S171" s="295"/>
      <c r="T171" s="46"/>
      <c r="U171" s="355"/>
      <c r="V171" s="80"/>
      <c r="W171" s="295"/>
      <c r="X171" s="445">
        <v>128</v>
      </c>
      <c r="Y171" s="294">
        <v>44809</v>
      </c>
      <c r="Z171" s="296">
        <v>9416666</v>
      </c>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50"/>
      <c r="BL171" s="50"/>
      <c r="BM171" s="50"/>
      <c r="BN171" s="50"/>
      <c r="BO171" s="50"/>
      <c r="BP171" s="50"/>
      <c r="BQ171" s="50"/>
      <c r="BR171" s="50"/>
      <c r="BS171" s="50"/>
      <c r="BT171" s="50"/>
      <c r="BU171" s="50"/>
      <c r="BV171" s="50"/>
      <c r="BW171" s="50"/>
      <c r="BX171" s="50"/>
      <c r="BY171" s="50"/>
      <c r="BZ171" s="50"/>
      <c r="CA171" s="50"/>
      <c r="CB171" s="50"/>
      <c r="CC171" s="50"/>
      <c r="CD171" s="50"/>
      <c r="CE171" s="50"/>
      <c r="CF171" s="50"/>
      <c r="CG171" s="50"/>
      <c r="CH171" s="50"/>
      <c r="CI171" s="50"/>
      <c r="CJ171" s="50"/>
      <c r="CK171" s="50"/>
      <c r="CL171" s="50"/>
      <c r="CM171" s="50"/>
      <c r="CN171" s="50"/>
      <c r="CO171" s="50"/>
      <c r="CP171" s="50"/>
      <c r="CQ171" s="50"/>
      <c r="CR171" s="50"/>
      <c r="CS171" s="50"/>
      <c r="CT171" s="50"/>
      <c r="CU171" s="50"/>
      <c r="CV171" s="50"/>
      <c r="CW171" s="50"/>
      <c r="CX171" s="50"/>
      <c r="CY171" s="50"/>
      <c r="CZ171" s="50"/>
      <c r="DA171" s="50"/>
      <c r="DB171" s="50"/>
      <c r="DC171" s="50"/>
      <c r="DD171" s="50"/>
      <c r="DE171" s="50"/>
      <c r="DF171" s="50"/>
      <c r="DG171" s="50"/>
      <c r="DH171" s="50"/>
      <c r="DI171" s="50"/>
      <c r="DJ171" s="50"/>
      <c r="DK171" s="50"/>
      <c r="DL171" s="50"/>
      <c r="DM171" s="50"/>
      <c r="DN171" s="50"/>
      <c r="DO171" s="50"/>
      <c r="DP171" s="50"/>
      <c r="DQ171" s="50"/>
      <c r="DR171" s="50"/>
      <c r="DS171" s="50"/>
      <c r="DT171" s="50"/>
      <c r="DU171" s="50"/>
      <c r="DV171" s="50"/>
      <c r="DW171" s="50"/>
      <c r="DX171" s="50"/>
      <c r="DY171" s="50"/>
      <c r="DZ171" s="50"/>
      <c r="EA171" s="50"/>
    </row>
    <row r="172" spans="1:131" s="51" customFormat="1" ht="15" x14ac:dyDescent="0.25">
      <c r="A172" s="518"/>
      <c r="B172" s="531"/>
      <c r="C172" s="531"/>
      <c r="D172" s="518"/>
      <c r="E172" s="531"/>
      <c r="F172" s="540"/>
      <c r="G172" s="518"/>
      <c r="H172" s="518"/>
      <c r="I172" s="540"/>
      <c r="J172" s="534"/>
      <c r="K172" s="518"/>
      <c r="L172" s="518"/>
      <c r="M172" s="534"/>
      <c r="N172" s="546"/>
      <c r="O172" s="549"/>
      <c r="P172" s="79"/>
      <c r="Q172" s="446"/>
      <c r="R172" s="79"/>
      <c r="S172" s="295"/>
      <c r="T172" s="46"/>
      <c r="U172" s="355"/>
      <c r="V172" s="80"/>
      <c r="W172" s="295"/>
      <c r="X172" s="445"/>
      <c r="Y172" s="294"/>
      <c r="Z172" s="296"/>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50"/>
      <c r="BL172" s="50"/>
      <c r="BM172" s="50"/>
      <c r="BN172" s="50"/>
      <c r="BO172" s="50"/>
      <c r="BP172" s="50"/>
      <c r="BQ172" s="50"/>
      <c r="BR172" s="50"/>
      <c r="BS172" s="50"/>
      <c r="BT172" s="50"/>
      <c r="BU172" s="50"/>
      <c r="BV172" s="50"/>
      <c r="BW172" s="50"/>
      <c r="BX172" s="50"/>
      <c r="BY172" s="50"/>
      <c r="BZ172" s="50"/>
      <c r="CA172" s="50"/>
      <c r="CB172" s="50"/>
      <c r="CC172" s="50"/>
      <c r="CD172" s="50"/>
      <c r="CE172" s="50"/>
      <c r="CF172" s="50"/>
      <c r="CG172" s="50"/>
      <c r="CH172" s="50"/>
      <c r="CI172" s="50"/>
      <c r="CJ172" s="50"/>
      <c r="CK172" s="50"/>
      <c r="CL172" s="50"/>
      <c r="CM172" s="50"/>
      <c r="CN172" s="50"/>
      <c r="CO172" s="50"/>
      <c r="CP172" s="50"/>
      <c r="CQ172" s="50"/>
      <c r="CR172" s="50"/>
      <c r="CS172" s="50"/>
      <c r="CT172" s="50"/>
      <c r="CU172" s="50"/>
      <c r="CV172" s="50"/>
      <c r="CW172" s="50"/>
      <c r="CX172" s="50"/>
      <c r="CY172" s="50"/>
      <c r="CZ172" s="50"/>
      <c r="DA172" s="50"/>
      <c r="DB172" s="50"/>
      <c r="DC172" s="50"/>
      <c r="DD172" s="50"/>
      <c r="DE172" s="50"/>
      <c r="DF172" s="50"/>
      <c r="DG172" s="50"/>
      <c r="DH172" s="50"/>
      <c r="DI172" s="50"/>
      <c r="DJ172" s="50"/>
      <c r="DK172" s="50"/>
      <c r="DL172" s="50"/>
      <c r="DM172" s="50"/>
      <c r="DN172" s="50"/>
      <c r="DO172" s="50"/>
      <c r="DP172" s="50"/>
      <c r="DQ172" s="50"/>
      <c r="DR172" s="50"/>
      <c r="DS172" s="50"/>
      <c r="DT172" s="50"/>
      <c r="DU172" s="50"/>
      <c r="DV172" s="50"/>
      <c r="DW172" s="50"/>
      <c r="DX172" s="50"/>
      <c r="DY172" s="50"/>
      <c r="DZ172" s="50"/>
      <c r="EA172" s="50"/>
    </row>
    <row r="173" spans="1:131" s="51" customFormat="1" ht="15" x14ac:dyDescent="0.25">
      <c r="A173" s="518"/>
      <c r="B173" s="531"/>
      <c r="C173" s="531"/>
      <c r="D173" s="518"/>
      <c r="E173" s="531"/>
      <c r="F173" s="540"/>
      <c r="G173" s="518"/>
      <c r="H173" s="518"/>
      <c r="I173" s="540"/>
      <c r="J173" s="534"/>
      <c r="K173" s="518"/>
      <c r="L173" s="518"/>
      <c r="M173" s="534"/>
      <c r="N173" s="546"/>
      <c r="O173" s="549"/>
      <c r="P173" s="79" t="s">
        <v>1865</v>
      </c>
      <c r="Q173" s="371" t="s">
        <v>1867</v>
      </c>
      <c r="R173" s="79" t="s">
        <v>1863</v>
      </c>
      <c r="S173" s="295">
        <v>38400000</v>
      </c>
      <c r="T173" s="46"/>
      <c r="U173" s="355">
        <v>40</v>
      </c>
      <c r="V173" s="80">
        <v>44778</v>
      </c>
      <c r="W173" s="295">
        <v>38400000</v>
      </c>
      <c r="X173" s="354">
        <v>111</v>
      </c>
      <c r="Y173" s="294">
        <v>44785</v>
      </c>
      <c r="Z173" s="296">
        <v>19200000</v>
      </c>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50"/>
      <c r="BL173" s="50"/>
      <c r="BM173" s="50"/>
      <c r="BN173" s="50"/>
      <c r="BO173" s="50"/>
      <c r="BP173" s="50"/>
      <c r="BQ173" s="50"/>
      <c r="BR173" s="50"/>
      <c r="BS173" s="50"/>
      <c r="BT173" s="50"/>
      <c r="BU173" s="50"/>
      <c r="BV173" s="50"/>
      <c r="BW173" s="50"/>
      <c r="BX173" s="50"/>
      <c r="BY173" s="50"/>
      <c r="BZ173" s="50"/>
      <c r="CA173" s="50"/>
      <c r="CB173" s="50"/>
      <c r="CC173" s="50"/>
      <c r="CD173" s="50"/>
      <c r="CE173" s="50"/>
      <c r="CF173" s="50"/>
      <c r="CG173" s="50"/>
      <c r="CH173" s="50"/>
      <c r="CI173" s="50"/>
      <c r="CJ173" s="50"/>
      <c r="CK173" s="50"/>
      <c r="CL173" s="50"/>
      <c r="CM173" s="50"/>
      <c r="CN173" s="50"/>
      <c r="CO173" s="50"/>
      <c r="CP173" s="50"/>
      <c r="CQ173" s="50"/>
      <c r="CR173" s="50"/>
      <c r="CS173" s="50"/>
      <c r="CT173" s="50"/>
      <c r="CU173" s="50"/>
      <c r="CV173" s="50"/>
      <c r="CW173" s="50"/>
      <c r="CX173" s="50"/>
      <c r="CY173" s="50"/>
      <c r="CZ173" s="50"/>
      <c r="DA173" s="50"/>
      <c r="DB173" s="50"/>
      <c r="DC173" s="50"/>
      <c r="DD173" s="50"/>
      <c r="DE173" s="50"/>
      <c r="DF173" s="50"/>
      <c r="DG173" s="50"/>
      <c r="DH173" s="50"/>
      <c r="DI173" s="50"/>
      <c r="DJ173" s="50"/>
      <c r="DK173" s="50"/>
      <c r="DL173" s="50"/>
      <c r="DM173" s="50"/>
      <c r="DN173" s="50"/>
      <c r="DO173" s="50"/>
      <c r="DP173" s="50"/>
      <c r="DQ173" s="50"/>
      <c r="DR173" s="50"/>
      <c r="DS173" s="50"/>
      <c r="DT173" s="50"/>
      <c r="DU173" s="50"/>
      <c r="DV173" s="50"/>
      <c r="DW173" s="50"/>
      <c r="DX173" s="50"/>
      <c r="DY173" s="50"/>
      <c r="DZ173" s="50"/>
      <c r="EA173" s="50"/>
    </row>
    <row r="174" spans="1:131" s="51" customFormat="1" ht="15" x14ac:dyDescent="0.25">
      <c r="A174" s="518"/>
      <c r="B174" s="531"/>
      <c r="C174" s="531"/>
      <c r="D174" s="518"/>
      <c r="E174" s="531"/>
      <c r="F174" s="540"/>
      <c r="G174" s="518"/>
      <c r="H174" s="518"/>
      <c r="I174" s="540"/>
      <c r="J174" s="534"/>
      <c r="K174" s="518"/>
      <c r="L174" s="518"/>
      <c r="M174" s="534"/>
      <c r="N174" s="546"/>
      <c r="O174" s="549"/>
      <c r="P174" s="79"/>
      <c r="Q174" s="446"/>
      <c r="R174" s="79"/>
      <c r="S174" s="295"/>
      <c r="T174" s="46"/>
      <c r="U174" s="355"/>
      <c r="V174" s="80"/>
      <c r="W174" s="295"/>
      <c r="X174" s="445">
        <v>122</v>
      </c>
      <c r="Y174" s="294">
        <v>44792</v>
      </c>
      <c r="Z174" s="296">
        <v>19200000</v>
      </c>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c r="BJ174" s="50"/>
      <c r="BK174" s="50"/>
      <c r="BL174" s="50"/>
      <c r="BM174" s="50"/>
      <c r="BN174" s="50"/>
      <c r="BO174" s="50"/>
      <c r="BP174" s="50"/>
      <c r="BQ174" s="50"/>
      <c r="BR174" s="50"/>
      <c r="BS174" s="50"/>
      <c r="BT174" s="50"/>
      <c r="BU174" s="50"/>
      <c r="BV174" s="50"/>
      <c r="BW174" s="50"/>
      <c r="BX174" s="50"/>
      <c r="BY174" s="50"/>
      <c r="BZ174" s="50"/>
      <c r="CA174" s="50"/>
      <c r="CB174" s="50"/>
      <c r="CC174" s="50"/>
      <c r="CD174" s="50"/>
      <c r="CE174" s="50"/>
      <c r="CF174" s="50"/>
      <c r="CG174" s="50"/>
      <c r="CH174" s="50"/>
      <c r="CI174" s="50"/>
      <c r="CJ174" s="50"/>
      <c r="CK174" s="50"/>
      <c r="CL174" s="50"/>
      <c r="CM174" s="50"/>
      <c r="CN174" s="50"/>
      <c r="CO174" s="50"/>
      <c r="CP174" s="50"/>
      <c r="CQ174" s="50"/>
      <c r="CR174" s="50"/>
      <c r="CS174" s="50"/>
      <c r="CT174" s="50"/>
      <c r="CU174" s="50"/>
      <c r="CV174" s="50"/>
      <c r="CW174" s="50"/>
      <c r="CX174" s="50"/>
      <c r="CY174" s="50"/>
      <c r="CZ174" s="50"/>
      <c r="DA174" s="50"/>
      <c r="DB174" s="50"/>
      <c r="DC174" s="50"/>
      <c r="DD174" s="50"/>
      <c r="DE174" s="50"/>
      <c r="DF174" s="50"/>
      <c r="DG174" s="50"/>
      <c r="DH174" s="50"/>
      <c r="DI174" s="50"/>
      <c r="DJ174" s="50"/>
      <c r="DK174" s="50"/>
      <c r="DL174" s="50"/>
      <c r="DM174" s="50"/>
      <c r="DN174" s="50"/>
      <c r="DO174" s="50"/>
      <c r="DP174" s="50"/>
      <c r="DQ174" s="50"/>
      <c r="DR174" s="50"/>
      <c r="DS174" s="50"/>
      <c r="DT174" s="50"/>
      <c r="DU174" s="50"/>
      <c r="DV174" s="50"/>
      <c r="DW174" s="50"/>
      <c r="DX174" s="50"/>
      <c r="DY174" s="50"/>
      <c r="DZ174" s="50"/>
      <c r="EA174" s="50"/>
    </row>
    <row r="175" spans="1:131" s="51" customFormat="1" ht="15" x14ac:dyDescent="0.25">
      <c r="A175" s="518"/>
      <c r="B175" s="531"/>
      <c r="C175" s="531"/>
      <c r="D175" s="518"/>
      <c r="E175" s="531"/>
      <c r="F175" s="540"/>
      <c r="G175" s="518"/>
      <c r="H175" s="518"/>
      <c r="I175" s="540"/>
      <c r="J175" s="534"/>
      <c r="K175" s="518"/>
      <c r="L175" s="518"/>
      <c r="M175" s="534"/>
      <c r="N175" s="546"/>
      <c r="O175" s="549"/>
      <c r="P175" s="79"/>
      <c r="Q175" s="446"/>
      <c r="R175" s="79"/>
      <c r="S175" s="295"/>
      <c r="T175" s="46"/>
      <c r="U175" s="355"/>
      <c r="V175" s="80"/>
      <c r="W175" s="295"/>
      <c r="X175" s="445"/>
      <c r="Y175" s="294"/>
      <c r="Z175" s="296"/>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50"/>
      <c r="BL175" s="50"/>
      <c r="BM175" s="50"/>
      <c r="BN175" s="50"/>
      <c r="BO175" s="50"/>
      <c r="BP175" s="50"/>
      <c r="BQ175" s="50"/>
      <c r="BR175" s="50"/>
      <c r="BS175" s="50"/>
      <c r="BT175" s="50"/>
      <c r="BU175" s="50"/>
      <c r="BV175" s="50"/>
      <c r="BW175" s="50"/>
      <c r="BX175" s="50"/>
      <c r="BY175" s="50"/>
      <c r="BZ175" s="50"/>
      <c r="CA175" s="50"/>
      <c r="CB175" s="50"/>
      <c r="CC175" s="50"/>
      <c r="CD175" s="50"/>
      <c r="CE175" s="50"/>
      <c r="CF175" s="50"/>
      <c r="CG175" s="50"/>
      <c r="CH175" s="50"/>
      <c r="CI175" s="50"/>
      <c r="CJ175" s="50"/>
      <c r="CK175" s="50"/>
      <c r="CL175" s="50"/>
      <c r="CM175" s="50"/>
      <c r="CN175" s="50"/>
      <c r="CO175" s="50"/>
      <c r="CP175" s="50"/>
      <c r="CQ175" s="50"/>
      <c r="CR175" s="50"/>
      <c r="CS175" s="50"/>
      <c r="CT175" s="50"/>
      <c r="CU175" s="50"/>
      <c r="CV175" s="50"/>
      <c r="CW175" s="50"/>
      <c r="CX175" s="50"/>
      <c r="CY175" s="50"/>
      <c r="CZ175" s="50"/>
      <c r="DA175" s="50"/>
      <c r="DB175" s="50"/>
      <c r="DC175" s="50"/>
      <c r="DD175" s="50"/>
      <c r="DE175" s="50"/>
      <c r="DF175" s="50"/>
      <c r="DG175" s="50"/>
      <c r="DH175" s="50"/>
      <c r="DI175" s="50"/>
      <c r="DJ175" s="50"/>
      <c r="DK175" s="50"/>
      <c r="DL175" s="50"/>
      <c r="DM175" s="50"/>
      <c r="DN175" s="50"/>
      <c r="DO175" s="50"/>
      <c r="DP175" s="50"/>
      <c r="DQ175" s="50"/>
      <c r="DR175" s="50"/>
      <c r="DS175" s="50"/>
      <c r="DT175" s="50"/>
      <c r="DU175" s="50"/>
      <c r="DV175" s="50"/>
      <c r="DW175" s="50"/>
      <c r="DX175" s="50"/>
      <c r="DY175" s="50"/>
      <c r="DZ175" s="50"/>
      <c r="EA175" s="50"/>
    </row>
    <row r="176" spans="1:131" s="51" customFormat="1" ht="15" x14ac:dyDescent="0.25">
      <c r="A176" s="518"/>
      <c r="B176" s="531"/>
      <c r="C176" s="531"/>
      <c r="D176" s="518"/>
      <c r="E176" s="531"/>
      <c r="F176" s="540"/>
      <c r="G176" s="518"/>
      <c r="H176" s="518"/>
      <c r="I176" s="540"/>
      <c r="J176" s="534"/>
      <c r="K176" s="518"/>
      <c r="L176" s="518"/>
      <c r="M176" s="534"/>
      <c r="N176" s="546"/>
      <c r="O176" s="549"/>
      <c r="P176" s="79"/>
      <c r="Q176" s="446"/>
      <c r="R176" s="79"/>
      <c r="S176" s="295"/>
      <c r="T176" s="46"/>
      <c r="U176" s="355"/>
      <c r="V176" s="80"/>
      <c r="W176" s="295"/>
      <c r="X176" s="445"/>
      <c r="Y176" s="294"/>
      <c r="Z176" s="296"/>
      <c r="AA176" s="50"/>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50"/>
      <c r="BL176" s="50"/>
      <c r="BM176" s="50"/>
      <c r="BN176" s="50"/>
      <c r="BO176" s="50"/>
      <c r="BP176" s="50"/>
      <c r="BQ176" s="50"/>
      <c r="BR176" s="50"/>
      <c r="BS176" s="50"/>
      <c r="BT176" s="50"/>
      <c r="BU176" s="50"/>
      <c r="BV176" s="50"/>
      <c r="BW176" s="50"/>
      <c r="BX176" s="50"/>
      <c r="BY176" s="50"/>
      <c r="BZ176" s="50"/>
      <c r="CA176" s="50"/>
      <c r="CB176" s="50"/>
      <c r="CC176" s="50"/>
      <c r="CD176" s="50"/>
      <c r="CE176" s="50"/>
      <c r="CF176" s="50"/>
      <c r="CG176" s="50"/>
      <c r="CH176" s="50"/>
      <c r="CI176" s="50"/>
      <c r="CJ176" s="50"/>
      <c r="CK176" s="50"/>
      <c r="CL176" s="50"/>
      <c r="CM176" s="50"/>
      <c r="CN176" s="50"/>
      <c r="CO176" s="50"/>
      <c r="CP176" s="50"/>
      <c r="CQ176" s="50"/>
      <c r="CR176" s="50"/>
      <c r="CS176" s="50"/>
      <c r="CT176" s="50"/>
      <c r="CU176" s="50"/>
      <c r="CV176" s="50"/>
      <c r="CW176" s="50"/>
      <c r="CX176" s="50"/>
      <c r="CY176" s="50"/>
      <c r="CZ176" s="50"/>
      <c r="DA176" s="50"/>
      <c r="DB176" s="50"/>
      <c r="DC176" s="50"/>
      <c r="DD176" s="50"/>
      <c r="DE176" s="50"/>
      <c r="DF176" s="50"/>
      <c r="DG176" s="50"/>
      <c r="DH176" s="50"/>
      <c r="DI176" s="50"/>
      <c r="DJ176" s="50"/>
      <c r="DK176" s="50"/>
      <c r="DL176" s="50"/>
      <c r="DM176" s="50"/>
      <c r="DN176" s="50"/>
      <c r="DO176" s="50"/>
      <c r="DP176" s="50"/>
      <c r="DQ176" s="50"/>
      <c r="DR176" s="50"/>
      <c r="DS176" s="50"/>
      <c r="DT176" s="50"/>
      <c r="DU176" s="50"/>
      <c r="DV176" s="50"/>
      <c r="DW176" s="50"/>
      <c r="DX176" s="50"/>
      <c r="DY176" s="50"/>
      <c r="DZ176" s="50"/>
      <c r="EA176" s="50"/>
    </row>
    <row r="177" spans="1:131" s="51" customFormat="1" ht="15" x14ac:dyDescent="0.25">
      <c r="A177" s="518"/>
      <c r="B177" s="531"/>
      <c r="C177" s="531"/>
      <c r="D177" s="518"/>
      <c r="E177" s="531"/>
      <c r="F177" s="540"/>
      <c r="G177" s="518"/>
      <c r="H177" s="518"/>
      <c r="I177" s="540"/>
      <c r="J177" s="534"/>
      <c r="K177" s="518"/>
      <c r="L177" s="518"/>
      <c r="M177" s="534"/>
      <c r="N177" s="546"/>
      <c r="O177" s="549"/>
      <c r="P177" s="79"/>
      <c r="Q177" s="446"/>
      <c r="R177" s="79"/>
      <c r="S177" s="295"/>
      <c r="T177" s="46"/>
      <c r="U177" s="355"/>
      <c r="V177" s="80"/>
      <c r="W177" s="295"/>
      <c r="X177" s="445"/>
      <c r="Y177" s="294"/>
      <c r="Z177" s="296"/>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BK177" s="50"/>
      <c r="BL177" s="50"/>
      <c r="BM177" s="50"/>
      <c r="BN177" s="50"/>
      <c r="BO177" s="50"/>
      <c r="BP177" s="50"/>
      <c r="BQ177" s="50"/>
      <c r="BR177" s="50"/>
      <c r="BS177" s="50"/>
      <c r="BT177" s="50"/>
      <c r="BU177" s="50"/>
      <c r="BV177" s="50"/>
      <c r="BW177" s="50"/>
      <c r="BX177" s="50"/>
      <c r="BY177" s="50"/>
      <c r="BZ177" s="50"/>
      <c r="CA177" s="50"/>
      <c r="CB177" s="50"/>
      <c r="CC177" s="50"/>
      <c r="CD177" s="50"/>
      <c r="CE177" s="50"/>
      <c r="CF177" s="50"/>
      <c r="CG177" s="50"/>
      <c r="CH177" s="50"/>
      <c r="CI177" s="50"/>
      <c r="CJ177" s="50"/>
      <c r="CK177" s="50"/>
      <c r="CL177" s="50"/>
      <c r="CM177" s="50"/>
      <c r="CN177" s="50"/>
      <c r="CO177" s="50"/>
      <c r="CP177" s="50"/>
      <c r="CQ177" s="50"/>
      <c r="CR177" s="50"/>
      <c r="CS177" s="50"/>
      <c r="CT177" s="50"/>
      <c r="CU177" s="50"/>
      <c r="CV177" s="50"/>
      <c r="CW177" s="50"/>
      <c r="CX177" s="50"/>
      <c r="CY177" s="50"/>
      <c r="CZ177" s="50"/>
      <c r="DA177" s="50"/>
      <c r="DB177" s="50"/>
      <c r="DC177" s="50"/>
      <c r="DD177" s="50"/>
      <c r="DE177" s="50"/>
      <c r="DF177" s="50"/>
      <c r="DG177" s="50"/>
      <c r="DH177" s="50"/>
      <c r="DI177" s="50"/>
      <c r="DJ177" s="50"/>
      <c r="DK177" s="50"/>
      <c r="DL177" s="50"/>
      <c r="DM177" s="50"/>
      <c r="DN177" s="50"/>
      <c r="DO177" s="50"/>
      <c r="DP177" s="50"/>
      <c r="DQ177" s="50"/>
      <c r="DR177" s="50"/>
      <c r="DS177" s="50"/>
      <c r="DT177" s="50"/>
      <c r="DU177" s="50"/>
      <c r="DV177" s="50"/>
      <c r="DW177" s="50"/>
      <c r="DX177" s="50"/>
      <c r="DY177" s="50"/>
      <c r="DZ177" s="50"/>
      <c r="EA177" s="50"/>
    </row>
    <row r="178" spans="1:131" s="51" customFormat="1" ht="15" x14ac:dyDescent="0.25">
      <c r="A178" s="519"/>
      <c r="B178" s="532"/>
      <c r="C178" s="532"/>
      <c r="D178" s="519"/>
      <c r="E178" s="532"/>
      <c r="F178" s="541"/>
      <c r="G178" s="519"/>
      <c r="H178" s="519"/>
      <c r="I178" s="541"/>
      <c r="J178" s="535"/>
      <c r="K178" s="519"/>
      <c r="L178" s="519"/>
      <c r="M178" s="535"/>
      <c r="N178" s="547"/>
      <c r="O178" s="550"/>
      <c r="P178" s="79"/>
      <c r="Q178" s="446"/>
      <c r="R178" s="79"/>
      <c r="S178" s="295"/>
      <c r="T178" s="46"/>
      <c r="U178" s="355"/>
      <c r="V178" s="80"/>
      <c r="W178" s="295"/>
      <c r="X178" s="445"/>
      <c r="Y178" s="294"/>
      <c r="Z178" s="296"/>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0"/>
      <c r="BV178" s="50"/>
      <c r="BW178" s="50"/>
      <c r="BX178" s="50"/>
      <c r="BY178" s="50"/>
      <c r="BZ178" s="50"/>
      <c r="CA178" s="50"/>
      <c r="CB178" s="50"/>
      <c r="CC178" s="50"/>
      <c r="CD178" s="50"/>
      <c r="CE178" s="50"/>
      <c r="CF178" s="50"/>
      <c r="CG178" s="50"/>
      <c r="CH178" s="50"/>
      <c r="CI178" s="50"/>
      <c r="CJ178" s="50"/>
      <c r="CK178" s="50"/>
      <c r="CL178" s="50"/>
      <c r="CM178" s="50"/>
      <c r="CN178" s="50"/>
      <c r="CO178" s="50"/>
      <c r="CP178" s="50"/>
      <c r="CQ178" s="50"/>
      <c r="CR178" s="50"/>
      <c r="CS178" s="50"/>
      <c r="CT178" s="50"/>
      <c r="CU178" s="50"/>
      <c r="CV178" s="50"/>
      <c r="CW178" s="50"/>
      <c r="CX178" s="50"/>
      <c r="CY178" s="50"/>
      <c r="CZ178" s="50"/>
      <c r="DA178" s="50"/>
      <c r="DB178" s="50"/>
      <c r="DC178" s="50"/>
      <c r="DD178" s="50"/>
      <c r="DE178" s="50"/>
      <c r="DF178" s="50"/>
      <c r="DG178" s="50"/>
      <c r="DH178" s="50"/>
      <c r="DI178" s="50"/>
      <c r="DJ178" s="50"/>
      <c r="DK178" s="50"/>
      <c r="DL178" s="50"/>
      <c r="DM178" s="50"/>
      <c r="DN178" s="50"/>
      <c r="DO178" s="50"/>
      <c r="DP178" s="50"/>
      <c r="DQ178" s="50"/>
      <c r="DR178" s="50"/>
      <c r="DS178" s="50"/>
      <c r="DT178" s="50"/>
      <c r="DU178" s="50"/>
      <c r="DV178" s="50"/>
      <c r="DW178" s="50"/>
      <c r="DX178" s="50"/>
      <c r="DY178" s="50"/>
      <c r="DZ178" s="50"/>
      <c r="EA178" s="50"/>
    </row>
    <row r="179" spans="1:131" s="108" customFormat="1" ht="15" x14ac:dyDescent="0.25">
      <c r="A179" s="93"/>
      <c r="B179" s="93"/>
      <c r="C179" s="93"/>
      <c r="D179" s="93"/>
      <c r="E179" s="105"/>
      <c r="F179" s="102"/>
      <c r="G179" s="93"/>
      <c r="H179" s="94"/>
      <c r="I179" s="254"/>
      <c r="J179" s="254"/>
      <c r="K179" s="94"/>
      <c r="L179" s="93"/>
      <c r="M179" s="93"/>
      <c r="N179" s="103">
        <f>+N145</f>
        <v>690374949</v>
      </c>
      <c r="O179" s="102"/>
      <c r="P179" s="106"/>
      <c r="Q179" s="87"/>
      <c r="R179" s="96"/>
      <c r="S179" s="104">
        <f>SUM(S145:S173)</f>
        <v>759486059</v>
      </c>
      <c r="T179" s="90"/>
      <c r="U179" s="87"/>
      <c r="V179" s="96"/>
      <c r="W179" s="104">
        <f>SUM(W145:W173)</f>
        <v>732989459</v>
      </c>
      <c r="X179" s="87"/>
      <c r="Y179" s="96"/>
      <c r="Z179" s="104">
        <f>SUM(Z145:Z178)</f>
        <v>670542790</v>
      </c>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c r="DQ179" s="107"/>
      <c r="DR179" s="107"/>
      <c r="DS179" s="107"/>
      <c r="DT179" s="107"/>
      <c r="DU179" s="107"/>
      <c r="DV179" s="107"/>
      <c r="DW179" s="107"/>
      <c r="DX179" s="107"/>
      <c r="DY179" s="107"/>
      <c r="DZ179" s="107"/>
      <c r="EA179" s="107"/>
    </row>
    <row r="180" spans="1:131" s="51" customFormat="1" ht="27" x14ac:dyDescent="0.25">
      <c r="A180" s="517" t="s">
        <v>238</v>
      </c>
      <c r="B180" s="530" t="s">
        <v>239</v>
      </c>
      <c r="C180" s="530" t="s">
        <v>228</v>
      </c>
      <c r="D180" s="44" t="s">
        <v>792</v>
      </c>
      <c r="E180" s="8" t="s">
        <v>240</v>
      </c>
      <c r="F180" s="311">
        <v>50963038</v>
      </c>
      <c r="G180" s="44"/>
      <c r="H180" s="45"/>
      <c r="I180" s="312">
        <v>963038</v>
      </c>
      <c r="J180" s="247"/>
      <c r="K180" s="45"/>
      <c r="L180" s="44"/>
      <c r="M180" s="295">
        <v>51026076</v>
      </c>
      <c r="N180" s="66">
        <f t="shared" ref="N180:N182" si="1">+F180+H180+I180+J180+K180+G180+L180-M180</f>
        <v>900000</v>
      </c>
      <c r="O180" s="548">
        <v>1686484643</v>
      </c>
      <c r="P180" s="79" t="s">
        <v>735</v>
      </c>
      <c r="Q180" s="371">
        <v>215</v>
      </c>
      <c r="R180" s="79" t="s">
        <v>736</v>
      </c>
      <c r="S180" s="67">
        <v>900000</v>
      </c>
      <c r="T180" s="46"/>
      <c r="U180" s="44">
        <v>22</v>
      </c>
      <c r="V180" s="80">
        <v>44614</v>
      </c>
      <c r="W180" s="67">
        <v>900000</v>
      </c>
      <c r="X180" s="38">
        <v>16</v>
      </c>
      <c r="Y180" s="123" t="s">
        <v>1058</v>
      </c>
      <c r="Z180" s="296">
        <v>900000</v>
      </c>
      <c r="AA180" s="50"/>
      <c r="AB180" s="50"/>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c r="BS180" s="50"/>
      <c r="BT180" s="50"/>
      <c r="BU180" s="50"/>
      <c r="BV180" s="50"/>
      <c r="BW180" s="50"/>
      <c r="BX180" s="50"/>
      <c r="BY180" s="50"/>
      <c r="BZ180" s="50"/>
      <c r="CA180" s="50"/>
      <c r="CB180" s="50"/>
      <c r="CC180" s="50"/>
      <c r="CD180" s="50"/>
      <c r="CE180" s="50"/>
      <c r="CF180" s="50"/>
      <c r="CG180" s="50"/>
      <c r="CH180" s="50"/>
      <c r="CI180" s="50"/>
      <c r="CJ180" s="50"/>
      <c r="CK180" s="50"/>
      <c r="CL180" s="50"/>
      <c r="CM180" s="50"/>
      <c r="CN180" s="50"/>
      <c r="CO180" s="50"/>
      <c r="CP180" s="50"/>
      <c r="CQ180" s="50"/>
      <c r="CR180" s="50"/>
      <c r="CS180" s="50"/>
      <c r="CT180" s="50"/>
      <c r="CU180" s="50"/>
      <c r="CV180" s="50"/>
      <c r="CW180" s="50"/>
      <c r="CX180" s="50"/>
      <c r="CY180" s="50"/>
      <c r="CZ180" s="50"/>
      <c r="DA180" s="50"/>
      <c r="DB180" s="50"/>
      <c r="DC180" s="50"/>
      <c r="DD180" s="50"/>
      <c r="DE180" s="50"/>
      <c r="DF180" s="50"/>
      <c r="DG180" s="50"/>
      <c r="DH180" s="50"/>
      <c r="DI180" s="50"/>
      <c r="DJ180" s="50"/>
      <c r="DK180" s="50"/>
      <c r="DL180" s="50"/>
      <c r="DM180" s="50"/>
      <c r="DN180" s="50"/>
      <c r="DO180" s="50"/>
      <c r="DP180" s="50"/>
      <c r="DQ180" s="50"/>
      <c r="DR180" s="50"/>
      <c r="DS180" s="50"/>
      <c r="DT180" s="50"/>
      <c r="DU180" s="50"/>
      <c r="DV180" s="50"/>
      <c r="DW180" s="50"/>
      <c r="DX180" s="50"/>
      <c r="DY180" s="50"/>
      <c r="DZ180" s="50"/>
      <c r="EA180" s="50"/>
    </row>
    <row r="181" spans="1:131" s="51" customFormat="1" ht="25.5" x14ac:dyDescent="0.25">
      <c r="A181" s="518"/>
      <c r="B181" s="531"/>
      <c r="C181" s="531"/>
      <c r="D181" s="44" t="s">
        <v>796</v>
      </c>
      <c r="E181" s="8" t="s">
        <v>241</v>
      </c>
      <c r="F181" s="311">
        <v>6968275</v>
      </c>
      <c r="G181" s="44"/>
      <c r="H181" s="45"/>
      <c r="I181" s="247"/>
      <c r="J181" s="247"/>
      <c r="K181" s="45"/>
      <c r="L181" s="295">
        <v>7000000</v>
      </c>
      <c r="M181" s="44"/>
      <c r="N181" s="66">
        <f t="shared" si="1"/>
        <v>13968275</v>
      </c>
      <c r="O181" s="549"/>
      <c r="P181" s="44"/>
      <c r="Q181" s="44"/>
      <c r="R181" s="44"/>
      <c r="S181" s="44"/>
      <c r="T181" s="46"/>
      <c r="U181" s="44"/>
      <c r="V181" s="80"/>
      <c r="W181" s="44"/>
      <c r="X181" s="44"/>
      <c r="Y181" s="80"/>
      <c r="Z181" s="152"/>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BK181" s="50"/>
      <c r="BL181" s="50"/>
      <c r="BM181" s="50"/>
      <c r="BN181" s="50"/>
      <c r="BO181" s="50"/>
      <c r="BP181" s="50"/>
      <c r="BQ181" s="50"/>
      <c r="BR181" s="50"/>
      <c r="BS181" s="50"/>
      <c r="BT181" s="50"/>
      <c r="BU181" s="50"/>
      <c r="BV181" s="50"/>
      <c r="BW181" s="50"/>
      <c r="BX181" s="50"/>
      <c r="BY181" s="50"/>
      <c r="BZ181" s="50"/>
      <c r="CA181" s="50"/>
      <c r="CB181" s="50"/>
      <c r="CC181" s="50"/>
      <c r="CD181" s="50"/>
      <c r="CE181" s="50"/>
      <c r="CF181" s="50"/>
      <c r="CG181" s="50"/>
      <c r="CH181" s="50"/>
      <c r="CI181" s="50"/>
      <c r="CJ181" s="50"/>
      <c r="CK181" s="50"/>
      <c r="CL181" s="50"/>
      <c r="CM181" s="50"/>
      <c r="CN181" s="50"/>
      <c r="CO181" s="50"/>
      <c r="CP181" s="50"/>
      <c r="CQ181" s="50"/>
      <c r="CR181" s="50"/>
      <c r="CS181" s="50"/>
      <c r="CT181" s="50"/>
      <c r="CU181" s="50"/>
      <c r="CV181" s="50"/>
      <c r="CW181" s="50"/>
      <c r="CX181" s="50"/>
      <c r="CY181" s="50"/>
      <c r="CZ181" s="50"/>
      <c r="DA181" s="50"/>
      <c r="DB181" s="50"/>
      <c r="DC181" s="50"/>
      <c r="DD181" s="50"/>
      <c r="DE181" s="50"/>
      <c r="DF181" s="50"/>
      <c r="DG181" s="50"/>
      <c r="DH181" s="50"/>
      <c r="DI181" s="50"/>
      <c r="DJ181" s="50"/>
      <c r="DK181" s="50"/>
      <c r="DL181" s="50"/>
      <c r="DM181" s="50"/>
      <c r="DN181" s="50"/>
      <c r="DO181" s="50"/>
      <c r="DP181" s="50"/>
      <c r="DQ181" s="50"/>
      <c r="DR181" s="50"/>
      <c r="DS181" s="50"/>
      <c r="DT181" s="50"/>
      <c r="DU181" s="50"/>
      <c r="DV181" s="50"/>
      <c r="DW181" s="50"/>
      <c r="DX181" s="50"/>
      <c r="DY181" s="50"/>
      <c r="DZ181" s="50"/>
      <c r="EA181" s="50"/>
    </row>
    <row r="182" spans="1:131" s="51" customFormat="1" ht="27" customHeight="1" x14ac:dyDescent="0.25">
      <c r="A182" s="518"/>
      <c r="B182" s="531"/>
      <c r="C182" s="531"/>
      <c r="D182" s="517" t="s">
        <v>797</v>
      </c>
      <c r="E182" s="530" t="s">
        <v>117</v>
      </c>
      <c r="F182" s="539">
        <v>31390848</v>
      </c>
      <c r="G182" s="517"/>
      <c r="H182" s="517"/>
      <c r="I182" s="539">
        <v>54817274</v>
      </c>
      <c r="J182" s="533"/>
      <c r="K182" s="517"/>
      <c r="L182" s="533">
        <v>49000000</v>
      </c>
      <c r="M182" s="517"/>
      <c r="N182" s="545">
        <f t="shared" si="1"/>
        <v>135208122</v>
      </c>
      <c r="O182" s="549"/>
      <c r="P182" s="81" t="s">
        <v>1593</v>
      </c>
      <c r="Q182" s="371" t="s">
        <v>1601</v>
      </c>
      <c r="R182" s="79" t="s">
        <v>1597</v>
      </c>
      <c r="S182" s="377">
        <v>13815000</v>
      </c>
      <c r="T182" s="46"/>
      <c r="U182" s="44">
        <v>39</v>
      </c>
      <c r="V182" s="80">
        <v>44774</v>
      </c>
      <c r="W182" s="377">
        <v>13815000</v>
      </c>
      <c r="X182" s="44">
        <v>103</v>
      </c>
      <c r="Y182" s="80">
        <v>44775</v>
      </c>
      <c r="Z182" s="389">
        <v>13815000</v>
      </c>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BK182" s="50"/>
      <c r="BL182" s="50"/>
      <c r="BM182" s="50"/>
      <c r="BN182" s="50"/>
      <c r="BO182" s="50"/>
      <c r="BP182" s="50"/>
      <c r="BQ182" s="50"/>
      <c r="BR182" s="50"/>
      <c r="BS182" s="50"/>
      <c r="BT182" s="50"/>
      <c r="BU182" s="50"/>
      <c r="BV182" s="50"/>
      <c r="BW182" s="50"/>
      <c r="BX182" s="50"/>
      <c r="BY182" s="50"/>
      <c r="BZ182" s="50"/>
      <c r="CA182" s="50"/>
      <c r="CB182" s="50"/>
      <c r="CC182" s="50"/>
      <c r="CD182" s="50"/>
      <c r="CE182" s="50"/>
      <c r="CF182" s="50"/>
      <c r="CG182" s="50"/>
      <c r="CH182" s="50"/>
      <c r="CI182" s="50"/>
      <c r="CJ182" s="50"/>
      <c r="CK182" s="50"/>
      <c r="CL182" s="50"/>
      <c r="CM182" s="50"/>
      <c r="CN182" s="50"/>
      <c r="CO182" s="50"/>
      <c r="CP182" s="50"/>
      <c r="CQ182" s="50"/>
      <c r="CR182" s="50"/>
      <c r="CS182" s="50"/>
      <c r="CT182" s="50"/>
      <c r="CU182" s="50"/>
      <c r="CV182" s="50"/>
      <c r="CW182" s="50"/>
      <c r="CX182" s="50"/>
      <c r="CY182" s="50"/>
      <c r="CZ182" s="50"/>
      <c r="DA182" s="50"/>
      <c r="DB182" s="50"/>
      <c r="DC182" s="50"/>
      <c r="DD182" s="50"/>
      <c r="DE182" s="50"/>
      <c r="DF182" s="50"/>
      <c r="DG182" s="50"/>
      <c r="DH182" s="50"/>
      <c r="DI182" s="50"/>
      <c r="DJ182" s="50"/>
      <c r="DK182" s="50"/>
      <c r="DL182" s="50"/>
      <c r="DM182" s="50"/>
      <c r="DN182" s="50"/>
      <c r="DO182" s="50"/>
      <c r="DP182" s="50"/>
      <c r="DQ182" s="50"/>
      <c r="DR182" s="50"/>
      <c r="DS182" s="50"/>
      <c r="DT182" s="50"/>
      <c r="DU182" s="50"/>
      <c r="DV182" s="50"/>
      <c r="DW182" s="50"/>
      <c r="DX182" s="50"/>
      <c r="DY182" s="50"/>
      <c r="DZ182" s="50"/>
      <c r="EA182" s="50"/>
    </row>
    <row r="183" spans="1:131" s="51" customFormat="1" ht="15" x14ac:dyDescent="0.25">
      <c r="A183" s="518"/>
      <c r="B183" s="531"/>
      <c r="C183" s="531"/>
      <c r="D183" s="518"/>
      <c r="E183" s="531"/>
      <c r="F183" s="540"/>
      <c r="G183" s="518"/>
      <c r="H183" s="518"/>
      <c r="I183" s="540"/>
      <c r="J183" s="534"/>
      <c r="K183" s="518"/>
      <c r="L183" s="534"/>
      <c r="M183" s="518"/>
      <c r="N183" s="546"/>
      <c r="O183" s="549"/>
      <c r="P183" s="81" t="s">
        <v>1594</v>
      </c>
      <c r="Q183" s="371" t="s">
        <v>1602</v>
      </c>
      <c r="R183" s="79" t="s">
        <v>1598</v>
      </c>
      <c r="S183" s="377">
        <v>5769880</v>
      </c>
      <c r="T183" s="46"/>
      <c r="U183" s="355"/>
      <c r="V183" s="80"/>
      <c r="W183" s="355"/>
      <c r="X183" s="355"/>
      <c r="Y183" s="80"/>
      <c r="Z183" s="152"/>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0"/>
      <c r="DN183" s="50"/>
      <c r="DO183" s="50"/>
      <c r="DP183" s="50"/>
      <c r="DQ183" s="50"/>
      <c r="DR183" s="50"/>
      <c r="DS183" s="50"/>
      <c r="DT183" s="50"/>
      <c r="DU183" s="50"/>
      <c r="DV183" s="50"/>
      <c r="DW183" s="50"/>
      <c r="DX183" s="50"/>
      <c r="DY183" s="50"/>
      <c r="DZ183" s="50"/>
      <c r="EA183" s="50"/>
    </row>
    <row r="184" spans="1:131" s="51" customFormat="1" ht="15" x14ac:dyDescent="0.25">
      <c r="A184" s="518"/>
      <c r="B184" s="531"/>
      <c r="C184" s="531"/>
      <c r="D184" s="518"/>
      <c r="E184" s="531"/>
      <c r="F184" s="540"/>
      <c r="G184" s="518"/>
      <c r="H184" s="518"/>
      <c r="I184" s="540"/>
      <c r="J184" s="534"/>
      <c r="K184" s="518"/>
      <c r="L184" s="534"/>
      <c r="M184" s="518"/>
      <c r="N184" s="546"/>
      <c r="O184" s="549"/>
      <c r="P184" s="81" t="s">
        <v>1595</v>
      </c>
      <c r="Q184" s="371" t="s">
        <v>1603</v>
      </c>
      <c r="R184" s="79" t="s">
        <v>1599</v>
      </c>
      <c r="S184" s="377">
        <v>810107</v>
      </c>
      <c r="T184" s="46"/>
      <c r="U184" s="355"/>
      <c r="V184" s="80"/>
      <c r="W184" s="355"/>
      <c r="X184" s="355"/>
      <c r="Y184" s="80"/>
      <c r="Z184" s="152"/>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c r="CR184" s="50"/>
      <c r="CS184" s="50"/>
      <c r="CT184" s="50"/>
      <c r="CU184" s="50"/>
      <c r="CV184" s="50"/>
      <c r="CW184" s="50"/>
      <c r="CX184" s="50"/>
      <c r="CY184" s="50"/>
      <c r="CZ184" s="50"/>
      <c r="DA184" s="50"/>
      <c r="DB184" s="50"/>
      <c r="DC184" s="50"/>
      <c r="DD184" s="50"/>
      <c r="DE184" s="50"/>
      <c r="DF184" s="50"/>
      <c r="DG184" s="50"/>
      <c r="DH184" s="50"/>
      <c r="DI184" s="50"/>
      <c r="DJ184" s="50"/>
      <c r="DK184" s="50"/>
      <c r="DL184" s="50"/>
      <c r="DM184" s="50"/>
      <c r="DN184" s="50"/>
      <c r="DO184" s="50"/>
      <c r="DP184" s="50"/>
      <c r="DQ184" s="50"/>
      <c r="DR184" s="50"/>
      <c r="DS184" s="50"/>
      <c r="DT184" s="50"/>
      <c r="DU184" s="50"/>
      <c r="DV184" s="50"/>
      <c r="DW184" s="50"/>
      <c r="DX184" s="50"/>
      <c r="DY184" s="50"/>
      <c r="DZ184" s="50"/>
      <c r="EA184" s="50"/>
    </row>
    <row r="185" spans="1:131" s="51" customFormat="1" ht="15" x14ac:dyDescent="0.25">
      <c r="A185" s="518"/>
      <c r="B185" s="531"/>
      <c r="C185" s="531"/>
      <c r="D185" s="519"/>
      <c r="E185" s="532"/>
      <c r="F185" s="541"/>
      <c r="G185" s="519"/>
      <c r="H185" s="519"/>
      <c r="I185" s="541"/>
      <c r="J185" s="535"/>
      <c r="K185" s="519"/>
      <c r="L185" s="535"/>
      <c r="M185" s="519"/>
      <c r="N185" s="547"/>
      <c r="O185" s="549"/>
      <c r="P185" s="81" t="s">
        <v>1596</v>
      </c>
      <c r="Q185" s="371" t="s">
        <v>1604</v>
      </c>
      <c r="R185" s="79" t="s">
        <v>1600</v>
      </c>
      <c r="S185" s="377">
        <v>1833000</v>
      </c>
      <c r="T185" s="46"/>
      <c r="U185" s="355">
        <v>52</v>
      </c>
      <c r="V185" s="80">
        <v>44819</v>
      </c>
      <c r="W185" s="377">
        <v>1833000</v>
      </c>
      <c r="X185" s="355">
        <v>133</v>
      </c>
      <c r="Y185" s="80">
        <v>44823</v>
      </c>
      <c r="Z185" s="389">
        <v>1833000</v>
      </c>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c r="CR185" s="50"/>
      <c r="CS185" s="50"/>
      <c r="CT185" s="50"/>
      <c r="CU185" s="50"/>
      <c r="CV185" s="50"/>
      <c r="CW185" s="50"/>
      <c r="CX185" s="50"/>
      <c r="CY185" s="50"/>
      <c r="CZ185" s="50"/>
      <c r="DA185" s="50"/>
      <c r="DB185" s="50"/>
      <c r="DC185" s="50"/>
      <c r="DD185" s="50"/>
      <c r="DE185" s="50"/>
      <c r="DF185" s="50"/>
      <c r="DG185" s="50"/>
      <c r="DH185" s="50"/>
      <c r="DI185" s="50"/>
      <c r="DJ185" s="50"/>
      <c r="DK185" s="50"/>
      <c r="DL185" s="50"/>
      <c r="DM185" s="50"/>
      <c r="DN185" s="50"/>
      <c r="DO185" s="50"/>
      <c r="DP185" s="50"/>
      <c r="DQ185" s="50"/>
      <c r="DR185" s="50"/>
      <c r="DS185" s="50"/>
      <c r="DT185" s="50"/>
      <c r="DU185" s="50"/>
      <c r="DV185" s="50"/>
      <c r="DW185" s="50"/>
      <c r="DX185" s="50"/>
      <c r="DY185" s="50"/>
      <c r="DZ185" s="50"/>
      <c r="EA185" s="50"/>
    </row>
    <row r="186" spans="1:131" s="51" customFormat="1" ht="15" x14ac:dyDescent="0.25">
      <c r="A186" s="518"/>
      <c r="B186" s="531"/>
      <c r="C186" s="531"/>
      <c r="D186" s="517" t="s">
        <v>794</v>
      </c>
      <c r="E186" s="530" t="s">
        <v>230</v>
      </c>
      <c r="F186" s="539">
        <v>20986950</v>
      </c>
      <c r="G186" s="517"/>
      <c r="H186" s="517"/>
      <c r="I186" s="539">
        <v>11245158</v>
      </c>
      <c r="J186" s="533"/>
      <c r="K186" s="517"/>
      <c r="L186" s="517"/>
      <c r="M186" s="517"/>
      <c r="N186" s="545">
        <f>+F186+G186+H186+I186+J186+K186+L186-M186</f>
        <v>32232108</v>
      </c>
      <c r="O186" s="549"/>
      <c r="P186" s="79" t="s">
        <v>737</v>
      </c>
      <c r="Q186" s="371" t="s">
        <v>741</v>
      </c>
      <c r="R186" s="79" t="s">
        <v>746</v>
      </c>
      <c r="S186" s="67">
        <v>22833333</v>
      </c>
      <c r="T186" s="46"/>
      <c r="U186" s="44">
        <v>7</v>
      </c>
      <c r="V186" s="80">
        <v>44589</v>
      </c>
      <c r="W186" s="67">
        <v>22833333</v>
      </c>
      <c r="X186" s="38">
        <v>5</v>
      </c>
      <c r="Y186" s="123" t="s">
        <v>860</v>
      </c>
      <c r="Z186" s="296">
        <v>22833333</v>
      </c>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c r="CR186" s="50"/>
      <c r="CS186" s="50"/>
      <c r="CT186" s="50"/>
      <c r="CU186" s="50"/>
      <c r="CV186" s="50"/>
      <c r="CW186" s="50"/>
      <c r="CX186" s="50"/>
      <c r="CY186" s="50"/>
      <c r="CZ186" s="50"/>
      <c r="DA186" s="50"/>
      <c r="DB186" s="50"/>
      <c r="DC186" s="50"/>
      <c r="DD186" s="50"/>
      <c r="DE186" s="50"/>
      <c r="DF186" s="50"/>
      <c r="DG186" s="50"/>
      <c r="DH186" s="50"/>
      <c r="DI186" s="50"/>
      <c r="DJ186" s="50"/>
      <c r="DK186" s="50"/>
      <c r="DL186" s="50"/>
      <c r="DM186" s="50"/>
      <c r="DN186" s="50"/>
      <c r="DO186" s="50"/>
      <c r="DP186" s="50"/>
      <c r="DQ186" s="50"/>
      <c r="DR186" s="50"/>
      <c r="DS186" s="50"/>
      <c r="DT186" s="50"/>
      <c r="DU186" s="50"/>
      <c r="DV186" s="50"/>
      <c r="DW186" s="50"/>
      <c r="DX186" s="50"/>
      <c r="DY186" s="50"/>
      <c r="DZ186" s="50"/>
      <c r="EA186" s="50"/>
    </row>
    <row r="187" spans="1:131" s="51" customFormat="1" ht="15" x14ac:dyDescent="0.25">
      <c r="A187" s="518"/>
      <c r="B187" s="531"/>
      <c r="C187" s="531"/>
      <c r="D187" s="518"/>
      <c r="E187" s="531"/>
      <c r="F187" s="540"/>
      <c r="G187" s="518"/>
      <c r="H187" s="518"/>
      <c r="I187" s="540"/>
      <c r="J187" s="534"/>
      <c r="K187" s="518"/>
      <c r="L187" s="518"/>
      <c r="M187" s="518"/>
      <c r="N187" s="546"/>
      <c r="O187" s="549"/>
      <c r="P187" s="79" t="s">
        <v>738</v>
      </c>
      <c r="Q187" s="371" t="s">
        <v>742</v>
      </c>
      <c r="R187" s="79" t="s">
        <v>747</v>
      </c>
      <c r="S187" s="67">
        <v>51500000</v>
      </c>
      <c r="T187" s="46"/>
      <c r="U187" s="44">
        <v>2</v>
      </c>
      <c r="V187" s="80">
        <v>44588</v>
      </c>
      <c r="W187" s="67">
        <v>51500000</v>
      </c>
      <c r="X187" s="38">
        <v>12</v>
      </c>
      <c r="Y187" s="123" t="s">
        <v>860</v>
      </c>
      <c r="Z187" s="296">
        <v>51500000</v>
      </c>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c r="CR187" s="50"/>
      <c r="CS187" s="50"/>
      <c r="CT187" s="50"/>
      <c r="CU187" s="50"/>
      <c r="CV187" s="50"/>
      <c r="CW187" s="50"/>
      <c r="CX187" s="50"/>
      <c r="CY187" s="50"/>
      <c r="CZ187" s="50"/>
      <c r="DA187" s="50"/>
      <c r="DB187" s="50"/>
      <c r="DC187" s="50"/>
      <c r="DD187" s="50"/>
      <c r="DE187" s="50"/>
      <c r="DF187" s="50"/>
      <c r="DG187" s="50"/>
      <c r="DH187" s="50"/>
      <c r="DI187" s="50"/>
      <c r="DJ187" s="50"/>
      <c r="DK187" s="50"/>
      <c r="DL187" s="50"/>
      <c r="DM187" s="50"/>
      <c r="DN187" s="50"/>
      <c r="DO187" s="50"/>
      <c r="DP187" s="50"/>
      <c r="DQ187" s="50"/>
      <c r="DR187" s="50"/>
      <c r="DS187" s="50"/>
      <c r="DT187" s="50"/>
      <c r="DU187" s="50"/>
      <c r="DV187" s="50"/>
      <c r="DW187" s="50"/>
      <c r="DX187" s="50"/>
      <c r="DY187" s="50"/>
      <c r="DZ187" s="50"/>
      <c r="EA187" s="50"/>
    </row>
    <row r="188" spans="1:131" s="51" customFormat="1" ht="15" x14ac:dyDescent="0.25">
      <c r="A188" s="518"/>
      <c r="B188" s="531"/>
      <c r="C188" s="531"/>
      <c r="D188" s="518"/>
      <c r="E188" s="531"/>
      <c r="F188" s="540"/>
      <c r="G188" s="518"/>
      <c r="H188" s="518"/>
      <c r="I188" s="540"/>
      <c r="J188" s="534"/>
      <c r="K188" s="518"/>
      <c r="L188" s="518"/>
      <c r="M188" s="518"/>
      <c r="N188" s="546"/>
      <c r="O188" s="549"/>
      <c r="P188" s="79" t="s">
        <v>739</v>
      </c>
      <c r="Q188" s="371" t="s">
        <v>743</v>
      </c>
      <c r="R188" s="79" t="s">
        <v>748</v>
      </c>
      <c r="S188" s="67">
        <v>23833333</v>
      </c>
      <c r="T188" s="46"/>
      <c r="U188" s="44">
        <v>4</v>
      </c>
      <c r="V188" s="80">
        <v>44588</v>
      </c>
      <c r="W188" s="67">
        <v>23833333</v>
      </c>
      <c r="X188" s="38">
        <v>6</v>
      </c>
      <c r="Y188" s="123" t="s">
        <v>860</v>
      </c>
      <c r="Z188" s="296">
        <v>23833333</v>
      </c>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c r="CR188" s="50"/>
      <c r="CS188" s="50"/>
      <c r="CT188" s="50"/>
      <c r="CU188" s="50"/>
      <c r="CV188" s="50"/>
      <c r="CW188" s="50"/>
      <c r="CX188" s="50"/>
      <c r="CY188" s="50"/>
      <c r="CZ188" s="50"/>
      <c r="DA188" s="50"/>
      <c r="DB188" s="50"/>
      <c r="DC188" s="50"/>
      <c r="DD188" s="50"/>
      <c r="DE188" s="50"/>
      <c r="DF188" s="50"/>
      <c r="DG188" s="50"/>
      <c r="DH188" s="50"/>
      <c r="DI188" s="50"/>
      <c r="DJ188" s="50"/>
      <c r="DK188" s="50"/>
      <c r="DL188" s="50"/>
      <c r="DM188" s="50"/>
      <c r="DN188" s="50"/>
      <c r="DO188" s="50"/>
      <c r="DP188" s="50"/>
      <c r="DQ188" s="50"/>
      <c r="DR188" s="50"/>
      <c r="DS188" s="50"/>
      <c r="DT188" s="50"/>
      <c r="DU188" s="50"/>
      <c r="DV188" s="50"/>
      <c r="DW188" s="50"/>
      <c r="DX188" s="50"/>
      <c r="DY188" s="50"/>
      <c r="DZ188" s="50"/>
      <c r="EA188" s="50"/>
    </row>
    <row r="189" spans="1:131" s="51" customFormat="1" ht="15" x14ac:dyDescent="0.25">
      <c r="A189" s="518"/>
      <c r="B189" s="531"/>
      <c r="C189" s="531"/>
      <c r="D189" s="518"/>
      <c r="E189" s="531"/>
      <c r="F189" s="540"/>
      <c r="G189" s="518"/>
      <c r="H189" s="518"/>
      <c r="I189" s="540"/>
      <c r="J189" s="534"/>
      <c r="K189" s="518"/>
      <c r="L189" s="518"/>
      <c r="M189" s="518"/>
      <c r="N189" s="546"/>
      <c r="O189" s="549"/>
      <c r="P189" s="79" t="s">
        <v>740</v>
      </c>
      <c r="Q189" s="371" t="s">
        <v>744</v>
      </c>
      <c r="R189" s="79" t="s">
        <v>749</v>
      </c>
      <c r="S189" s="67">
        <v>20550000</v>
      </c>
      <c r="T189" s="46"/>
      <c r="U189" s="44">
        <v>14</v>
      </c>
      <c r="V189" s="80">
        <v>44589</v>
      </c>
      <c r="W189" s="67">
        <v>20550000</v>
      </c>
      <c r="X189" s="38">
        <v>8</v>
      </c>
      <c r="Y189" s="123" t="s">
        <v>860</v>
      </c>
      <c r="Z189" s="296">
        <v>20550000</v>
      </c>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c r="CR189" s="50"/>
      <c r="CS189" s="50"/>
      <c r="CT189" s="50"/>
      <c r="CU189" s="50"/>
      <c r="CV189" s="50"/>
      <c r="CW189" s="50"/>
      <c r="CX189" s="50"/>
      <c r="CY189" s="50"/>
      <c r="CZ189" s="50"/>
      <c r="DA189" s="50"/>
      <c r="DB189" s="50"/>
      <c r="DC189" s="50"/>
      <c r="DD189" s="50"/>
      <c r="DE189" s="50"/>
      <c r="DF189" s="50"/>
      <c r="DG189" s="50"/>
      <c r="DH189" s="50"/>
      <c r="DI189" s="50"/>
      <c r="DJ189" s="50"/>
      <c r="DK189" s="50"/>
      <c r="DL189" s="50"/>
      <c r="DM189" s="50"/>
      <c r="DN189" s="50"/>
      <c r="DO189" s="50"/>
      <c r="DP189" s="50"/>
      <c r="DQ189" s="50"/>
      <c r="DR189" s="50"/>
      <c r="DS189" s="50"/>
      <c r="DT189" s="50"/>
      <c r="DU189" s="50"/>
      <c r="DV189" s="50"/>
      <c r="DW189" s="50"/>
      <c r="DX189" s="50"/>
      <c r="DY189" s="50"/>
      <c r="DZ189" s="50"/>
      <c r="EA189" s="50"/>
    </row>
    <row r="190" spans="1:131" s="51" customFormat="1" ht="15" x14ac:dyDescent="0.25">
      <c r="A190" s="518"/>
      <c r="B190" s="531"/>
      <c r="C190" s="531"/>
      <c r="D190" s="518"/>
      <c r="E190" s="531"/>
      <c r="F190" s="540"/>
      <c r="G190" s="518"/>
      <c r="H190" s="518"/>
      <c r="I190" s="540"/>
      <c r="J190" s="534"/>
      <c r="K190" s="518"/>
      <c r="L190" s="518"/>
      <c r="M190" s="518"/>
      <c r="N190" s="546"/>
      <c r="O190" s="549"/>
      <c r="P190" s="79" t="s">
        <v>739</v>
      </c>
      <c r="Q190" s="371" t="s">
        <v>745</v>
      </c>
      <c r="R190" s="79" t="s">
        <v>750</v>
      </c>
      <c r="S190" s="67">
        <v>23833333</v>
      </c>
      <c r="T190" s="46"/>
      <c r="U190" s="258">
        <v>8</v>
      </c>
      <c r="V190" s="80">
        <v>44589</v>
      </c>
      <c r="W190" s="67">
        <v>23833333</v>
      </c>
      <c r="X190" s="267">
        <v>7</v>
      </c>
      <c r="Y190" s="123" t="s">
        <v>860</v>
      </c>
      <c r="Z190" s="296">
        <v>23833333</v>
      </c>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c r="CR190" s="50"/>
      <c r="CS190" s="50"/>
      <c r="CT190" s="50"/>
      <c r="CU190" s="50"/>
      <c r="CV190" s="50"/>
      <c r="CW190" s="50"/>
      <c r="CX190" s="50"/>
      <c r="CY190" s="50"/>
      <c r="CZ190" s="50"/>
      <c r="DA190" s="50"/>
      <c r="DB190" s="50"/>
      <c r="DC190" s="50"/>
      <c r="DD190" s="50"/>
      <c r="DE190" s="50"/>
      <c r="DF190" s="50"/>
      <c r="DG190" s="50"/>
      <c r="DH190" s="50"/>
      <c r="DI190" s="50"/>
      <c r="DJ190" s="50"/>
      <c r="DK190" s="50"/>
      <c r="DL190" s="50"/>
      <c r="DM190" s="50"/>
      <c r="DN190" s="50"/>
      <c r="DO190" s="50"/>
      <c r="DP190" s="50"/>
      <c r="DQ190" s="50"/>
      <c r="DR190" s="50"/>
      <c r="DS190" s="50"/>
      <c r="DT190" s="50"/>
      <c r="DU190" s="50"/>
      <c r="DV190" s="50"/>
      <c r="DW190" s="50"/>
      <c r="DX190" s="50"/>
      <c r="DY190" s="50"/>
      <c r="DZ190" s="50"/>
      <c r="EA190" s="50"/>
    </row>
    <row r="191" spans="1:131" s="51" customFormat="1" ht="15" x14ac:dyDescent="0.25">
      <c r="A191" s="518"/>
      <c r="B191" s="531"/>
      <c r="C191" s="531"/>
      <c r="D191" s="518"/>
      <c r="E191" s="531"/>
      <c r="F191" s="540"/>
      <c r="G191" s="518"/>
      <c r="H191" s="518"/>
      <c r="I191" s="540"/>
      <c r="J191" s="534"/>
      <c r="K191" s="518"/>
      <c r="L191" s="518"/>
      <c r="M191" s="518"/>
      <c r="N191" s="546"/>
      <c r="O191" s="549"/>
      <c r="P191" s="79" t="s">
        <v>1511</v>
      </c>
      <c r="Q191" s="371" t="s">
        <v>1523</v>
      </c>
      <c r="R191" s="79" t="s">
        <v>1524</v>
      </c>
      <c r="S191" s="67">
        <v>277254</v>
      </c>
      <c r="T191" s="46"/>
      <c r="U191" s="44">
        <v>32</v>
      </c>
      <c r="V191" s="80">
        <v>44757</v>
      </c>
      <c r="W191" s="295">
        <v>277254</v>
      </c>
      <c r="X191" s="38"/>
      <c r="Y191" s="123"/>
      <c r="Z191" s="67"/>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c r="BO191" s="50"/>
      <c r="BP191" s="50"/>
      <c r="BQ191" s="50"/>
      <c r="BR191" s="50"/>
      <c r="BS191" s="50"/>
      <c r="BT191" s="50"/>
      <c r="BU191" s="50"/>
      <c r="BV191" s="50"/>
      <c r="BW191" s="50"/>
      <c r="BX191" s="50"/>
      <c r="BY191" s="50"/>
      <c r="BZ191" s="50"/>
      <c r="CA191" s="50"/>
      <c r="CB191" s="50"/>
      <c r="CC191" s="50"/>
      <c r="CD191" s="50"/>
      <c r="CE191" s="50"/>
      <c r="CF191" s="50"/>
      <c r="CG191" s="50"/>
      <c r="CH191" s="50"/>
      <c r="CI191" s="50"/>
      <c r="CJ191" s="50"/>
      <c r="CK191" s="50"/>
      <c r="CL191" s="50"/>
      <c r="CM191" s="50"/>
      <c r="CN191" s="50"/>
      <c r="CO191" s="50"/>
      <c r="CP191" s="50"/>
      <c r="CQ191" s="50"/>
      <c r="CR191" s="50"/>
      <c r="CS191" s="50"/>
      <c r="CT191" s="50"/>
      <c r="CU191" s="50"/>
      <c r="CV191" s="50"/>
      <c r="CW191" s="50"/>
      <c r="CX191" s="50"/>
      <c r="CY191" s="50"/>
      <c r="CZ191" s="50"/>
      <c r="DA191" s="50"/>
      <c r="DB191" s="50"/>
      <c r="DC191" s="50"/>
      <c r="DD191" s="50"/>
      <c r="DE191" s="50"/>
      <c r="DF191" s="50"/>
      <c r="DG191" s="50"/>
      <c r="DH191" s="50"/>
      <c r="DI191" s="50"/>
      <c r="DJ191" s="50"/>
      <c r="DK191" s="50"/>
      <c r="DL191" s="50"/>
      <c r="DM191" s="50"/>
      <c r="DN191" s="50"/>
      <c r="DO191" s="50"/>
      <c r="DP191" s="50"/>
      <c r="DQ191" s="50"/>
      <c r="DR191" s="50"/>
      <c r="DS191" s="50"/>
      <c r="DT191" s="50"/>
      <c r="DU191" s="50"/>
      <c r="DV191" s="50"/>
      <c r="DW191" s="50"/>
      <c r="DX191" s="50"/>
      <c r="DY191" s="50"/>
      <c r="DZ191" s="50"/>
      <c r="EA191" s="50"/>
    </row>
    <row r="192" spans="1:131" s="51" customFormat="1" ht="15" x14ac:dyDescent="0.25">
      <c r="A192" s="518"/>
      <c r="B192" s="531"/>
      <c r="C192" s="531"/>
      <c r="D192" s="519"/>
      <c r="E192" s="532"/>
      <c r="F192" s="541"/>
      <c r="G192" s="519"/>
      <c r="H192" s="519"/>
      <c r="I192" s="541"/>
      <c r="J192" s="535"/>
      <c r="K192" s="519"/>
      <c r="L192" s="519"/>
      <c r="M192" s="519"/>
      <c r="N192" s="547"/>
      <c r="O192" s="549"/>
      <c r="P192" s="79" t="s">
        <v>1855</v>
      </c>
      <c r="Q192" s="371">
        <v>563</v>
      </c>
      <c r="R192" s="79" t="s">
        <v>1856</v>
      </c>
      <c r="S192" s="295">
        <v>11245158</v>
      </c>
      <c r="T192" s="46"/>
      <c r="U192" s="355">
        <v>47</v>
      </c>
      <c r="V192" s="80">
        <v>44798</v>
      </c>
      <c r="W192" s="295">
        <v>11245158</v>
      </c>
      <c r="X192" s="354"/>
      <c r="Y192" s="294"/>
      <c r="Z192" s="295"/>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c r="BO192" s="50"/>
      <c r="BP192" s="50"/>
      <c r="BQ192" s="50"/>
      <c r="BR192" s="50"/>
      <c r="BS192" s="50"/>
      <c r="BT192" s="50"/>
      <c r="BU192" s="50"/>
      <c r="BV192" s="50"/>
      <c r="BW192" s="50"/>
      <c r="BX192" s="50"/>
      <c r="BY192" s="50"/>
      <c r="BZ192" s="50"/>
      <c r="CA192" s="50"/>
      <c r="CB192" s="50"/>
      <c r="CC192" s="50"/>
      <c r="CD192" s="50"/>
      <c r="CE192" s="50"/>
      <c r="CF192" s="50"/>
      <c r="CG192" s="50"/>
      <c r="CH192" s="50"/>
      <c r="CI192" s="50"/>
      <c r="CJ192" s="50"/>
      <c r="CK192" s="50"/>
      <c r="CL192" s="50"/>
      <c r="CM192" s="50"/>
      <c r="CN192" s="50"/>
      <c r="CO192" s="50"/>
      <c r="CP192" s="50"/>
      <c r="CQ192" s="50"/>
      <c r="CR192" s="50"/>
      <c r="CS192" s="50"/>
      <c r="CT192" s="50"/>
      <c r="CU192" s="50"/>
      <c r="CV192" s="50"/>
      <c r="CW192" s="50"/>
      <c r="CX192" s="50"/>
      <c r="CY192" s="50"/>
      <c r="CZ192" s="50"/>
      <c r="DA192" s="50"/>
      <c r="DB192" s="50"/>
      <c r="DC192" s="50"/>
      <c r="DD192" s="50"/>
      <c r="DE192" s="50"/>
      <c r="DF192" s="50"/>
      <c r="DG192" s="50"/>
      <c r="DH192" s="50"/>
      <c r="DI192" s="50"/>
      <c r="DJ192" s="50"/>
      <c r="DK192" s="50"/>
      <c r="DL192" s="50"/>
      <c r="DM192" s="50"/>
      <c r="DN192" s="50"/>
      <c r="DO192" s="50"/>
      <c r="DP192" s="50"/>
      <c r="DQ192" s="50"/>
      <c r="DR192" s="50"/>
      <c r="DS192" s="50"/>
      <c r="DT192" s="50"/>
      <c r="DU192" s="50"/>
      <c r="DV192" s="50"/>
      <c r="DW192" s="50"/>
      <c r="DX192" s="50"/>
      <c r="DY192" s="50"/>
      <c r="DZ192" s="50"/>
      <c r="EA192" s="50"/>
    </row>
    <row r="193" spans="1:131" s="51" customFormat="1" ht="15" x14ac:dyDescent="0.25">
      <c r="A193" s="518"/>
      <c r="B193" s="531"/>
      <c r="C193" s="531"/>
      <c r="D193" s="517" t="s">
        <v>799</v>
      </c>
      <c r="E193" s="530" t="s">
        <v>106</v>
      </c>
      <c r="F193" s="539">
        <v>12369429</v>
      </c>
      <c r="G193" s="517"/>
      <c r="H193" s="517"/>
      <c r="I193" s="539">
        <v>17328857</v>
      </c>
      <c r="J193" s="533"/>
      <c r="K193" s="517"/>
      <c r="L193" s="517"/>
      <c r="M193" s="517"/>
      <c r="N193" s="545">
        <f>+F193+H194+I193+J194+K194+G194+L194-M194</f>
        <v>29698286</v>
      </c>
      <c r="O193" s="549"/>
      <c r="P193" s="79" t="s">
        <v>991</v>
      </c>
      <c r="Q193" s="371" t="s">
        <v>992</v>
      </c>
      <c r="R193" s="79" t="s">
        <v>993</v>
      </c>
      <c r="S193" s="67">
        <v>720000</v>
      </c>
      <c r="T193" s="46"/>
      <c r="U193" s="258">
        <v>24</v>
      </c>
      <c r="V193" s="80" t="s">
        <v>1039</v>
      </c>
      <c r="W193" s="67">
        <v>720000</v>
      </c>
      <c r="X193" s="267">
        <v>17</v>
      </c>
      <c r="Y193" s="123">
        <v>44680</v>
      </c>
      <c r="Z193" s="67">
        <v>720000</v>
      </c>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50"/>
      <c r="BL193" s="50"/>
      <c r="BM193" s="50"/>
      <c r="BN193" s="50"/>
      <c r="BO193" s="50"/>
      <c r="BP193" s="50"/>
      <c r="BQ193" s="50"/>
      <c r="BR193" s="50"/>
      <c r="BS193" s="50"/>
      <c r="BT193" s="50"/>
      <c r="BU193" s="50"/>
      <c r="BV193" s="50"/>
      <c r="BW193" s="50"/>
      <c r="BX193" s="50"/>
      <c r="BY193" s="50"/>
      <c r="BZ193" s="50"/>
      <c r="CA193" s="50"/>
      <c r="CB193" s="50"/>
      <c r="CC193" s="50"/>
      <c r="CD193" s="50"/>
      <c r="CE193" s="50"/>
      <c r="CF193" s="50"/>
      <c r="CG193" s="50"/>
      <c r="CH193" s="50"/>
      <c r="CI193" s="50"/>
      <c r="CJ193" s="50"/>
      <c r="CK193" s="50"/>
      <c r="CL193" s="50"/>
      <c r="CM193" s="50"/>
      <c r="CN193" s="50"/>
      <c r="CO193" s="50"/>
      <c r="CP193" s="50"/>
      <c r="CQ193" s="50"/>
      <c r="CR193" s="50"/>
      <c r="CS193" s="50"/>
      <c r="CT193" s="50"/>
      <c r="CU193" s="50"/>
      <c r="CV193" s="50"/>
      <c r="CW193" s="50"/>
      <c r="CX193" s="50"/>
      <c r="CY193" s="50"/>
      <c r="CZ193" s="50"/>
      <c r="DA193" s="50"/>
      <c r="DB193" s="50"/>
      <c r="DC193" s="50"/>
      <c r="DD193" s="50"/>
      <c r="DE193" s="50"/>
      <c r="DF193" s="50"/>
      <c r="DG193" s="50"/>
      <c r="DH193" s="50"/>
      <c r="DI193" s="50"/>
      <c r="DJ193" s="50"/>
      <c r="DK193" s="50"/>
      <c r="DL193" s="50"/>
      <c r="DM193" s="50"/>
      <c r="DN193" s="50"/>
      <c r="DO193" s="50"/>
      <c r="DP193" s="50"/>
      <c r="DQ193" s="50"/>
      <c r="DR193" s="50"/>
      <c r="DS193" s="50"/>
      <c r="DT193" s="50"/>
      <c r="DU193" s="50"/>
      <c r="DV193" s="50"/>
      <c r="DW193" s="50"/>
      <c r="DX193" s="50"/>
      <c r="DY193" s="50"/>
      <c r="DZ193" s="50"/>
      <c r="EA193" s="50"/>
    </row>
    <row r="194" spans="1:131" s="51" customFormat="1" ht="15" x14ac:dyDescent="0.25">
      <c r="A194" s="518"/>
      <c r="B194" s="531"/>
      <c r="C194" s="531"/>
      <c r="D194" s="518"/>
      <c r="E194" s="531"/>
      <c r="F194" s="540"/>
      <c r="G194" s="518"/>
      <c r="H194" s="518"/>
      <c r="I194" s="540"/>
      <c r="J194" s="534"/>
      <c r="K194" s="518"/>
      <c r="L194" s="518"/>
      <c r="M194" s="518"/>
      <c r="N194" s="546"/>
      <c r="O194" s="549"/>
      <c r="P194" s="79" t="s">
        <v>1514</v>
      </c>
      <c r="Q194" s="371" t="s">
        <v>1515</v>
      </c>
      <c r="R194" s="79" t="s">
        <v>1516</v>
      </c>
      <c r="S194" s="67">
        <v>40000</v>
      </c>
      <c r="T194" s="46"/>
      <c r="U194" s="44">
        <v>26</v>
      </c>
      <c r="V194" s="80">
        <v>44691</v>
      </c>
      <c r="W194" s="295">
        <v>40000</v>
      </c>
      <c r="X194" s="38">
        <v>108</v>
      </c>
      <c r="Y194" s="123">
        <v>44783</v>
      </c>
      <c r="Z194" s="295">
        <v>40000</v>
      </c>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BK194" s="50"/>
      <c r="BL194" s="50"/>
      <c r="BM194" s="50"/>
      <c r="BN194" s="50"/>
      <c r="BO194" s="50"/>
      <c r="BP194" s="50"/>
      <c r="BQ194" s="50"/>
      <c r="BR194" s="50"/>
      <c r="BS194" s="50"/>
      <c r="BT194" s="50"/>
      <c r="BU194" s="50"/>
      <c r="BV194" s="50"/>
      <c r="BW194" s="50"/>
      <c r="BX194" s="50"/>
      <c r="BY194" s="50"/>
      <c r="BZ194" s="50"/>
      <c r="CA194" s="50"/>
      <c r="CB194" s="50"/>
      <c r="CC194" s="50"/>
      <c r="CD194" s="50"/>
      <c r="CE194" s="50"/>
      <c r="CF194" s="50"/>
      <c r="CG194" s="50"/>
      <c r="CH194" s="50"/>
      <c r="CI194" s="50"/>
      <c r="CJ194" s="50"/>
      <c r="CK194" s="50"/>
      <c r="CL194" s="50"/>
      <c r="CM194" s="50"/>
      <c r="CN194" s="50"/>
      <c r="CO194" s="50"/>
      <c r="CP194" s="50"/>
      <c r="CQ194" s="50"/>
      <c r="CR194" s="50"/>
      <c r="CS194" s="50"/>
      <c r="CT194" s="50"/>
      <c r="CU194" s="50"/>
      <c r="CV194" s="50"/>
      <c r="CW194" s="50"/>
      <c r="CX194" s="50"/>
      <c r="CY194" s="50"/>
      <c r="CZ194" s="50"/>
      <c r="DA194" s="50"/>
      <c r="DB194" s="50"/>
      <c r="DC194" s="50"/>
      <c r="DD194" s="50"/>
      <c r="DE194" s="50"/>
      <c r="DF194" s="50"/>
      <c r="DG194" s="50"/>
      <c r="DH194" s="50"/>
      <c r="DI194" s="50"/>
      <c r="DJ194" s="50"/>
      <c r="DK194" s="50"/>
      <c r="DL194" s="50"/>
      <c r="DM194" s="50"/>
      <c r="DN194" s="50"/>
      <c r="DO194" s="50"/>
      <c r="DP194" s="50"/>
      <c r="DQ194" s="50"/>
      <c r="DR194" s="50"/>
      <c r="DS194" s="50"/>
      <c r="DT194" s="50"/>
      <c r="DU194" s="50"/>
      <c r="DV194" s="50"/>
      <c r="DW194" s="50"/>
      <c r="DX194" s="50"/>
      <c r="DY194" s="50"/>
      <c r="DZ194" s="50"/>
      <c r="EA194" s="50"/>
    </row>
    <row r="195" spans="1:131" s="51" customFormat="1" ht="15" x14ac:dyDescent="0.25">
      <c r="A195" s="518"/>
      <c r="B195" s="531"/>
      <c r="C195" s="531"/>
      <c r="D195" s="518"/>
      <c r="E195" s="531"/>
      <c r="F195" s="540"/>
      <c r="G195" s="518"/>
      <c r="H195" s="518"/>
      <c r="I195" s="540"/>
      <c r="J195" s="534"/>
      <c r="K195" s="518"/>
      <c r="L195" s="518"/>
      <c r="M195" s="518"/>
      <c r="N195" s="546"/>
      <c r="O195" s="549"/>
      <c r="P195" s="79" t="s">
        <v>688</v>
      </c>
      <c r="Q195" s="371">
        <v>213</v>
      </c>
      <c r="R195" s="79" t="s">
        <v>689</v>
      </c>
      <c r="S195" s="295">
        <v>1110000</v>
      </c>
      <c r="T195" s="46"/>
      <c r="U195" s="354">
        <v>23</v>
      </c>
      <c r="V195" s="294" t="s">
        <v>1038</v>
      </c>
      <c r="W195" s="295">
        <v>1110000</v>
      </c>
      <c r="X195" s="354">
        <v>13</v>
      </c>
      <c r="Y195" s="294" t="s">
        <v>1059</v>
      </c>
      <c r="Z195" s="295">
        <v>1110000</v>
      </c>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c r="BJ195" s="50"/>
      <c r="BK195" s="50"/>
      <c r="BL195" s="50"/>
      <c r="BM195" s="50"/>
      <c r="BN195" s="50"/>
      <c r="BO195" s="50"/>
      <c r="BP195" s="50"/>
      <c r="BQ195" s="50"/>
      <c r="BR195" s="50"/>
      <c r="BS195" s="50"/>
      <c r="BT195" s="50"/>
      <c r="BU195" s="50"/>
      <c r="BV195" s="50"/>
      <c r="BW195" s="50"/>
      <c r="BX195" s="50"/>
      <c r="BY195" s="50"/>
      <c r="BZ195" s="50"/>
      <c r="CA195" s="50"/>
      <c r="CB195" s="50"/>
      <c r="CC195" s="50"/>
      <c r="CD195" s="50"/>
      <c r="CE195" s="50"/>
      <c r="CF195" s="50"/>
      <c r="CG195" s="50"/>
      <c r="CH195" s="50"/>
      <c r="CI195" s="50"/>
      <c r="CJ195" s="50"/>
      <c r="CK195" s="50"/>
      <c r="CL195" s="50"/>
      <c r="CM195" s="50"/>
      <c r="CN195" s="50"/>
      <c r="CO195" s="50"/>
      <c r="CP195" s="50"/>
      <c r="CQ195" s="50"/>
      <c r="CR195" s="50"/>
      <c r="CS195" s="50"/>
      <c r="CT195" s="50"/>
      <c r="CU195" s="50"/>
      <c r="CV195" s="50"/>
      <c r="CW195" s="50"/>
      <c r="CX195" s="50"/>
      <c r="CY195" s="50"/>
      <c r="CZ195" s="50"/>
      <c r="DA195" s="50"/>
      <c r="DB195" s="50"/>
      <c r="DC195" s="50"/>
      <c r="DD195" s="50"/>
      <c r="DE195" s="50"/>
      <c r="DF195" s="50"/>
      <c r="DG195" s="50"/>
      <c r="DH195" s="50"/>
      <c r="DI195" s="50"/>
      <c r="DJ195" s="50"/>
      <c r="DK195" s="50"/>
      <c r="DL195" s="50"/>
      <c r="DM195" s="50"/>
      <c r="DN195" s="50"/>
      <c r="DO195" s="50"/>
      <c r="DP195" s="50"/>
      <c r="DQ195" s="50"/>
      <c r="DR195" s="50"/>
      <c r="DS195" s="50"/>
      <c r="DT195" s="50"/>
      <c r="DU195" s="50"/>
      <c r="DV195" s="50"/>
      <c r="DW195" s="50"/>
      <c r="DX195" s="50"/>
      <c r="DY195" s="50"/>
      <c r="DZ195" s="50"/>
      <c r="EA195" s="50"/>
    </row>
    <row r="196" spans="1:131" s="51" customFormat="1" ht="15" x14ac:dyDescent="0.25">
      <c r="A196" s="518"/>
      <c r="B196" s="531"/>
      <c r="C196" s="531"/>
      <c r="D196" s="519"/>
      <c r="E196" s="532"/>
      <c r="F196" s="541"/>
      <c r="G196" s="519"/>
      <c r="H196" s="519"/>
      <c r="I196" s="541"/>
      <c r="J196" s="535"/>
      <c r="K196" s="519"/>
      <c r="L196" s="519"/>
      <c r="M196" s="519"/>
      <c r="N196" s="547"/>
      <c r="O196" s="549"/>
      <c r="P196" s="79" t="s">
        <v>1593</v>
      </c>
      <c r="Q196" s="371">
        <v>386</v>
      </c>
      <c r="R196" s="79" t="s">
        <v>2195</v>
      </c>
      <c r="S196" s="295">
        <v>11985000</v>
      </c>
      <c r="T196" s="46"/>
      <c r="U196" s="354">
        <v>39</v>
      </c>
      <c r="V196" s="294">
        <v>44774</v>
      </c>
      <c r="W196" s="295">
        <v>11985000</v>
      </c>
      <c r="X196" s="354">
        <v>103</v>
      </c>
      <c r="Y196" s="294">
        <v>44775</v>
      </c>
      <c r="Z196" s="295">
        <v>11985000</v>
      </c>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c r="BI196" s="50"/>
      <c r="BJ196" s="50"/>
      <c r="BK196" s="50"/>
      <c r="BL196" s="50"/>
      <c r="BM196" s="50"/>
      <c r="BN196" s="50"/>
      <c r="BO196" s="50"/>
      <c r="BP196" s="50"/>
      <c r="BQ196" s="50"/>
      <c r="BR196" s="50"/>
      <c r="BS196" s="50"/>
      <c r="BT196" s="50"/>
      <c r="BU196" s="50"/>
      <c r="BV196" s="50"/>
      <c r="BW196" s="50"/>
      <c r="BX196" s="50"/>
      <c r="BY196" s="50"/>
      <c r="BZ196" s="50"/>
      <c r="CA196" s="50"/>
      <c r="CB196" s="50"/>
      <c r="CC196" s="50"/>
      <c r="CD196" s="50"/>
      <c r="CE196" s="50"/>
      <c r="CF196" s="50"/>
      <c r="CG196" s="50"/>
      <c r="CH196" s="50"/>
      <c r="CI196" s="50"/>
      <c r="CJ196" s="50"/>
      <c r="CK196" s="50"/>
      <c r="CL196" s="50"/>
      <c r="CM196" s="50"/>
      <c r="CN196" s="50"/>
      <c r="CO196" s="50"/>
      <c r="CP196" s="50"/>
      <c r="CQ196" s="50"/>
      <c r="CR196" s="50"/>
      <c r="CS196" s="50"/>
      <c r="CT196" s="50"/>
      <c r="CU196" s="50"/>
      <c r="CV196" s="50"/>
      <c r="CW196" s="50"/>
      <c r="CX196" s="50"/>
      <c r="CY196" s="50"/>
      <c r="CZ196" s="50"/>
      <c r="DA196" s="50"/>
      <c r="DB196" s="50"/>
      <c r="DC196" s="50"/>
      <c r="DD196" s="50"/>
      <c r="DE196" s="50"/>
      <c r="DF196" s="50"/>
      <c r="DG196" s="50"/>
      <c r="DH196" s="50"/>
      <c r="DI196" s="50"/>
      <c r="DJ196" s="50"/>
      <c r="DK196" s="50"/>
      <c r="DL196" s="50"/>
      <c r="DM196" s="50"/>
      <c r="DN196" s="50"/>
      <c r="DO196" s="50"/>
      <c r="DP196" s="50"/>
      <c r="DQ196" s="50"/>
      <c r="DR196" s="50"/>
      <c r="DS196" s="50"/>
      <c r="DT196" s="50"/>
      <c r="DU196" s="50"/>
      <c r="DV196" s="50"/>
      <c r="DW196" s="50"/>
      <c r="DX196" s="50"/>
      <c r="DY196" s="50"/>
      <c r="DZ196" s="50"/>
      <c r="EA196" s="50"/>
    </row>
    <row r="197" spans="1:131" s="51" customFormat="1" ht="25.5" x14ac:dyDescent="0.25">
      <c r="A197" s="518"/>
      <c r="B197" s="531"/>
      <c r="C197" s="531"/>
      <c r="D197" s="44" t="s">
        <v>800</v>
      </c>
      <c r="E197" s="8" t="s">
        <v>113</v>
      </c>
      <c r="F197" s="311">
        <v>38321460</v>
      </c>
      <c r="G197" s="44"/>
      <c r="H197" s="45"/>
      <c r="I197" s="312">
        <v>76383702</v>
      </c>
      <c r="J197" s="247"/>
      <c r="K197" s="45"/>
      <c r="L197" s="44"/>
      <c r="M197" s="44"/>
      <c r="N197" s="66">
        <f t="shared" ref="N197:N222" si="2">+F197+H197+I197+J197+K197+G197+L197-M197</f>
        <v>114705162</v>
      </c>
      <c r="O197" s="549"/>
      <c r="P197" s="44"/>
      <c r="Q197" s="44"/>
      <c r="R197" s="44"/>
      <c r="S197" s="44"/>
      <c r="T197" s="46"/>
      <c r="U197" s="44"/>
      <c r="V197" s="80"/>
      <c r="W197" s="44"/>
      <c r="X197" s="44"/>
      <c r="Y197" s="80"/>
      <c r="Z197" s="44"/>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BK197" s="50"/>
      <c r="BL197" s="50"/>
      <c r="BM197" s="50"/>
      <c r="BN197" s="50"/>
      <c r="BO197" s="50"/>
      <c r="BP197" s="50"/>
      <c r="BQ197" s="50"/>
      <c r="BR197" s="50"/>
      <c r="BS197" s="50"/>
      <c r="BT197" s="50"/>
      <c r="BU197" s="50"/>
      <c r="BV197" s="50"/>
      <c r="BW197" s="50"/>
      <c r="BX197" s="50"/>
      <c r="BY197" s="50"/>
      <c r="BZ197" s="50"/>
      <c r="CA197" s="50"/>
      <c r="CB197" s="50"/>
      <c r="CC197" s="50"/>
      <c r="CD197" s="50"/>
      <c r="CE197" s="50"/>
      <c r="CF197" s="50"/>
      <c r="CG197" s="50"/>
      <c r="CH197" s="50"/>
      <c r="CI197" s="50"/>
      <c r="CJ197" s="50"/>
      <c r="CK197" s="50"/>
      <c r="CL197" s="50"/>
      <c r="CM197" s="50"/>
      <c r="CN197" s="50"/>
      <c r="CO197" s="50"/>
      <c r="CP197" s="50"/>
      <c r="CQ197" s="50"/>
      <c r="CR197" s="50"/>
      <c r="CS197" s="50"/>
      <c r="CT197" s="50"/>
      <c r="CU197" s="50"/>
      <c r="CV197" s="50"/>
      <c r="CW197" s="50"/>
      <c r="CX197" s="50"/>
      <c r="CY197" s="50"/>
      <c r="CZ197" s="50"/>
      <c r="DA197" s="50"/>
      <c r="DB197" s="50"/>
      <c r="DC197" s="50"/>
      <c r="DD197" s="50"/>
      <c r="DE197" s="50"/>
      <c r="DF197" s="50"/>
      <c r="DG197" s="50"/>
      <c r="DH197" s="50"/>
      <c r="DI197" s="50"/>
      <c r="DJ197" s="50"/>
      <c r="DK197" s="50"/>
      <c r="DL197" s="50"/>
      <c r="DM197" s="50"/>
      <c r="DN197" s="50"/>
      <c r="DO197" s="50"/>
      <c r="DP197" s="50"/>
      <c r="DQ197" s="50"/>
      <c r="DR197" s="50"/>
      <c r="DS197" s="50"/>
      <c r="DT197" s="50"/>
      <c r="DU197" s="50"/>
      <c r="DV197" s="50"/>
      <c r="DW197" s="50"/>
      <c r="DX197" s="50"/>
      <c r="DY197" s="50"/>
      <c r="DZ197" s="50"/>
      <c r="EA197" s="50"/>
    </row>
    <row r="198" spans="1:131" s="51" customFormat="1" ht="15" x14ac:dyDescent="0.25">
      <c r="A198" s="518"/>
      <c r="B198" s="531"/>
      <c r="C198" s="531"/>
      <c r="D198" s="517" t="s">
        <v>802</v>
      </c>
      <c r="E198" s="530" t="s">
        <v>144</v>
      </c>
      <c r="F198" s="539">
        <v>39000000</v>
      </c>
      <c r="G198" s="517"/>
      <c r="H198" s="517"/>
      <c r="I198" s="539">
        <v>268000000</v>
      </c>
      <c r="J198" s="533"/>
      <c r="K198" s="517"/>
      <c r="L198" s="517"/>
      <c r="M198" s="533">
        <v>67427972</v>
      </c>
      <c r="N198" s="545">
        <f>+F198+H198+I198+J198+K198+G216+L198-M198</f>
        <v>239572028</v>
      </c>
      <c r="O198" s="549"/>
      <c r="P198" s="79" t="s">
        <v>1517</v>
      </c>
      <c r="Q198" s="371" t="s">
        <v>1518</v>
      </c>
      <c r="R198" s="79" t="s">
        <v>1519</v>
      </c>
      <c r="S198" s="67">
        <v>1319602</v>
      </c>
      <c r="T198" s="46"/>
      <c r="U198" s="258">
        <v>30</v>
      </c>
      <c r="V198" s="80">
        <v>44713</v>
      </c>
      <c r="W198" s="295">
        <v>1319602</v>
      </c>
      <c r="X198" s="258">
        <v>18</v>
      </c>
      <c r="Y198" s="80">
        <v>44734</v>
      </c>
      <c r="Z198" s="295">
        <v>1319602</v>
      </c>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50"/>
      <c r="BL198" s="50"/>
      <c r="BM198" s="50"/>
      <c r="BN198" s="50"/>
      <c r="BO198" s="50"/>
      <c r="BP198" s="50"/>
      <c r="BQ198" s="50"/>
      <c r="BR198" s="50"/>
      <c r="BS198" s="50"/>
      <c r="BT198" s="50"/>
      <c r="BU198" s="50"/>
      <c r="BV198" s="50"/>
      <c r="BW198" s="50"/>
      <c r="BX198" s="50"/>
      <c r="BY198" s="50"/>
      <c r="BZ198" s="50"/>
      <c r="CA198" s="50"/>
      <c r="CB198" s="50"/>
      <c r="CC198" s="50"/>
      <c r="CD198" s="50"/>
      <c r="CE198" s="50"/>
      <c r="CF198" s="50"/>
      <c r="CG198" s="50"/>
      <c r="CH198" s="50"/>
      <c r="CI198" s="50"/>
      <c r="CJ198" s="50"/>
      <c r="CK198" s="50"/>
      <c r="CL198" s="50"/>
      <c r="CM198" s="50"/>
      <c r="CN198" s="50"/>
      <c r="CO198" s="50"/>
      <c r="CP198" s="50"/>
      <c r="CQ198" s="50"/>
      <c r="CR198" s="50"/>
      <c r="CS198" s="50"/>
      <c r="CT198" s="50"/>
      <c r="CU198" s="50"/>
      <c r="CV198" s="50"/>
      <c r="CW198" s="50"/>
      <c r="CX198" s="50"/>
      <c r="CY198" s="50"/>
      <c r="CZ198" s="50"/>
      <c r="DA198" s="50"/>
      <c r="DB198" s="50"/>
      <c r="DC198" s="50"/>
      <c r="DD198" s="50"/>
      <c r="DE198" s="50"/>
      <c r="DF198" s="50"/>
      <c r="DG198" s="50"/>
      <c r="DH198" s="50"/>
      <c r="DI198" s="50"/>
      <c r="DJ198" s="50"/>
      <c r="DK198" s="50"/>
      <c r="DL198" s="50"/>
      <c r="DM198" s="50"/>
      <c r="DN198" s="50"/>
      <c r="DO198" s="50"/>
      <c r="DP198" s="50"/>
      <c r="DQ198" s="50"/>
      <c r="DR198" s="50"/>
      <c r="DS198" s="50"/>
      <c r="DT198" s="50"/>
      <c r="DU198" s="50"/>
      <c r="DV198" s="50"/>
      <c r="DW198" s="50"/>
      <c r="DX198" s="50"/>
      <c r="DY198" s="50"/>
      <c r="DZ198" s="50"/>
      <c r="EA198" s="50"/>
    </row>
    <row r="199" spans="1:131" s="51" customFormat="1" ht="15" x14ac:dyDescent="0.25">
      <c r="A199" s="518"/>
      <c r="B199" s="531"/>
      <c r="C199" s="531"/>
      <c r="D199" s="518"/>
      <c r="E199" s="531"/>
      <c r="F199" s="540"/>
      <c r="G199" s="518"/>
      <c r="H199" s="518"/>
      <c r="I199" s="540"/>
      <c r="J199" s="534"/>
      <c r="K199" s="518"/>
      <c r="L199" s="518"/>
      <c r="M199" s="534"/>
      <c r="N199" s="546"/>
      <c r="O199" s="549"/>
      <c r="P199" s="79" t="s">
        <v>1520</v>
      </c>
      <c r="Q199" s="371" t="s">
        <v>1521</v>
      </c>
      <c r="R199" s="79" t="s">
        <v>1522</v>
      </c>
      <c r="S199" s="67">
        <v>200000</v>
      </c>
      <c r="T199" s="46"/>
      <c r="U199" s="258">
        <v>29</v>
      </c>
      <c r="V199" s="80">
        <v>44713</v>
      </c>
      <c r="W199" s="295">
        <v>200000</v>
      </c>
      <c r="X199" s="258">
        <v>20</v>
      </c>
      <c r="Y199" s="80">
        <v>44749</v>
      </c>
      <c r="Z199" s="295">
        <v>200000</v>
      </c>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50"/>
      <c r="BL199" s="50"/>
      <c r="BM199" s="50"/>
      <c r="BN199" s="50"/>
      <c r="BO199" s="50"/>
      <c r="BP199" s="50"/>
      <c r="BQ199" s="50"/>
      <c r="BR199" s="50"/>
      <c r="BS199" s="50"/>
      <c r="BT199" s="50"/>
      <c r="BU199" s="50"/>
      <c r="BV199" s="50"/>
      <c r="BW199" s="50"/>
      <c r="BX199" s="50"/>
      <c r="BY199" s="50"/>
      <c r="BZ199" s="50"/>
      <c r="CA199" s="50"/>
      <c r="CB199" s="50"/>
      <c r="CC199" s="50"/>
      <c r="CD199" s="50"/>
      <c r="CE199" s="50"/>
      <c r="CF199" s="50"/>
      <c r="CG199" s="50"/>
      <c r="CH199" s="50"/>
      <c r="CI199" s="50"/>
      <c r="CJ199" s="50"/>
      <c r="CK199" s="50"/>
      <c r="CL199" s="50"/>
      <c r="CM199" s="50"/>
      <c r="CN199" s="50"/>
      <c r="CO199" s="50"/>
      <c r="CP199" s="50"/>
      <c r="CQ199" s="50"/>
      <c r="CR199" s="50"/>
      <c r="CS199" s="50"/>
      <c r="CT199" s="50"/>
      <c r="CU199" s="50"/>
      <c r="CV199" s="50"/>
      <c r="CW199" s="50"/>
      <c r="CX199" s="50"/>
      <c r="CY199" s="50"/>
      <c r="CZ199" s="50"/>
      <c r="DA199" s="50"/>
      <c r="DB199" s="50"/>
      <c r="DC199" s="50"/>
      <c r="DD199" s="50"/>
      <c r="DE199" s="50"/>
      <c r="DF199" s="50"/>
      <c r="DG199" s="50"/>
      <c r="DH199" s="50"/>
      <c r="DI199" s="50"/>
      <c r="DJ199" s="50"/>
      <c r="DK199" s="50"/>
      <c r="DL199" s="50"/>
      <c r="DM199" s="50"/>
      <c r="DN199" s="50"/>
      <c r="DO199" s="50"/>
      <c r="DP199" s="50"/>
      <c r="DQ199" s="50"/>
      <c r="DR199" s="50"/>
      <c r="DS199" s="50"/>
      <c r="DT199" s="50"/>
      <c r="DU199" s="50"/>
      <c r="DV199" s="50"/>
      <c r="DW199" s="50"/>
      <c r="DX199" s="50"/>
      <c r="DY199" s="50"/>
      <c r="DZ199" s="50"/>
      <c r="EA199" s="50"/>
    </row>
    <row r="200" spans="1:131" s="51" customFormat="1" ht="15" x14ac:dyDescent="0.25">
      <c r="A200" s="518"/>
      <c r="B200" s="531"/>
      <c r="C200" s="531"/>
      <c r="D200" s="518"/>
      <c r="E200" s="531"/>
      <c r="F200" s="540"/>
      <c r="G200" s="518"/>
      <c r="H200" s="518"/>
      <c r="I200" s="540"/>
      <c r="J200" s="534"/>
      <c r="K200" s="518"/>
      <c r="L200" s="518"/>
      <c r="M200" s="534"/>
      <c r="N200" s="546"/>
      <c r="O200" s="549"/>
      <c r="P200" s="79" t="s">
        <v>1593</v>
      </c>
      <c r="Q200" s="371" t="s">
        <v>2101</v>
      </c>
      <c r="R200" s="79" t="s">
        <v>2089</v>
      </c>
      <c r="S200" s="295">
        <v>3260000</v>
      </c>
      <c r="T200" s="46"/>
      <c r="U200" s="355">
        <v>39</v>
      </c>
      <c r="V200" s="80">
        <v>44774</v>
      </c>
      <c r="W200" s="295">
        <v>3260000</v>
      </c>
      <c r="X200" s="355">
        <v>103</v>
      </c>
      <c r="Y200" s="80">
        <v>44775</v>
      </c>
      <c r="Z200" s="295">
        <v>3260000</v>
      </c>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c r="CR200" s="50"/>
      <c r="CS200" s="50"/>
      <c r="CT200" s="50"/>
      <c r="CU200" s="50"/>
      <c r="CV200" s="50"/>
      <c r="CW200" s="50"/>
      <c r="CX200" s="50"/>
      <c r="CY200" s="50"/>
      <c r="CZ200" s="50"/>
      <c r="DA200" s="50"/>
      <c r="DB200" s="50"/>
      <c r="DC200" s="50"/>
      <c r="DD200" s="50"/>
      <c r="DE200" s="50"/>
      <c r="DF200" s="50"/>
      <c r="DG200" s="50"/>
      <c r="DH200" s="50"/>
      <c r="DI200" s="50"/>
      <c r="DJ200" s="50"/>
      <c r="DK200" s="50"/>
      <c r="DL200" s="50"/>
      <c r="DM200" s="50"/>
      <c r="DN200" s="50"/>
      <c r="DO200" s="50"/>
      <c r="DP200" s="50"/>
      <c r="DQ200" s="50"/>
      <c r="DR200" s="50"/>
      <c r="DS200" s="50"/>
      <c r="DT200" s="50"/>
      <c r="DU200" s="50"/>
      <c r="DV200" s="50"/>
      <c r="DW200" s="50"/>
      <c r="DX200" s="50"/>
      <c r="DY200" s="50"/>
      <c r="DZ200" s="50"/>
      <c r="EA200" s="50"/>
    </row>
    <row r="201" spans="1:131" s="51" customFormat="1" ht="15" x14ac:dyDescent="0.25">
      <c r="A201" s="518"/>
      <c r="B201" s="531"/>
      <c r="C201" s="531"/>
      <c r="D201" s="518"/>
      <c r="E201" s="531"/>
      <c r="F201" s="540"/>
      <c r="G201" s="518"/>
      <c r="H201" s="518"/>
      <c r="I201" s="540"/>
      <c r="J201" s="534"/>
      <c r="K201" s="518"/>
      <c r="L201" s="518"/>
      <c r="M201" s="534"/>
      <c r="N201" s="546"/>
      <c r="O201" s="549"/>
      <c r="P201" s="79" t="s">
        <v>2096</v>
      </c>
      <c r="Q201" s="371" t="s">
        <v>2102</v>
      </c>
      <c r="R201" s="79" t="s">
        <v>2090</v>
      </c>
      <c r="S201" s="295">
        <v>1680000</v>
      </c>
      <c r="T201" s="46"/>
      <c r="U201" s="355">
        <v>34</v>
      </c>
      <c r="V201" s="80">
        <v>44763</v>
      </c>
      <c r="W201" s="295">
        <v>1680000</v>
      </c>
      <c r="X201" s="355">
        <v>107</v>
      </c>
      <c r="Y201" s="80">
        <v>44781</v>
      </c>
      <c r="Z201" s="295">
        <v>1250000</v>
      </c>
      <c r="AA201" s="50"/>
      <c r="AB201" s="50"/>
      <c r="AC201" s="50"/>
      <c r="AD201" s="50"/>
      <c r="AE201" s="50"/>
      <c r="AF201" s="50"/>
      <c r="AG201" s="50"/>
      <c r="AH201" s="50"/>
      <c r="AI201" s="50"/>
      <c r="AJ201" s="50"/>
      <c r="AK201" s="50"/>
      <c r="AL201" s="50"/>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c r="BJ201" s="50"/>
      <c r="BK201" s="50"/>
      <c r="BL201" s="50"/>
      <c r="BM201" s="50"/>
      <c r="BN201" s="50"/>
      <c r="BO201" s="50"/>
      <c r="BP201" s="50"/>
      <c r="BQ201" s="50"/>
      <c r="BR201" s="50"/>
      <c r="BS201" s="50"/>
      <c r="BT201" s="50"/>
      <c r="BU201" s="50"/>
      <c r="BV201" s="50"/>
      <c r="BW201" s="50"/>
      <c r="BX201" s="50"/>
      <c r="BY201" s="50"/>
      <c r="BZ201" s="50"/>
      <c r="CA201" s="50"/>
      <c r="CB201" s="50"/>
      <c r="CC201" s="50"/>
      <c r="CD201" s="50"/>
      <c r="CE201" s="50"/>
      <c r="CF201" s="50"/>
      <c r="CG201" s="50"/>
      <c r="CH201" s="50"/>
      <c r="CI201" s="50"/>
      <c r="CJ201" s="50"/>
      <c r="CK201" s="50"/>
      <c r="CL201" s="50"/>
      <c r="CM201" s="50"/>
      <c r="CN201" s="50"/>
      <c r="CO201" s="50"/>
      <c r="CP201" s="50"/>
      <c r="CQ201" s="50"/>
      <c r="CR201" s="50"/>
      <c r="CS201" s="50"/>
      <c r="CT201" s="50"/>
      <c r="CU201" s="50"/>
      <c r="CV201" s="50"/>
      <c r="CW201" s="50"/>
      <c r="CX201" s="50"/>
      <c r="CY201" s="50"/>
      <c r="CZ201" s="50"/>
      <c r="DA201" s="50"/>
      <c r="DB201" s="50"/>
      <c r="DC201" s="50"/>
      <c r="DD201" s="50"/>
      <c r="DE201" s="50"/>
      <c r="DF201" s="50"/>
      <c r="DG201" s="50"/>
      <c r="DH201" s="50"/>
      <c r="DI201" s="50"/>
      <c r="DJ201" s="50"/>
      <c r="DK201" s="50"/>
      <c r="DL201" s="50"/>
      <c r="DM201" s="50"/>
      <c r="DN201" s="50"/>
      <c r="DO201" s="50"/>
      <c r="DP201" s="50"/>
      <c r="DQ201" s="50"/>
      <c r="DR201" s="50"/>
      <c r="DS201" s="50"/>
      <c r="DT201" s="50"/>
      <c r="DU201" s="50"/>
      <c r="DV201" s="50"/>
      <c r="DW201" s="50"/>
      <c r="DX201" s="50"/>
      <c r="DY201" s="50"/>
      <c r="DZ201" s="50"/>
      <c r="EA201" s="50"/>
    </row>
    <row r="202" spans="1:131" s="51" customFormat="1" ht="15" x14ac:dyDescent="0.25">
      <c r="A202" s="518"/>
      <c r="B202" s="531"/>
      <c r="C202" s="531"/>
      <c r="D202" s="518"/>
      <c r="E202" s="531"/>
      <c r="F202" s="540"/>
      <c r="G202" s="518"/>
      <c r="H202" s="518"/>
      <c r="I202" s="540"/>
      <c r="J202" s="534"/>
      <c r="K202" s="518"/>
      <c r="L202" s="518"/>
      <c r="M202" s="534"/>
      <c r="N202" s="546"/>
      <c r="O202" s="549"/>
      <c r="P202" s="79" t="s">
        <v>2097</v>
      </c>
      <c r="Q202" s="371" t="s">
        <v>2103</v>
      </c>
      <c r="R202" s="79" t="s">
        <v>2091</v>
      </c>
      <c r="S202" s="295">
        <v>5400000</v>
      </c>
      <c r="T202" s="46"/>
      <c r="U202" s="355">
        <v>41</v>
      </c>
      <c r="V202" s="80">
        <v>44785</v>
      </c>
      <c r="W202" s="295">
        <v>5400000</v>
      </c>
      <c r="X202" s="355">
        <v>129</v>
      </c>
      <c r="Y202" s="80">
        <v>44812</v>
      </c>
      <c r="Z202" s="295">
        <v>5400000</v>
      </c>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50"/>
      <c r="BM202" s="50"/>
      <c r="BN202" s="50"/>
      <c r="BO202" s="50"/>
      <c r="BP202" s="50"/>
      <c r="BQ202" s="50"/>
      <c r="BR202" s="50"/>
      <c r="BS202" s="50"/>
      <c r="BT202" s="50"/>
      <c r="BU202" s="50"/>
      <c r="BV202" s="50"/>
      <c r="BW202" s="50"/>
      <c r="BX202" s="50"/>
      <c r="BY202" s="50"/>
      <c r="BZ202" s="50"/>
      <c r="CA202" s="50"/>
      <c r="CB202" s="50"/>
      <c r="CC202" s="50"/>
      <c r="CD202" s="50"/>
      <c r="CE202" s="50"/>
      <c r="CF202" s="50"/>
      <c r="CG202" s="50"/>
      <c r="CH202" s="50"/>
      <c r="CI202" s="50"/>
      <c r="CJ202" s="50"/>
      <c r="CK202" s="50"/>
      <c r="CL202" s="50"/>
      <c r="CM202" s="50"/>
      <c r="CN202" s="50"/>
      <c r="CO202" s="50"/>
      <c r="CP202" s="50"/>
      <c r="CQ202" s="50"/>
      <c r="CR202" s="50"/>
      <c r="CS202" s="50"/>
      <c r="CT202" s="50"/>
      <c r="CU202" s="50"/>
      <c r="CV202" s="50"/>
      <c r="CW202" s="50"/>
      <c r="CX202" s="50"/>
      <c r="CY202" s="50"/>
      <c r="CZ202" s="50"/>
      <c r="DA202" s="50"/>
      <c r="DB202" s="50"/>
      <c r="DC202" s="50"/>
      <c r="DD202" s="50"/>
      <c r="DE202" s="50"/>
      <c r="DF202" s="50"/>
      <c r="DG202" s="50"/>
      <c r="DH202" s="50"/>
      <c r="DI202" s="50"/>
      <c r="DJ202" s="50"/>
      <c r="DK202" s="50"/>
      <c r="DL202" s="50"/>
      <c r="DM202" s="50"/>
      <c r="DN202" s="50"/>
      <c r="DO202" s="50"/>
      <c r="DP202" s="50"/>
      <c r="DQ202" s="50"/>
      <c r="DR202" s="50"/>
      <c r="DS202" s="50"/>
      <c r="DT202" s="50"/>
      <c r="DU202" s="50"/>
      <c r="DV202" s="50"/>
      <c r="DW202" s="50"/>
      <c r="DX202" s="50"/>
      <c r="DY202" s="50"/>
      <c r="DZ202" s="50"/>
      <c r="EA202" s="50"/>
    </row>
    <row r="203" spans="1:131" s="51" customFormat="1" ht="15" x14ac:dyDescent="0.25">
      <c r="A203" s="518"/>
      <c r="B203" s="531"/>
      <c r="C203" s="531"/>
      <c r="D203" s="518"/>
      <c r="E203" s="531"/>
      <c r="F203" s="540"/>
      <c r="G203" s="518"/>
      <c r="H203" s="518"/>
      <c r="I203" s="540"/>
      <c r="J203" s="534"/>
      <c r="K203" s="518"/>
      <c r="L203" s="518"/>
      <c r="M203" s="534"/>
      <c r="N203" s="546"/>
      <c r="O203" s="549"/>
      <c r="P203" s="79" t="s">
        <v>2098</v>
      </c>
      <c r="Q203" s="371" t="s">
        <v>2104</v>
      </c>
      <c r="R203" s="79" t="s">
        <v>2092</v>
      </c>
      <c r="S203" s="295">
        <v>2015406</v>
      </c>
      <c r="T203" s="46"/>
      <c r="U203" s="355">
        <v>42</v>
      </c>
      <c r="V203" s="80">
        <v>44785</v>
      </c>
      <c r="W203" s="295">
        <v>2015406</v>
      </c>
      <c r="X203" s="355">
        <v>125</v>
      </c>
      <c r="Y203" s="80">
        <v>44799</v>
      </c>
      <c r="Z203" s="295">
        <v>2015406</v>
      </c>
      <c r="AA203" s="50"/>
      <c r="AB203" s="50"/>
      <c r="AC203" s="50"/>
      <c r="AD203" s="50"/>
      <c r="AE203" s="50"/>
      <c r="AF203" s="50"/>
      <c r="AG203" s="50"/>
      <c r="AH203" s="50"/>
      <c r="AI203" s="50"/>
      <c r="AJ203" s="50"/>
      <c r="AK203" s="50"/>
      <c r="AL203" s="50"/>
      <c r="AM203" s="50"/>
      <c r="AN203" s="50"/>
      <c r="AO203" s="50"/>
      <c r="AP203" s="50"/>
      <c r="AQ203" s="50"/>
      <c r="AR203" s="50"/>
      <c r="AS203" s="50"/>
      <c r="AT203" s="50"/>
      <c r="AU203" s="50"/>
      <c r="AV203" s="50"/>
      <c r="AW203" s="50"/>
      <c r="AX203" s="50"/>
      <c r="AY203" s="50"/>
      <c r="AZ203" s="50"/>
      <c r="BA203" s="50"/>
      <c r="BB203" s="50"/>
      <c r="BC203" s="50"/>
      <c r="BD203" s="50"/>
      <c r="BE203" s="50"/>
      <c r="BF203" s="50"/>
      <c r="BG203" s="50"/>
      <c r="BH203" s="50"/>
      <c r="BI203" s="50"/>
      <c r="BJ203" s="50"/>
      <c r="BK203" s="50"/>
      <c r="BL203" s="50"/>
      <c r="BM203" s="50"/>
      <c r="BN203" s="50"/>
      <c r="BO203" s="50"/>
      <c r="BP203" s="50"/>
      <c r="BQ203" s="50"/>
      <c r="BR203" s="50"/>
      <c r="BS203" s="50"/>
      <c r="BT203" s="50"/>
      <c r="BU203" s="50"/>
      <c r="BV203" s="50"/>
      <c r="BW203" s="50"/>
      <c r="BX203" s="50"/>
      <c r="BY203" s="50"/>
      <c r="BZ203" s="50"/>
      <c r="CA203" s="50"/>
      <c r="CB203" s="50"/>
      <c r="CC203" s="50"/>
      <c r="CD203" s="50"/>
      <c r="CE203" s="50"/>
      <c r="CF203" s="50"/>
      <c r="CG203" s="50"/>
      <c r="CH203" s="50"/>
      <c r="CI203" s="50"/>
      <c r="CJ203" s="50"/>
      <c r="CK203" s="50"/>
      <c r="CL203" s="50"/>
      <c r="CM203" s="50"/>
      <c r="CN203" s="50"/>
      <c r="CO203" s="50"/>
      <c r="CP203" s="50"/>
      <c r="CQ203" s="50"/>
      <c r="CR203" s="50"/>
      <c r="CS203" s="50"/>
      <c r="CT203" s="50"/>
      <c r="CU203" s="50"/>
      <c r="CV203" s="50"/>
      <c r="CW203" s="50"/>
      <c r="CX203" s="50"/>
      <c r="CY203" s="50"/>
      <c r="CZ203" s="50"/>
      <c r="DA203" s="50"/>
      <c r="DB203" s="50"/>
      <c r="DC203" s="50"/>
      <c r="DD203" s="50"/>
      <c r="DE203" s="50"/>
      <c r="DF203" s="50"/>
      <c r="DG203" s="50"/>
      <c r="DH203" s="50"/>
      <c r="DI203" s="50"/>
      <c r="DJ203" s="50"/>
      <c r="DK203" s="50"/>
      <c r="DL203" s="50"/>
      <c r="DM203" s="50"/>
      <c r="DN203" s="50"/>
      <c r="DO203" s="50"/>
      <c r="DP203" s="50"/>
      <c r="DQ203" s="50"/>
      <c r="DR203" s="50"/>
      <c r="DS203" s="50"/>
      <c r="DT203" s="50"/>
      <c r="DU203" s="50"/>
      <c r="DV203" s="50"/>
      <c r="DW203" s="50"/>
      <c r="DX203" s="50"/>
      <c r="DY203" s="50"/>
      <c r="DZ203" s="50"/>
      <c r="EA203" s="50"/>
    </row>
    <row r="204" spans="1:131" s="51" customFormat="1" ht="15" x14ac:dyDescent="0.25">
      <c r="A204" s="518"/>
      <c r="B204" s="531"/>
      <c r="C204" s="531"/>
      <c r="D204" s="518"/>
      <c r="E204" s="531"/>
      <c r="F204" s="540"/>
      <c r="G204" s="518"/>
      <c r="H204" s="518"/>
      <c r="I204" s="540"/>
      <c r="J204" s="534"/>
      <c r="K204" s="518"/>
      <c r="L204" s="518"/>
      <c r="M204" s="534"/>
      <c r="N204" s="546"/>
      <c r="O204" s="549"/>
      <c r="P204" s="79" t="s">
        <v>2099</v>
      </c>
      <c r="Q204" s="371" t="s">
        <v>2105</v>
      </c>
      <c r="R204" s="79" t="s">
        <v>2093</v>
      </c>
      <c r="S204" s="295">
        <v>480000</v>
      </c>
      <c r="T204" s="46"/>
      <c r="U204" s="355">
        <v>44</v>
      </c>
      <c r="V204" s="80">
        <v>44792</v>
      </c>
      <c r="W204" s="295">
        <v>480000</v>
      </c>
      <c r="X204" s="355"/>
      <c r="Y204" s="80"/>
      <c r="Z204" s="355"/>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50"/>
      <c r="BL204" s="50"/>
      <c r="BM204" s="50"/>
      <c r="BN204" s="50"/>
      <c r="BO204" s="50"/>
      <c r="BP204" s="50"/>
      <c r="BQ204" s="50"/>
      <c r="BR204" s="50"/>
      <c r="BS204" s="50"/>
      <c r="BT204" s="50"/>
      <c r="BU204" s="50"/>
      <c r="BV204" s="50"/>
      <c r="BW204" s="50"/>
      <c r="BX204" s="50"/>
      <c r="BY204" s="50"/>
      <c r="BZ204" s="50"/>
      <c r="CA204" s="50"/>
      <c r="CB204" s="50"/>
      <c r="CC204" s="50"/>
      <c r="CD204" s="50"/>
      <c r="CE204" s="50"/>
      <c r="CF204" s="50"/>
      <c r="CG204" s="50"/>
      <c r="CH204" s="50"/>
      <c r="CI204" s="50"/>
      <c r="CJ204" s="50"/>
      <c r="CK204" s="50"/>
      <c r="CL204" s="50"/>
      <c r="CM204" s="50"/>
      <c r="CN204" s="50"/>
      <c r="CO204" s="50"/>
      <c r="CP204" s="50"/>
      <c r="CQ204" s="50"/>
      <c r="CR204" s="50"/>
      <c r="CS204" s="50"/>
      <c r="CT204" s="50"/>
      <c r="CU204" s="50"/>
      <c r="CV204" s="50"/>
      <c r="CW204" s="50"/>
      <c r="CX204" s="50"/>
      <c r="CY204" s="50"/>
      <c r="CZ204" s="50"/>
      <c r="DA204" s="50"/>
      <c r="DB204" s="50"/>
      <c r="DC204" s="50"/>
      <c r="DD204" s="50"/>
      <c r="DE204" s="50"/>
      <c r="DF204" s="50"/>
      <c r="DG204" s="50"/>
      <c r="DH204" s="50"/>
      <c r="DI204" s="50"/>
      <c r="DJ204" s="50"/>
      <c r="DK204" s="50"/>
      <c r="DL204" s="50"/>
      <c r="DM204" s="50"/>
      <c r="DN204" s="50"/>
      <c r="DO204" s="50"/>
      <c r="DP204" s="50"/>
      <c r="DQ204" s="50"/>
      <c r="DR204" s="50"/>
      <c r="DS204" s="50"/>
      <c r="DT204" s="50"/>
      <c r="DU204" s="50"/>
      <c r="DV204" s="50"/>
      <c r="DW204" s="50"/>
      <c r="DX204" s="50"/>
      <c r="DY204" s="50"/>
      <c r="DZ204" s="50"/>
      <c r="EA204" s="50"/>
    </row>
    <row r="205" spans="1:131" s="51" customFormat="1" ht="15" x14ac:dyDescent="0.25">
      <c r="A205" s="518"/>
      <c r="B205" s="531"/>
      <c r="C205" s="531"/>
      <c r="D205" s="518"/>
      <c r="E205" s="531"/>
      <c r="F205" s="540"/>
      <c r="G205" s="518"/>
      <c r="H205" s="518"/>
      <c r="I205" s="540"/>
      <c r="J205" s="534"/>
      <c r="K205" s="518"/>
      <c r="L205" s="518"/>
      <c r="M205" s="534"/>
      <c r="N205" s="546"/>
      <c r="O205" s="549"/>
      <c r="P205" s="79" t="s">
        <v>2100</v>
      </c>
      <c r="Q205" s="371" t="s">
        <v>2106</v>
      </c>
      <c r="R205" s="79" t="s">
        <v>2094</v>
      </c>
      <c r="S205" s="295">
        <v>2950000</v>
      </c>
      <c r="T205" s="46"/>
      <c r="U205" s="355">
        <v>49</v>
      </c>
      <c r="V205" s="80">
        <v>44806</v>
      </c>
      <c r="W205" s="295">
        <v>2950000</v>
      </c>
      <c r="X205" s="355">
        <v>131</v>
      </c>
      <c r="Y205" s="80">
        <v>44816</v>
      </c>
      <c r="Z205" s="295">
        <v>2150000</v>
      </c>
      <c r="AA205" s="50"/>
      <c r="AB205" s="50"/>
      <c r="AC205" s="50"/>
      <c r="AD205" s="50"/>
      <c r="AE205" s="50"/>
      <c r="AF205" s="50"/>
      <c r="AG205" s="50"/>
      <c r="AH205" s="50"/>
      <c r="AI205" s="50"/>
      <c r="AJ205" s="50"/>
      <c r="AK205" s="50"/>
      <c r="AL205" s="50"/>
      <c r="AM205" s="50"/>
      <c r="AN205" s="50"/>
      <c r="AO205" s="50"/>
      <c r="AP205" s="50"/>
      <c r="AQ205" s="50"/>
      <c r="AR205" s="50"/>
      <c r="AS205" s="50"/>
      <c r="AT205" s="50"/>
      <c r="AU205" s="50"/>
      <c r="AV205" s="50"/>
      <c r="AW205" s="50"/>
      <c r="AX205" s="50"/>
      <c r="AY205" s="50"/>
      <c r="AZ205" s="50"/>
      <c r="BA205" s="50"/>
      <c r="BB205" s="50"/>
      <c r="BC205" s="50"/>
      <c r="BD205" s="50"/>
      <c r="BE205" s="50"/>
      <c r="BF205" s="50"/>
      <c r="BG205" s="50"/>
      <c r="BH205" s="50"/>
      <c r="BI205" s="50"/>
      <c r="BJ205" s="50"/>
      <c r="BK205" s="50"/>
      <c r="BL205" s="50"/>
      <c r="BM205" s="50"/>
      <c r="BN205" s="50"/>
      <c r="BO205" s="50"/>
      <c r="BP205" s="50"/>
      <c r="BQ205" s="50"/>
      <c r="BR205" s="50"/>
      <c r="BS205" s="50"/>
      <c r="BT205" s="50"/>
      <c r="BU205" s="50"/>
      <c r="BV205" s="50"/>
      <c r="BW205" s="50"/>
      <c r="BX205" s="50"/>
      <c r="BY205" s="50"/>
      <c r="BZ205" s="50"/>
      <c r="CA205" s="50"/>
      <c r="CB205" s="50"/>
      <c r="CC205" s="50"/>
      <c r="CD205" s="50"/>
      <c r="CE205" s="50"/>
      <c r="CF205" s="50"/>
      <c r="CG205" s="50"/>
      <c r="CH205" s="50"/>
      <c r="CI205" s="50"/>
      <c r="CJ205" s="50"/>
      <c r="CK205" s="50"/>
      <c r="CL205" s="50"/>
      <c r="CM205" s="50"/>
      <c r="CN205" s="50"/>
      <c r="CO205" s="50"/>
      <c r="CP205" s="50"/>
      <c r="CQ205" s="50"/>
      <c r="CR205" s="50"/>
      <c r="CS205" s="50"/>
      <c r="CT205" s="50"/>
      <c r="CU205" s="50"/>
      <c r="CV205" s="50"/>
      <c r="CW205" s="50"/>
      <c r="CX205" s="50"/>
      <c r="CY205" s="50"/>
      <c r="CZ205" s="50"/>
      <c r="DA205" s="50"/>
      <c r="DB205" s="50"/>
      <c r="DC205" s="50"/>
      <c r="DD205" s="50"/>
      <c r="DE205" s="50"/>
      <c r="DF205" s="50"/>
      <c r="DG205" s="50"/>
      <c r="DH205" s="50"/>
      <c r="DI205" s="50"/>
      <c r="DJ205" s="50"/>
      <c r="DK205" s="50"/>
      <c r="DL205" s="50"/>
      <c r="DM205" s="50"/>
      <c r="DN205" s="50"/>
      <c r="DO205" s="50"/>
      <c r="DP205" s="50"/>
      <c r="DQ205" s="50"/>
      <c r="DR205" s="50"/>
      <c r="DS205" s="50"/>
      <c r="DT205" s="50"/>
      <c r="DU205" s="50"/>
      <c r="DV205" s="50"/>
      <c r="DW205" s="50"/>
      <c r="DX205" s="50"/>
      <c r="DY205" s="50"/>
      <c r="DZ205" s="50"/>
      <c r="EA205" s="50"/>
    </row>
    <row r="206" spans="1:131" s="51" customFormat="1" ht="15" x14ac:dyDescent="0.25">
      <c r="A206" s="518"/>
      <c r="B206" s="531"/>
      <c r="C206" s="531"/>
      <c r="D206" s="518"/>
      <c r="E206" s="531"/>
      <c r="F206" s="540"/>
      <c r="G206" s="518"/>
      <c r="H206" s="518"/>
      <c r="I206" s="540"/>
      <c r="J206" s="534"/>
      <c r="K206" s="518"/>
      <c r="L206" s="518"/>
      <c r="M206" s="534"/>
      <c r="N206" s="546"/>
      <c r="O206" s="549"/>
      <c r="P206" s="79" t="s">
        <v>1596</v>
      </c>
      <c r="Q206" s="371" t="s">
        <v>2107</v>
      </c>
      <c r="R206" s="79" t="s">
        <v>2095</v>
      </c>
      <c r="S206" s="295">
        <v>2313500</v>
      </c>
      <c r="T206" s="46"/>
      <c r="U206" s="355">
        <v>52</v>
      </c>
      <c r="V206" s="80">
        <v>44819</v>
      </c>
      <c r="W206" s="295">
        <v>2313500</v>
      </c>
      <c r="X206" s="355">
        <v>133</v>
      </c>
      <c r="Y206" s="80">
        <v>44823</v>
      </c>
      <c r="Z206" s="295">
        <v>2313500</v>
      </c>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c r="BJ206" s="50"/>
      <c r="BK206" s="50"/>
      <c r="BL206" s="50"/>
      <c r="BM206" s="50"/>
      <c r="BN206" s="50"/>
      <c r="BO206" s="50"/>
      <c r="BP206" s="50"/>
      <c r="BQ206" s="50"/>
      <c r="BR206" s="50"/>
      <c r="BS206" s="50"/>
      <c r="BT206" s="50"/>
      <c r="BU206" s="50"/>
      <c r="BV206" s="50"/>
      <c r="BW206" s="50"/>
      <c r="BX206" s="50"/>
      <c r="BY206" s="50"/>
      <c r="BZ206" s="50"/>
      <c r="CA206" s="50"/>
      <c r="CB206" s="50"/>
      <c r="CC206" s="50"/>
      <c r="CD206" s="50"/>
      <c r="CE206" s="50"/>
      <c r="CF206" s="50"/>
      <c r="CG206" s="50"/>
      <c r="CH206" s="50"/>
      <c r="CI206" s="50"/>
      <c r="CJ206" s="50"/>
      <c r="CK206" s="50"/>
      <c r="CL206" s="50"/>
      <c r="CM206" s="50"/>
      <c r="CN206" s="50"/>
      <c r="CO206" s="50"/>
      <c r="CP206" s="50"/>
      <c r="CQ206" s="50"/>
      <c r="CR206" s="50"/>
      <c r="CS206" s="50"/>
      <c r="CT206" s="50"/>
      <c r="CU206" s="50"/>
      <c r="CV206" s="50"/>
      <c r="CW206" s="50"/>
      <c r="CX206" s="50"/>
      <c r="CY206" s="50"/>
      <c r="CZ206" s="50"/>
      <c r="DA206" s="50"/>
      <c r="DB206" s="50"/>
      <c r="DC206" s="50"/>
      <c r="DD206" s="50"/>
      <c r="DE206" s="50"/>
      <c r="DF206" s="50"/>
      <c r="DG206" s="50"/>
      <c r="DH206" s="50"/>
      <c r="DI206" s="50"/>
      <c r="DJ206" s="50"/>
      <c r="DK206" s="50"/>
      <c r="DL206" s="50"/>
      <c r="DM206" s="50"/>
      <c r="DN206" s="50"/>
      <c r="DO206" s="50"/>
      <c r="DP206" s="50"/>
      <c r="DQ206" s="50"/>
      <c r="DR206" s="50"/>
      <c r="DS206" s="50"/>
      <c r="DT206" s="50"/>
      <c r="DU206" s="50"/>
      <c r="DV206" s="50"/>
      <c r="DW206" s="50"/>
      <c r="DX206" s="50"/>
      <c r="DY206" s="50"/>
      <c r="DZ206" s="50"/>
      <c r="EA206" s="50"/>
    </row>
    <row r="207" spans="1:131" s="51" customFormat="1" ht="15" x14ac:dyDescent="0.25">
      <c r="A207" s="518"/>
      <c r="B207" s="531"/>
      <c r="C207" s="531"/>
      <c r="D207" s="518"/>
      <c r="E207" s="531"/>
      <c r="F207" s="540"/>
      <c r="G207" s="518"/>
      <c r="H207" s="518"/>
      <c r="I207" s="540"/>
      <c r="J207" s="534"/>
      <c r="K207" s="518"/>
      <c r="L207" s="518"/>
      <c r="M207" s="534"/>
      <c r="N207" s="546"/>
      <c r="O207" s="549"/>
      <c r="P207" s="79"/>
      <c r="Q207" s="355"/>
      <c r="R207" s="79"/>
      <c r="S207" s="295"/>
      <c r="T207" s="46"/>
      <c r="U207" s="355"/>
      <c r="V207" s="80"/>
      <c r="W207" s="295"/>
      <c r="X207" s="355"/>
      <c r="Y207" s="80"/>
      <c r="Z207" s="355"/>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50"/>
      <c r="BL207" s="50"/>
      <c r="BM207" s="50"/>
      <c r="BN207" s="50"/>
      <c r="BO207" s="50"/>
      <c r="BP207" s="50"/>
      <c r="BQ207" s="50"/>
      <c r="BR207" s="50"/>
      <c r="BS207" s="50"/>
      <c r="BT207" s="50"/>
      <c r="BU207" s="50"/>
      <c r="BV207" s="50"/>
      <c r="BW207" s="50"/>
      <c r="BX207" s="50"/>
      <c r="BY207" s="50"/>
      <c r="BZ207" s="50"/>
      <c r="CA207" s="50"/>
      <c r="CB207" s="50"/>
      <c r="CC207" s="50"/>
      <c r="CD207" s="50"/>
      <c r="CE207" s="50"/>
      <c r="CF207" s="50"/>
      <c r="CG207" s="50"/>
      <c r="CH207" s="50"/>
      <c r="CI207" s="50"/>
      <c r="CJ207" s="50"/>
      <c r="CK207" s="50"/>
      <c r="CL207" s="50"/>
      <c r="CM207" s="50"/>
      <c r="CN207" s="50"/>
      <c r="CO207" s="50"/>
      <c r="CP207" s="50"/>
      <c r="CQ207" s="50"/>
      <c r="CR207" s="50"/>
      <c r="CS207" s="50"/>
      <c r="CT207" s="50"/>
      <c r="CU207" s="50"/>
      <c r="CV207" s="50"/>
      <c r="CW207" s="50"/>
      <c r="CX207" s="50"/>
      <c r="CY207" s="50"/>
      <c r="CZ207" s="50"/>
      <c r="DA207" s="50"/>
      <c r="DB207" s="50"/>
      <c r="DC207" s="50"/>
      <c r="DD207" s="50"/>
      <c r="DE207" s="50"/>
      <c r="DF207" s="50"/>
      <c r="DG207" s="50"/>
      <c r="DH207" s="50"/>
      <c r="DI207" s="50"/>
      <c r="DJ207" s="50"/>
      <c r="DK207" s="50"/>
      <c r="DL207" s="50"/>
      <c r="DM207" s="50"/>
      <c r="DN207" s="50"/>
      <c r="DO207" s="50"/>
      <c r="DP207" s="50"/>
      <c r="DQ207" s="50"/>
      <c r="DR207" s="50"/>
      <c r="DS207" s="50"/>
      <c r="DT207" s="50"/>
      <c r="DU207" s="50"/>
      <c r="DV207" s="50"/>
      <c r="DW207" s="50"/>
      <c r="DX207" s="50"/>
      <c r="DY207" s="50"/>
      <c r="DZ207" s="50"/>
      <c r="EA207" s="50"/>
    </row>
    <row r="208" spans="1:131" s="51" customFormat="1" ht="15" x14ac:dyDescent="0.25">
      <c r="A208" s="518"/>
      <c r="B208" s="531"/>
      <c r="C208" s="531"/>
      <c r="D208" s="518"/>
      <c r="E208" s="531"/>
      <c r="F208" s="540"/>
      <c r="G208" s="518"/>
      <c r="H208" s="518"/>
      <c r="I208" s="540"/>
      <c r="J208" s="534"/>
      <c r="K208" s="518"/>
      <c r="L208" s="518"/>
      <c r="M208" s="534"/>
      <c r="N208" s="546"/>
      <c r="O208" s="549"/>
      <c r="P208" s="79"/>
      <c r="Q208" s="355"/>
      <c r="R208" s="79"/>
      <c r="S208" s="295"/>
      <c r="T208" s="46"/>
      <c r="U208" s="355"/>
      <c r="V208" s="80"/>
      <c r="W208" s="295"/>
      <c r="X208" s="355"/>
      <c r="Y208" s="80"/>
      <c r="Z208" s="355"/>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c r="BJ208" s="50"/>
      <c r="BK208" s="50"/>
      <c r="BL208" s="50"/>
      <c r="BM208" s="50"/>
      <c r="BN208" s="50"/>
      <c r="BO208" s="50"/>
      <c r="BP208" s="50"/>
      <c r="BQ208" s="50"/>
      <c r="BR208" s="50"/>
      <c r="BS208" s="50"/>
      <c r="BT208" s="50"/>
      <c r="BU208" s="50"/>
      <c r="BV208" s="50"/>
      <c r="BW208" s="50"/>
      <c r="BX208" s="50"/>
      <c r="BY208" s="50"/>
      <c r="BZ208" s="50"/>
      <c r="CA208" s="50"/>
      <c r="CB208" s="50"/>
      <c r="CC208" s="50"/>
      <c r="CD208" s="50"/>
      <c r="CE208" s="50"/>
      <c r="CF208" s="50"/>
      <c r="CG208" s="50"/>
      <c r="CH208" s="50"/>
      <c r="CI208" s="50"/>
      <c r="CJ208" s="50"/>
      <c r="CK208" s="50"/>
      <c r="CL208" s="50"/>
      <c r="CM208" s="50"/>
      <c r="CN208" s="50"/>
      <c r="CO208" s="50"/>
      <c r="CP208" s="50"/>
      <c r="CQ208" s="50"/>
      <c r="CR208" s="50"/>
      <c r="CS208" s="50"/>
      <c r="CT208" s="50"/>
      <c r="CU208" s="50"/>
      <c r="CV208" s="50"/>
      <c r="CW208" s="50"/>
      <c r="CX208" s="50"/>
      <c r="CY208" s="50"/>
      <c r="CZ208" s="50"/>
      <c r="DA208" s="50"/>
      <c r="DB208" s="50"/>
      <c r="DC208" s="50"/>
      <c r="DD208" s="50"/>
      <c r="DE208" s="50"/>
      <c r="DF208" s="50"/>
      <c r="DG208" s="50"/>
      <c r="DH208" s="50"/>
      <c r="DI208" s="50"/>
      <c r="DJ208" s="50"/>
      <c r="DK208" s="50"/>
      <c r="DL208" s="50"/>
      <c r="DM208" s="50"/>
      <c r="DN208" s="50"/>
      <c r="DO208" s="50"/>
      <c r="DP208" s="50"/>
      <c r="DQ208" s="50"/>
      <c r="DR208" s="50"/>
      <c r="DS208" s="50"/>
      <c r="DT208" s="50"/>
      <c r="DU208" s="50"/>
      <c r="DV208" s="50"/>
      <c r="DW208" s="50"/>
      <c r="DX208" s="50"/>
      <c r="DY208" s="50"/>
      <c r="DZ208" s="50"/>
      <c r="EA208" s="50"/>
    </row>
    <row r="209" spans="1:131" s="51" customFormat="1" ht="15" x14ac:dyDescent="0.25">
      <c r="A209" s="518"/>
      <c r="B209" s="531"/>
      <c r="C209" s="531"/>
      <c r="D209" s="518"/>
      <c r="E209" s="531"/>
      <c r="F209" s="540"/>
      <c r="G209" s="518"/>
      <c r="H209" s="518"/>
      <c r="I209" s="540"/>
      <c r="J209" s="534"/>
      <c r="K209" s="518"/>
      <c r="L209" s="518"/>
      <c r="M209" s="534"/>
      <c r="N209" s="546"/>
      <c r="O209" s="549"/>
      <c r="P209" s="79"/>
      <c r="Q209" s="355"/>
      <c r="R209" s="79"/>
      <c r="S209" s="295"/>
      <c r="T209" s="46"/>
      <c r="U209" s="355"/>
      <c r="V209" s="80"/>
      <c r="W209" s="295"/>
      <c r="X209" s="355"/>
      <c r="Y209" s="80"/>
      <c r="Z209" s="355"/>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c r="BJ209" s="50"/>
      <c r="BK209" s="50"/>
      <c r="BL209" s="50"/>
      <c r="BM209" s="50"/>
      <c r="BN209" s="50"/>
      <c r="BO209" s="50"/>
      <c r="BP209" s="50"/>
      <c r="BQ209" s="50"/>
      <c r="BR209" s="50"/>
      <c r="BS209" s="50"/>
      <c r="BT209" s="50"/>
      <c r="BU209" s="50"/>
      <c r="BV209" s="50"/>
      <c r="BW209" s="50"/>
      <c r="BX209" s="50"/>
      <c r="BY209" s="50"/>
      <c r="BZ209" s="50"/>
      <c r="CA209" s="50"/>
      <c r="CB209" s="50"/>
      <c r="CC209" s="50"/>
      <c r="CD209" s="50"/>
      <c r="CE209" s="50"/>
      <c r="CF209" s="50"/>
      <c r="CG209" s="50"/>
      <c r="CH209" s="50"/>
      <c r="CI209" s="50"/>
      <c r="CJ209" s="50"/>
      <c r="CK209" s="50"/>
      <c r="CL209" s="50"/>
      <c r="CM209" s="50"/>
      <c r="CN209" s="50"/>
      <c r="CO209" s="50"/>
      <c r="CP209" s="50"/>
      <c r="CQ209" s="50"/>
      <c r="CR209" s="50"/>
      <c r="CS209" s="50"/>
      <c r="CT209" s="50"/>
      <c r="CU209" s="50"/>
      <c r="CV209" s="50"/>
      <c r="CW209" s="50"/>
      <c r="CX209" s="50"/>
      <c r="CY209" s="50"/>
      <c r="CZ209" s="50"/>
      <c r="DA209" s="50"/>
      <c r="DB209" s="50"/>
      <c r="DC209" s="50"/>
      <c r="DD209" s="50"/>
      <c r="DE209" s="50"/>
      <c r="DF209" s="50"/>
      <c r="DG209" s="50"/>
      <c r="DH209" s="50"/>
      <c r="DI209" s="50"/>
      <c r="DJ209" s="50"/>
      <c r="DK209" s="50"/>
      <c r="DL209" s="50"/>
      <c r="DM209" s="50"/>
      <c r="DN209" s="50"/>
      <c r="DO209" s="50"/>
      <c r="DP209" s="50"/>
      <c r="DQ209" s="50"/>
      <c r="DR209" s="50"/>
      <c r="DS209" s="50"/>
      <c r="DT209" s="50"/>
      <c r="DU209" s="50"/>
      <c r="DV209" s="50"/>
      <c r="DW209" s="50"/>
      <c r="DX209" s="50"/>
      <c r="DY209" s="50"/>
      <c r="DZ209" s="50"/>
      <c r="EA209" s="50"/>
    </row>
    <row r="210" spans="1:131" s="51" customFormat="1" ht="15" x14ac:dyDescent="0.25">
      <c r="A210" s="518"/>
      <c r="B210" s="531"/>
      <c r="C210" s="531"/>
      <c r="D210" s="518"/>
      <c r="E210" s="531"/>
      <c r="F210" s="540"/>
      <c r="G210" s="518"/>
      <c r="H210" s="518"/>
      <c r="I210" s="540"/>
      <c r="J210" s="534"/>
      <c r="K210" s="518"/>
      <c r="L210" s="518"/>
      <c r="M210" s="534"/>
      <c r="N210" s="546"/>
      <c r="O210" s="549"/>
      <c r="P210" s="79"/>
      <c r="Q210" s="355"/>
      <c r="R210" s="79"/>
      <c r="S210" s="295"/>
      <c r="T210" s="46"/>
      <c r="U210" s="355"/>
      <c r="V210" s="80"/>
      <c r="W210" s="295"/>
      <c r="X210" s="355"/>
      <c r="Y210" s="80"/>
      <c r="Z210" s="355"/>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BK210" s="50"/>
      <c r="BL210" s="50"/>
      <c r="BM210" s="50"/>
      <c r="BN210" s="50"/>
      <c r="BO210" s="50"/>
      <c r="BP210" s="50"/>
      <c r="BQ210" s="50"/>
      <c r="BR210" s="50"/>
      <c r="BS210" s="50"/>
      <c r="BT210" s="50"/>
      <c r="BU210" s="50"/>
      <c r="BV210" s="50"/>
      <c r="BW210" s="50"/>
      <c r="BX210" s="50"/>
      <c r="BY210" s="50"/>
      <c r="BZ210" s="50"/>
      <c r="CA210" s="50"/>
      <c r="CB210" s="50"/>
      <c r="CC210" s="50"/>
      <c r="CD210" s="50"/>
      <c r="CE210" s="50"/>
      <c r="CF210" s="50"/>
      <c r="CG210" s="50"/>
      <c r="CH210" s="50"/>
      <c r="CI210" s="50"/>
      <c r="CJ210" s="50"/>
      <c r="CK210" s="50"/>
      <c r="CL210" s="50"/>
      <c r="CM210" s="50"/>
      <c r="CN210" s="50"/>
      <c r="CO210" s="50"/>
      <c r="CP210" s="50"/>
      <c r="CQ210" s="50"/>
      <c r="CR210" s="50"/>
      <c r="CS210" s="50"/>
      <c r="CT210" s="50"/>
      <c r="CU210" s="50"/>
      <c r="CV210" s="50"/>
      <c r="CW210" s="50"/>
      <c r="CX210" s="50"/>
      <c r="CY210" s="50"/>
      <c r="CZ210" s="50"/>
      <c r="DA210" s="50"/>
      <c r="DB210" s="50"/>
      <c r="DC210" s="50"/>
      <c r="DD210" s="50"/>
      <c r="DE210" s="50"/>
      <c r="DF210" s="50"/>
      <c r="DG210" s="50"/>
      <c r="DH210" s="50"/>
      <c r="DI210" s="50"/>
      <c r="DJ210" s="50"/>
      <c r="DK210" s="50"/>
      <c r="DL210" s="50"/>
      <c r="DM210" s="50"/>
      <c r="DN210" s="50"/>
      <c r="DO210" s="50"/>
      <c r="DP210" s="50"/>
      <c r="DQ210" s="50"/>
      <c r="DR210" s="50"/>
      <c r="DS210" s="50"/>
      <c r="DT210" s="50"/>
      <c r="DU210" s="50"/>
      <c r="DV210" s="50"/>
      <c r="DW210" s="50"/>
      <c r="DX210" s="50"/>
      <c r="DY210" s="50"/>
      <c r="DZ210" s="50"/>
      <c r="EA210" s="50"/>
    </row>
    <row r="211" spans="1:131" s="51" customFormat="1" ht="15" x14ac:dyDescent="0.25">
      <c r="A211" s="518"/>
      <c r="B211" s="531"/>
      <c r="C211" s="531"/>
      <c r="D211" s="518"/>
      <c r="E211" s="531"/>
      <c r="F211" s="540"/>
      <c r="G211" s="518"/>
      <c r="H211" s="518"/>
      <c r="I211" s="540"/>
      <c r="J211" s="534"/>
      <c r="K211" s="518"/>
      <c r="L211" s="518"/>
      <c r="M211" s="534"/>
      <c r="N211" s="546"/>
      <c r="O211" s="549"/>
      <c r="P211" s="79"/>
      <c r="Q211" s="355"/>
      <c r="R211" s="79"/>
      <c r="S211" s="295"/>
      <c r="T211" s="46"/>
      <c r="U211" s="355"/>
      <c r="V211" s="80"/>
      <c r="W211" s="295"/>
      <c r="X211" s="355"/>
      <c r="Y211" s="80"/>
      <c r="Z211" s="355"/>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BK211" s="50"/>
      <c r="BL211" s="50"/>
      <c r="BM211" s="50"/>
      <c r="BN211" s="50"/>
      <c r="BO211" s="50"/>
      <c r="BP211" s="50"/>
      <c r="BQ211" s="50"/>
      <c r="BR211" s="50"/>
      <c r="BS211" s="50"/>
      <c r="BT211" s="50"/>
      <c r="BU211" s="50"/>
      <c r="BV211" s="50"/>
      <c r="BW211" s="50"/>
      <c r="BX211" s="50"/>
      <c r="BY211" s="50"/>
      <c r="BZ211" s="50"/>
      <c r="CA211" s="50"/>
      <c r="CB211" s="50"/>
      <c r="CC211" s="50"/>
      <c r="CD211" s="50"/>
      <c r="CE211" s="50"/>
      <c r="CF211" s="50"/>
      <c r="CG211" s="50"/>
      <c r="CH211" s="50"/>
      <c r="CI211" s="50"/>
      <c r="CJ211" s="50"/>
      <c r="CK211" s="50"/>
      <c r="CL211" s="50"/>
      <c r="CM211" s="50"/>
      <c r="CN211" s="50"/>
      <c r="CO211" s="50"/>
      <c r="CP211" s="50"/>
      <c r="CQ211" s="50"/>
      <c r="CR211" s="50"/>
      <c r="CS211" s="50"/>
      <c r="CT211" s="50"/>
      <c r="CU211" s="50"/>
      <c r="CV211" s="50"/>
      <c r="CW211" s="50"/>
      <c r="CX211" s="50"/>
      <c r="CY211" s="50"/>
      <c r="CZ211" s="50"/>
      <c r="DA211" s="50"/>
      <c r="DB211" s="50"/>
      <c r="DC211" s="50"/>
      <c r="DD211" s="50"/>
      <c r="DE211" s="50"/>
      <c r="DF211" s="50"/>
      <c r="DG211" s="50"/>
      <c r="DH211" s="50"/>
      <c r="DI211" s="50"/>
      <c r="DJ211" s="50"/>
      <c r="DK211" s="50"/>
      <c r="DL211" s="50"/>
      <c r="DM211" s="50"/>
      <c r="DN211" s="50"/>
      <c r="DO211" s="50"/>
      <c r="DP211" s="50"/>
      <c r="DQ211" s="50"/>
      <c r="DR211" s="50"/>
      <c r="DS211" s="50"/>
      <c r="DT211" s="50"/>
      <c r="DU211" s="50"/>
      <c r="DV211" s="50"/>
      <c r="DW211" s="50"/>
      <c r="DX211" s="50"/>
      <c r="DY211" s="50"/>
      <c r="DZ211" s="50"/>
      <c r="EA211" s="50"/>
    </row>
    <row r="212" spans="1:131" s="51" customFormat="1" ht="15" x14ac:dyDescent="0.25">
      <c r="A212" s="518"/>
      <c r="B212" s="531"/>
      <c r="C212" s="531"/>
      <c r="D212" s="518"/>
      <c r="E212" s="531"/>
      <c r="F212" s="540"/>
      <c r="G212" s="518"/>
      <c r="H212" s="518"/>
      <c r="I212" s="540"/>
      <c r="J212" s="534"/>
      <c r="K212" s="518"/>
      <c r="L212" s="518"/>
      <c r="M212" s="534"/>
      <c r="N212" s="546"/>
      <c r="O212" s="549"/>
      <c r="P212" s="79"/>
      <c r="Q212" s="355"/>
      <c r="R212" s="79"/>
      <c r="S212" s="295"/>
      <c r="T212" s="46"/>
      <c r="U212" s="355"/>
      <c r="V212" s="80"/>
      <c r="W212" s="295"/>
      <c r="X212" s="355"/>
      <c r="Y212" s="80"/>
      <c r="Z212" s="355"/>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c r="AY212" s="50"/>
      <c r="AZ212" s="50"/>
      <c r="BA212" s="50"/>
      <c r="BB212" s="50"/>
      <c r="BC212" s="50"/>
      <c r="BD212" s="50"/>
      <c r="BE212" s="50"/>
      <c r="BF212" s="50"/>
      <c r="BG212" s="50"/>
      <c r="BH212" s="50"/>
      <c r="BI212" s="50"/>
      <c r="BJ212" s="50"/>
      <c r="BK212" s="50"/>
      <c r="BL212" s="50"/>
      <c r="BM212" s="50"/>
      <c r="BN212" s="50"/>
      <c r="BO212" s="50"/>
      <c r="BP212" s="50"/>
      <c r="BQ212" s="50"/>
      <c r="BR212" s="50"/>
      <c r="BS212" s="50"/>
      <c r="BT212" s="50"/>
      <c r="BU212" s="50"/>
      <c r="BV212" s="50"/>
      <c r="BW212" s="50"/>
      <c r="BX212" s="50"/>
      <c r="BY212" s="50"/>
      <c r="BZ212" s="50"/>
      <c r="CA212" s="50"/>
      <c r="CB212" s="50"/>
      <c r="CC212" s="50"/>
      <c r="CD212" s="50"/>
      <c r="CE212" s="50"/>
      <c r="CF212" s="50"/>
      <c r="CG212" s="50"/>
      <c r="CH212" s="50"/>
      <c r="CI212" s="50"/>
      <c r="CJ212" s="50"/>
      <c r="CK212" s="50"/>
      <c r="CL212" s="50"/>
      <c r="CM212" s="50"/>
      <c r="CN212" s="50"/>
      <c r="CO212" s="50"/>
      <c r="CP212" s="50"/>
      <c r="CQ212" s="50"/>
      <c r="CR212" s="50"/>
      <c r="CS212" s="50"/>
      <c r="CT212" s="50"/>
      <c r="CU212" s="50"/>
      <c r="CV212" s="50"/>
      <c r="CW212" s="50"/>
      <c r="CX212" s="50"/>
      <c r="CY212" s="50"/>
      <c r="CZ212" s="50"/>
      <c r="DA212" s="50"/>
      <c r="DB212" s="50"/>
      <c r="DC212" s="50"/>
      <c r="DD212" s="50"/>
      <c r="DE212" s="50"/>
      <c r="DF212" s="50"/>
      <c r="DG212" s="50"/>
      <c r="DH212" s="50"/>
      <c r="DI212" s="50"/>
      <c r="DJ212" s="50"/>
      <c r="DK212" s="50"/>
      <c r="DL212" s="50"/>
      <c r="DM212" s="50"/>
      <c r="DN212" s="50"/>
      <c r="DO212" s="50"/>
      <c r="DP212" s="50"/>
      <c r="DQ212" s="50"/>
      <c r="DR212" s="50"/>
      <c r="DS212" s="50"/>
      <c r="DT212" s="50"/>
      <c r="DU212" s="50"/>
      <c r="DV212" s="50"/>
      <c r="DW212" s="50"/>
      <c r="DX212" s="50"/>
      <c r="DY212" s="50"/>
      <c r="DZ212" s="50"/>
      <c r="EA212" s="50"/>
    </row>
    <row r="213" spans="1:131" s="51" customFormat="1" ht="15" x14ac:dyDescent="0.25">
      <c r="A213" s="518"/>
      <c r="B213" s="531"/>
      <c r="C213" s="531"/>
      <c r="D213" s="518"/>
      <c r="E213" s="531"/>
      <c r="F213" s="540"/>
      <c r="G213" s="518"/>
      <c r="H213" s="518"/>
      <c r="I213" s="540"/>
      <c r="J213" s="534"/>
      <c r="K213" s="518"/>
      <c r="L213" s="518"/>
      <c r="M213" s="534"/>
      <c r="N213" s="546"/>
      <c r="O213" s="549"/>
      <c r="P213" s="79"/>
      <c r="Q213" s="355"/>
      <c r="R213" s="79"/>
      <c r="S213" s="295"/>
      <c r="T213" s="46"/>
      <c r="U213" s="355"/>
      <c r="V213" s="80"/>
      <c r="W213" s="295"/>
      <c r="X213" s="355"/>
      <c r="Y213" s="80"/>
      <c r="Z213" s="355"/>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50"/>
      <c r="BU213" s="50"/>
      <c r="BV213" s="50"/>
      <c r="BW213" s="50"/>
      <c r="BX213" s="50"/>
      <c r="BY213" s="50"/>
      <c r="BZ213" s="50"/>
      <c r="CA213" s="50"/>
      <c r="CB213" s="50"/>
      <c r="CC213" s="50"/>
      <c r="CD213" s="50"/>
      <c r="CE213" s="50"/>
      <c r="CF213" s="50"/>
      <c r="CG213" s="50"/>
      <c r="CH213" s="50"/>
      <c r="CI213" s="50"/>
      <c r="CJ213" s="50"/>
      <c r="CK213" s="50"/>
      <c r="CL213" s="50"/>
      <c r="CM213" s="50"/>
      <c r="CN213" s="50"/>
      <c r="CO213" s="50"/>
      <c r="CP213" s="50"/>
      <c r="CQ213" s="50"/>
      <c r="CR213" s="50"/>
      <c r="CS213" s="50"/>
      <c r="CT213" s="50"/>
      <c r="CU213" s="50"/>
      <c r="CV213" s="50"/>
      <c r="CW213" s="50"/>
      <c r="CX213" s="50"/>
      <c r="CY213" s="50"/>
      <c r="CZ213" s="50"/>
      <c r="DA213" s="50"/>
      <c r="DB213" s="50"/>
      <c r="DC213" s="50"/>
      <c r="DD213" s="50"/>
      <c r="DE213" s="50"/>
      <c r="DF213" s="50"/>
      <c r="DG213" s="50"/>
      <c r="DH213" s="50"/>
      <c r="DI213" s="50"/>
      <c r="DJ213" s="50"/>
      <c r="DK213" s="50"/>
      <c r="DL213" s="50"/>
      <c r="DM213" s="50"/>
      <c r="DN213" s="50"/>
      <c r="DO213" s="50"/>
      <c r="DP213" s="50"/>
      <c r="DQ213" s="50"/>
      <c r="DR213" s="50"/>
      <c r="DS213" s="50"/>
      <c r="DT213" s="50"/>
      <c r="DU213" s="50"/>
      <c r="DV213" s="50"/>
      <c r="DW213" s="50"/>
      <c r="DX213" s="50"/>
      <c r="DY213" s="50"/>
      <c r="DZ213" s="50"/>
      <c r="EA213" s="50"/>
    </row>
    <row r="214" spans="1:131" s="51" customFormat="1" ht="15" x14ac:dyDescent="0.25">
      <c r="A214" s="518"/>
      <c r="B214" s="531"/>
      <c r="C214" s="531"/>
      <c r="D214" s="518"/>
      <c r="E214" s="531"/>
      <c r="F214" s="540"/>
      <c r="G214" s="518"/>
      <c r="H214" s="518"/>
      <c r="I214" s="540"/>
      <c r="J214" s="534"/>
      <c r="K214" s="518"/>
      <c r="L214" s="518"/>
      <c r="M214" s="534"/>
      <c r="N214" s="546"/>
      <c r="O214" s="549"/>
      <c r="P214" s="79"/>
      <c r="Q214" s="355"/>
      <c r="R214" s="79"/>
      <c r="S214" s="295"/>
      <c r="T214" s="46"/>
      <c r="U214" s="355"/>
      <c r="V214" s="80"/>
      <c r="W214" s="295"/>
      <c r="X214" s="355"/>
      <c r="Y214" s="80"/>
      <c r="Z214" s="355"/>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row>
    <row r="215" spans="1:131" s="51" customFormat="1" ht="15" x14ac:dyDescent="0.25">
      <c r="A215" s="518"/>
      <c r="B215" s="531"/>
      <c r="C215" s="531"/>
      <c r="D215" s="518"/>
      <c r="E215" s="531"/>
      <c r="F215" s="540"/>
      <c r="G215" s="518"/>
      <c r="H215" s="518"/>
      <c r="I215" s="540"/>
      <c r="J215" s="534"/>
      <c r="K215" s="518"/>
      <c r="L215" s="518"/>
      <c r="M215" s="534"/>
      <c r="N215" s="546"/>
      <c r="O215" s="549"/>
      <c r="P215" s="79"/>
      <c r="Q215" s="355"/>
      <c r="R215" s="79"/>
      <c r="S215" s="295"/>
      <c r="T215" s="46"/>
      <c r="U215" s="355"/>
      <c r="V215" s="80"/>
      <c r="W215" s="295"/>
      <c r="X215" s="355"/>
      <c r="Y215" s="80"/>
      <c r="Z215" s="355"/>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row>
    <row r="216" spans="1:131" s="51" customFormat="1" ht="15" x14ac:dyDescent="0.25">
      <c r="A216" s="518"/>
      <c r="B216" s="531"/>
      <c r="C216" s="531"/>
      <c r="D216" s="519"/>
      <c r="E216" s="532"/>
      <c r="F216" s="541"/>
      <c r="G216" s="519"/>
      <c r="H216" s="519"/>
      <c r="I216" s="541"/>
      <c r="J216" s="535"/>
      <c r="K216" s="519"/>
      <c r="L216" s="519"/>
      <c r="M216" s="535"/>
      <c r="N216" s="547"/>
      <c r="O216" s="549"/>
      <c r="P216" s="44"/>
      <c r="Q216" s="44"/>
      <c r="R216" s="44"/>
      <c r="S216" s="44"/>
      <c r="T216" s="46"/>
      <c r="U216" s="44"/>
      <c r="V216" s="80"/>
      <c r="W216" s="44"/>
      <c r="X216" s="44"/>
      <c r="Y216" s="80"/>
      <c r="Z216" s="44"/>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row>
    <row r="217" spans="1:131" s="51" customFormat="1" ht="40.5" x14ac:dyDescent="0.25">
      <c r="A217" s="518"/>
      <c r="B217" s="531"/>
      <c r="C217" s="531"/>
      <c r="D217" s="240" t="s">
        <v>1044</v>
      </c>
      <c r="E217" s="242" t="s">
        <v>138</v>
      </c>
      <c r="F217" s="237"/>
      <c r="G217" s="240"/>
      <c r="H217" s="86"/>
      <c r="I217" s="309">
        <v>14212656</v>
      </c>
      <c r="J217" s="248"/>
      <c r="K217" s="86"/>
      <c r="L217" s="359">
        <v>560913494</v>
      </c>
      <c r="M217" s="240"/>
      <c r="N217" s="238">
        <f t="shared" si="2"/>
        <v>575126150</v>
      </c>
      <c r="O217" s="549"/>
      <c r="P217" s="243"/>
      <c r="Q217" s="243"/>
      <c r="R217" s="243"/>
      <c r="S217" s="243"/>
      <c r="T217" s="46"/>
      <c r="U217" s="243"/>
      <c r="V217" s="80"/>
      <c r="W217" s="243"/>
      <c r="X217" s="243"/>
      <c r="Y217" s="80"/>
      <c r="Z217" s="243"/>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row>
    <row r="218" spans="1:131" s="51" customFormat="1" ht="27" customHeight="1" x14ac:dyDescent="0.25">
      <c r="A218" s="518"/>
      <c r="B218" s="531"/>
      <c r="C218" s="531"/>
      <c r="D218" s="517" t="s">
        <v>795</v>
      </c>
      <c r="E218" s="530" t="s">
        <v>111</v>
      </c>
      <c r="F218" s="533"/>
      <c r="G218" s="517"/>
      <c r="H218" s="517"/>
      <c r="I218" s="539">
        <v>504141589</v>
      </c>
      <c r="J218" s="533"/>
      <c r="K218" s="517"/>
      <c r="L218" s="517"/>
      <c r="M218" s="517"/>
      <c r="N218" s="545">
        <f t="shared" si="2"/>
        <v>504141589</v>
      </c>
      <c r="O218" s="549"/>
      <c r="P218" s="79" t="s">
        <v>1695</v>
      </c>
      <c r="Q218" s="371" t="s">
        <v>1703</v>
      </c>
      <c r="R218" s="81" t="s">
        <v>1699</v>
      </c>
      <c r="S218" s="377">
        <v>64000000</v>
      </c>
      <c r="T218" s="46"/>
      <c r="U218" s="243">
        <v>38</v>
      </c>
      <c r="V218" s="80">
        <v>44764</v>
      </c>
      <c r="W218" s="377">
        <v>64000000</v>
      </c>
      <c r="X218" s="243">
        <v>105</v>
      </c>
      <c r="Y218" s="80">
        <v>44778</v>
      </c>
      <c r="Z218" s="296">
        <v>59414000</v>
      </c>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row>
    <row r="219" spans="1:131" s="51" customFormat="1" ht="15" x14ac:dyDescent="0.25">
      <c r="A219" s="518"/>
      <c r="B219" s="531"/>
      <c r="C219" s="531"/>
      <c r="D219" s="518"/>
      <c r="E219" s="531"/>
      <c r="F219" s="534"/>
      <c r="G219" s="518"/>
      <c r="H219" s="518"/>
      <c r="I219" s="540"/>
      <c r="J219" s="534"/>
      <c r="K219" s="518"/>
      <c r="L219" s="518"/>
      <c r="M219" s="518"/>
      <c r="N219" s="546"/>
      <c r="O219" s="549"/>
      <c r="P219" s="79" t="s">
        <v>1696</v>
      </c>
      <c r="Q219" s="371" t="s">
        <v>1704</v>
      </c>
      <c r="R219" s="81" t="s">
        <v>1700</v>
      </c>
      <c r="S219" s="377">
        <v>1640000</v>
      </c>
      <c r="T219" s="46"/>
      <c r="U219" s="355">
        <v>48</v>
      </c>
      <c r="V219" s="80">
        <v>44798</v>
      </c>
      <c r="W219" s="377">
        <v>1640000</v>
      </c>
      <c r="X219" s="355">
        <v>130</v>
      </c>
      <c r="Y219" s="80">
        <v>44812</v>
      </c>
      <c r="Z219" s="389">
        <v>1640000</v>
      </c>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row>
    <row r="220" spans="1:131" s="51" customFormat="1" ht="15" x14ac:dyDescent="0.25">
      <c r="A220" s="518"/>
      <c r="B220" s="531"/>
      <c r="C220" s="531"/>
      <c r="D220" s="518"/>
      <c r="E220" s="531"/>
      <c r="F220" s="534"/>
      <c r="G220" s="518"/>
      <c r="H220" s="518"/>
      <c r="I220" s="540"/>
      <c r="J220" s="534"/>
      <c r="K220" s="518"/>
      <c r="L220" s="518"/>
      <c r="M220" s="518"/>
      <c r="N220" s="546"/>
      <c r="O220" s="549"/>
      <c r="P220" s="79" t="s">
        <v>1697</v>
      </c>
      <c r="Q220" s="371" t="s">
        <v>1705</v>
      </c>
      <c r="R220" s="81" t="s">
        <v>1701</v>
      </c>
      <c r="S220" s="377">
        <v>116063100</v>
      </c>
      <c r="T220" s="46"/>
      <c r="U220" s="355">
        <v>50</v>
      </c>
      <c r="V220" s="80">
        <v>44812</v>
      </c>
      <c r="W220" s="377">
        <v>116063100</v>
      </c>
      <c r="X220" s="355">
        <v>132</v>
      </c>
      <c r="Y220" s="80">
        <v>44818</v>
      </c>
      <c r="Z220" s="296">
        <v>116063100</v>
      </c>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row>
    <row r="221" spans="1:131" s="51" customFormat="1" ht="15" x14ac:dyDescent="0.25">
      <c r="A221" s="518"/>
      <c r="B221" s="531"/>
      <c r="C221" s="531"/>
      <c r="D221" s="519"/>
      <c r="E221" s="532"/>
      <c r="F221" s="535"/>
      <c r="G221" s="519"/>
      <c r="H221" s="519"/>
      <c r="I221" s="541"/>
      <c r="J221" s="535"/>
      <c r="K221" s="519"/>
      <c r="L221" s="519"/>
      <c r="M221" s="519"/>
      <c r="N221" s="547"/>
      <c r="O221" s="549"/>
      <c r="P221" s="79" t="s">
        <v>1698</v>
      </c>
      <c r="Q221" s="371" t="s">
        <v>1706</v>
      </c>
      <c r="R221" s="81" t="s">
        <v>1702</v>
      </c>
      <c r="S221" s="377">
        <v>910000</v>
      </c>
      <c r="T221" s="46"/>
      <c r="U221" s="355">
        <v>51</v>
      </c>
      <c r="V221" s="80">
        <v>44816</v>
      </c>
      <c r="W221" s="377">
        <v>910000</v>
      </c>
      <c r="X221" s="355"/>
      <c r="Y221" s="80"/>
      <c r="Z221" s="355"/>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row>
    <row r="222" spans="1:131" s="51" customFormat="1" ht="25.5" x14ac:dyDescent="0.25">
      <c r="A222" s="519"/>
      <c r="B222" s="532"/>
      <c r="C222" s="532"/>
      <c r="D222" s="240" t="s">
        <v>1048</v>
      </c>
      <c r="E222" s="242" t="s">
        <v>140</v>
      </c>
      <c r="F222" s="474"/>
      <c r="G222" s="240"/>
      <c r="H222" s="86"/>
      <c r="I222" s="309">
        <v>40932923</v>
      </c>
      <c r="J222" s="248"/>
      <c r="K222" s="86"/>
      <c r="L222" s="240"/>
      <c r="M222" s="240"/>
      <c r="N222" s="238">
        <f t="shared" si="2"/>
        <v>40932923</v>
      </c>
      <c r="O222" s="550"/>
      <c r="P222" s="243"/>
      <c r="Q222" s="243"/>
      <c r="R222" s="243"/>
      <c r="S222" s="243"/>
      <c r="T222" s="46"/>
      <c r="U222" s="243"/>
      <c r="V222" s="80"/>
      <c r="W222" s="243"/>
      <c r="X222" s="243"/>
      <c r="Y222" s="80"/>
      <c r="Z222" s="243"/>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row>
    <row r="223" spans="1:131" s="108" customFormat="1" ht="15.75" thickBot="1" x14ac:dyDescent="0.3">
      <c r="A223" s="93"/>
      <c r="B223" s="93"/>
      <c r="C223" s="93"/>
      <c r="D223" s="93"/>
      <c r="E223" s="105"/>
      <c r="F223" s="102"/>
      <c r="G223" s="93"/>
      <c r="H223" s="94"/>
      <c r="I223" s="94"/>
      <c r="J223" s="94"/>
      <c r="K223" s="94"/>
      <c r="L223" s="93"/>
      <c r="M223" s="93"/>
      <c r="N223" s="103">
        <f>SUM(N180:N222)</f>
        <v>1686484643</v>
      </c>
      <c r="O223" s="102"/>
      <c r="P223" s="106"/>
      <c r="Q223" s="87"/>
      <c r="R223" s="96"/>
      <c r="S223" s="104">
        <f>SUM(S180:S222)</f>
        <v>393287006</v>
      </c>
      <c r="T223" s="90"/>
      <c r="U223" s="87"/>
      <c r="V223" s="96"/>
      <c r="W223" s="104">
        <f>SUM(W180:W222)</f>
        <v>386707019</v>
      </c>
      <c r="X223" s="87"/>
      <c r="Y223" s="96"/>
      <c r="Z223" s="104">
        <f>SUM(Z180:XFD222)</f>
        <v>367978607</v>
      </c>
      <c r="AA223" s="107"/>
      <c r="AB223" s="107"/>
      <c r="AC223" s="107"/>
      <c r="AD223" s="107"/>
      <c r="AE223" s="107"/>
      <c r="AF223" s="107"/>
      <c r="AG223" s="107"/>
      <c r="AH223" s="107"/>
      <c r="AI223" s="107"/>
      <c r="AJ223" s="107"/>
      <c r="AK223" s="107"/>
      <c r="AL223" s="107"/>
      <c r="AM223" s="107"/>
      <c r="AN223" s="107"/>
      <c r="AO223" s="107"/>
      <c r="AP223" s="107"/>
      <c r="AQ223" s="107"/>
      <c r="AR223" s="107"/>
      <c r="AS223" s="107"/>
      <c r="AT223" s="107"/>
      <c r="AU223" s="107"/>
      <c r="AV223" s="107"/>
      <c r="AW223" s="107"/>
      <c r="AX223" s="107"/>
      <c r="AY223" s="107"/>
      <c r="AZ223" s="107"/>
      <c r="BA223" s="107"/>
      <c r="BB223" s="107"/>
      <c r="BC223" s="107"/>
      <c r="BD223" s="107"/>
      <c r="BE223" s="107"/>
      <c r="BF223" s="107"/>
      <c r="BG223" s="107"/>
      <c r="BH223" s="107"/>
      <c r="BI223" s="107"/>
      <c r="BJ223" s="107"/>
      <c r="BK223" s="107"/>
      <c r="BL223" s="107"/>
      <c r="BM223" s="107"/>
      <c r="BN223" s="107"/>
      <c r="BO223" s="107"/>
      <c r="BP223" s="107"/>
      <c r="BQ223" s="107"/>
      <c r="BR223" s="107"/>
      <c r="BS223" s="107"/>
      <c r="BT223" s="107"/>
      <c r="BU223" s="107"/>
      <c r="BV223" s="107"/>
      <c r="BW223" s="107"/>
      <c r="BX223" s="107"/>
      <c r="BY223" s="107"/>
      <c r="BZ223" s="107"/>
      <c r="CA223" s="107"/>
      <c r="CB223" s="107"/>
      <c r="CC223" s="107"/>
      <c r="CD223" s="107"/>
      <c r="CE223" s="107"/>
      <c r="CF223" s="107"/>
      <c r="CG223" s="107"/>
      <c r="CH223" s="107"/>
      <c r="CI223" s="107"/>
      <c r="CJ223" s="107"/>
      <c r="CK223" s="107"/>
      <c r="CL223" s="107"/>
      <c r="CM223" s="107"/>
      <c r="CN223" s="107"/>
      <c r="CO223" s="107"/>
      <c r="CP223" s="107"/>
      <c r="CQ223" s="107"/>
      <c r="CR223" s="107"/>
      <c r="CS223" s="107"/>
      <c r="CT223" s="107"/>
      <c r="CU223" s="107"/>
      <c r="CV223" s="107"/>
      <c r="CW223" s="107"/>
      <c r="CX223" s="107"/>
      <c r="CY223" s="107"/>
      <c r="CZ223" s="107"/>
      <c r="DA223" s="107"/>
      <c r="DB223" s="107"/>
      <c r="DC223" s="107"/>
      <c r="DD223" s="107"/>
      <c r="DE223" s="107"/>
      <c r="DF223" s="107"/>
      <c r="DG223" s="107"/>
      <c r="DH223" s="107"/>
      <c r="DI223" s="107"/>
      <c r="DJ223" s="107"/>
      <c r="DK223" s="107"/>
      <c r="DL223" s="107"/>
      <c r="DM223" s="107"/>
      <c r="DN223" s="107"/>
      <c r="DO223" s="107"/>
      <c r="DP223" s="107"/>
      <c r="DQ223" s="107"/>
      <c r="DR223" s="107"/>
      <c r="DS223" s="107"/>
      <c r="DT223" s="107"/>
      <c r="DU223" s="107"/>
      <c r="DV223" s="107"/>
      <c r="DW223" s="107"/>
      <c r="DX223" s="107"/>
      <c r="DY223" s="107"/>
      <c r="DZ223" s="107"/>
      <c r="EA223" s="107"/>
    </row>
    <row r="224" spans="1:131" s="64" customFormat="1" ht="17.25" thickBot="1" x14ac:dyDescent="0.35">
      <c r="A224" s="52"/>
      <c r="B224" s="52"/>
      <c r="C224" s="42"/>
      <c r="D224" s="42"/>
      <c r="E224" s="42"/>
      <c r="F224" s="53"/>
      <c r="G224" s="42"/>
      <c r="H224" s="43"/>
      <c r="I224" s="246"/>
      <c r="J224" s="246"/>
      <c r="K224" s="246"/>
      <c r="L224" s="54" t="s">
        <v>29</v>
      </c>
      <c r="M224" s="55"/>
      <c r="N224" s="56">
        <f>+N223+N179+N144</f>
        <v>4651076468</v>
      </c>
      <c r="O224" s="76"/>
      <c r="P224" s="76"/>
      <c r="Q224" s="76"/>
      <c r="R224" s="76"/>
      <c r="S224" s="75">
        <f>+S223+S179+S144</f>
        <v>1944129105</v>
      </c>
      <c r="T224" s="58">
        <f>(S224*1)/N224</f>
        <v>0.41799551531260698</v>
      </c>
      <c r="U224" s="125"/>
      <c r="V224" s="114"/>
      <c r="W224" s="115">
        <f>+W223+W179+W144</f>
        <v>1861435654</v>
      </c>
      <c r="X224" s="125"/>
      <c r="Y224" s="114"/>
      <c r="Z224" s="116">
        <f>+Z223+Z179+Z144</f>
        <v>1197658001</v>
      </c>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row>
    <row r="225" spans="19:26" ht="15" x14ac:dyDescent="0.25">
      <c r="T225" s="4"/>
    </row>
    <row r="226" spans="19:26" ht="15" x14ac:dyDescent="0.25">
      <c r="S226" s="73"/>
      <c r="T226" s="6"/>
      <c r="U226" s="73"/>
    </row>
    <row r="227" spans="19:26" ht="15" x14ac:dyDescent="0.25">
      <c r="S227" s="73"/>
      <c r="T227" s="6"/>
      <c r="U227" s="73"/>
      <c r="Z227" s="468"/>
    </row>
    <row r="228" spans="19:26" ht="15" x14ac:dyDescent="0.25">
      <c r="S228" s="73"/>
      <c r="T228" s="6"/>
      <c r="U228" s="73"/>
    </row>
    <row r="229" spans="19:26" ht="15" x14ac:dyDescent="0.25">
      <c r="S229" s="73"/>
      <c r="T229" s="6"/>
      <c r="U229" s="73"/>
    </row>
    <row r="230" spans="19:26" ht="15" x14ac:dyDescent="0.25">
      <c r="S230" s="73"/>
      <c r="T230" s="6"/>
      <c r="U230" s="73"/>
    </row>
    <row r="231" spans="19:26" ht="15" x14ac:dyDescent="0.25">
      <c r="S231" s="73"/>
      <c r="T231" s="6"/>
      <c r="U231" s="73"/>
    </row>
    <row r="232" spans="19:26" ht="15" x14ac:dyDescent="0.25">
      <c r="S232" s="73"/>
      <c r="T232" s="6"/>
      <c r="U232" s="73"/>
    </row>
    <row r="233" spans="19:26" ht="15" x14ac:dyDescent="0.25">
      <c r="S233" s="73"/>
      <c r="T233" s="6"/>
      <c r="U233" s="73"/>
    </row>
    <row r="234" spans="19:26" ht="15" x14ac:dyDescent="0.25">
      <c r="S234" s="73"/>
      <c r="T234" s="7"/>
      <c r="U234" s="73"/>
    </row>
    <row r="235" spans="19:26" ht="15" x14ac:dyDescent="0.25"/>
    <row r="236" spans="19:26" ht="15" x14ac:dyDescent="0.25"/>
    <row r="237" spans="19:26" ht="15" x14ac:dyDescent="0.25"/>
    <row r="238" spans="19:26" ht="15" x14ac:dyDescent="0.25"/>
    <row r="239" spans="19:26" ht="15" x14ac:dyDescent="0.25"/>
    <row r="240" spans="19:26"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68" ht="15" x14ac:dyDescent="0.25"/>
    <row r="269" ht="15" x14ac:dyDescent="0.25"/>
    <row r="270" ht="15" x14ac:dyDescent="0.25"/>
    <row r="271" ht="15" x14ac:dyDescent="0.25"/>
    <row r="272" ht="15" x14ac:dyDescent="0.25"/>
    <row r="273" ht="15" x14ac:dyDescent="0.25"/>
    <row r="274" ht="15" x14ac:dyDescent="0.25"/>
    <row r="275" ht="15" x14ac:dyDescent="0.25"/>
    <row r="276" ht="15"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sheetData>
  <sheetProtection algorithmName="SHA-512" hashValue="YZExd4bICIjan+H488Rn/5yesAGrXM9ogxS6HL0Dq/G24gSHZ6muGzT9R3c3uUqjscbEaSKZCHpvx7tPMKEprw==" saltValue="vtEKD2Ald1YHo+7MrflMig==" spinCount="100000" sheet="1" objects="1" scenarios="1" selectLockedCells="1" selectUnlockedCells="1"/>
  <mergeCells count="163">
    <mergeCell ref="M218:M221"/>
    <mergeCell ref="N218:N221"/>
    <mergeCell ref="H218:H221"/>
    <mergeCell ref="I218:I221"/>
    <mergeCell ref="J218:J221"/>
    <mergeCell ref="K218:K221"/>
    <mergeCell ref="L218:L221"/>
    <mergeCell ref="D218:D221"/>
    <mergeCell ref="E218:E221"/>
    <mergeCell ref="F218:F221"/>
    <mergeCell ref="G218:G221"/>
    <mergeCell ref="M186:M192"/>
    <mergeCell ref="O145:O178"/>
    <mergeCell ref="D182:D185"/>
    <mergeCell ref="E182:E185"/>
    <mergeCell ref="F182:F185"/>
    <mergeCell ref="G182:G185"/>
    <mergeCell ref="H182:H185"/>
    <mergeCell ref="I182:I185"/>
    <mergeCell ref="J182:J185"/>
    <mergeCell ref="K182:K185"/>
    <mergeCell ref="L182:L185"/>
    <mergeCell ref="M182:M185"/>
    <mergeCell ref="N182:N185"/>
    <mergeCell ref="O180:O222"/>
    <mergeCell ref="D186:D192"/>
    <mergeCell ref="D193:D196"/>
    <mergeCell ref="E193:E196"/>
    <mergeCell ref="F193:F196"/>
    <mergeCell ref="G193:G196"/>
    <mergeCell ref="H193:H196"/>
    <mergeCell ref="I186:I192"/>
    <mergeCell ref="J186:J192"/>
    <mergeCell ref="K186:K192"/>
    <mergeCell ref="L186:L192"/>
    <mergeCell ref="B145:B178"/>
    <mergeCell ref="C145:C178"/>
    <mergeCell ref="A145:A178"/>
    <mergeCell ref="E145:E178"/>
    <mergeCell ref="F145:F178"/>
    <mergeCell ref="G145:G178"/>
    <mergeCell ref="N119:N122"/>
    <mergeCell ref="D124:D125"/>
    <mergeCell ref="E124:E125"/>
    <mergeCell ref="F124:F125"/>
    <mergeCell ref="G124:G125"/>
    <mergeCell ref="H124:H125"/>
    <mergeCell ref="I124:I125"/>
    <mergeCell ref="J124:J125"/>
    <mergeCell ref="K124:K125"/>
    <mergeCell ref="L124:L125"/>
    <mergeCell ref="M124:M125"/>
    <mergeCell ref="N124:N125"/>
    <mergeCell ref="I119:I122"/>
    <mergeCell ref="J119:J122"/>
    <mergeCell ref="K119:K122"/>
    <mergeCell ref="L119:L122"/>
    <mergeCell ref="M119:M122"/>
    <mergeCell ref="D119:D122"/>
    <mergeCell ref="N114:N115"/>
    <mergeCell ref="D116:D117"/>
    <mergeCell ref="E116:E117"/>
    <mergeCell ref="F116:F117"/>
    <mergeCell ref="G116:G117"/>
    <mergeCell ref="H116:H117"/>
    <mergeCell ref="I116:I117"/>
    <mergeCell ref="J116:J117"/>
    <mergeCell ref="K116:K117"/>
    <mergeCell ref="L116:L117"/>
    <mergeCell ref="M116:M117"/>
    <mergeCell ref="N116:N117"/>
    <mergeCell ref="I114:I115"/>
    <mergeCell ref="J114:J115"/>
    <mergeCell ref="K114:K115"/>
    <mergeCell ref="L114:L115"/>
    <mergeCell ref="M114:M115"/>
    <mergeCell ref="D114:D115"/>
    <mergeCell ref="E114:E115"/>
    <mergeCell ref="F114:F115"/>
    <mergeCell ref="H198:H216"/>
    <mergeCell ref="N186:N192"/>
    <mergeCell ref="E186:E192"/>
    <mergeCell ref="F186:F192"/>
    <mergeCell ref="G186:G192"/>
    <mergeCell ref="H186:H192"/>
    <mergeCell ref="N10:N13"/>
    <mergeCell ref="G14:G106"/>
    <mergeCell ref="F14:F106"/>
    <mergeCell ref="K14:K106"/>
    <mergeCell ref="L14:L106"/>
    <mergeCell ref="M14:M106"/>
    <mergeCell ref="N14:N106"/>
    <mergeCell ref="G10:G13"/>
    <mergeCell ref="H10:H13"/>
    <mergeCell ref="I10:I13"/>
    <mergeCell ref="J10:J13"/>
    <mergeCell ref="G114:G115"/>
    <mergeCell ref="H114:H115"/>
    <mergeCell ref="E14:E106"/>
    <mergeCell ref="H14:H106"/>
    <mergeCell ref="I14:I106"/>
    <mergeCell ref="J14:J106"/>
    <mergeCell ref="L10:L13"/>
    <mergeCell ref="I198:I216"/>
    <mergeCell ref="N198:N216"/>
    <mergeCell ref="M198:M216"/>
    <mergeCell ref="L198:L216"/>
    <mergeCell ref="K198:K216"/>
    <mergeCell ref="J198:J216"/>
    <mergeCell ref="I193:I196"/>
    <mergeCell ref="J193:J196"/>
    <mergeCell ref="K193:K196"/>
    <mergeCell ref="L193:L196"/>
    <mergeCell ref="M193:M196"/>
    <mergeCell ref="N193:N196"/>
    <mergeCell ref="C8:C127"/>
    <mergeCell ref="D8:D9"/>
    <mergeCell ref="N8:N9"/>
    <mergeCell ref="J145:J178"/>
    <mergeCell ref="K145:K178"/>
    <mergeCell ref="L145:L178"/>
    <mergeCell ref="M145:M178"/>
    <mergeCell ref="N145:N178"/>
    <mergeCell ref="D145:D178"/>
    <mergeCell ref="H145:H178"/>
    <mergeCell ref="I145:I178"/>
    <mergeCell ref="I8:I9"/>
    <mergeCell ref="K8:K9"/>
    <mergeCell ref="J8:J9"/>
    <mergeCell ref="F10:F13"/>
    <mergeCell ref="E10:E13"/>
    <mergeCell ref="K10:K13"/>
    <mergeCell ref="D10:D13"/>
    <mergeCell ref="D14:D106"/>
    <mergeCell ref="M10:M13"/>
    <mergeCell ref="E119:E122"/>
    <mergeCell ref="F119:F122"/>
    <mergeCell ref="G119:G122"/>
    <mergeCell ref="H119:H122"/>
    <mergeCell ref="A180:A222"/>
    <mergeCell ref="B180:B222"/>
    <mergeCell ref="C180:C222"/>
    <mergeCell ref="D198:D216"/>
    <mergeCell ref="E198:E216"/>
    <mergeCell ref="F198:F216"/>
    <mergeCell ref="G198:G216"/>
    <mergeCell ref="Y2:Z2"/>
    <mergeCell ref="B3:X3"/>
    <mergeCell ref="Y3:Z3"/>
    <mergeCell ref="B4:X5"/>
    <mergeCell ref="Y4:Z4"/>
    <mergeCell ref="Y5:Z5"/>
    <mergeCell ref="A2:A5"/>
    <mergeCell ref="B2:X2"/>
    <mergeCell ref="E8:E9"/>
    <mergeCell ref="F8:F9"/>
    <mergeCell ref="M8:M9"/>
    <mergeCell ref="L8:L9"/>
    <mergeCell ref="G8:G9"/>
    <mergeCell ref="H8:H9"/>
    <mergeCell ref="O8:O143"/>
    <mergeCell ref="A8:A127"/>
    <mergeCell ref="B8:B127"/>
  </mergeCells>
  <conditionalFormatting sqref="T234:T1048576 T7:T143 T180:T222 T224 T145:T178">
    <cfRule type="cellIs" dxfId="319" priority="31" operator="between">
      <formula>0.51</formula>
      <formula>0.69</formula>
    </cfRule>
    <cfRule type="cellIs" dxfId="318" priority="32" operator="between">
      <formula>0.51</formula>
      <formula>0.69</formula>
    </cfRule>
    <cfRule type="cellIs" dxfId="317" priority="33" operator="lessThan">
      <formula>0.5</formula>
    </cfRule>
    <cfRule type="cellIs" dxfId="316" priority="34" operator="greaterThan">
      <formula>0.7</formula>
    </cfRule>
    <cfRule type="cellIs" dxfId="315" priority="35" operator="between">
      <formula>0.51</formula>
      <formula>0.69</formula>
    </cfRule>
    <cfRule type="cellIs" dxfId="314" priority="36" operator="lessThan">
      <formula>50</formula>
    </cfRule>
    <cfRule type="cellIs" dxfId="313" priority="37" operator="greaterThan">
      <formula>0.7</formula>
    </cfRule>
    <cfRule type="cellIs" dxfId="312" priority="38" operator="between">
      <formula>0.51</formula>
      <formula>0.69</formula>
    </cfRule>
    <cfRule type="cellIs" dxfId="311" priority="39" operator="lessThan">
      <formula>0.5</formula>
    </cfRule>
    <cfRule type="cellIs" dxfId="310" priority="40" operator="greaterThan">
      <formula>0.7</formula>
    </cfRule>
  </conditionalFormatting>
  <conditionalFormatting sqref="T144">
    <cfRule type="cellIs" dxfId="309" priority="21" operator="between">
      <formula>0.51</formula>
      <formula>0.69</formula>
    </cfRule>
    <cfRule type="cellIs" dxfId="308" priority="22" operator="between">
      <formula>0.51</formula>
      <formula>0.69</formula>
    </cfRule>
    <cfRule type="cellIs" dxfId="307" priority="23" operator="lessThan">
      <formula>0.5</formula>
    </cfRule>
    <cfRule type="cellIs" dxfId="306" priority="24" operator="greaterThan">
      <formula>0.7</formula>
    </cfRule>
    <cfRule type="cellIs" dxfId="305" priority="25" operator="between">
      <formula>0.51</formula>
      <formula>0.69</formula>
    </cfRule>
    <cfRule type="cellIs" dxfId="304" priority="26" operator="lessThan">
      <formula>50</formula>
    </cfRule>
    <cfRule type="cellIs" dxfId="303" priority="27" operator="greaterThan">
      <formula>0.7</formula>
    </cfRule>
    <cfRule type="cellIs" dxfId="302" priority="28" operator="between">
      <formula>0.51</formula>
      <formula>0.69</formula>
    </cfRule>
    <cfRule type="cellIs" dxfId="301" priority="29" operator="lessThan">
      <formula>0.5</formula>
    </cfRule>
    <cfRule type="cellIs" dxfId="300" priority="30" operator="greaterThan">
      <formula>0.7</formula>
    </cfRule>
  </conditionalFormatting>
  <conditionalFormatting sqref="T179">
    <cfRule type="cellIs" dxfId="299" priority="11" operator="between">
      <formula>0.51</formula>
      <formula>0.69</formula>
    </cfRule>
    <cfRule type="cellIs" dxfId="298" priority="12" operator="between">
      <formula>0.51</formula>
      <formula>0.69</formula>
    </cfRule>
    <cfRule type="cellIs" dxfId="297" priority="13" operator="lessThan">
      <formula>0.5</formula>
    </cfRule>
    <cfRule type="cellIs" dxfId="296" priority="14" operator="greaterThan">
      <formula>0.7</formula>
    </cfRule>
    <cfRule type="cellIs" dxfId="295" priority="15" operator="between">
      <formula>0.51</formula>
      <formula>0.69</formula>
    </cfRule>
    <cfRule type="cellIs" dxfId="294" priority="16" operator="lessThan">
      <formula>50</formula>
    </cfRule>
    <cfRule type="cellIs" dxfId="293" priority="17" operator="greaterThan">
      <formula>0.7</formula>
    </cfRule>
    <cfRule type="cellIs" dxfId="292" priority="18" operator="between">
      <formula>0.51</formula>
      <formula>0.69</formula>
    </cfRule>
    <cfRule type="cellIs" dxfId="291" priority="19" operator="lessThan">
      <formula>0.5</formula>
    </cfRule>
    <cfRule type="cellIs" dxfId="290" priority="20" operator="greaterThan">
      <formula>0.7</formula>
    </cfRule>
  </conditionalFormatting>
  <conditionalFormatting sqref="T223">
    <cfRule type="cellIs" dxfId="289" priority="1" operator="between">
      <formula>0.51</formula>
      <formula>0.69</formula>
    </cfRule>
    <cfRule type="cellIs" dxfId="288" priority="2" operator="between">
      <formula>0.51</formula>
      <formula>0.69</formula>
    </cfRule>
    <cfRule type="cellIs" dxfId="287" priority="3" operator="lessThan">
      <formula>0.5</formula>
    </cfRule>
    <cfRule type="cellIs" dxfId="286" priority="4" operator="greaterThan">
      <formula>0.7</formula>
    </cfRule>
    <cfRule type="cellIs" dxfId="285" priority="5" operator="between">
      <formula>0.51</formula>
      <formula>0.69</formula>
    </cfRule>
    <cfRule type="cellIs" dxfId="284" priority="6" operator="lessThan">
      <formula>50</formula>
    </cfRule>
    <cfRule type="cellIs" dxfId="283" priority="7" operator="greaterThan">
      <formula>0.7</formula>
    </cfRule>
    <cfRule type="cellIs" dxfId="282" priority="8" operator="between">
      <formula>0.51</formula>
      <formula>0.69</formula>
    </cfRule>
    <cfRule type="cellIs" dxfId="281" priority="9" operator="lessThan">
      <formula>0.5</formula>
    </cfRule>
    <cfRule type="cellIs" dxfId="280" priority="10" operator="greaterThan">
      <formula>0.7</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482B"/>
  </sheetPr>
  <dimension ref="A1:EB87"/>
  <sheetViews>
    <sheetView showGridLines="0" workbookViewId="0">
      <selection activeCell="L29" sqref="L29"/>
    </sheetView>
  </sheetViews>
  <sheetFormatPr baseColWidth="10" defaultColWidth="0" defaultRowHeight="0" customHeight="1" zeroHeight="1" x14ac:dyDescent="0.25"/>
  <cols>
    <col min="1" max="1" width="11.42578125" style="74" customWidth="1"/>
    <col min="2" max="2" width="45.7109375" style="74" customWidth="1"/>
    <col min="3" max="3" width="17.28515625" style="74" customWidth="1"/>
    <col min="4" max="4" width="14.7109375" style="74" customWidth="1"/>
    <col min="5" max="5" width="42.85546875" style="74" customWidth="1"/>
    <col min="6" max="6" width="21.140625" style="1" hidden="1" customWidth="1"/>
    <col min="7" max="7" width="19.85546875" style="74" hidden="1" customWidth="1"/>
    <col min="8" max="8" width="11.42578125" style="74" hidden="1" customWidth="1"/>
    <col min="9" max="9" width="12.7109375" style="74" hidden="1" customWidth="1"/>
    <col min="10" max="10" width="15.140625" style="74" hidden="1" customWidth="1"/>
    <col min="11" max="11" width="15" style="74" hidden="1" customWidth="1"/>
    <col min="12" max="12" width="18.7109375" style="74" customWidth="1"/>
    <col min="13" max="13" width="29.28515625" style="74" customWidth="1"/>
    <col min="14" max="14" width="15.7109375" style="74" customWidth="1"/>
    <col min="15" max="15" width="11.42578125" style="74" customWidth="1"/>
    <col min="16" max="16" width="15.42578125" style="74" customWidth="1"/>
    <col min="17" max="17" width="14.5703125" style="74" customWidth="1"/>
    <col min="18" max="18" width="11.5703125" style="3" bestFit="1" customWidth="1"/>
    <col min="19" max="19" width="11.42578125" style="74" customWidth="1"/>
    <col min="20" max="20" width="16.7109375" style="35" bestFit="1" customWidth="1"/>
    <col min="21" max="21" width="15.28515625" style="74" customWidth="1"/>
    <col min="22" max="22" width="11.42578125" style="74" customWidth="1"/>
    <col min="23" max="23" width="14.5703125" style="35" customWidth="1"/>
    <col min="24" max="24" width="19" style="74" bestFit="1" customWidth="1"/>
    <col min="25" max="129" width="11.5703125" style="73" hidden="1" customWidth="1"/>
    <col min="130" max="132" width="11.5703125" style="74" hidden="1" customWidth="1"/>
    <col min="133" max="16384" width="11.42578125" style="74"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97</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76.5" customHeight="1" x14ac:dyDescent="0.25">
      <c r="A8" s="69" t="s">
        <v>242</v>
      </c>
      <c r="B8" s="8" t="s">
        <v>243</v>
      </c>
      <c r="C8" s="70" t="s">
        <v>77</v>
      </c>
      <c r="D8" s="44" t="s">
        <v>1051</v>
      </c>
      <c r="E8" s="8" t="s">
        <v>162</v>
      </c>
      <c r="F8" s="296">
        <v>86500000</v>
      </c>
      <c r="G8" s="67">
        <v>0</v>
      </c>
      <c r="H8" s="44"/>
      <c r="I8" s="45"/>
      <c r="J8" s="44"/>
      <c r="K8" s="44"/>
      <c r="L8" s="66">
        <f>+F8+G8+H8+J8-K8</f>
        <v>86500000</v>
      </c>
      <c r="M8" s="319">
        <v>86500000</v>
      </c>
      <c r="N8" s="44"/>
      <c r="O8" s="44"/>
      <c r="P8" s="44"/>
      <c r="Q8" s="44"/>
      <c r="R8" s="46"/>
      <c r="S8" s="71"/>
      <c r="T8" s="48"/>
      <c r="U8" s="71"/>
      <c r="V8" s="71"/>
      <c r="W8" s="48"/>
      <c r="X8" s="49"/>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108" customFormat="1" ht="15.75" thickBot="1" x14ac:dyDescent="0.3">
      <c r="A9" s="93"/>
      <c r="B9" s="93"/>
      <c r="C9" s="93"/>
      <c r="D9" s="93"/>
      <c r="E9" s="105"/>
      <c r="F9" s="102"/>
      <c r="G9" s="102"/>
      <c r="H9" s="93"/>
      <c r="I9" s="94"/>
      <c r="J9" s="93"/>
      <c r="K9" s="93"/>
      <c r="L9" s="103">
        <f>+L8</f>
        <v>86500000</v>
      </c>
      <c r="M9" s="102"/>
      <c r="N9" s="106"/>
      <c r="O9" s="87"/>
      <c r="P9" s="96"/>
      <c r="Q9" s="104">
        <f>+Q8</f>
        <v>0</v>
      </c>
      <c r="R9" s="90"/>
      <c r="S9" s="87"/>
      <c r="T9" s="96"/>
      <c r="U9" s="104">
        <f>+U8</f>
        <v>0</v>
      </c>
      <c r="V9" s="87"/>
      <c r="W9" s="96"/>
      <c r="X9" s="104">
        <f>+X8</f>
        <v>0</v>
      </c>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row>
    <row r="10" spans="1:129" s="64" customFormat="1" ht="17.25" thickBot="1" x14ac:dyDescent="0.35">
      <c r="A10" s="52"/>
      <c r="B10" s="52"/>
      <c r="C10" s="42"/>
      <c r="D10" s="42"/>
      <c r="E10" s="42"/>
      <c r="F10" s="53"/>
      <c r="G10" s="42"/>
      <c r="H10" s="42"/>
      <c r="I10" s="43"/>
      <c r="J10" s="54" t="s">
        <v>29</v>
      </c>
      <c r="K10" s="55"/>
      <c r="L10" s="56">
        <f>+L9</f>
        <v>86500000</v>
      </c>
      <c r="M10" s="76"/>
      <c r="N10" s="76"/>
      <c r="O10" s="76"/>
      <c r="P10" s="76"/>
      <c r="Q10" s="131">
        <f>+Q9</f>
        <v>0</v>
      </c>
      <c r="R10" s="58">
        <f>(Q10*1)/L10</f>
        <v>0</v>
      </c>
      <c r="S10" s="59"/>
      <c r="T10" s="60"/>
      <c r="U10" s="61">
        <f>+U9</f>
        <v>0</v>
      </c>
      <c r="V10" s="59"/>
      <c r="W10" s="60"/>
      <c r="X10" s="62">
        <f>+X9</f>
        <v>0</v>
      </c>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row>
    <row r="11" spans="1:129" ht="15" x14ac:dyDescent="0.25">
      <c r="R11" s="4"/>
    </row>
    <row r="12" spans="1:129" ht="15" x14ac:dyDescent="0.25">
      <c r="Q12" s="73"/>
      <c r="R12" s="6"/>
      <c r="S12" s="73"/>
    </row>
    <row r="13" spans="1:129" ht="15" x14ac:dyDescent="0.25">
      <c r="Q13" s="73"/>
      <c r="R13" s="6"/>
      <c r="S13" s="73"/>
    </row>
    <row r="14" spans="1:129" ht="15" x14ac:dyDescent="0.25">
      <c r="Q14" s="73"/>
      <c r="R14" s="6"/>
      <c r="S14" s="73"/>
    </row>
    <row r="15" spans="1:129" ht="15" x14ac:dyDescent="0.25">
      <c r="Q15" s="73"/>
      <c r="R15" s="6"/>
      <c r="S15" s="73"/>
    </row>
    <row r="16" spans="1:129" ht="15" x14ac:dyDescent="0.25">
      <c r="Q16" s="73"/>
      <c r="R16" s="6"/>
      <c r="S16" s="73"/>
    </row>
    <row r="17" spans="17:19" ht="15" x14ac:dyDescent="0.25">
      <c r="Q17" s="73"/>
      <c r="R17" s="6"/>
      <c r="S17" s="73"/>
    </row>
    <row r="18" spans="17:19" ht="15" x14ac:dyDescent="0.25">
      <c r="Q18" s="73"/>
      <c r="R18" s="6"/>
      <c r="S18" s="73"/>
    </row>
    <row r="19" spans="17:19" ht="15" x14ac:dyDescent="0.25">
      <c r="Q19" s="73"/>
      <c r="R19" s="6"/>
      <c r="S19" s="73"/>
    </row>
    <row r="20" spans="17:19" ht="15" x14ac:dyDescent="0.25">
      <c r="Q20" s="73"/>
      <c r="R20" s="7"/>
      <c r="S20" s="73"/>
    </row>
    <row r="21" spans="17:19" ht="15" x14ac:dyDescent="0.25"/>
    <row r="22" spans="17:19" ht="15" x14ac:dyDescent="0.25"/>
    <row r="23" spans="17:19" ht="15" x14ac:dyDescent="0.25"/>
    <row r="24" spans="17:19" ht="15" x14ac:dyDescent="0.25"/>
    <row r="25" spans="17:19" ht="15" x14ac:dyDescent="0.25"/>
    <row r="26" spans="17:19" ht="15" x14ac:dyDescent="0.25"/>
    <row r="27" spans="17:19" ht="15" x14ac:dyDescent="0.25"/>
    <row r="28" spans="17:19" ht="15" x14ac:dyDescent="0.25"/>
    <row r="29" spans="17:19" ht="15" x14ac:dyDescent="0.25"/>
    <row r="30" spans="17:19" ht="15" x14ac:dyDescent="0.25"/>
    <row r="31" spans="17:19" ht="15" x14ac:dyDescent="0.25"/>
    <row r="32" spans="17:19"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sheetData>
  <sheetProtection algorithmName="SHA-512" hashValue="ztP3p734gPdyhCfvBZ5QFpNkjuLaQsu2g27HpUJYBp5JN3aWyQ4hgR6AS7H/5SKt4Drm4ObkrvcVs9p1xibvAg==" saltValue="ESxQhbn7ycmvYP4BdT9T+Q==" spinCount="100000" sheet="1" objects="1" scenarios="1" selectLockedCells="1" selectUnlockedCells="1"/>
  <mergeCells count="8">
    <mergeCell ref="A2:A5"/>
    <mergeCell ref="B2:V2"/>
    <mergeCell ref="W2:X2"/>
    <mergeCell ref="B3:V3"/>
    <mergeCell ref="W3:X3"/>
    <mergeCell ref="B4:V5"/>
    <mergeCell ref="W4:X4"/>
    <mergeCell ref="W5:X5"/>
  </mergeCells>
  <conditionalFormatting sqref="R20:R1048576 R7:R8 R10">
    <cfRule type="cellIs" dxfId="279" priority="11" operator="between">
      <formula>0.51</formula>
      <formula>0.69</formula>
    </cfRule>
    <cfRule type="cellIs" dxfId="278" priority="12" operator="between">
      <formula>0.51</formula>
      <formula>0.69</formula>
    </cfRule>
    <cfRule type="cellIs" dxfId="277" priority="13" operator="lessThan">
      <formula>0.5</formula>
    </cfRule>
    <cfRule type="cellIs" dxfId="276" priority="14" operator="greaterThan">
      <formula>0.7</formula>
    </cfRule>
    <cfRule type="cellIs" dxfId="275" priority="15" operator="between">
      <formula>0.51</formula>
      <formula>0.69</formula>
    </cfRule>
    <cfRule type="cellIs" dxfId="274" priority="16" operator="lessThan">
      <formula>50</formula>
    </cfRule>
    <cfRule type="cellIs" dxfId="273" priority="17" operator="greaterThan">
      <formula>0.7</formula>
    </cfRule>
    <cfRule type="cellIs" dxfId="272" priority="18" operator="between">
      <formula>0.51</formula>
      <formula>0.69</formula>
    </cfRule>
    <cfRule type="cellIs" dxfId="271" priority="19" operator="lessThan">
      <formula>0.5</formula>
    </cfRule>
    <cfRule type="cellIs" dxfId="270" priority="20" operator="greaterThan">
      <formula>0.7</formula>
    </cfRule>
  </conditionalFormatting>
  <conditionalFormatting sqref="R9">
    <cfRule type="cellIs" dxfId="269" priority="1" operator="between">
      <formula>0.51</formula>
      <formula>0.69</formula>
    </cfRule>
    <cfRule type="cellIs" dxfId="268" priority="2" operator="between">
      <formula>0.51</formula>
      <formula>0.69</formula>
    </cfRule>
    <cfRule type="cellIs" dxfId="267" priority="3" operator="lessThan">
      <formula>0.5</formula>
    </cfRule>
    <cfRule type="cellIs" dxfId="266" priority="4" operator="greaterThan">
      <formula>0.7</formula>
    </cfRule>
    <cfRule type="cellIs" dxfId="265" priority="5" operator="between">
      <formula>0.51</formula>
      <formula>0.69</formula>
    </cfRule>
    <cfRule type="cellIs" dxfId="264" priority="6" operator="lessThan">
      <formula>50</formula>
    </cfRule>
    <cfRule type="cellIs" dxfId="263" priority="7" operator="greaterThan">
      <formula>0.7</formula>
    </cfRule>
    <cfRule type="cellIs" dxfId="262" priority="8" operator="between">
      <formula>0.51</formula>
      <formula>0.69</formula>
    </cfRule>
    <cfRule type="cellIs" dxfId="261" priority="9" operator="lessThan">
      <formula>0.5</formula>
    </cfRule>
    <cfRule type="cellIs" dxfId="260" priority="10" operator="greaterThan">
      <formula>0.7</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482B"/>
  </sheetPr>
  <dimension ref="A1:EC1157"/>
  <sheetViews>
    <sheetView showGridLines="0" topLeftCell="A7" zoomScale="80" zoomScaleNormal="80" workbookViewId="0">
      <pane ySplit="1" topLeftCell="A8" activePane="bottomLeft" state="frozen"/>
      <selection activeCell="A7" sqref="A7"/>
      <selection pane="bottomLeft" activeCell="V111" sqref="V111"/>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8.7109375" style="40" hidden="1" customWidth="1"/>
    <col min="8" max="8" width="16.5703125" style="211" hidden="1" customWidth="1"/>
    <col min="9" max="9" width="18.28515625" style="40" hidden="1" customWidth="1"/>
    <col min="10" max="10" width="18" style="40" hidden="1" customWidth="1"/>
    <col min="11" max="11" width="15.140625" style="40" hidden="1" customWidth="1"/>
    <col min="12" max="12" width="18.5703125" style="40" hidden="1" customWidth="1"/>
    <col min="13" max="13" width="21.140625" style="40" customWidth="1"/>
    <col min="14" max="14" width="18.85546875" style="40" customWidth="1"/>
    <col min="15" max="15" width="15.7109375" style="40" hidden="1" customWidth="1"/>
    <col min="16" max="16" width="11.42578125" style="40" hidden="1" customWidth="1"/>
    <col min="17" max="17" width="15.42578125" style="40" hidden="1" customWidth="1"/>
    <col min="18" max="18" width="21.28515625" style="40" hidden="1" customWidth="1"/>
    <col min="19" max="19" width="11.5703125" style="3" bestFit="1" customWidth="1"/>
    <col min="20" max="20" width="11.42578125" style="78" customWidth="1"/>
    <col min="21" max="21" width="16.7109375" style="35" bestFit="1" customWidth="1"/>
    <col min="22" max="22" width="20.28515625" style="40" bestFit="1" customWidth="1"/>
    <col min="23" max="23" width="11.42578125" style="40" customWidth="1"/>
    <col min="24" max="24" width="14.5703125" style="35" customWidth="1"/>
    <col min="25" max="25" width="19" style="40" bestFit="1" customWidth="1"/>
    <col min="26" max="130" width="11.5703125" style="39" hidden="1" customWidth="1"/>
    <col min="131" max="133" width="11.5703125" style="40" hidden="1" customWidth="1"/>
    <col min="134" max="16384" width="11.42578125" style="40" hidden="1"/>
  </cols>
  <sheetData>
    <row r="1" spans="1:130" ht="15" hidden="1" x14ac:dyDescent="0.25">
      <c r="A1" s="24"/>
      <c r="B1" s="25"/>
      <c r="C1" s="25"/>
      <c r="D1" s="26"/>
      <c r="E1" s="26"/>
      <c r="F1" s="27"/>
      <c r="G1" s="28"/>
      <c r="H1" s="28"/>
      <c r="I1" s="28"/>
      <c r="J1" s="28"/>
      <c r="K1" s="28"/>
      <c r="L1" s="29"/>
      <c r="M1" s="24"/>
      <c r="N1" s="24"/>
      <c r="O1" s="24"/>
      <c r="P1" s="24"/>
      <c r="Q1" s="24"/>
      <c r="R1" s="24"/>
      <c r="S1" s="24"/>
      <c r="T1" s="77"/>
      <c r="U1" s="36"/>
      <c r="V1" s="24"/>
      <c r="W1" s="24"/>
      <c r="X1" s="36"/>
    </row>
    <row r="2" spans="1:130" ht="15" hidden="1" x14ac:dyDescent="0.25">
      <c r="A2" s="523"/>
      <c r="B2" s="524"/>
      <c r="C2" s="524"/>
      <c r="D2" s="524"/>
      <c r="E2" s="524"/>
      <c r="F2" s="524"/>
      <c r="G2" s="524"/>
      <c r="H2" s="524"/>
      <c r="I2" s="524"/>
      <c r="J2" s="524"/>
      <c r="K2" s="524"/>
      <c r="L2" s="524"/>
      <c r="M2" s="524"/>
      <c r="N2" s="524"/>
      <c r="O2" s="524"/>
      <c r="P2" s="524"/>
      <c r="Q2" s="524"/>
      <c r="R2" s="524"/>
      <c r="S2" s="524"/>
      <c r="T2" s="524"/>
      <c r="U2" s="524"/>
      <c r="V2" s="524"/>
      <c r="W2" s="524"/>
      <c r="X2" s="525" t="s">
        <v>86</v>
      </c>
      <c r="Y2" s="525"/>
    </row>
    <row r="3" spans="1:130" ht="15" hidden="1"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6"/>
      <c r="X3" s="525" t="s">
        <v>88</v>
      </c>
      <c r="Y3" s="525"/>
    </row>
    <row r="4" spans="1:130" ht="15" hidden="1"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6"/>
      <c r="X4" s="525" t="s">
        <v>90</v>
      </c>
      <c r="Y4" s="525"/>
    </row>
    <row r="5" spans="1:130" ht="15" hidden="1" x14ac:dyDescent="0.25">
      <c r="A5" s="523"/>
      <c r="B5" s="526"/>
      <c r="C5" s="526"/>
      <c r="D5" s="526"/>
      <c r="E5" s="526"/>
      <c r="F5" s="526"/>
      <c r="G5" s="526"/>
      <c r="H5" s="526"/>
      <c r="I5" s="526"/>
      <c r="J5" s="526"/>
      <c r="K5" s="526"/>
      <c r="L5" s="526"/>
      <c r="M5" s="526"/>
      <c r="N5" s="526"/>
      <c r="O5" s="526"/>
      <c r="P5" s="526"/>
      <c r="Q5" s="526"/>
      <c r="R5" s="526"/>
      <c r="S5" s="526"/>
      <c r="T5" s="526"/>
      <c r="U5" s="526"/>
      <c r="V5" s="526"/>
      <c r="W5" s="526"/>
      <c r="X5" s="525" t="s">
        <v>91</v>
      </c>
      <c r="Y5" s="525"/>
    </row>
    <row r="6" spans="1:130" ht="15" hidden="1" x14ac:dyDescent="0.25">
      <c r="A6" s="24"/>
      <c r="B6" s="24"/>
      <c r="C6" s="24"/>
      <c r="D6" s="24"/>
      <c r="E6" s="24"/>
      <c r="F6" s="24"/>
      <c r="G6" s="24"/>
      <c r="H6" s="24"/>
      <c r="I6" s="24"/>
      <c r="J6" s="24"/>
      <c r="K6" s="24"/>
      <c r="L6" s="24"/>
      <c r="M6" s="24"/>
      <c r="N6" s="24"/>
      <c r="O6" s="24"/>
      <c r="P6" s="24"/>
      <c r="Q6" s="24"/>
      <c r="R6" s="24"/>
      <c r="S6" s="24"/>
      <c r="T6" s="77"/>
      <c r="U6" s="36"/>
      <c r="V6" s="24"/>
      <c r="W6" s="24"/>
      <c r="X6" s="36"/>
    </row>
    <row r="7" spans="1:130" s="34" customFormat="1" ht="63.75" x14ac:dyDescent="0.25">
      <c r="A7" s="41" t="s">
        <v>0</v>
      </c>
      <c r="B7" s="41" t="s">
        <v>1</v>
      </c>
      <c r="C7" s="41" t="s">
        <v>2</v>
      </c>
      <c r="D7" s="41" t="s">
        <v>103</v>
      </c>
      <c r="E7" s="41" t="s">
        <v>30</v>
      </c>
      <c r="F7" s="41" t="s">
        <v>96</v>
      </c>
      <c r="G7" s="41" t="s">
        <v>1143</v>
      </c>
      <c r="H7" s="41" t="s">
        <v>1144</v>
      </c>
      <c r="I7" s="41" t="s">
        <v>1145</v>
      </c>
      <c r="J7" s="41" t="s">
        <v>1146</v>
      </c>
      <c r="K7" s="41" t="s">
        <v>98</v>
      </c>
      <c r="L7" s="41" t="s">
        <v>99</v>
      </c>
      <c r="M7" s="41" t="s">
        <v>3</v>
      </c>
      <c r="N7" s="41" t="s">
        <v>4</v>
      </c>
      <c r="O7" s="41" t="s">
        <v>28</v>
      </c>
      <c r="P7" s="41" t="s">
        <v>21</v>
      </c>
      <c r="Q7" s="41" t="s">
        <v>65</v>
      </c>
      <c r="R7" s="41" t="s">
        <v>31</v>
      </c>
      <c r="S7" s="32" t="s">
        <v>62</v>
      </c>
      <c r="T7" s="41" t="s">
        <v>22</v>
      </c>
      <c r="U7" s="37" t="s">
        <v>23</v>
      </c>
      <c r="V7" s="41" t="s">
        <v>24</v>
      </c>
      <c r="W7" s="41" t="s">
        <v>25</v>
      </c>
      <c r="X7" s="37" t="s">
        <v>26</v>
      </c>
      <c r="Y7" s="41" t="s">
        <v>27</v>
      </c>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row>
    <row r="8" spans="1:130" s="51" customFormat="1" ht="15" x14ac:dyDescent="0.25">
      <c r="A8" s="517" t="s">
        <v>124</v>
      </c>
      <c r="B8" s="530" t="s">
        <v>125</v>
      </c>
      <c r="C8" s="530" t="s">
        <v>126</v>
      </c>
      <c r="D8" s="517" t="s">
        <v>839</v>
      </c>
      <c r="E8" s="530" t="s">
        <v>128</v>
      </c>
      <c r="F8" s="539">
        <v>700000000</v>
      </c>
      <c r="G8" s="539">
        <v>219350444</v>
      </c>
      <c r="H8" s="533"/>
      <c r="I8" s="539">
        <v>215803362</v>
      </c>
      <c r="J8" s="539">
        <v>95635138</v>
      </c>
      <c r="K8" s="517"/>
      <c r="L8" s="517"/>
      <c r="M8" s="545">
        <f>+F8+G8+I8+H8+J8+K8-L8</f>
        <v>1230788944</v>
      </c>
      <c r="N8" s="548">
        <f>700000000+530788944</f>
        <v>1230788944</v>
      </c>
      <c r="O8" s="79" t="s">
        <v>683</v>
      </c>
      <c r="P8" s="371">
        <v>67</v>
      </c>
      <c r="Q8" s="79" t="s">
        <v>684</v>
      </c>
      <c r="R8" s="67">
        <v>331671200</v>
      </c>
      <c r="S8" s="46"/>
      <c r="T8" s="38">
        <v>96</v>
      </c>
      <c r="U8" s="123">
        <v>44581</v>
      </c>
      <c r="V8" s="67">
        <v>106087800</v>
      </c>
      <c r="W8" s="44">
        <v>1719</v>
      </c>
      <c r="X8" s="80">
        <v>44636</v>
      </c>
      <c r="Y8" s="296">
        <v>106087800</v>
      </c>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row>
    <row r="9" spans="1:130" s="51" customFormat="1" ht="15" x14ac:dyDescent="0.25">
      <c r="A9" s="518"/>
      <c r="B9" s="531"/>
      <c r="C9" s="531"/>
      <c r="D9" s="518"/>
      <c r="E9" s="531"/>
      <c r="F9" s="540"/>
      <c r="G9" s="540"/>
      <c r="H9" s="534"/>
      <c r="I9" s="540"/>
      <c r="J9" s="540"/>
      <c r="K9" s="518"/>
      <c r="L9" s="518"/>
      <c r="M9" s="546"/>
      <c r="N9" s="549"/>
      <c r="O9" s="79" t="s">
        <v>994</v>
      </c>
      <c r="P9" s="371" t="s">
        <v>996</v>
      </c>
      <c r="Q9" s="79" t="s">
        <v>998</v>
      </c>
      <c r="R9" s="67">
        <v>3800000</v>
      </c>
      <c r="S9" s="46"/>
      <c r="T9" s="38">
        <v>526</v>
      </c>
      <c r="U9" s="123">
        <v>44673</v>
      </c>
      <c r="V9" s="295">
        <v>3800000</v>
      </c>
      <c r="W9" s="44">
        <v>2385</v>
      </c>
      <c r="X9" s="80">
        <v>44683</v>
      </c>
      <c r="Y9" s="296">
        <v>3800000</v>
      </c>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row>
    <row r="10" spans="1:130" s="51" customFormat="1" ht="15" x14ac:dyDescent="0.25">
      <c r="A10" s="518"/>
      <c r="B10" s="531"/>
      <c r="C10" s="531"/>
      <c r="D10" s="518"/>
      <c r="E10" s="531"/>
      <c r="F10" s="540"/>
      <c r="G10" s="540"/>
      <c r="H10" s="534"/>
      <c r="I10" s="540"/>
      <c r="J10" s="540"/>
      <c r="K10" s="518"/>
      <c r="L10" s="518"/>
      <c r="M10" s="546"/>
      <c r="N10" s="549"/>
      <c r="O10" s="79" t="s">
        <v>995</v>
      </c>
      <c r="P10" s="371" t="s">
        <v>997</v>
      </c>
      <c r="Q10" s="79" t="s">
        <v>999</v>
      </c>
      <c r="R10" s="67">
        <v>83984000</v>
      </c>
      <c r="S10" s="46"/>
      <c r="T10" s="267">
        <v>528</v>
      </c>
      <c r="U10" s="123">
        <v>44677</v>
      </c>
      <c r="V10" s="295">
        <v>91358000</v>
      </c>
      <c r="W10" s="258">
        <v>2611</v>
      </c>
      <c r="X10" s="80">
        <v>44701</v>
      </c>
      <c r="Y10" s="296">
        <v>83984000</v>
      </c>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row>
    <row r="11" spans="1:130" s="51" customFormat="1" ht="15" x14ac:dyDescent="0.25">
      <c r="A11" s="518"/>
      <c r="B11" s="531"/>
      <c r="C11" s="531"/>
      <c r="D11" s="518"/>
      <c r="E11" s="531"/>
      <c r="F11" s="540"/>
      <c r="G11" s="540"/>
      <c r="H11" s="534"/>
      <c r="I11" s="540"/>
      <c r="J11" s="540"/>
      <c r="K11" s="518"/>
      <c r="L11" s="518"/>
      <c r="M11" s="546"/>
      <c r="N11" s="549"/>
      <c r="O11" s="79" t="s">
        <v>1442</v>
      </c>
      <c r="P11" s="371" t="s">
        <v>1443</v>
      </c>
      <c r="Q11" s="79" t="s">
        <v>1444</v>
      </c>
      <c r="R11" s="67">
        <v>310960000</v>
      </c>
      <c r="S11" s="46"/>
      <c r="T11" s="38">
        <v>757</v>
      </c>
      <c r="U11" s="123">
        <v>44736</v>
      </c>
      <c r="V11" s="295">
        <v>310960000</v>
      </c>
      <c r="W11" s="44"/>
      <c r="X11" s="80"/>
      <c r="Y11" s="296"/>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row>
    <row r="12" spans="1:130" s="51" customFormat="1" ht="15" x14ac:dyDescent="0.25">
      <c r="A12" s="518"/>
      <c r="B12" s="531"/>
      <c r="C12" s="531"/>
      <c r="D12" s="518"/>
      <c r="E12" s="531"/>
      <c r="F12" s="540"/>
      <c r="G12" s="540"/>
      <c r="H12" s="534"/>
      <c r="I12" s="540"/>
      <c r="J12" s="540"/>
      <c r="K12" s="518"/>
      <c r="L12" s="518"/>
      <c r="M12" s="546"/>
      <c r="N12" s="549"/>
      <c r="O12" s="79" t="s">
        <v>1669</v>
      </c>
      <c r="P12" s="371">
        <v>379</v>
      </c>
      <c r="Q12" s="79" t="s">
        <v>1670</v>
      </c>
      <c r="R12" s="295">
        <v>192000000</v>
      </c>
      <c r="S12" s="46"/>
      <c r="T12" s="354">
        <v>830</v>
      </c>
      <c r="U12" s="294">
        <v>44763</v>
      </c>
      <c r="V12" s="295">
        <v>192000000</v>
      </c>
      <c r="W12" s="355">
        <v>4673</v>
      </c>
      <c r="X12" s="80">
        <v>44803</v>
      </c>
      <c r="Y12" s="296">
        <v>192000000</v>
      </c>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row>
    <row r="13" spans="1:130" s="51" customFormat="1" ht="15" x14ac:dyDescent="0.25">
      <c r="A13" s="519"/>
      <c r="B13" s="532"/>
      <c r="C13" s="532"/>
      <c r="D13" s="519"/>
      <c r="E13" s="532"/>
      <c r="F13" s="541"/>
      <c r="G13" s="541"/>
      <c r="H13" s="535"/>
      <c r="I13" s="541"/>
      <c r="J13" s="541"/>
      <c r="K13" s="519"/>
      <c r="L13" s="519"/>
      <c r="M13" s="547"/>
      <c r="N13" s="550"/>
      <c r="O13" s="79"/>
      <c r="P13" s="371"/>
      <c r="Q13" s="79"/>
      <c r="R13" s="295"/>
      <c r="S13" s="46"/>
      <c r="T13" s="354"/>
      <c r="U13" s="294"/>
      <c r="V13" s="295"/>
      <c r="W13" s="355"/>
      <c r="X13" s="80"/>
      <c r="Y13" s="295"/>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row>
    <row r="14" spans="1:130" s="108" customFormat="1" ht="15" x14ac:dyDescent="0.25">
      <c r="A14" s="93"/>
      <c r="B14" s="93"/>
      <c r="C14" s="93"/>
      <c r="D14" s="93"/>
      <c r="E14" s="105"/>
      <c r="F14" s="102"/>
      <c r="G14" s="102"/>
      <c r="H14" s="102"/>
      <c r="I14" s="93"/>
      <c r="J14" s="94"/>
      <c r="K14" s="93"/>
      <c r="L14" s="93"/>
      <c r="M14" s="103">
        <f>SUM(M8)</f>
        <v>1230788944</v>
      </c>
      <c r="N14" s="102"/>
      <c r="O14" s="106"/>
      <c r="P14" s="87"/>
      <c r="Q14" s="96"/>
      <c r="R14" s="104">
        <f>SUM(R8:R13)</f>
        <v>922415200</v>
      </c>
      <c r="S14" s="90"/>
      <c r="T14" s="87"/>
      <c r="U14" s="96"/>
      <c r="V14" s="104">
        <f>SUM(V8:V13)</f>
        <v>704205800</v>
      </c>
      <c r="W14" s="87"/>
      <c r="X14" s="96"/>
      <c r="Y14" s="104">
        <f>SUM(Y8:XFD13)</f>
        <v>385871800</v>
      </c>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row>
    <row r="15" spans="1:130" s="51" customFormat="1" ht="15" x14ac:dyDescent="0.25">
      <c r="A15" s="517" t="s">
        <v>129</v>
      </c>
      <c r="B15" s="530" t="s">
        <v>130</v>
      </c>
      <c r="C15" s="530" t="s">
        <v>126</v>
      </c>
      <c r="D15" s="536" t="s">
        <v>838</v>
      </c>
      <c r="E15" s="530" t="s">
        <v>131</v>
      </c>
      <c r="F15" s="539">
        <v>500000000</v>
      </c>
      <c r="G15" s="552">
        <v>0</v>
      </c>
      <c r="H15" s="552"/>
      <c r="I15" s="539">
        <v>195137440</v>
      </c>
      <c r="J15" s="517"/>
      <c r="K15" s="517"/>
      <c r="L15" s="517"/>
      <c r="M15" s="545">
        <f>+F15+G15++H15+J15+I15+K15-L15</f>
        <v>695137440</v>
      </c>
      <c r="N15" s="548">
        <f>500000000+2195047202-617862560</f>
        <v>2077184642</v>
      </c>
      <c r="O15" s="79" t="s">
        <v>751</v>
      </c>
      <c r="P15" s="371" t="s">
        <v>303</v>
      </c>
      <c r="Q15" s="81" t="s">
        <v>319</v>
      </c>
      <c r="R15" s="67">
        <v>20158600</v>
      </c>
      <c r="S15" s="46"/>
      <c r="T15" s="81">
        <v>318</v>
      </c>
      <c r="U15" s="123" t="s">
        <v>752</v>
      </c>
      <c r="V15" s="67">
        <v>20174000</v>
      </c>
      <c r="W15" s="44">
        <v>1703</v>
      </c>
      <c r="X15" s="80">
        <v>44631</v>
      </c>
      <c r="Y15" s="296">
        <v>20158600</v>
      </c>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row>
    <row r="16" spans="1:130" s="51" customFormat="1" ht="15" x14ac:dyDescent="0.25">
      <c r="A16" s="518"/>
      <c r="B16" s="531"/>
      <c r="C16" s="531"/>
      <c r="D16" s="537"/>
      <c r="E16" s="531"/>
      <c r="F16" s="540"/>
      <c r="G16" s="553"/>
      <c r="H16" s="553"/>
      <c r="I16" s="540"/>
      <c r="J16" s="518"/>
      <c r="K16" s="518"/>
      <c r="L16" s="518"/>
      <c r="M16" s="546"/>
      <c r="N16" s="549"/>
      <c r="O16" s="79" t="s">
        <v>288</v>
      </c>
      <c r="P16" s="371" t="s">
        <v>304</v>
      </c>
      <c r="Q16" s="81" t="s">
        <v>320</v>
      </c>
      <c r="R16" s="67">
        <v>6188908</v>
      </c>
      <c r="S16" s="46"/>
      <c r="T16" s="38">
        <v>326</v>
      </c>
      <c r="U16" s="123">
        <v>44602</v>
      </c>
      <c r="V16" s="67">
        <v>6193320</v>
      </c>
      <c r="W16" s="44">
        <v>1705</v>
      </c>
      <c r="X16" s="80">
        <v>44634</v>
      </c>
      <c r="Y16" s="296">
        <v>6188908</v>
      </c>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row>
    <row r="17" spans="1:130" s="51" customFormat="1" ht="15" x14ac:dyDescent="0.25">
      <c r="A17" s="518"/>
      <c r="B17" s="531"/>
      <c r="C17" s="531"/>
      <c r="D17" s="537"/>
      <c r="E17" s="531"/>
      <c r="F17" s="540"/>
      <c r="G17" s="553"/>
      <c r="H17" s="553"/>
      <c r="I17" s="540"/>
      <c r="J17" s="518"/>
      <c r="K17" s="518"/>
      <c r="L17" s="518"/>
      <c r="M17" s="546"/>
      <c r="N17" s="549"/>
      <c r="O17" s="79" t="s">
        <v>289</v>
      </c>
      <c r="P17" s="371" t="s">
        <v>305</v>
      </c>
      <c r="Q17" s="81" t="s">
        <v>321</v>
      </c>
      <c r="R17" s="67">
        <v>67870000</v>
      </c>
      <c r="S17" s="46"/>
      <c r="T17" s="38">
        <v>311</v>
      </c>
      <c r="U17" s="123">
        <v>44594</v>
      </c>
      <c r="V17" s="67">
        <v>67870000</v>
      </c>
      <c r="W17" s="291">
        <v>1725</v>
      </c>
      <c r="X17" s="80">
        <v>44638</v>
      </c>
      <c r="Y17" s="296">
        <v>67870000</v>
      </c>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row>
    <row r="18" spans="1:130" s="51" customFormat="1" ht="15" x14ac:dyDescent="0.25">
      <c r="A18" s="518"/>
      <c r="B18" s="531"/>
      <c r="C18" s="531"/>
      <c r="D18" s="537"/>
      <c r="E18" s="531"/>
      <c r="F18" s="540"/>
      <c r="G18" s="553"/>
      <c r="H18" s="553"/>
      <c r="I18" s="540"/>
      <c r="J18" s="518"/>
      <c r="K18" s="518"/>
      <c r="L18" s="518"/>
      <c r="M18" s="546"/>
      <c r="N18" s="549"/>
      <c r="O18" s="79" t="s">
        <v>290</v>
      </c>
      <c r="P18" s="371" t="s">
        <v>306</v>
      </c>
      <c r="Q18" s="81" t="s">
        <v>322</v>
      </c>
      <c r="R18" s="67">
        <v>95429250</v>
      </c>
      <c r="S18" s="46"/>
      <c r="T18" s="38">
        <v>324</v>
      </c>
      <c r="U18" s="123">
        <v>44602</v>
      </c>
      <c r="V18" s="67">
        <v>95429250</v>
      </c>
      <c r="W18" s="291">
        <v>1687</v>
      </c>
      <c r="X18" s="80">
        <v>44630</v>
      </c>
      <c r="Y18" s="296">
        <v>95429250</v>
      </c>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row>
    <row r="19" spans="1:130" s="51" customFormat="1" ht="15" x14ac:dyDescent="0.25">
      <c r="A19" s="518"/>
      <c r="B19" s="531"/>
      <c r="C19" s="531"/>
      <c r="D19" s="537"/>
      <c r="E19" s="531"/>
      <c r="F19" s="540"/>
      <c r="G19" s="553"/>
      <c r="H19" s="553"/>
      <c r="I19" s="540"/>
      <c r="J19" s="518"/>
      <c r="K19" s="518"/>
      <c r="L19" s="518"/>
      <c r="M19" s="546"/>
      <c r="N19" s="549"/>
      <c r="O19" s="79" t="s">
        <v>291</v>
      </c>
      <c r="P19" s="371" t="s">
        <v>307</v>
      </c>
      <c r="Q19" s="81" t="s">
        <v>323</v>
      </c>
      <c r="R19" s="67">
        <v>31693200</v>
      </c>
      <c r="S19" s="46"/>
      <c r="T19" s="38">
        <v>321</v>
      </c>
      <c r="U19" s="123">
        <v>44596</v>
      </c>
      <c r="V19" s="67">
        <v>31702000</v>
      </c>
      <c r="W19" s="291">
        <v>1686</v>
      </c>
      <c r="X19" s="80">
        <v>44630</v>
      </c>
      <c r="Y19" s="296">
        <v>31693200</v>
      </c>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row>
    <row r="20" spans="1:130" s="51" customFormat="1" ht="15" x14ac:dyDescent="0.25">
      <c r="A20" s="518"/>
      <c r="B20" s="531"/>
      <c r="C20" s="531"/>
      <c r="D20" s="537"/>
      <c r="E20" s="531"/>
      <c r="F20" s="540"/>
      <c r="G20" s="553"/>
      <c r="H20" s="553"/>
      <c r="I20" s="540"/>
      <c r="J20" s="518"/>
      <c r="K20" s="518"/>
      <c r="L20" s="518"/>
      <c r="M20" s="546"/>
      <c r="N20" s="549"/>
      <c r="O20" s="79" t="s">
        <v>292</v>
      </c>
      <c r="P20" s="371" t="s">
        <v>308</v>
      </c>
      <c r="Q20" s="81" t="s">
        <v>324</v>
      </c>
      <c r="R20" s="67">
        <v>15124200</v>
      </c>
      <c r="S20" s="46"/>
      <c r="T20" s="38">
        <v>320</v>
      </c>
      <c r="U20" s="123">
        <v>44596</v>
      </c>
      <c r="V20" s="67">
        <v>15125600</v>
      </c>
      <c r="W20" s="291">
        <v>1699</v>
      </c>
      <c r="X20" s="80">
        <v>44631</v>
      </c>
      <c r="Y20" s="296">
        <v>15124200</v>
      </c>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row>
    <row r="21" spans="1:130" s="51" customFormat="1" ht="15" x14ac:dyDescent="0.25">
      <c r="A21" s="518"/>
      <c r="B21" s="531"/>
      <c r="C21" s="531"/>
      <c r="D21" s="537"/>
      <c r="E21" s="531"/>
      <c r="F21" s="540"/>
      <c r="G21" s="553"/>
      <c r="H21" s="553"/>
      <c r="I21" s="540"/>
      <c r="J21" s="518"/>
      <c r="K21" s="518"/>
      <c r="L21" s="518"/>
      <c r="M21" s="546"/>
      <c r="N21" s="549"/>
      <c r="O21" s="79" t="s">
        <v>293</v>
      </c>
      <c r="P21" s="371" t="s">
        <v>309</v>
      </c>
      <c r="Q21" s="81" t="s">
        <v>325</v>
      </c>
      <c r="R21" s="67">
        <v>13611000</v>
      </c>
      <c r="S21" s="46"/>
      <c r="T21" s="81">
        <v>310</v>
      </c>
      <c r="U21" s="123" t="s">
        <v>753</v>
      </c>
      <c r="V21" s="67">
        <v>13613040</v>
      </c>
      <c r="W21" s="291">
        <v>1679</v>
      </c>
      <c r="X21" s="80">
        <v>44629</v>
      </c>
      <c r="Y21" s="296">
        <v>13611000</v>
      </c>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row>
    <row r="22" spans="1:130" s="51" customFormat="1" ht="15" x14ac:dyDescent="0.25">
      <c r="A22" s="518"/>
      <c r="B22" s="531"/>
      <c r="C22" s="531"/>
      <c r="D22" s="537"/>
      <c r="E22" s="531"/>
      <c r="F22" s="540"/>
      <c r="G22" s="553"/>
      <c r="H22" s="553"/>
      <c r="I22" s="540"/>
      <c r="J22" s="518"/>
      <c r="K22" s="518"/>
      <c r="L22" s="518"/>
      <c r="M22" s="546"/>
      <c r="N22" s="549"/>
      <c r="O22" s="79" t="s">
        <v>294</v>
      </c>
      <c r="P22" s="371" t="s">
        <v>310</v>
      </c>
      <c r="Q22" s="81" t="s">
        <v>326</v>
      </c>
      <c r="R22" s="67">
        <v>58578520</v>
      </c>
      <c r="S22" s="46"/>
      <c r="T22" s="38">
        <v>312</v>
      </c>
      <c r="U22" s="123">
        <v>44594</v>
      </c>
      <c r="V22" s="67">
        <v>58584167</v>
      </c>
      <c r="W22" s="291">
        <v>1681</v>
      </c>
      <c r="X22" s="80">
        <v>44629</v>
      </c>
      <c r="Y22" s="296">
        <v>58578520</v>
      </c>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row>
    <row r="23" spans="1:130" s="51" customFormat="1" ht="15" x14ac:dyDescent="0.25">
      <c r="A23" s="518"/>
      <c r="B23" s="531"/>
      <c r="C23" s="531"/>
      <c r="D23" s="537"/>
      <c r="E23" s="531"/>
      <c r="F23" s="540"/>
      <c r="G23" s="553"/>
      <c r="H23" s="553"/>
      <c r="I23" s="540"/>
      <c r="J23" s="518"/>
      <c r="K23" s="518"/>
      <c r="L23" s="518"/>
      <c r="M23" s="546"/>
      <c r="N23" s="549"/>
      <c r="O23" s="79" t="s">
        <v>295</v>
      </c>
      <c r="P23" s="371" t="s">
        <v>311</v>
      </c>
      <c r="Q23" s="81" t="s">
        <v>322</v>
      </c>
      <c r="R23" s="67">
        <v>48350820</v>
      </c>
      <c r="S23" s="46"/>
      <c r="T23" s="38">
        <v>328</v>
      </c>
      <c r="U23" s="123">
        <v>44602</v>
      </c>
      <c r="V23" s="67">
        <v>48350820</v>
      </c>
      <c r="W23" s="291">
        <v>1688</v>
      </c>
      <c r="X23" s="80">
        <v>44630</v>
      </c>
      <c r="Y23" s="296">
        <v>48350820</v>
      </c>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row>
    <row r="24" spans="1:130" s="51" customFormat="1" ht="15" x14ac:dyDescent="0.25">
      <c r="A24" s="518"/>
      <c r="B24" s="531"/>
      <c r="C24" s="531"/>
      <c r="D24" s="537"/>
      <c r="E24" s="531"/>
      <c r="F24" s="540"/>
      <c r="G24" s="553"/>
      <c r="H24" s="553"/>
      <c r="I24" s="540"/>
      <c r="J24" s="518"/>
      <c r="K24" s="518"/>
      <c r="L24" s="518"/>
      <c r="M24" s="546"/>
      <c r="N24" s="549"/>
      <c r="O24" s="79" t="s">
        <v>296</v>
      </c>
      <c r="P24" s="371" t="s">
        <v>312</v>
      </c>
      <c r="Q24" s="81" t="s">
        <v>327</v>
      </c>
      <c r="R24" s="67">
        <v>15124200</v>
      </c>
      <c r="S24" s="46"/>
      <c r="T24" s="38">
        <v>323</v>
      </c>
      <c r="U24" s="123">
        <v>44601</v>
      </c>
      <c r="V24" s="67">
        <v>15125600</v>
      </c>
      <c r="W24" s="291">
        <v>1685</v>
      </c>
      <c r="X24" s="80">
        <v>44630</v>
      </c>
      <c r="Y24" s="296">
        <v>15124200</v>
      </c>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row>
    <row r="25" spans="1:130" s="51" customFormat="1" ht="15" x14ac:dyDescent="0.25">
      <c r="A25" s="518"/>
      <c r="B25" s="531"/>
      <c r="C25" s="531"/>
      <c r="D25" s="537"/>
      <c r="E25" s="531"/>
      <c r="F25" s="540"/>
      <c r="G25" s="553"/>
      <c r="H25" s="553"/>
      <c r="I25" s="540"/>
      <c r="J25" s="518"/>
      <c r="K25" s="518"/>
      <c r="L25" s="518"/>
      <c r="M25" s="546"/>
      <c r="N25" s="549"/>
      <c r="O25" s="79" t="s">
        <v>297</v>
      </c>
      <c r="P25" s="371" t="s">
        <v>313</v>
      </c>
      <c r="Q25" s="81" t="s">
        <v>328</v>
      </c>
      <c r="R25" s="67">
        <v>11731200</v>
      </c>
      <c r="S25" s="46"/>
      <c r="T25" s="38">
        <v>313</v>
      </c>
      <c r="U25" s="123">
        <v>44594</v>
      </c>
      <c r="V25" s="67">
        <v>11732560</v>
      </c>
      <c r="W25" s="291">
        <v>1675</v>
      </c>
      <c r="X25" s="80">
        <v>44628</v>
      </c>
      <c r="Y25" s="296">
        <v>11731200</v>
      </c>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row>
    <row r="26" spans="1:130" s="51" customFormat="1" ht="15" x14ac:dyDescent="0.25">
      <c r="A26" s="518"/>
      <c r="B26" s="531"/>
      <c r="C26" s="531"/>
      <c r="D26" s="537"/>
      <c r="E26" s="531"/>
      <c r="F26" s="540"/>
      <c r="G26" s="553"/>
      <c r="H26" s="553"/>
      <c r="I26" s="540"/>
      <c r="J26" s="518"/>
      <c r="K26" s="518"/>
      <c r="L26" s="518"/>
      <c r="M26" s="546"/>
      <c r="N26" s="549"/>
      <c r="O26" s="79" t="s">
        <v>298</v>
      </c>
      <c r="P26" s="371" t="s">
        <v>314</v>
      </c>
      <c r="Q26" s="81" t="s">
        <v>329</v>
      </c>
      <c r="R26" s="67">
        <v>20794800</v>
      </c>
      <c r="S26" s="46"/>
      <c r="T26" s="38">
        <v>314</v>
      </c>
      <c r="U26" s="123">
        <v>44594</v>
      </c>
      <c r="V26" s="67">
        <v>20797700</v>
      </c>
      <c r="W26" s="291">
        <v>1680</v>
      </c>
      <c r="X26" s="80">
        <v>44629</v>
      </c>
      <c r="Y26" s="296">
        <v>20794800</v>
      </c>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row>
    <row r="27" spans="1:130" s="51" customFormat="1" ht="15" x14ac:dyDescent="0.25">
      <c r="A27" s="518"/>
      <c r="B27" s="531"/>
      <c r="C27" s="531"/>
      <c r="D27" s="537"/>
      <c r="E27" s="531"/>
      <c r="F27" s="540"/>
      <c r="G27" s="553"/>
      <c r="H27" s="553"/>
      <c r="I27" s="540"/>
      <c r="J27" s="518"/>
      <c r="K27" s="518"/>
      <c r="L27" s="518"/>
      <c r="M27" s="546"/>
      <c r="N27" s="549"/>
      <c r="O27" s="79" t="s">
        <v>299</v>
      </c>
      <c r="P27" s="371" t="s">
        <v>315</v>
      </c>
      <c r="Q27" s="81" t="s">
        <v>322</v>
      </c>
      <c r="R27" s="67">
        <v>4643980</v>
      </c>
      <c r="S27" s="46"/>
      <c r="T27" s="38">
        <v>327</v>
      </c>
      <c r="U27" s="123">
        <v>44602</v>
      </c>
      <c r="V27" s="67">
        <v>4644990</v>
      </c>
      <c r="W27" s="291">
        <v>1704</v>
      </c>
      <c r="X27" s="80">
        <v>44634</v>
      </c>
      <c r="Y27" s="296">
        <v>4643980</v>
      </c>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row>
    <row r="28" spans="1:130" s="51" customFormat="1" ht="15" x14ac:dyDescent="0.25">
      <c r="A28" s="518"/>
      <c r="B28" s="531"/>
      <c r="C28" s="531"/>
      <c r="D28" s="537"/>
      <c r="E28" s="531"/>
      <c r="F28" s="540"/>
      <c r="G28" s="553"/>
      <c r="H28" s="553"/>
      <c r="I28" s="540"/>
      <c r="J28" s="518"/>
      <c r="K28" s="518"/>
      <c r="L28" s="518"/>
      <c r="M28" s="546"/>
      <c r="N28" s="549"/>
      <c r="O28" s="79" t="s">
        <v>300</v>
      </c>
      <c r="P28" s="371" t="s">
        <v>316</v>
      </c>
      <c r="Q28" s="81" t="s">
        <v>330</v>
      </c>
      <c r="R28" s="67">
        <v>10584600</v>
      </c>
      <c r="S28" s="46"/>
      <c r="T28" s="38">
        <v>317</v>
      </c>
      <c r="U28" s="123">
        <v>44596</v>
      </c>
      <c r="V28" s="67">
        <v>10587920</v>
      </c>
      <c r="W28" s="291">
        <v>1689</v>
      </c>
      <c r="X28" s="80">
        <v>44630</v>
      </c>
      <c r="Y28" s="296">
        <v>10584600</v>
      </c>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row>
    <row r="29" spans="1:130" s="51" customFormat="1" ht="15" x14ac:dyDescent="0.25">
      <c r="A29" s="518"/>
      <c r="B29" s="531"/>
      <c r="C29" s="531"/>
      <c r="D29" s="537"/>
      <c r="E29" s="531"/>
      <c r="F29" s="540"/>
      <c r="G29" s="553"/>
      <c r="H29" s="553"/>
      <c r="I29" s="540"/>
      <c r="J29" s="518"/>
      <c r="K29" s="518"/>
      <c r="L29" s="518"/>
      <c r="M29" s="546"/>
      <c r="N29" s="549"/>
      <c r="O29" s="79" t="s">
        <v>301</v>
      </c>
      <c r="P29" s="371" t="s">
        <v>317</v>
      </c>
      <c r="Q29" s="81" t="s">
        <v>331</v>
      </c>
      <c r="R29" s="67">
        <v>59669640</v>
      </c>
      <c r="S29" s="46"/>
      <c r="T29" s="38">
        <v>319</v>
      </c>
      <c r="U29" s="123">
        <v>44596</v>
      </c>
      <c r="V29" s="67">
        <v>59709650</v>
      </c>
      <c r="W29" s="291">
        <v>1676</v>
      </c>
      <c r="X29" s="80">
        <v>44628</v>
      </c>
      <c r="Y29" s="296">
        <v>59699640</v>
      </c>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row>
    <row r="30" spans="1:130" s="51" customFormat="1" ht="15" x14ac:dyDescent="0.25">
      <c r="A30" s="518"/>
      <c r="B30" s="531"/>
      <c r="C30" s="531"/>
      <c r="D30" s="537"/>
      <c r="E30" s="531"/>
      <c r="F30" s="540"/>
      <c r="G30" s="553"/>
      <c r="H30" s="553"/>
      <c r="I30" s="540"/>
      <c r="J30" s="518"/>
      <c r="K30" s="518"/>
      <c r="L30" s="518"/>
      <c r="M30" s="546"/>
      <c r="N30" s="549"/>
      <c r="O30" s="79" t="s">
        <v>302</v>
      </c>
      <c r="P30" s="371" t="s">
        <v>318</v>
      </c>
      <c r="Q30" s="81" t="s">
        <v>332</v>
      </c>
      <c r="R30" s="67">
        <v>20358240</v>
      </c>
      <c r="S30" s="46"/>
      <c r="T30" s="38">
        <v>325</v>
      </c>
      <c r="U30" s="123" t="s">
        <v>754</v>
      </c>
      <c r="V30" s="67">
        <v>20358240</v>
      </c>
      <c r="W30" s="291">
        <v>2077</v>
      </c>
      <c r="X30" s="80">
        <v>44650</v>
      </c>
      <c r="Y30" s="296">
        <v>20358240</v>
      </c>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row>
    <row r="31" spans="1:130" s="51" customFormat="1" ht="15" x14ac:dyDescent="0.25">
      <c r="A31" s="518"/>
      <c r="B31" s="531"/>
      <c r="C31" s="531"/>
      <c r="D31" s="537"/>
      <c r="E31" s="531"/>
      <c r="F31" s="540"/>
      <c r="G31" s="553"/>
      <c r="H31" s="553"/>
      <c r="I31" s="540"/>
      <c r="J31" s="518"/>
      <c r="K31" s="518"/>
      <c r="L31" s="518"/>
      <c r="M31" s="546"/>
      <c r="N31" s="549"/>
      <c r="O31" s="79" t="s">
        <v>1625</v>
      </c>
      <c r="P31" s="371" t="s">
        <v>1628</v>
      </c>
      <c r="Q31" s="81" t="s">
        <v>1631</v>
      </c>
      <c r="R31" s="295">
        <v>26083200</v>
      </c>
      <c r="S31" s="46"/>
      <c r="T31" s="354">
        <v>822</v>
      </c>
      <c r="U31" s="294">
        <v>44760</v>
      </c>
      <c r="V31" s="295">
        <v>26083200</v>
      </c>
      <c r="W31" s="355">
        <v>4402</v>
      </c>
      <c r="X31" s="80">
        <v>44781</v>
      </c>
      <c r="Y31" s="296">
        <v>26083200</v>
      </c>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row>
    <row r="32" spans="1:130" s="51" customFormat="1" ht="15" x14ac:dyDescent="0.25">
      <c r="A32" s="518"/>
      <c r="B32" s="531"/>
      <c r="C32" s="531"/>
      <c r="D32" s="537"/>
      <c r="E32" s="531"/>
      <c r="F32" s="540"/>
      <c r="G32" s="553"/>
      <c r="H32" s="553"/>
      <c r="I32" s="540"/>
      <c r="J32" s="518"/>
      <c r="K32" s="518"/>
      <c r="L32" s="518"/>
      <c r="M32" s="546"/>
      <c r="N32" s="549"/>
      <c r="O32" s="79" t="s">
        <v>1626</v>
      </c>
      <c r="P32" s="371" t="s">
        <v>1629</v>
      </c>
      <c r="Q32" s="81" t="s">
        <v>1632</v>
      </c>
      <c r="R32" s="295">
        <v>98026320</v>
      </c>
      <c r="S32" s="46"/>
      <c r="T32" s="354">
        <v>823</v>
      </c>
      <c r="U32" s="294">
        <v>44760</v>
      </c>
      <c r="V32" s="295">
        <v>98026320</v>
      </c>
      <c r="W32" s="355">
        <v>4379</v>
      </c>
      <c r="X32" s="80">
        <v>44781</v>
      </c>
      <c r="Y32" s="296">
        <v>96057920</v>
      </c>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row>
    <row r="33" spans="1:130" s="51" customFormat="1" ht="15" x14ac:dyDescent="0.25">
      <c r="A33" s="518"/>
      <c r="B33" s="531"/>
      <c r="C33" s="531"/>
      <c r="D33" s="537"/>
      <c r="E33" s="531"/>
      <c r="F33" s="540"/>
      <c r="G33" s="553"/>
      <c r="H33" s="553"/>
      <c r="I33" s="540"/>
      <c r="J33" s="518"/>
      <c r="K33" s="518"/>
      <c r="L33" s="518"/>
      <c r="M33" s="546"/>
      <c r="N33" s="549"/>
      <c r="O33" s="79" t="s">
        <v>1627</v>
      </c>
      <c r="P33" s="371" t="s">
        <v>1630</v>
      </c>
      <c r="Q33" s="81" t="s">
        <v>1633</v>
      </c>
      <c r="R33" s="295">
        <v>70501200</v>
      </c>
      <c r="S33" s="46"/>
      <c r="T33" s="354">
        <v>821</v>
      </c>
      <c r="U33" s="294">
        <v>44760</v>
      </c>
      <c r="V33" s="295">
        <v>70501200</v>
      </c>
      <c r="W33" s="355">
        <v>4380</v>
      </c>
      <c r="X33" s="80">
        <v>44781</v>
      </c>
      <c r="Y33" s="296">
        <v>70501200</v>
      </c>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row>
    <row r="34" spans="1:130" s="51" customFormat="1" ht="15" x14ac:dyDescent="0.25">
      <c r="A34" s="518"/>
      <c r="B34" s="531"/>
      <c r="C34" s="531"/>
      <c r="D34" s="537"/>
      <c r="E34" s="531"/>
      <c r="F34" s="540"/>
      <c r="G34" s="553"/>
      <c r="H34" s="553"/>
      <c r="I34" s="540"/>
      <c r="J34" s="518"/>
      <c r="K34" s="518"/>
      <c r="L34" s="518"/>
      <c r="M34" s="546"/>
      <c r="N34" s="549"/>
      <c r="O34" s="79"/>
      <c r="P34" s="355"/>
      <c r="Q34" s="81"/>
      <c r="R34" s="295"/>
      <c r="S34" s="46"/>
      <c r="T34" s="354"/>
      <c r="U34" s="294"/>
      <c r="V34" s="295"/>
      <c r="W34" s="355"/>
      <c r="X34" s="80"/>
      <c r="Y34" s="295"/>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row>
    <row r="35" spans="1:130" s="51" customFormat="1" ht="15" x14ac:dyDescent="0.25">
      <c r="A35" s="518"/>
      <c r="B35" s="531"/>
      <c r="C35" s="531"/>
      <c r="D35" s="538"/>
      <c r="E35" s="532"/>
      <c r="F35" s="541"/>
      <c r="G35" s="554"/>
      <c r="H35" s="554"/>
      <c r="I35" s="541"/>
      <c r="J35" s="519"/>
      <c r="K35" s="519"/>
      <c r="L35" s="519"/>
      <c r="M35" s="547"/>
      <c r="N35" s="549"/>
      <c r="O35" s="79"/>
      <c r="P35" s="355"/>
      <c r="Q35" s="81"/>
      <c r="R35" s="295"/>
      <c r="S35" s="46"/>
      <c r="T35" s="354"/>
      <c r="U35" s="294"/>
      <c r="V35" s="295"/>
      <c r="W35" s="355"/>
      <c r="X35" s="80"/>
      <c r="Y35" s="295"/>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row>
    <row r="36" spans="1:130" s="51" customFormat="1" ht="27" x14ac:dyDescent="0.25">
      <c r="A36" s="518"/>
      <c r="B36" s="531"/>
      <c r="C36" s="531"/>
      <c r="D36" s="207" t="s">
        <v>1206</v>
      </c>
      <c r="E36" s="202" t="s">
        <v>165</v>
      </c>
      <c r="F36" s="208"/>
      <c r="G36" s="204"/>
      <c r="H36" s="310">
        <v>657974652</v>
      </c>
      <c r="I36" s="310">
        <v>719072550</v>
      </c>
      <c r="J36" s="86"/>
      <c r="K36" s="207"/>
      <c r="L36" s="207"/>
      <c r="M36" s="238">
        <f>+F36+G36+H36+I36+J36+K36-L36</f>
        <v>1377047202</v>
      </c>
      <c r="N36" s="549"/>
      <c r="O36" s="79" t="s">
        <v>1780</v>
      </c>
      <c r="P36" s="371">
        <v>622</v>
      </c>
      <c r="Q36" s="81" t="s">
        <v>1781</v>
      </c>
      <c r="R36" s="67">
        <v>1377047202</v>
      </c>
      <c r="S36" s="46"/>
      <c r="T36" s="38">
        <v>1227</v>
      </c>
      <c r="U36" s="123">
        <v>44830</v>
      </c>
      <c r="V36" s="295">
        <v>1377047202</v>
      </c>
      <c r="W36" s="210"/>
      <c r="X36" s="80"/>
      <c r="Y36" s="67"/>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row>
    <row r="37" spans="1:130" s="51" customFormat="1" ht="27" x14ac:dyDescent="0.25">
      <c r="A37" s="519"/>
      <c r="B37" s="532"/>
      <c r="C37" s="532"/>
      <c r="D37" s="210" t="s">
        <v>829</v>
      </c>
      <c r="E37" s="202" t="s">
        <v>117</v>
      </c>
      <c r="F37" s="208"/>
      <c r="G37" s="204"/>
      <c r="H37" s="208"/>
      <c r="I37" s="310">
        <v>5000000</v>
      </c>
      <c r="J37" s="86"/>
      <c r="K37" s="207"/>
      <c r="L37" s="207"/>
      <c r="M37" s="238">
        <f>+F37+G37+H37+I37+J37+K37-L37</f>
        <v>5000000</v>
      </c>
      <c r="N37" s="550"/>
      <c r="O37" s="79"/>
      <c r="P37" s="210"/>
      <c r="Q37" s="81"/>
      <c r="R37" s="67"/>
      <c r="S37" s="46"/>
      <c r="T37" s="38"/>
      <c r="U37" s="123"/>
      <c r="V37" s="67"/>
      <c r="W37" s="210"/>
      <c r="X37" s="80"/>
      <c r="Y37" s="67"/>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row>
    <row r="38" spans="1:130" s="108" customFormat="1" ht="15" x14ac:dyDescent="0.25">
      <c r="A38" s="93"/>
      <c r="B38" s="93"/>
      <c r="C38" s="93"/>
      <c r="D38" s="93"/>
      <c r="E38" s="105"/>
      <c r="F38" s="102"/>
      <c r="G38" s="102"/>
      <c r="H38" s="102"/>
      <c r="I38" s="93"/>
      <c r="J38" s="94"/>
      <c r="K38" s="93"/>
      <c r="L38" s="93"/>
      <c r="M38" s="103">
        <f>SUM(M15:M37)</f>
        <v>2077184642</v>
      </c>
      <c r="N38" s="102"/>
      <c r="O38" s="106"/>
      <c r="P38" s="87"/>
      <c r="Q38" s="96"/>
      <c r="R38" s="104">
        <f>SUM(R15:R37)</f>
        <v>2071569080</v>
      </c>
      <c r="S38" s="90"/>
      <c r="T38" s="87"/>
      <c r="U38" s="96"/>
      <c r="V38" s="104">
        <f>SUM(V15:V37)</f>
        <v>2071656779</v>
      </c>
      <c r="W38" s="87"/>
      <c r="X38" s="96"/>
      <c r="Y38" s="104">
        <f>SUM(Y15:Y37)</f>
        <v>692583478</v>
      </c>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row>
    <row r="39" spans="1:130" s="51" customFormat="1" ht="15" x14ac:dyDescent="0.25">
      <c r="A39" s="517" t="s">
        <v>132</v>
      </c>
      <c r="B39" s="530" t="s">
        <v>1475</v>
      </c>
      <c r="C39" s="530" t="s">
        <v>126</v>
      </c>
      <c r="D39" s="536" t="s">
        <v>855</v>
      </c>
      <c r="E39" s="530" t="s">
        <v>133</v>
      </c>
      <c r="F39" s="539">
        <v>218957921</v>
      </c>
      <c r="G39" s="533">
        <v>0</v>
      </c>
      <c r="H39" s="533"/>
      <c r="I39" s="517"/>
      <c r="J39" s="517"/>
      <c r="K39" s="517"/>
      <c r="L39" s="539">
        <v>3000000</v>
      </c>
      <c r="M39" s="545">
        <f>+F39+G39+I39+H39:H49+J39+K39-L39</f>
        <v>215957921</v>
      </c>
      <c r="N39" s="548">
        <f>972357355+992261112-35590947</f>
        <v>1929027520</v>
      </c>
      <c r="O39" s="274" t="s">
        <v>337</v>
      </c>
      <c r="P39" s="404">
        <v>10</v>
      </c>
      <c r="Q39" s="274" t="s">
        <v>509</v>
      </c>
      <c r="R39" s="277">
        <v>103170118</v>
      </c>
      <c r="S39" s="46"/>
      <c r="T39" s="38">
        <v>32</v>
      </c>
      <c r="U39" s="123">
        <v>44605</v>
      </c>
      <c r="V39" s="67">
        <v>94473543</v>
      </c>
      <c r="W39" s="38">
        <v>151</v>
      </c>
      <c r="X39" s="123" t="s">
        <v>856</v>
      </c>
      <c r="Y39" s="296">
        <v>5400002</v>
      </c>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row>
    <row r="40" spans="1:130" s="51" customFormat="1" ht="15" x14ac:dyDescent="0.25">
      <c r="A40" s="518"/>
      <c r="B40" s="531"/>
      <c r="C40" s="531"/>
      <c r="D40" s="537"/>
      <c r="E40" s="531"/>
      <c r="F40" s="540"/>
      <c r="G40" s="534"/>
      <c r="H40" s="534"/>
      <c r="I40" s="518"/>
      <c r="J40" s="518"/>
      <c r="K40" s="518"/>
      <c r="L40" s="540"/>
      <c r="M40" s="546"/>
      <c r="N40" s="549"/>
      <c r="O40" s="275" t="s">
        <v>1460</v>
      </c>
      <c r="P40" s="405" t="s">
        <v>1461</v>
      </c>
      <c r="Q40" s="275" t="s">
        <v>1462</v>
      </c>
      <c r="R40" s="278">
        <v>112743063</v>
      </c>
      <c r="S40" s="46"/>
      <c r="T40" s="38"/>
      <c r="U40" s="123"/>
      <c r="V40" s="67"/>
      <c r="W40" s="38">
        <v>152</v>
      </c>
      <c r="X40" s="123" t="s">
        <v>856</v>
      </c>
      <c r="Y40" s="296">
        <v>9670241</v>
      </c>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row>
    <row r="41" spans="1:130" s="51" customFormat="1" ht="15" x14ac:dyDescent="0.25">
      <c r="A41" s="518"/>
      <c r="B41" s="531"/>
      <c r="C41" s="531"/>
      <c r="D41" s="537"/>
      <c r="E41" s="531"/>
      <c r="F41" s="540"/>
      <c r="G41" s="534"/>
      <c r="H41" s="534"/>
      <c r="I41" s="518"/>
      <c r="J41" s="518"/>
      <c r="K41" s="518"/>
      <c r="L41" s="540"/>
      <c r="M41" s="546"/>
      <c r="N41" s="549"/>
      <c r="O41" s="275"/>
      <c r="P41" s="276"/>
      <c r="Q41" s="275"/>
      <c r="R41" s="278"/>
      <c r="S41" s="46"/>
      <c r="T41" s="38"/>
      <c r="U41" s="123"/>
      <c r="V41" s="67"/>
      <c r="W41" s="38">
        <v>182</v>
      </c>
      <c r="X41" s="123" t="s">
        <v>856</v>
      </c>
      <c r="Y41" s="296">
        <v>7354040</v>
      </c>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row>
    <row r="42" spans="1:130" s="51" customFormat="1" ht="15" x14ac:dyDescent="0.25">
      <c r="A42" s="518"/>
      <c r="B42" s="531"/>
      <c r="C42" s="531"/>
      <c r="D42" s="537"/>
      <c r="E42" s="531"/>
      <c r="F42" s="540"/>
      <c r="G42" s="534"/>
      <c r="H42" s="534"/>
      <c r="I42" s="518"/>
      <c r="J42" s="518"/>
      <c r="K42" s="518"/>
      <c r="L42" s="540"/>
      <c r="M42" s="546"/>
      <c r="N42" s="549"/>
      <c r="O42" s="275"/>
      <c r="P42" s="276"/>
      <c r="Q42" s="275"/>
      <c r="R42" s="278"/>
      <c r="S42" s="46"/>
      <c r="T42" s="38"/>
      <c r="U42" s="123"/>
      <c r="V42" s="67"/>
      <c r="W42" s="38">
        <v>183</v>
      </c>
      <c r="X42" s="123" t="s">
        <v>856</v>
      </c>
      <c r="Y42" s="296">
        <v>9192698</v>
      </c>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row>
    <row r="43" spans="1:130" s="51" customFormat="1" ht="15" x14ac:dyDescent="0.25">
      <c r="A43" s="518"/>
      <c r="B43" s="531"/>
      <c r="C43" s="531"/>
      <c r="D43" s="537"/>
      <c r="E43" s="531"/>
      <c r="F43" s="540"/>
      <c r="G43" s="534"/>
      <c r="H43" s="534"/>
      <c r="I43" s="518"/>
      <c r="J43" s="518"/>
      <c r="K43" s="518"/>
      <c r="L43" s="540"/>
      <c r="M43" s="546"/>
      <c r="N43" s="549"/>
      <c r="O43" s="275"/>
      <c r="P43" s="276"/>
      <c r="Q43" s="275"/>
      <c r="R43" s="278"/>
      <c r="S43" s="46"/>
      <c r="T43" s="38"/>
      <c r="U43" s="123"/>
      <c r="V43" s="67"/>
      <c r="W43" s="38">
        <v>187</v>
      </c>
      <c r="X43" s="123" t="s">
        <v>857</v>
      </c>
      <c r="Y43" s="296">
        <v>9192698</v>
      </c>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row>
    <row r="44" spans="1:130" s="51" customFormat="1" ht="15" x14ac:dyDescent="0.25">
      <c r="A44" s="518"/>
      <c r="B44" s="531"/>
      <c r="C44" s="531"/>
      <c r="D44" s="537"/>
      <c r="E44" s="531"/>
      <c r="F44" s="540"/>
      <c r="G44" s="534"/>
      <c r="H44" s="534"/>
      <c r="I44" s="518"/>
      <c r="J44" s="518"/>
      <c r="K44" s="518"/>
      <c r="L44" s="540"/>
      <c r="M44" s="546"/>
      <c r="N44" s="549"/>
      <c r="O44" s="275"/>
      <c r="P44" s="276"/>
      <c r="Q44" s="275"/>
      <c r="R44" s="278"/>
      <c r="S44" s="46"/>
      <c r="T44" s="38"/>
      <c r="U44" s="123"/>
      <c r="V44" s="67"/>
      <c r="W44" s="38">
        <v>208</v>
      </c>
      <c r="X44" s="123" t="s">
        <v>857</v>
      </c>
      <c r="Y44" s="296">
        <v>10267169</v>
      </c>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row>
    <row r="45" spans="1:130" s="51" customFormat="1" ht="15" x14ac:dyDescent="0.25">
      <c r="A45" s="518"/>
      <c r="B45" s="531"/>
      <c r="C45" s="531"/>
      <c r="D45" s="537"/>
      <c r="E45" s="531"/>
      <c r="F45" s="540"/>
      <c r="G45" s="534"/>
      <c r="H45" s="534"/>
      <c r="I45" s="518"/>
      <c r="J45" s="518"/>
      <c r="K45" s="518"/>
      <c r="L45" s="540"/>
      <c r="M45" s="546"/>
      <c r="N45" s="549"/>
      <c r="O45" s="275"/>
      <c r="P45" s="276"/>
      <c r="Q45" s="275"/>
      <c r="R45" s="278"/>
      <c r="S45" s="46"/>
      <c r="T45" s="38"/>
      <c r="U45" s="123"/>
      <c r="V45" s="67"/>
      <c r="W45" s="38">
        <v>209</v>
      </c>
      <c r="X45" s="123" t="s">
        <v>857</v>
      </c>
      <c r="Y45" s="296">
        <v>9192698</v>
      </c>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row>
    <row r="46" spans="1:130" s="51" customFormat="1" ht="15" x14ac:dyDescent="0.25">
      <c r="A46" s="518"/>
      <c r="B46" s="531"/>
      <c r="C46" s="531"/>
      <c r="D46" s="537"/>
      <c r="E46" s="531"/>
      <c r="F46" s="540"/>
      <c r="G46" s="534"/>
      <c r="H46" s="534"/>
      <c r="I46" s="518"/>
      <c r="J46" s="518"/>
      <c r="K46" s="518"/>
      <c r="L46" s="540"/>
      <c r="M46" s="546"/>
      <c r="N46" s="549"/>
      <c r="O46" s="275"/>
      <c r="P46" s="276"/>
      <c r="Q46" s="275"/>
      <c r="R46" s="278"/>
      <c r="S46" s="46"/>
      <c r="T46" s="38"/>
      <c r="U46" s="123"/>
      <c r="V46" s="67"/>
      <c r="W46" s="38">
        <v>273</v>
      </c>
      <c r="X46" s="123" t="s">
        <v>858</v>
      </c>
      <c r="Y46" s="296">
        <v>9013619</v>
      </c>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row>
    <row r="47" spans="1:130" s="51" customFormat="1" ht="15" x14ac:dyDescent="0.25">
      <c r="A47" s="518"/>
      <c r="B47" s="531"/>
      <c r="C47" s="531"/>
      <c r="D47" s="537"/>
      <c r="E47" s="531"/>
      <c r="F47" s="540"/>
      <c r="G47" s="534"/>
      <c r="H47" s="534"/>
      <c r="I47" s="518"/>
      <c r="J47" s="518"/>
      <c r="K47" s="518"/>
      <c r="L47" s="540"/>
      <c r="M47" s="546"/>
      <c r="N47" s="549"/>
      <c r="O47" s="275"/>
      <c r="P47" s="276"/>
      <c r="Q47" s="275"/>
      <c r="R47" s="278"/>
      <c r="S47" s="46"/>
      <c r="T47" s="38"/>
      <c r="U47" s="123"/>
      <c r="V47" s="67"/>
      <c r="W47" s="38">
        <v>308</v>
      </c>
      <c r="X47" s="123" t="s">
        <v>859</v>
      </c>
      <c r="Y47" s="296">
        <v>8834540</v>
      </c>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row>
    <row r="48" spans="1:130" s="51" customFormat="1" ht="15" x14ac:dyDescent="0.25">
      <c r="A48" s="518"/>
      <c r="B48" s="531"/>
      <c r="C48" s="531"/>
      <c r="D48" s="537"/>
      <c r="E48" s="531"/>
      <c r="F48" s="540"/>
      <c r="G48" s="534"/>
      <c r="H48" s="534"/>
      <c r="I48" s="518"/>
      <c r="J48" s="518"/>
      <c r="K48" s="518"/>
      <c r="L48" s="540"/>
      <c r="M48" s="546"/>
      <c r="N48" s="549"/>
      <c r="O48" s="275"/>
      <c r="P48" s="606"/>
      <c r="Q48" s="601"/>
      <c r="R48" s="534"/>
      <c r="S48" s="46"/>
      <c r="T48" s="38"/>
      <c r="U48" s="123"/>
      <c r="V48" s="67"/>
      <c r="W48" s="38">
        <v>974</v>
      </c>
      <c r="X48" s="123" t="s">
        <v>860</v>
      </c>
      <c r="Y48" s="296">
        <v>8177919</v>
      </c>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row>
    <row r="49" spans="1:130" s="51" customFormat="1" ht="15" x14ac:dyDescent="0.25">
      <c r="A49" s="518"/>
      <c r="B49" s="531"/>
      <c r="C49" s="531"/>
      <c r="D49" s="537"/>
      <c r="E49" s="531"/>
      <c r="F49" s="540"/>
      <c r="G49" s="534"/>
      <c r="H49" s="534"/>
      <c r="I49" s="518"/>
      <c r="J49" s="518"/>
      <c r="K49" s="518"/>
      <c r="L49" s="540"/>
      <c r="M49" s="546"/>
      <c r="N49" s="549"/>
      <c r="O49" s="601"/>
      <c r="P49" s="606"/>
      <c r="Q49" s="601"/>
      <c r="R49" s="534"/>
      <c r="S49" s="46"/>
      <c r="T49" s="38"/>
      <c r="U49" s="123"/>
      <c r="V49" s="67"/>
      <c r="W49" s="38">
        <v>1053</v>
      </c>
      <c r="X49" s="123" t="s">
        <v>860</v>
      </c>
      <c r="Y49" s="296">
        <v>8177919</v>
      </c>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row>
    <row r="50" spans="1:130" s="51" customFormat="1" ht="15" x14ac:dyDescent="0.25">
      <c r="A50" s="518"/>
      <c r="B50" s="531"/>
      <c r="C50" s="531"/>
      <c r="D50" s="537"/>
      <c r="E50" s="531"/>
      <c r="F50" s="540"/>
      <c r="G50" s="534"/>
      <c r="H50" s="534"/>
      <c r="I50" s="518"/>
      <c r="J50" s="518"/>
      <c r="K50" s="518"/>
      <c r="L50" s="540"/>
      <c r="M50" s="546"/>
      <c r="N50" s="549"/>
      <c r="O50" s="602"/>
      <c r="P50" s="607"/>
      <c r="Q50" s="602"/>
      <c r="R50" s="535"/>
      <c r="S50" s="46"/>
      <c r="T50" s="307">
        <v>772</v>
      </c>
      <c r="U50" s="294">
        <v>44742</v>
      </c>
      <c r="V50" s="295">
        <v>112743063</v>
      </c>
      <c r="W50" s="307">
        <v>3445</v>
      </c>
      <c r="X50" s="294">
        <v>44749</v>
      </c>
      <c r="Y50" s="296">
        <v>8309109</v>
      </c>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row>
    <row r="51" spans="1:130" s="51" customFormat="1" ht="15" x14ac:dyDescent="0.25">
      <c r="A51" s="518"/>
      <c r="B51" s="531"/>
      <c r="C51" s="531"/>
      <c r="D51" s="537"/>
      <c r="E51" s="531"/>
      <c r="F51" s="540"/>
      <c r="G51" s="534"/>
      <c r="H51" s="534"/>
      <c r="I51" s="518"/>
      <c r="J51" s="518"/>
      <c r="K51" s="518"/>
      <c r="L51" s="540"/>
      <c r="M51" s="546"/>
      <c r="N51" s="549"/>
      <c r="O51" s="458"/>
      <c r="P51" s="460"/>
      <c r="Q51" s="458"/>
      <c r="R51" s="455"/>
      <c r="S51" s="46"/>
      <c r="T51" s="464"/>
      <c r="U51" s="294"/>
      <c r="V51" s="295"/>
      <c r="W51" s="464">
        <v>3446</v>
      </c>
      <c r="X51" s="294">
        <v>44749</v>
      </c>
      <c r="Y51" s="296">
        <v>9550853</v>
      </c>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row>
    <row r="52" spans="1:130" s="51" customFormat="1" ht="15" x14ac:dyDescent="0.25">
      <c r="A52" s="518"/>
      <c r="B52" s="531"/>
      <c r="C52" s="531"/>
      <c r="D52" s="537"/>
      <c r="E52" s="531"/>
      <c r="F52" s="540"/>
      <c r="G52" s="534"/>
      <c r="H52" s="534"/>
      <c r="I52" s="518"/>
      <c r="J52" s="518"/>
      <c r="K52" s="518"/>
      <c r="L52" s="540"/>
      <c r="M52" s="546"/>
      <c r="N52" s="549"/>
      <c r="O52" s="458"/>
      <c r="P52" s="460"/>
      <c r="Q52" s="458"/>
      <c r="R52" s="455"/>
      <c r="S52" s="46"/>
      <c r="T52" s="464"/>
      <c r="U52" s="294"/>
      <c r="V52" s="295"/>
      <c r="W52" s="464">
        <v>3447</v>
      </c>
      <c r="X52" s="294">
        <v>44749</v>
      </c>
      <c r="Y52" s="296">
        <v>11281946</v>
      </c>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row>
    <row r="53" spans="1:130" s="51" customFormat="1" ht="15" x14ac:dyDescent="0.25">
      <c r="A53" s="518"/>
      <c r="B53" s="531"/>
      <c r="C53" s="531"/>
      <c r="D53" s="537"/>
      <c r="E53" s="531"/>
      <c r="F53" s="540"/>
      <c r="G53" s="534"/>
      <c r="H53" s="534"/>
      <c r="I53" s="518"/>
      <c r="J53" s="518"/>
      <c r="K53" s="518"/>
      <c r="L53" s="540"/>
      <c r="M53" s="546"/>
      <c r="N53" s="549"/>
      <c r="O53" s="458"/>
      <c r="P53" s="460"/>
      <c r="Q53" s="458"/>
      <c r="R53" s="455"/>
      <c r="S53" s="46"/>
      <c r="T53" s="464"/>
      <c r="U53" s="294"/>
      <c r="V53" s="295"/>
      <c r="W53" s="464">
        <v>3448</v>
      </c>
      <c r="X53" s="294">
        <v>44749</v>
      </c>
      <c r="Y53" s="296">
        <v>9550853</v>
      </c>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row>
    <row r="54" spans="1:130" s="51" customFormat="1" ht="15" x14ac:dyDescent="0.25">
      <c r="A54" s="518"/>
      <c r="B54" s="531"/>
      <c r="C54" s="531"/>
      <c r="D54" s="537"/>
      <c r="E54" s="531"/>
      <c r="F54" s="540"/>
      <c r="G54" s="534"/>
      <c r="H54" s="534"/>
      <c r="I54" s="518"/>
      <c r="J54" s="518"/>
      <c r="K54" s="518"/>
      <c r="L54" s="540"/>
      <c r="M54" s="546"/>
      <c r="N54" s="549"/>
      <c r="O54" s="458"/>
      <c r="P54" s="460"/>
      <c r="Q54" s="458"/>
      <c r="R54" s="455"/>
      <c r="S54" s="46"/>
      <c r="T54" s="464"/>
      <c r="U54" s="294"/>
      <c r="V54" s="295"/>
      <c r="W54" s="464">
        <v>3449</v>
      </c>
      <c r="X54" s="294">
        <v>44749</v>
      </c>
      <c r="Y54" s="296">
        <v>9550853</v>
      </c>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row>
    <row r="55" spans="1:130" s="51" customFormat="1" ht="15" x14ac:dyDescent="0.25">
      <c r="A55" s="518"/>
      <c r="B55" s="531"/>
      <c r="C55" s="531"/>
      <c r="D55" s="537"/>
      <c r="E55" s="531"/>
      <c r="F55" s="540"/>
      <c r="G55" s="534"/>
      <c r="H55" s="534"/>
      <c r="I55" s="518"/>
      <c r="J55" s="518"/>
      <c r="K55" s="518"/>
      <c r="L55" s="540"/>
      <c r="M55" s="546"/>
      <c r="N55" s="549"/>
      <c r="O55" s="458"/>
      <c r="P55" s="460"/>
      <c r="Q55" s="458"/>
      <c r="R55" s="455"/>
      <c r="S55" s="46"/>
      <c r="T55" s="464"/>
      <c r="U55" s="294"/>
      <c r="V55" s="295"/>
      <c r="W55" s="464">
        <v>3450</v>
      </c>
      <c r="X55" s="294">
        <v>44749</v>
      </c>
      <c r="Y55" s="296">
        <v>10386553</v>
      </c>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row>
    <row r="56" spans="1:130" s="51" customFormat="1" ht="15" x14ac:dyDescent="0.25">
      <c r="A56" s="518"/>
      <c r="B56" s="531"/>
      <c r="C56" s="531"/>
      <c r="D56" s="537"/>
      <c r="E56" s="531"/>
      <c r="F56" s="540"/>
      <c r="G56" s="534"/>
      <c r="H56" s="534"/>
      <c r="I56" s="518"/>
      <c r="J56" s="518"/>
      <c r="K56" s="518"/>
      <c r="L56" s="540"/>
      <c r="M56" s="546"/>
      <c r="N56" s="549"/>
      <c r="O56" s="458"/>
      <c r="P56" s="460"/>
      <c r="Q56" s="458"/>
      <c r="R56" s="455"/>
      <c r="S56" s="46"/>
      <c r="T56" s="464"/>
      <c r="U56" s="294"/>
      <c r="V56" s="295"/>
      <c r="W56" s="464">
        <v>3459</v>
      </c>
      <c r="X56" s="294">
        <v>44750</v>
      </c>
      <c r="Y56" s="296">
        <v>9491160</v>
      </c>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row>
    <row r="57" spans="1:130" s="51" customFormat="1" ht="15" x14ac:dyDescent="0.25">
      <c r="A57" s="518"/>
      <c r="B57" s="531"/>
      <c r="C57" s="531"/>
      <c r="D57" s="537"/>
      <c r="E57" s="531"/>
      <c r="F57" s="540"/>
      <c r="G57" s="534"/>
      <c r="H57" s="534"/>
      <c r="I57" s="518"/>
      <c r="J57" s="518"/>
      <c r="K57" s="518"/>
      <c r="L57" s="540"/>
      <c r="M57" s="546"/>
      <c r="N57" s="549"/>
      <c r="O57" s="458"/>
      <c r="P57" s="460"/>
      <c r="Q57" s="458"/>
      <c r="R57" s="455"/>
      <c r="S57" s="46"/>
      <c r="T57" s="464"/>
      <c r="U57" s="294"/>
      <c r="V57" s="295"/>
      <c r="W57" s="464">
        <v>3460</v>
      </c>
      <c r="X57" s="294">
        <v>44750</v>
      </c>
      <c r="Y57" s="296">
        <v>9491160</v>
      </c>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row>
    <row r="58" spans="1:130" s="51" customFormat="1" ht="15" x14ac:dyDescent="0.25">
      <c r="A58" s="518"/>
      <c r="B58" s="531"/>
      <c r="C58" s="531"/>
      <c r="D58" s="537"/>
      <c r="E58" s="531"/>
      <c r="F58" s="540"/>
      <c r="G58" s="534"/>
      <c r="H58" s="534"/>
      <c r="I58" s="518"/>
      <c r="J58" s="518"/>
      <c r="K58" s="518"/>
      <c r="L58" s="540"/>
      <c r="M58" s="546"/>
      <c r="N58" s="549"/>
      <c r="O58" s="458"/>
      <c r="P58" s="460"/>
      <c r="Q58" s="458"/>
      <c r="R58" s="455"/>
      <c r="S58" s="46"/>
      <c r="T58" s="464"/>
      <c r="U58" s="294"/>
      <c r="V58" s="295"/>
      <c r="W58" s="464">
        <v>3461</v>
      </c>
      <c r="X58" s="294">
        <v>44750</v>
      </c>
      <c r="Y58" s="296">
        <v>3163720</v>
      </c>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row>
    <row r="59" spans="1:130" s="51" customFormat="1" ht="15" x14ac:dyDescent="0.25">
      <c r="A59" s="518"/>
      <c r="B59" s="531"/>
      <c r="C59" s="531"/>
      <c r="D59" s="537"/>
      <c r="E59" s="531"/>
      <c r="F59" s="540"/>
      <c r="G59" s="534"/>
      <c r="H59" s="534"/>
      <c r="I59" s="518"/>
      <c r="J59" s="518"/>
      <c r="K59" s="518"/>
      <c r="L59" s="540"/>
      <c r="M59" s="546"/>
      <c r="N59" s="549"/>
      <c r="O59" s="458"/>
      <c r="P59" s="460"/>
      <c r="Q59" s="458"/>
      <c r="R59" s="455"/>
      <c r="S59" s="46"/>
      <c r="T59" s="464"/>
      <c r="U59" s="294"/>
      <c r="V59" s="295"/>
      <c r="W59" s="464">
        <v>3464</v>
      </c>
      <c r="X59" s="294">
        <v>44753</v>
      </c>
      <c r="Y59" s="296">
        <v>9312081</v>
      </c>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row>
    <row r="60" spans="1:130" s="51" customFormat="1" ht="15" x14ac:dyDescent="0.25">
      <c r="A60" s="518"/>
      <c r="B60" s="531"/>
      <c r="C60" s="531"/>
      <c r="D60" s="537"/>
      <c r="E60" s="531"/>
      <c r="F60" s="540"/>
      <c r="G60" s="534"/>
      <c r="H60" s="534"/>
      <c r="I60" s="518"/>
      <c r="J60" s="518"/>
      <c r="K60" s="518"/>
      <c r="L60" s="540"/>
      <c r="M60" s="546"/>
      <c r="N60" s="549"/>
      <c r="O60" s="458"/>
      <c r="P60" s="460"/>
      <c r="Q60" s="458"/>
      <c r="R60" s="455"/>
      <c r="S60" s="46"/>
      <c r="T60" s="464"/>
      <c r="U60" s="294"/>
      <c r="V60" s="295"/>
      <c r="W60" s="464">
        <v>3909</v>
      </c>
      <c r="X60" s="294">
        <v>44775</v>
      </c>
      <c r="Y60" s="296">
        <v>4966667</v>
      </c>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row>
    <row r="61" spans="1:130" s="51" customFormat="1" ht="15" x14ac:dyDescent="0.25">
      <c r="A61" s="518"/>
      <c r="B61" s="531"/>
      <c r="C61" s="531"/>
      <c r="D61" s="537"/>
      <c r="E61" s="531"/>
      <c r="F61" s="540"/>
      <c r="G61" s="534"/>
      <c r="H61" s="534"/>
      <c r="I61" s="518"/>
      <c r="J61" s="518"/>
      <c r="K61" s="518"/>
      <c r="L61" s="540"/>
      <c r="M61" s="546"/>
      <c r="N61" s="549"/>
      <c r="O61" s="458"/>
      <c r="P61" s="460"/>
      <c r="Q61" s="458"/>
      <c r="R61" s="455"/>
      <c r="S61" s="46"/>
      <c r="T61" s="464"/>
      <c r="U61" s="294"/>
      <c r="V61" s="295"/>
      <c r="W61" s="464">
        <v>4849</v>
      </c>
      <c r="X61" s="294">
        <v>44805</v>
      </c>
      <c r="Y61" s="296">
        <v>6327440</v>
      </c>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row>
    <row r="62" spans="1:130" s="51" customFormat="1" ht="15" x14ac:dyDescent="0.25">
      <c r="A62" s="518"/>
      <c r="B62" s="531"/>
      <c r="C62" s="531"/>
      <c r="D62" s="538"/>
      <c r="E62" s="532"/>
      <c r="F62" s="541"/>
      <c r="G62" s="535"/>
      <c r="H62" s="535"/>
      <c r="I62" s="519"/>
      <c r="J62" s="519"/>
      <c r="K62" s="519"/>
      <c r="L62" s="541"/>
      <c r="M62" s="547"/>
      <c r="N62" s="549"/>
      <c r="O62" s="458"/>
      <c r="P62" s="460"/>
      <c r="Q62" s="458"/>
      <c r="R62" s="455"/>
      <c r="S62" s="46"/>
      <c r="T62" s="464"/>
      <c r="U62" s="294"/>
      <c r="V62" s="295"/>
      <c r="W62" s="464"/>
      <c r="X62" s="294"/>
      <c r="Y62" s="296"/>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row>
    <row r="63" spans="1:130" s="51" customFormat="1" ht="15" x14ac:dyDescent="0.25">
      <c r="A63" s="518"/>
      <c r="B63" s="531"/>
      <c r="C63" s="531"/>
      <c r="D63" s="536" t="s">
        <v>861</v>
      </c>
      <c r="E63" s="530" t="s">
        <v>134</v>
      </c>
      <c r="F63" s="539">
        <v>13154167</v>
      </c>
      <c r="G63" s="533">
        <v>0</v>
      </c>
      <c r="H63" s="533"/>
      <c r="I63" s="517"/>
      <c r="J63" s="517"/>
      <c r="K63" s="539">
        <v>1300000</v>
      </c>
      <c r="L63" s="517"/>
      <c r="M63" s="545">
        <f>+F63+G63+H63:H73+J63+I63+K63-L63</f>
        <v>14454167</v>
      </c>
      <c r="N63" s="549"/>
      <c r="O63" s="274" t="s">
        <v>333</v>
      </c>
      <c r="P63" s="379">
        <v>6</v>
      </c>
      <c r="Q63" s="274" t="s">
        <v>402</v>
      </c>
      <c r="R63" s="277">
        <v>7347600</v>
      </c>
      <c r="S63" s="46"/>
      <c r="T63" s="38">
        <v>32</v>
      </c>
      <c r="U63" s="123">
        <v>44605</v>
      </c>
      <c r="V63" s="67">
        <v>6581150</v>
      </c>
      <c r="W63" s="38">
        <v>151</v>
      </c>
      <c r="X63" s="123" t="s">
        <v>856</v>
      </c>
      <c r="Y63" s="296">
        <v>632727</v>
      </c>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row>
    <row r="64" spans="1:130" s="51" customFormat="1" ht="15" x14ac:dyDescent="0.25">
      <c r="A64" s="518"/>
      <c r="B64" s="531"/>
      <c r="C64" s="531"/>
      <c r="D64" s="537"/>
      <c r="E64" s="531"/>
      <c r="F64" s="540"/>
      <c r="G64" s="534"/>
      <c r="H64" s="534"/>
      <c r="I64" s="518"/>
      <c r="J64" s="518"/>
      <c r="K64" s="540"/>
      <c r="L64" s="518"/>
      <c r="M64" s="546"/>
      <c r="N64" s="549"/>
      <c r="O64" s="275" t="s">
        <v>1466</v>
      </c>
      <c r="P64" s="384" t="s">
        <v>1467</v>
      </c>
      <c r="Q64" s="275" t="s">
        <v>1468</v>
      </c>
      <c r="R64" s="278">
        <v>7815371</v>
      </c>
      <c r="S64" s="46"/>
      <c r="T64" s="38"/>
      <c r="U64" s="123"/>
      <c r="V64" s="67"/>
      <c r="W64" s="38">
        <v>152</v>
      </c>
      <c r="X64" s="123" t="s">
        <v>856</v>
      </c>
      <c r="Y64" s="296">
        <v>632727</v>
      </c>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row>
    <row r="65" spans="1:130" s="51" customFormat="1" ht="15" x14ac:dyDescent="0.25">
      <c r="A65" s="518"/>
      <c r="B65" s="531"/>
      <c r="C65" s="531"/>
      <c r="D65" s="537"/>
      <c r="E65" s="531"/>
      <c r="F65" s="540"/>
      <c r="G65" s="534"/>
      <c r="H65" s="534"/>
      <c r="I65" s="518"/>
      <c r="J65" s="518"/>
      <c r="K65" s="540"/>
      <c r="L65" s="518"/>
      <c r="M65" s="546"/>
      <c r="N65" s="549"/>
      <c r="O65" s="275"/>
      <c r="P65" s="273"/>
      <c r="Q65" s="275"/>
      <c r="R65" s="278"/>
      <c r="S65" s="46"/>
      <c r="T65" s="38"/>
      <c r="U65" s="123"/>
      <c r="V65" s="67"/>
      <c r="W65" s="38">
        <v>182</v>
      </c>
      <c r="X65" s="123" t="s">
        <v>856</v>
      </c>
      <c r="Y65" s="296">
        <v>601482</v>
      </c>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row>
    <row r="66" spans="1:130" s="51" customFormat="1" ht="15" x14ac:dyDescent="0.25">
      <c r="A66" s="518"/>
      <c r="B66" s="531"/>
      <c r="C66" s="531"/>
      <c r="D66" s="537"/>
      <c r="E66" s="531"/>
      <c r="F66" s="540"/>
      <c r="G66" s="534"/>
      <c r="H66" s="534"/>
      <c r="I66" s="518"/>
      <c r="J66" s="518"/>
      <c r="K66" s="540"/>
      <c r="L66" s="518"/>
      <c r="M66" s="546"/>
      <c r="N66" s="549"/>
      <c r="O66" s="275"/>
      <c r="P66" s="273"/>
      <c r="Q66" s="275"/>
      <c r="R66" s="278"/>
      <c r="S66" s="46"/>
      <c r="T66" s="38"/>
      <c r="U66" s="123"/>
      <c r="V66" s="67"/>
      <c r="W66" s="38">
        <v>183</v>
      </c>
      <c r="X66" s="123" t="s">
        <v>856</v>
      </c>
      <c r="Y66" s="296">
        <v>601482</v>
      </c>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row>
    <row r="67" spans="1:130" s="51" customFormat="1" ht="15" x14ac:dyDescent="0.25">
      <c r="A67" s="518"/>
      <c r="B67" s="531"/>
      <c r="C67" s="531"/>
      <c r="D67" s="537"/>
      <c r="E67" s="531"/>
      <c r="F67" s="540"/>
      <c r="G67" s="534"/>
      <c r="H67" s="534"/>
      <c r="I67" s="518"/>
      <c r="J67" s="518"/>
      <c r="K67" s="540"/>
      <c r="L67" s="518"/>
      <c r="M67" s="546"/>
      <c r="N67" s="549"/>
      <c r="O67" s="275"/>
      <c r="P67" s="273"/>
      <c r="Q67" s="275"/>
      <c r="R67" s="278"/>
      <c r="S67" s="46"/>
      <c r="T67" s="38"/>
      <c r="U67" s="123"/>
      <c r="V67" s="67"/>
      <c r="W67" s="38">
        <v>187</v>
      </c>
      <c r="X67" s="123" t="s">
        <v>857</v>
      </c>
      <c r="Y67" s="296">
        <v>601482</v>
      </c>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row>
    <row r="68" spans="1:130" s="51" customFormat="1" ht="15" x14ac:dyDescent="0.25">
      <c r="A68" s="518"/>
      <c r="B68" s="531"/>
      <c r="C68" s="531"/>
      <c r="D68" s="537"/>
      <c r="E68" s="531"/>
      <c r="F68" s="540"/>
      <c r="G68" s="534"/>
      <c r="H68" s="534"/>
      <c r="I68" s="518"/>
      <c r="J68" s="518"/>
      <c r="K68" s="540"/>
      <c r="L68" s="518"/>
      <c r="M68" s="546"/>
      <c r="N68" s="549"/>
      <c r="O68" s="275"/>
      <c r="P68" s="273"/>
      <c r="Q68" s="275"/>
      <c r="R68" s="278"/>
      <c r="S68" s="46"/>
      <c r="T68" s="38"/>
      <c r="U68" s="123"/>
      <c r="V68" s="67"/>
      <c r="W68" s="38">
        <v>208</v>
      </c>
      <c r="X68" s="123" t="s">
        <v>857</v>
      </c>
      <c r="Y68" s="296">
        <v>671785</v>
      </c>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row>
    <row r="69" spans="1:130" s="51" customFormat="1" ht="15" x14ac:dyDescent="0.25">
      <c r="A69" s="518"/>
      <c r="B69" s="531"/>
      <c r="C69" s="531"/>
      <c r="D69" s="537"/>
      <c r="E69" s="531"/>
      <c r="F69" s="540"/>
      <c r="G69" s="534"/>
      <c r="H69" s="534"/>
      <c r="I69" s="518"/>
      <c r="J69" s="518"/>
      <c r="K69" s="540"/>
      <c r="L69" s="518"/>
      <c r="M69" s="546"/>
      <c r="N69" s="549"/>
      <c r="O69" s="275"/>
      <c r="P69" s="273"/>
      <c r="Q69" s="275"/>
      <c r="R69" s="278"/>
      <c r="S69" s="46"/>
      <c r="T69" s="38"/>
      <c r="U69" s="123"/>
      <c r="V69" s="67"/>
      <c r="W69" s="38">
        <v>209</v>
      </c>
      <c r="X69" s="123" t="s">
        <v>857</v>
      </c>
      <c r="Y69" s="296">
        <v>601482</v>
      </c>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row>
    <row r="70" spans="1:130" s="51" customFormat="1" ht="15" x14ac:dyDescent="0.25">
      <c r="A70" s="518"/>
      <c r="B70" s="531"/>
      <c r="C70" s="531"/>
      <c r="D70" s="537"/>
      <c r="E70" s="531"/>
      <c r="F70" s="540"/>
      <c r="G70" s="534"/>
      <c r="H70" s="534"/>
      <c r="I70" s="518"/>
      <c r="J70" s="518"/>
      <c r="K70" s="540"/>
      <c r="L70" s="518"/>
      <c r="M70" s="546"/>
      <c r="N70" s="549"/>
      <c r="O70" s="275"/>
      <c r="P70" s="273"/>
      <c r="Q70" s="275"/>
      <c r="R70" s="278"/>
      <c r="S70" s="46"/>
      <c r="T70" s="38"/>
      <c r="U70" s="123"/>
      <c r="V70" s="67"/>
      <c r="W70" s="38">
        <v>273</v>
      </c>
      <c r="X70" s="123" t="s">
        <v>858</v>
      </c>
      <c r="Y70" s="296">
        <v>589765</v>
      </c>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row>
    <row r="71" spans="1:130" s="51" customFormat="1" ht="15" x14ac:dyDescent="0.25">
      <c r="A71" s="518"/>
      <c r="B71" s="531"/>
      <c r="C71" s="531"/>
      <c r="D71" s="537"/>
      <c r="E71" s="531"/>
      <c r="F71" s="540"/>
      <c r="G71" s="534"/>
      <c r="H71" s="534"/>
      <c r="I71" s="518"/>
      <c r="J71" s="518"/>
      <c r="K71" s="540"/>
      <c r="L71" s="518"/>
      <c r="M71" s="546"/>
      <c r="N71" s="549"/>
      <c r="O71" s="275"/>
      <c r="P71" s="273"/>
      <c r="Q71" s="275"/>
      <c r="R71" s="278"/>
      <c r="S71" s="46"/>
      <c r="T71" s="38"/>
      <c r="U71" s="123"/>
      <c r="V71" s="67"/>
      <c r="W71" s="38">
        <v>308</v>
      </c>
      <c r="X71" s="123" t="s">
        <v>859</v>
      </c>
      <c r="Y71" s="296">
        <v>578048</v>
      </c>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row>
    <row r="72" spans="1:130" s="51" customFormat="1" ht="15" x14ac:dyDescent="0.25">
      <c r="A72" s="518"/>
      <c r="B72" s="531"/>
      <c r="C72" s="531"/>
      <c r="D72" s="537"/>
      <c r="E72" s="531"/>
      <c r="F72" s="540"/>
      <c r="G72" s="534"/>
      <c r="H72" s="534"/>
      <c r="I72" s="518"/>
      <c r="J72" s="518"/>
      <c r="K72" s="540"/>
      <c r="L72" s="518"/>
      <c r="M72" s="546"/>
      <c r="N72" s="549"/>
      <c r="O72" s="601"/>
      <c r="P72" s="518"/>
      <c r="Q72" s="601"/>
      <c r="R72" s="534"/>
      <c r="S72" s="46"/>
      <c r="T72" s="38"/>
      <c r="U72" s="123"/>
      <c r="V72" s="67"/>
      <c r="W72" s="38">
        <v>974</v>
      </c>
      <c r="X72" s="123" t="s">
        <v>860</v>
      </c>
      <c r="Y72" s="296">
        <v>535085</v>
      </c>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row>
    <row r="73" spans="1:130" s="51" customFormat="1" ht="15" x14ac:dyDescent="0.25">
      <c r="A73" s="518"/>
      <c r="B73" s="531"/>
      <c r="C73" s="531"/>
      <c r="D73" s="537"/>
      <c r="E73" s="531"/>
      <c r="F73" s="540"/>
      <c r="G73" s="534"/>
      <c r="H73" s="534"/>
      <c r="I73" s="518"/>
      <c r="J73" s="518"/>
      <c r="K73" s="540"/>
      <c r="L73" s="518"/>
      <c r="M73" s="546"/>
      <c r="N73" s="549"/>
      <c r="O73" s="601"/>
      <c r="P73" s="518"/>
      <c r="Q73" s="601"/>
      <c r="R73" s="534"/>
      <c r="S73" s="46"/>
      <c r="T73" s="38"/>
      <c r="U73" s="123"/>
      <c r="V73" s="67"/>
      <c r="W73" s="38">
        <v>1053</v>
      </c>
      <c r="X73" s="123" t="s">
        <v>860</v>
      </c>
      <c r="Y73" s="296">
        <v>535085</v>
      </c>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row>
    <row r="74" spans="1:130" s="51" customFormat="1" ht="15" x14ac:dyDescent="0.25">
      <c r="A74" s="518"/>
      <c r="B74" s="531"/>
      <c r="C74" s="531"/>
      <c r="D74" s="537"/>
      <c r="E74" s="531"/>
      <c r="F74" s="540"/>
      <c r="G74" s="534"/>
      <c r="H74" s="534"/>
      <c r="I74" s="518"/>
      <c r="J74" s="518"/>
      <c r="K74" s="540"/>
      <c r="L74" s="518"/>
      <c r="M74" s="546"/>
      <c r="N74" s="549"/>
      <c r="O74" s="602"/>
      <c r="P74" s="519"/>
      <c r="Q74" s="602"/>
      <c r="R74" s="535"/>
      <c r="S74" s="46"/>
      <c r="T74" s="307">
        <v>772</v>
      </c>
      <c r="U74" s="294">
        <v>44742</v>
      </c>
      <c r="V74" s="295">
        <v>7815371</v>
      </c>
      <c r="W74" s="307">
        <v>3445</v>
      </c>
      <c r="X74" s="294">
        <v>44749</v>
      </c>
      <c r="Y74" s="296">
        <v>679598</v>
      </c>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row>
    <row r="75" spans="1:130" s="51" customFormat="1" ht="15" x14ac:dyDescent="0.25">
      <c r="A75" s="518"/>
      <c r="B75" s="531"/>
      <c r="C75" s="531"/>
      <c r="D75" s="537"/>
      <c r="E75" s="531"/>
      <c r="F75" s="540"/>
      <c r="G75" s="534"/>
      <c r="H75" s="534"/>
      <c r="I75" s="518"/>
      <c r="J75" s="518"/>
      <c r="K75" s="540"/>
      <c r="L75" s="518"/>
      <c r="M75" s="546"/>
      <c r="N75" s="549"/>
      <c r="O75" s="458"/>
      <c r="P75" s="453"/>
      <c r="Q75" s="458"/>
      <c r="R75" s="455"/>
      <c r="S75" s="46"/>
      <c r="T75" s="464"/>
      <c r="U75" s="294"/>
      <c r="V75" s="295"/>
      <c r="W75" s="464">
        <v>3446</v>
      </c>
      <c r="X75" s="294">
        <v>44749</v>
      </c>
      <c r="Y75" s="296">
        <v>624918</v>
      </c>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row>
    <row r="76" spans="1:130" s="51" customFormat="1" ht="15" x14ac:dyDescent="0.25">
      <c r="A76" s="518"/>
      <c r="B76" s="531"/>
      <c r="C76" s="531"/>
      <c r="D76" s="537"/>
      <c r="E76" s="531"/>
      <c r="F76" s="540"/>
      <c r="G76" s="534"/>
      <c r="H76" s="534"/>
      <c r="I76" s="518"/>
      <c r="J76" s="518"/>
      <c r="K76" s="540"/>
      <c r="L76" s="518"/>
      <c r="M76" s="546"/>
      <c r="N76" s="549"/>
      <c r="O76" s="458"/>
      <c r="P76" s="453"/>
      <c r="Q76" s="458"/>
      <c r="R76" s="455"/>
      <c r="S76" s="46"/>
      <c r="T76" s="464"/>
      <c r="U76" s="294"/>
      <c r="V76" s="295"/>
      <c r="W76" s="464">
        <v>3447</v>
      </c>
      <c r="X76" s="294">
        <v>44749</v>
      </c>
      <c r="Y76" s="296">
        <v>738184</v>
      </c>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row>
    <row r="77" spans="1:130" s="51" customFormat="1" ht="15" x14ac:dyDescent="0.25">
      <c r="A77" s="518"/>
      <c r="B77" s="531"/>
      <c r="C77" s="531"/>
      <c r="D77" s="537"/>
      <c r="E77" s="531"/>
      <c r="F77" s="540"/>
      <c r="G77" s="534"/>
      <c r="H77" s="534"/>
      <c r="I77" s="518"/>
      <c r="J77" s="518"/>
      <c r="K77" s="540"/>
      <c r="L77" s="518"/>
      <c r="M77" s="546"/>
      <c r="N77" s="549"/>
      <c r="O77" s="458"/>
      <c r="P77" s="453"/>
      <c r="Q77" s="458"/>
      <c r="R77" s="455"/>
      <c r="S77" s="46"/>
      <c r="T77" s="464"/>
      <c r="U77" s="294"/>
      <c r="V77" s="295"/>
      <c r="W77" s="464">
        <v>3448</v>
      </c>
      <c r="X77" s="294">
        <v>44749</v>
      </c>
      <c r="Y77" s="296">
        <v>624918</v>
      </c>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row>
    <row r="78" spans="1:130" s="51" customFormat="1" ht="15" x14ac:dyDescent="0.25">
      <c r="A78" s="518"/>
      <c r="B78" s="531"/>
      <c r="C78" s="531"/>
      <c r="D78" s="537"/>
      <c r="E78" s="531"/>
      <c r="F78" s="540"/>
      <c r="G78" s="534"/>
      <c r="H78" s="534"/>
      <c r="I78" s="518"/>
      <c r="J78" s="518"/>
      <c r="K78" s="540"/>
      <c r="L78" s="518"/>
      <c r="M78" s="546"/>
      <c r="N78" s="549"/>
      <c r="O78" s="458"/>
      <c r="P78" s="453"/>
      <c r="Q78" s="458"/>
      <c r="R78" s="455"/>
      <c r="S78" s="46"/>
      <c r="T78" s="464"/>
      <c r="U78" s="294"/>
      <c r="V78" s="295"/>
      <c r="W78" s="464">
        <v>3449</v>
      </c>
      <c r="X78" s="294">
        <v>44749</v>
      </c>
      <c r="Y78" s="296">
        <v>624918</v>
      </c>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row>
    <row r="79" spans="1:130" s="51" customFormat="1" ht="15" x14ac:dyDescent="0.25">
      <c r="A79" s="518"/>
      <c r="B79" s="531"/>
      <c r="C79" s="531"/>
      <c r="D79" s="537"/>
      <c r="E79" s="531"/>
      <c r="F79" s="540"/>
      <c r="G79" s="534"/>
      <c r="H79" s="534"/>
      <c r="I79" s="518"/>
      <c r="J79" s="518"/>
      <c r="K79" s="540"/>
      <c r="L79" s="518"/>
      <c r="M79" s="546"/>
      <c r="N79" s="549"/>
      <c r="O79" s="458"/>
      <c r="P79" s="453"/>
      <c r="Q79" s="458"/>
      <c r="R79" s="455"/>
      <c r="S79" s="46"/>
      <c r="T79" s="464"/>
      <c r="U79" s="294"/>
      <c r="V79" s="295"/>
      <c r="W79" s="464">
        <v>3450</v>
      </c>
      <c r="X79" s="294">
        <v>44749</v>
      </c>
      <c r="Y79" s="296">
        <v>679598</v>
      </c>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row>
    <row r="80" spans="1:130" s="51" customFormat="1" ht="15" x14ac:dyDescent="0.25">
      <c r="A80" s="518"/>
      <c r="B80" s="531"/>
      <c r="C80" s="531"/>
      <c r="D80" s="537"/>
      <c r="E80" s="531"/>
      <c r="F80" s="540"/>
      <c r="G80" s="534"/>
      <c r="H80" s="534"/>
      <c r="I80" s="518"/>
      <c r="J80" s="518"/>
      <c r="K80" s="540"/>
      <c r="L80" s="518"/>
      <c r="M80" s="546"/>
      <c r="N80" s="549"/>
      <c r="O80" s="458"/>
      <c r="P80" s="453"/>
      <c r="Q80" s="458"/>
      <c r="R80" s="455"/>
      <c r="S80" s="46"/>
      <c r="T80" s="464"/>
      <c r="U80" s="294"/>
      <c r="V80" s="295"/>
      <c r="W80" s="464">
        <v>3459</v>
      </c>
      <c r="X80" s="294">
        <v>44750</v>
      </c>
      <c r="Y80" s="296">
        <v>621012</v>
      </c>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row>
    <row r="81" spans="1:130" s="51" customFormat="1" ht="15" x14ac:dyDescent="0.25">
      <c r="A81" s="518"/>
      <c r="B81" s="531"/>
      <c r="C81" s="531"/>
      <c r="D81" s="537"/>
      <c r="E81" s="531"/>
      <c r="F81" s="540"/>
      <c r="G81" s="534"/>
      <c r="H81" s="534"/>
      <c r="I81" s="518"/>
      <c r="J81" s="518"/>
      <c r="K81" s="540"/>
      <c r="L81" s="518"/>
      <c r="M81" s="546"/>
      <c r="N81" s="549"/>
      <c r="O81" s="458"/>
      <c r="P81" s="453"/>
      <c r="Q81" s="458"/>
      <c r="R81" s="455"/>
      <c r="S81" s="46"/>
      <c r="T81" s="464"/>
      <c r="U81" s="294"/>
      <c r="V81" s="295"/>
      <c r="W81" s="464">
        <v>3460</v>
      </c>
      <c r="X81" s="294">
        <v>44750</v>
      </c>
      <c r="Y81" s="296">
        <v>621012</v>
      </c>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row>
    <row r="82" spans="1:130" s="51" customFormat="1" ht="15" x14ac:dyDescent="0.25">
      <c r="A82" s="518"/>
      <c r="B82" s="531"/>
      <c r="C82" s="531"/>
      <c r="D82" s="537"/>
      <c r="E82" s="531"/>
      <c r="F82" s="540"/>
      <c r="G82" s="534"/>
      <c r="H82" s="534"/>
      <c r="I82" s="518"/>
      <c r="J82" s="518"/>
      <c r="K82" s="540"/>
      <c r="L82" s="518"/>
      <c r="M82" s="546"/>
      <c r="N82" s="549"/>
      <c r="O82" s="458"/>
      <c r="P82" s="453"/>
      <c r="Q82" s="458"/>
      <c r="R82" s="455"/>
      <c r="S82" s="46"/>
      <c r="T82" s="464"/>
      <c r="U82" s="294"/>
      <c r="V82" s="295"/>
      <c r="W82" s="464">
        <v>3461</v>
      </c>
      <c r="X82" s="294">
        <v>44750</v>
      </c>
      <c r="Y82" s="296">
        <v>207004</v>
      </c>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c r="BP82" s="50"/>
      <c r="BQ82" s="50"/>
      <c r="BR82" s="50"/>
      <c r="BS82" s="50"/>
      <c r="BT82" s="50"/>
      <c r="BU82" s="50"/>
      <c r="BV82" s="50"/>
      <c r="BW82" s="50"/>
      <c r="BX82" s="50"/>
      <c r="BY82" s="50"/>
      <c r="BZ82" s="50"/>
      <c r="CA82" s="50"/>
      <c r="CB82" s="50"/>
      <c r="CC82" s="50"/>
      <c r="CD82" s="50"/>
      <c r="CE82" s="50"/>
      <c r="CF82" s="50"/>
      <c r="CG82" s="50"/>
      <c r="CH82" s="50"/>
      <c r="CI82" s="50"/>
      <c r="CJ82" s="50"/>
      <c r="CK82" s="50"/>
      <c r="CL82" s="50"/>
      <c r="CM82" s="50"/>
      <c r="CN82" s="50"/>
      <c r="CO82" s="50"/>
      <c r="CP82" s="50"/>
      <c r="CQ82" s="50"/>
      <c r="CR82" s="50"/>
      <c r="CS82" s="50"/>
      <c r="CT82" s="50"/>
      <c r="CU82" s="50"/>
      <c r="CV82" s="50"/>
      <c r="CW82" s="50"/>
      <c r="CX82" s="50"/>
      <c r="CY82" s="50"/>
      <c r="CZ82" s="50"/>
      <c r="DA82" s="50"/>
      <c r="DB82" s="50"/>
      <c r="DC82" s="50"/>
      <c r="DD82" s="50"/>
      <c r="DE82" s="50"/>
      <c r="DF82" s="50"/>
      <c r="DG82" s="50"/>
      <c r="DH82" s="50"/>
      <c r="DI82" s="50"/>
      <c r="DJ82" s="50"/>
      <c r="DK82" s="50"/>
      <c r="DL82" s="50"/>
      <c r="DM82" s="50"/>
      <c r="DN82" s="50"/>
      <c r="DO82" s="50"/>
      <c r="DP82" s="50"/>
      <c r="DQ82" s="50"/>
      <c r="DR82" s="50"/>
      <c r="DS82" s="50"/>
      <c r="DT82" s="50"/>
      <c r="DU82" s="50"/>
      <c r="DV82" s="50"/>
      <c r="DW82" s="50"/>
      <c r="DX82" s="50"/>
      <c r="DY82" s="50"/>
      <c r="DZ82" s="50"/>
    </row>
    <row r="83" spans="1:130" s="51" customFormat="1" ht="15" x14ac:dyDescent="0.25">
      <c r="A83" s="518"/>
      <c r="B83" s="531"/>
      <c r="C83" s="531"/>
      <c r="D83" s="537"/>
      <c r="E83" s="531"/>
      <c r="F83" s="540"/>
      <c r="G83" s="534"/>
      <c r="H83" s="534"/>
      <c r="I83" s="518"/>
      <c r="J83" s="518"/>
      <c r="K83" s="540"/>
      <c r="L83" s="518"/>
      <c r="M83" s="546"/>
      <c r="N83" s="549"/>
      <c r="O83" s="458"/>
      <c r="P83" s="453"/>
      <c r="Q83" s="458"/>
      <c r="R83" s="455"/>
      <c r="S83" s="46"/>
      <c r="T83" s="464"/>
      <c r="U83" s="294"/>
      <c r="V83" s="295"/>
      <c r="W83" s="464">
        <v>3464</v>
      </c>
      <c r="X83" s="294">
        <v>44753</v>
      </c>
      <c r="Y83" s="296">
        <v>609295</v>
      </c>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50"/>
      <c r="CJ83" s="50"/>
      <c r="CK83" s="50"/>
      <c r="CL83" s="50"/>
      <c r="CM83" s="50"/>
      <c r="CN83" s="50"/>
      <c r="CO83" s="50"/>
      <c r="CP83" s="50"/>
      <c r="CQ83" s="50"/>
      <c r="CR83" s="50"/>
      <c r="CS83" s="50"/>
      <c r="CT83" s="50"/>
      <c r="CU83" s="50"/>
      <c r="CV83" s="50"/>
      <c r="CW83" s="50"/>
      <c r="CX83" s="50"/>
      <c r="CY83" s="50"/>
      <c r="CZ83" s="50"/>
      <c r="DA83" s="50"/>
      <c r="DB83" s="50"/>
      <c r="DC83" s="50"/>
      <c r="DD83" s="50"/>
      <c r="DE83" s="50"/>
      <c r="DF83" s="50"/>
      <c r="DG83" s="50"/>
      <c r="DH83" s="50"/>
      <c r="DI83" s="50"/>
      <c r="DJ83" s="50"/>
      <c r="DK83" s="50"/>
      <c r="DL83" s="50"/>
      <c r="DM83" s="50"/>
      <c r="DN83" s="50"/>
      <c r="DO83" s="50"/>
      <c r="DP83" s="50"/>
      <c r="DQ83" s="50"/>
      <c r="DR83" s="50"/>
      <c r="DS83" s="50"/>
      <c r="DT83" s="50"/>
      <c r="DU83" s="50"/>
      <c r="DV83" s="50"/>
      <c r="DW83" s="50"/>
      <c r="DX83" s="50"/>
      <c r="DY83" s="50"/>
      <c r="DZ83" s="50"/>
    </row>
    <row r="84" spans="1:130" s="51" customFormat="1" ht="15" x14ac:dyDescent="0.25">
      <c r="A84" s="518"/>
      <c r="B84" s="531"/>
      <c r="C84" s="531"/>
      <c r="D84" s="537"/>
      <c r="E84" s="531"/>
      <c r="F84" s="540"/>
      <c r="G84" s="534"/>
      <c r="H84" s="534"/>
      <c r="I84" s="518"/>
      <c r="J84" s="518"/>
      <c r="K84" s="540"/>
      <c r="L84" s="518"/>
      <c r="M84" s="546"/>
      <c r="N84" s="549"/>
      <c r="O84" s="458"/>
      <c r="P84" s="453"/>
      <c r="Q84" s="458"/>
      <c r="R84" s="455"/>
      <c r="S84" s="46"/>
      <c r="T84" s="464"/>
      <c r="U84" s="294"/>
      <c r="V84" s="295"/>
      <c r="W84" s="464">
        <v>3909</v>
      </c>
      <c r="X84" s="294">
        <v>44775</v>
      </c>
      <c r="Y84" s="296">
        <v>581954</v>
      </c>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row>
    <row r="85" spans="1:130" s="51" customFormat="1" ht="15" x14ac:dyDescent="0.25">
      <c r="A85" s="518"/>
      <c r="B85" s="531"/>
      <c r="C85" s="531"/>
      <c r="D85" s="537"/>
      <c r="E85" s="531"/>
      <c r="F85" s="540"/>
      <c r="G85" s="534"/>
      <c r="H85" s="534"/>
      <c r="I85" s="518"/>
      <c r="J85" s="518"/>
      <c r="K85" s="540"/>
      <c r="L85" s="518"/>
      <c r="M85" s="546"/>
      <c r="N85" s="549"/>
      <c r="O85" s="458"/>
      <c r="P85" s="453"/>
      <c r="Q85" s="458"/>
      <c r="R85" s="455"/>
      <c r="S85" s="46"/>
      <c r="T85" s="464"/>
      <c r="U85" s="294"/>
      <c r="V85" s="295"/>
      <c r="W85" s="464">
        <v>4849</v>
      </c>
      <c r="X85" s="294">
        <v>44805</v>
      </c>
      <c r="Y85" s="296">
        <v>414008</v>
      </c>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row>
    <row r="86" spans="1:130" s="51" customFormat="1" ht="15" x14ac:dyDescent="0.25">
      <c r="A86" s="518"/>
      <c r="B86" s="531"/>
      <c r="C86" s="531"/>
      <c r="D86" s="538"/>
      <c r="E86" s="532"/>
      <c r="F86" s="541"/>
      <c r="G86" s="535"/>
      <c r="H86" s="535"/>
      <c r="I86" s="519"/>
      <c r="J86" s="519"/>
      <c r="K86" s="541"/>
      <c r="L86" s="519"/>
      <c r="M86" s="547"/>
      <c r="N86" s="549"/>
      <c r="O86" s="458"/>
      <c r="P86" s="453"/>
      <c r="Q86" s="458"/>
      <c r="R86" s="455"/>
      <c r="S86" s="46"/>
      <c r="T86" s="464"/>
      <c r="U86" s="294"/>
      <c r="V86" s="295"/>
      <c r="W86" s="464"/>
      <c r="X86" s="294"/>
      <c r="Y86" s="296"/>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c r="BZ86" s="50"/>
      <c r="CA86" s="50"/>
      <c r="CB86" s="50"/>
      <c r="CC86" s="50"/>
      <c r="CD86" s="50"/>
      <c r="CE86" s="50"/>
      <c r="CF86" s="50"/>
      <c r="CG86" s="50"/>
      <c r="CH86" s="50"/>
      <c r="CI86" s="50"/>
      <c r="CJ86" s="50"/>
      <c r="CK86" s="50"/>
      <c r="CL86" s="50"/>
      <c r="CM86" s="50"/>
      <c r="CN86" s="50"/>
      <c r="CO86" s="50"/>
      <c r="CP86" s="50"/>
      <c r="CQ86" s="50"/>
      <c r="CR86" s="50"/>
      <c r="CS86" s="50"/>
      <c r="CT86" s="50"/>
      <c r="CU86" s="50"/>
      <c r="CV86" s="50"/>
      <c r="CW86" s="50"/>
      <c r="CX86" s="50"/>
      <c r="CY86" s="50"/>
      <c r="CZ86" s="50"/>
      <c r="DA86" s="50"/>
      <c r="DB86" s="50"/>
      <c r="DC86" s="50"/>
      <c r="DD86" s="50"/>
      <c r="DE86" s="50"/>
      <c r="DF86" s="50"/>
      <c r="DG86" s="50"/>
      <c r="DH86" s="50"/>
      <c r="DI86" s="50"/>
      <c r="DJ86" s="50"/>
      <c r="DK86" s="50"/>
      <c r="DL86" s="50"/>
      <c r="DM86" s="50"/>
      <c r="DN86" s="50"/>
      <c r="DO86" s="50"/>
      <c r="DP86" s="50"/>
      <c r="DQ86" s="50"/>
      <c r="DR86" s="50"/>
      <c r="DS86" s="50"/>
      <c r="DT86" s="50"/>
      <c r="DU86" s="50"/>
      <c r="DV86" s="50"/>
      <c r="DW86" s="50"/>
      <c r="DX86" s="50"/>
      <c r="DY86" s="50"/>
      <c r="DZ86" s="50"/>
    </row>
    <row r="87" spans="1:130" s="51" customFormat="1" ht="15" x14ac:dyDescent="0.25">
      <c r="A87" s="518"/>
      <c r="B87" s="531"/>
      <c r="C87" s="531"/>
      <c r="D87" s="517" t="s">
        <v>823</v>
      </c>
      <c r="E87" s="530" t="s">
        <v>135</v>
      </c>
      <c r="F87" s="539">
        <v>18168662</v>
      </c>
      <c r="G87" s="533">
        <v>0</v>
      </c>
      <c r="H87" s="533"/>
      <c r="I87" s="517"/>
      <c r="J87" s="517"/>
      <c r="K87" s="539">
        <v>300000</v>
      </c>
      <c r="L87" s="517"/>
      <c r="M87" s="545">
        <f>+F87+G87+I87+H87+J87+K87-L87</f>
        <v>18468662</v>
      </c>
      <c r="N87" s="549"/>
      <c r="O87" s="274" t="s">
        <v>334</v>
      </c>
      <c r="P87" s="379">
        <v>7</v>
      </c>
      <c r="Q87" s="274" t="s">
        <v>444</v>
      </c>
      <c r="R87" s="383">
        <v>9209808</v>
      </c>
      <c r="S87" s="46"/>
      <c r="T87" s="38">
        <v>32</v>
      </c>
      <c r="U87" s="123">
        <v>44605</v>
      </c>
      <c r="V87" s="67">
        <v>8421225</v>
      </c>
      <c r="W87" s="38">
        <v>151</v>
      </c>
      <c r="X87" s="123" t="s">
        <v>856</v>
      </c>
      <c r="Y87" s="296">
        <v>502727</v>
      </c>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c r="BP87" s="50"/>
      <c r="BQ87" s="50"/>
      <c r="BR87" s="50"/>
      <c r="BS87" s="50"/>
      <c r="BT87" s="50"/>
      <c r="BU87" s="50"/>
      <c r="BV87" s="50"/>
      <c r="BW87" s="50"/>
      <c r="BX87" s="50"/>
      <c r="BY87" s="50"/>
      <c r="BZ87" s="50"/>
      <c r="CA87" s="50"/>
      <c r="CB87" s="50"/>
      <c r="CC87" s="50"/>
      <c r="CD87" s="50"/>
      <c r="CE87" s="50"/>
      <c r="CF87" s="50"/>
      <c r="CG87" s="50"/>
      <c r="CH87" s="50"/>
      <c r="CI87" s="50"/>
      <c r="CJ87" s="50"/>
      <c r="CK87" s="50"/>
      <c r="CL87" s="50"/>
      <c r="CM87" s="50"/>
      <c r="CN87" s="50"/>
      <c r="CO87" s="50"/>
      <c r="CP87" s="50"/>
      <c r="CQ87" s="50"/>
      <c r="CR87" s="50"/>
      <c r="CS87" s="50"/>
      <c r="CT87" s="50"/>
      <c r="CU87" s="50"/>
      <c r="CV87" s="50"/>
      <c r="CW87" s="50"/>
      <c r="CX87" s="50"/>
      <c r="CY87" s="50"/>
      <c r="CZ87" s="50"/>
      <c r="DA87" s="50"/>
      <c r="DB87" s="50"/>
      <c r="DC87" s="50"/>
      <c r="DD87" s="50"/>
      <c r="DE87" s="50"/>
      <c r="DF87" s="50"/>
      <c r="DG87" s="50"/>
      <c r="DH87" s="50"/>
      <c r="DI87" s="50"/>
      <c r="DJ87" s="50"/>
      <c r="DK87" s="50"/>
      <c r="DL87" s="50"/>
      <c r="DM87" s="50"/>
      <c r="DN87" s="50"/>
      <c r="DO87" s="50"/>
      <c r="DP87" s="50"/>
      <c r="DQ87" s="50"/>
      <c r="DR87" s="50"/>
      <c r="DS87" s="50"/>
      <c r="DT87" s="50"/>
      <c r="DU87" s="50"/>
      <c r="DV87" s="50"/>
      <c r="DW87" s="50"/>
      <c r="DX87" s="50"/>
      <c r="DY87" s="50"/>
      <c r="DZ87" s="50"/>
    </row>
    <row r="88" spans="1:130" s="51" customFormat="1" ht="15" x14ac:dyDescent="0.25">
      <c r="A88" s="518"/>
      <c r="B88" s="531"/>
      <c r="C88" s="531"/>
      <c r="D88" s="518"/>
      <c r="E88" s="531"/>
      <c r="F88" s="540"/>
      <c r="G88" s="534"/>
      <c r="H88" s="534"/>
      <c r="I88" s="518"/>
      <c r="J88" s="518"/>
      <c r="K88" s="540"/>
      <c r="L88" s="518"/>
      <c r="M88" s="546"/>
      <c r="N88" s="549"/>
      <c r="O88" s="274" t="s">
        <v>1472</v>
      </c>
      <c r="P88" s="406" t="s">
        <v>1473</v>
      </c>
      <c r="Q88" s="274" t="s">
        <v>1474</v>
      </c>
      <c r="R88" s="383">
        <v>10046538</v>
      </c>
      <c r="S88" s="46"/>
      <c r="T88" s="38"/>
      <c r="U88" s="123"/>
      <c r="V88" s="67"/>
      <c r="W88" s="38">
        <v>152</v>
      </c>
      <c r="X88" s="123" t="s">
        <v>856</v>
      </c>
      <c r="Y88" s="296">
        <v>858581</v>
      </c>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50"/>
      <c r="BS88" s="50"/>
      <c r="BT88" s="50"/>
      <c r="BU88" s="50"/>
      <c r="BV88" s="50"/>
      <c r="BW88" s="50"/>
      <c r="BX88" s="50"/>
      <c r="BY88" s="50"/>
      <c r="BZ88" s="50"/>
      <c r="CA88" s="50"/>
      <c r="CB88" s="50"/>
      <c r="CC88" s="50"/>
      <c r="CD88" s="50"/>
      <c r="CE88" s="50"/>
      <c r="CF88" s="50"/>
      <c r="CG88" s="50"/>
      <c r="CH88" s="50"/>
      <c r="CI88" s="50"/>
      <c r="CJ88" s="50"/>
      <c r="CK88" s="50"/>
      <c r="CL88" s="50"/>
      <c r="CM88" s="50"/>
      <c r="CN88" s="50"/>
      <c r="CO88" s="50"/>
      <c r="CP88" s="50"/>
      <c r="CQ88" s="50"/>
      <c r="CR88" s="50"/>
      <c r="CS88" s="50"/>
      <c r="CT88" s="50"/>
      <c r="CU88" s="50"/>
      <c r="CV88" s="50"/>
      <c r="CW88" s="50"/>
      <c r="CX88" s="50"/>
      <c r="CY88" s="50"/>
      <c r="CZ88" s="50"/>
      <c r="DA88" s="50"/>
      <c r="DB88" s="50"/>
      <c r="DC88" s="50"/>
      <c r="DD88" s="50"/>
      <c r="DE88" s="50"/>
      <c r="DF88" s="50"/>
      <c r="DG88" s="50"/>
      <c r="DH88" s="50"/>
      <c r="DI88" s="50"/>
      <c r="DJ88" s="50"/>
      <c r="DK88" s="50"/>
      <c r="DL88" s="50"/>
      <c r="DM88" s="50"/>
      <c r="DN88" s="50"/>
      <c r="DO88" s="50"/>
      <c r="DP88" s="50"/>
      <c r="DQ88" s="50"/>
      <c r="DR88" s="50"/>
      <c r="DS88" s="50"/>
      <c r="DT88" s="50"/>
      <c r="DU88" s="50"/>
      <c r="DV88" s="50"/>
      <c r="DW88" s="50"/>
      <c r="DX88" s="50"/>
      <c r="DY88" s="50"/>
      <c r="DZ88" s="50"/>
    </row>
    <row r="89" spans="1:130" s="51" customFormat="1" ht="15" x14ac:dyDescent="0.25">
      <c r="A89" s="518"/>
      <c r="B89" s="531"/>
      <c r="C89" s="531"/>
      <c r="D89" s="518"/>
      <c r="E89" s="531"/>
      <c r="F89" s="540"/>
      <c r="G89" s="534"/>
      <c r="H89" s="534"/>
      <c r="I89" s="518"/>
      <c r="J89" s="518"/>
      <c r="K89" s="540"/>
      <c r="L89" s="518"/>
      <c r="M89" s="546"/>
      <c r="N89" s="549"/>
      <c r="O89" s="275"/>
      <c r="P89" s="273"/>
      <c r="Q89" s="275"/>
      <c r="R89" s="278"/>
      <c r="S89" s="46"/>
      <c r="T89" s="38"/>
      <c r="U89" s="123"/>
      <c r="V89" s="67"/>
      <c r="W89" s="38">
        <v>182</v>
      </c>
      <c r="X89" s="123" t="s">
        <v>856</v>
      </c>
      <c r="Y89" s="296">
        <v>662960</v>
      </c>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c r="BP89" s="50"/>
      <c r="BQ89" s="50"/>
      <c r="BR89" s="50"/>
      <c r="BS89" s="50"/>
      <c r="BT89" s="50"/>
      <c r="BU89" s="50"/>
      <c r="BV89" s="50"/>
      <c r="BW89" s="50"/>
      <c r="BX89" s="50"/>
      <c r="BY89" s="50"/>
      <c r="BZ89" s="50"/>
      <c r="CA89" s="50"/>
      <c r="CB89" s="50"/>
      <c r="CC89" s="50"/>
      <c r="CD89" s="50"/>
      <c r="CE89" s="50"/>
      <c r="CF89" s="50"/>
      <c r="CG89" s="50"/>
      <c r="CH89" s="50"/>
      <c r="CI89" s="50"/>
      <c r="CJ89" s="50"/>
      <c r="CK89" s="50"/>
      <c r="CL89" s="50"/>
      <c r="CM89" s="50"/>
      <c r="CN89" s="50"/>
      <c r="CO89" s="50"/>
      <c r="CP89" s="50"/>
      <c r="CQ89" s="50"/>
      <c r="CR89" s="50"/>
      <c r="CS89" s="50"/>
      <c r="CT89" s="50"/>
      <c r="CU89" s="50"/>
      <c r="CV89" s="50"/>
      <c r="CW89" s="50"/>
      <c r="CX89" s="50"/>
      <c r="CY89" s="50"/>
      <c r="CZ89" s="50"/>
      <c r="DA89" s="50"/>
      <c r="DB89" s="50"/>
      <c r="DC89" s="50"/>
      <c r="DD89" s="50"/>
      <c r="DE89" s="50"/>
      <c r="DF89" s="50"/>
      <c r="DG89" s="50"/>
      <c r="DH89" s="50"/>
      <c r="DI89" s="50"/>
      <c r="DJ89" s="50"/>
      <c r="DK89" s="50"/>
      <c r="DL89" s="50"/>
      <c r="DM89" s="50"/>
      <c r="DN89" s="50"/>
      <c r="DO89" s="50"/>
      <c r="DP89" s="50"/>
      <c r="DQ89" s="50"/>
      <c r="DR89" s="50"/>
      <c r="DS89" s="50"/>
      <c r="DT89" s="50"/>
      <c r="DU89" s="50"/>
      <c r="DV89" s="50"/>
      <c r="DW89" s="50"/>
      <c r="DX89" s="50"/>
      <c r="DY89" s="50"/>
      <c r="DZ89" s="50"/>
    </row>
    <row r="90" spans="1:130" s="51" customFormat="1" ht="15" x14ac:dyDescent="0.25">
      <c r="A90" s="518"/>
      <c r="B90" s="531"/>
      <c r="C90" s="531"/>
      <c r="D90" s="518"/>
      <c r="E90" s="531"/>
      <c r="F90" s="540"/>
      <c r="G90" s="534"/>
      <c r="H90" s="534"/>
      <c r="I90" s="518"/>
      <c r="J90" s="518"/>
      <c r="K90" s="540"/>
      <c r="L90" s="518"/>
      <c r="M90" s="546"/>
      <c r="N90" s="549"/>
      <c r="O90" s="275"/>
      <c r="P90" s="273"/>
      <c r="Q90" s="275"/>
      <c r="R90" s="278"/>
      <c r="S90" s="46"/>
      <c r="T90" s="38"/>
      <c r="U90" s="123"/>
      <c r="V90" s="67"/>
      <c r="W90" s="38">
        <v>183</v>
      </c>
      <c r="X90" s="123" t="s">
        <v>856</v>
      </c>
      <c r="Y90" s="296">
        <v>816182</v>
      </c>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0"/>
      <c r="BV90" s="50"/>
      <c r="BW90" s="50"/>
      <c r="BX90" s="50"/>
      <c r="BY90" s="50"/>
      <c r="BZ90" s="50"/>
      <c r="CA90" s="50"/>
      <c r="CB90" s="50"/>
      <c r="CC90" s="50"/>
      <c r="CD90" s="50"/>
      <c r="CE90" s="50"/>
      <c r="CF90" s="50"/>
      <c r="CG90" s="50"/>
      <c r="CH90" s="50"/>
      <c r="CI90" s="50"/>
      <c r="CJ90" s="50"/>
      <c r="CK90" s="50"/>
      <c r="CL90" s="50"/>
      <c r="CM90" s="50"/>
      <c r="CN90" s="50"/>
      <c r="CO90" s="50"/>
      <c r="CP90" s="50"/>
      <c r="CQ90" s="50"/>
      <c r="CR90" s="50"/>
      <c r="CS90" s="50"/>
      <c r="CT90" s="50"/>
      <c r="CU90" s="50"/>
      <c r="CV90" s="50"/>
      <c r="CW90" s="50"/>
      <c r="CX90" s="50"/>
      <c r="CY90" s="50"/>
      <c r="CZ90" s="50"/>
      <c r="DA90" s="50"/>
      <c r="DB90" s="50"/>
      <c r="DC90" s="50"/>
      <c r="DD90" s="50"/>
      <c r="DE90" s="50"/>
      <c r="DF90" s="50"/>
      <c r="DG90" s="50"/>
      <c r="DH90" s="50"/>
      <c r="DI90" s="50"/>
      <c r="DJ90" s="50"/>
      <c r="DK90" s="50"/>
      <c r="DL90" s="50"/>
      <c r="DM90" s="50"/>
      <c r="DN90" s="50"/>
      <c r="DO90" s="50"/>
      <c r="DP90" s="50"/>
      <c r="DQ90" s="50"/>
      <c r="DR90" s="50"/>
      <c r="DS90" s="50"/>
      <c r="DT90" s="50"/>
      <c r="DU90" s="50"/>
      <c r="DV90" s="50"/>
      <c r="DW90" s="50"/>
      <c r="DX90" s="50"/>
      <c r="DY90" s="50"/>
      <c r="DZ90" s="50"/>
    </row>
    <row r="91" spans="1:130" s="51" customFormat="1" ht="15" x14ac:dyDescent="0.25">
      <c r="A91" s="518"/>
      <c r="B91" s="531"/>
      <c r="C91" s="531"/>
      <c r="D91" s="518"/>
      <c r="E91" s="531"/>
      <c r="F91" s="540"/>
      <c r="G91" s="534"/>
      <c r="H91" s="534"/>
      <c r="I91" s="518"/>
      <c r="J91" s="518"/>
      <c r="K91" s="540"/>
      <c r="L91" s="518"/>
      <c r="M91" s="546"/>
      <c r="N91" s="549"/>
      <c r="O91" s="275"/>
      <c r="P91" s="273"/>
      <c r="Q91" s="275"/>
      <c r="R91" s="278"/>
      <c r="S91" s="46"/>
      <c r="T91" s="38"/>
      <c r="U91" s="123"/>
      <c r="V91" s="67"/>
      <c r="W91" s="38">
        <v>187</v>
      </c>
      <c r="X91" s="123" t="s">
        <v>857</v>
      </c>
      <c r="Y91" s="296">
        <v>816182</v>
      </c>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row>
    <row r="92" spans="1:130" s="51" customFormat="1" ht="15" x14ac:dyDescent="0.25">
      <c r="A92" s="518"/>
      <c r="B92" s="531"/>
      <c r="C92" s="531"/>
      <c r="D92" s="518"/>
      <c r="E92" s="531"/>
      <c r="F92" s="540"/>
      <c r="G92" s="534"/>
      <c r="H92" s="534"/>
      <c r="I92" s="518"/>
      <c r="J92" s="518"/>
      <c r="K92" s="540"/>
      <c r="L92" s="518"/>
      <c r="M92" s="546"/>
      <c r="N92" s="549"/>
      <c r="O92" s="275"/>
      <c r="P92" s="273"/>
      <c r="Q92" s="275"/>
      <c r="R92" s="278"/>
      <c r="S92" s="46"/>
      <c r="T92" s="38"/>
      <c r="U92" s="123"/>
      <c r="V92" s="67"/>
      <c r="W92" s="38">
        <v>208</v>
      </c>
      <c r="X92" s="123" t="s">
        <v>857</v>
      </c>
      <c r="Y92" s="296">
        <v>911579</v>
      </c>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0"/>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0"/>
      <c r="DF92" s="50"/>
      <c r="DG92" s="50"/>
      <c r="DH92" s="50"/>
      <c r="DI92" s="50"/>
      <c r="DJ92" s="50"/>
      <c r="DK92" s="50"/>
      <c r="DL92" s="50"/>
      <c r="DM92" s="50"/>
      <c r="DN92" s="50"/>
      <c r="DO92" s="50"/>
      <c r="DP92" s="50"/>
      <c r="DQ92" s="50"/>
      <c r="DR92" s="50"/>
      <c r="DS92" s="50"/>
      <c r="DT92" s="50"/>
      <c r="DU92" s="50"/>
      <c r="DV92" s="50"/>
      <c r="DW92" s="50"/>
      <c r="DX92" s="50"/>
      <c r="DY92" s="50"/>
      <c r="DZ92" s="50"/>
    </row>
    <row r="93" spans="1:130" s="51" customFormat="1" ht="15" x14ac:dyDescent="0.25">
      <c r="A93" s="518"/>
      <c r="B93" s="531"/>
      <c r="C93" s="531"/>
      <c r="D93" s="518"/>
      <c r="E93" s="531"/>
      <c r="F93" s="540"/>
      <c r="G93" s="534"/>
      <c r="H93" s="534"/>
      <c r="I93" s="518"/>
      <c r="J93" s="518"/>
      <c r="K93" s="540"/>
      <c r="L93" s="518"/>
      <c r="M93" s="546"/>
      <c r="N93" s="549"/>
      <c r="O93" s="275"/>
      <c r="P93" s="273"/>
      <c r="Q93" s="275"/>
      <c r="R93" s="278"/>
      <c r="S93" s="46"/>
      <c r="T93" s="38"/>
      <c r="U93" s="123"/>
      <c r="V93" s="67"/>
      <c r="W93" s="38">
        <v>209</v>
      </c>
      <c r="X93" s="123" t="s">
        <v>857</v>
      </c>
      <c r="Y93" s="296">
        <v>816182</v>
      </c>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c r="BP93" s="50"/>
      <c r="BQ93" s="50"/>
      <c r="BR93" s="50"/>
      <c r="BS93" s="50"/>
      <c r="BT93" s="50"/>
      <c r="BU93" s="50"/>
      <c r="BV93" s="50"/>
      <c r="BW93" s="50"/>
      <c r="BX93" s="50"/>
      <c r="BY93" s="50"/>
      <c r="BZ93" s="50"/>
      <c r="CA93" s="50"/>
      <c r="CB93" s="50"/>
      <c r="CC93" s="50"/>
      <c r="CD93" s="50"/>
      <c r="CE93" s="50"/>
      <c r="CF93" s="50"/>
      <c r="CG93" s="50"/>
      <c r="CH93" s="50"/>
      <c r="CI93" s="50"/>
      <c r="CJ93" s="50"/>
      <c r="CK93" s="50"/>
      <c r="CL93" s="50"/>
      <c r="CM93" s="50"/>
      <c r="CN93" s="50"/>
      <c r="CO93" s="50"/>
      <c r="CP93" s="50"/>
      <c r="CQ93" s="50"/>
      <c r="CR93" s="50"/>
      <c r="CS93" s="50"/>
      <c r="CT93" s="50"/>
      <c r="CU93" s="50"/>
      <c r="CV93" s="50"/>
      <c r="CW93" s="50"/>
      <c r="CX93" s="50"/>
      <c r="CY93" s="50"/>
      <c r="CZ93" s="50"/>
      <c r="DA93" s="50"/>
      <c r="DB93" s="50"/>
      <c r="DC93" s="50"/>
      <c r="DD93" s="50"/>
      <c r="DE93" s="50"/>
      <c r="DF93" s="50"/>
      <c r="DG93" s="50"/>
      <c r="DH93" s="50"/>
      <c r="DI93" s="50"/>
      <c r="DJ93" s="50"/>
      <c r="DK93" s="50"/>
      <c r="DL93" s="50"/>
      <c r="DM93" s="50"/>
      <c r="DN93" s="50"/>
      <c r="DO93" s="50"/>
      <c r="DP93" s="50"/>
      <c r="DQ93" s="50"/>
      <c r="DR93" s="50"/>
      <c r="DS93" s="50"/>
      <c r="DT93" s="50"/>
      <c r="DU93" s="50"/>
      <c r="DV93" s="50"/>
      <c r="DW93" s="50"/>
      <c r="DX93" s="50"/>
      <c r="DY93" s="50"/>
      <c r="DZ93" s="50"/>
    </row>
    <row r="94" spans="1:130" s="51" customFormat="1" ht="15" x14ac:dyDescent="0.25">
      <c r="A94" s="518"/>
      <c r="B94" s="531"/>
      <c r="C94" s="531"/>
      <c r="D94" s="518"/>
      <c r="E94" s="531"/>
      <c r="F94" s="540"/>
      <c r="G94" s="534"/>
      <c r="H94" s="534"/>
      <c r="I94" s="518"/>
      <c r="J94" s="518"/>
      <c r="K94" s="540"/>
      <c r="L94" s="518"/>
      <c r="M94" s="546"/>
      <c r="N94" s="549"/>
      <c r="O94" s="275"/>
      <c r="P94" s="273"/>
      <c r="Q94" s="275"/>
      <c r="R94" s="278"/>
      <c r="S94" s="46"/>
      <c r="T94" s="38"/>
      <c r="U94" s="123"/>
      <c r="V94" s="67"/>
      <c r="W94" s="38">
        <v>273</v>
      </c>
      <c r="X94" s="123" t="s">
        <v>858</v>
      </c>
      <c r="Y94" s="296">
        <v>800282</v>
      </c>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c r="BX94" s="50"/>
      <c r="BY94" s="50"/>
      <c r="BZ94" s="50"/>
      <c r="CA94" s="50"/>
      <c r="CB94" s="50"/>
      <c r="CC94" s="50"/>
      <c r="CD94" s="50"/>
      <c r="CE94" s="50"/>
      <c r="CF94" s="50"/>
      <c r="CG94" s="50"/>
      <c r="CH94" s="50"/>
      <c r="CI94" s="50"/>
      <c r="CJ94" s="50"/>
      <c r="CK94" s="50"/>
      <c r="CL94" s="50"/>
      <c r="CM94" s="50"/>
      <c r="CN94" s="50"/>
      <c r="CO94" s="50"/>
      <c r="CP94" s="50"/>
      <c r="CQ94" s="50"/>
      <c r="CR94" s="50"/>
      <c r="CS94" s="50"/>
      <c r="CT94" s="50"/>
      <c r="CU94" s="50"/>
      <c r="CV94" s="50"/>
      <c r="CW94" s="50"/>
      <c r="CX94" s="50"/>
      <c r="CY94" s="50"/>
      <c r="CZ94" s="50"/>
      <c r="DA94" s="50"/>
      <c r="DB94" s="50"/>
      <c r="DC94" s="50"/>
      <c r="DD94" s="50"/>
      <c r="DE94" s="50"/>
      <c r="DF94" s="50"/>
      <c r="DG94" s="50"/>
      <c r="DH94" s="50"/>
      <c r="DI94" s="50"/>
      <c r="DJ94" s="50"/>
      <c r="DK94" s="50"/>
      <c r="DL94" s="50"/>
      <c r="DM94" s="50"/>
      <c r="DN94" s="50"/>
      <c r="DO94" s="50"/>
      <c r="DP94" s="50"/>
      <c r="DQ94" s="50"/>
      <c r="DR94" s="50"/>
      <c r="DS94" s="50"/>
      <c r="DT94" s="50"/>
      <c r="DU94" s="50"/>
      <c r="DV94" s="50"/>
      <c r="DW94" s="50"/>
      <c r="DX94" s="50"/>
      <c r="DY94" s="50"/>
      <c r="DZ94" s="50"/>
    </row>
    <row r="95" spans="1:130" s="51" customFormat="1" ht="15" x14ac:dyDescent="0.25">
      <c r="A95" s="518"/>
      <c r="B95" s="531"/>
      <c r="C95" s="531"/>
      <c r="D95" s="518"/>
      <c r="E95" s="531"/>
      <c r="F95" s="540"/>
      <c r="G95" s="534"/>
      <c r="H95" s="534"/>
      <c r="I95" s="518"/>
      <c r="J95" s="518"/>
      <c r="K95" s="540"/>
      <c r="L95" s="518"/>
      <c r="M95" s="546"/>
      <c r="N95" s="549"/>
      <c r="O95" s="275"/>
      <c r="P95" s="273"/>
      <c r="Q95" s="275"/>
      <c r="R95" s="278"/>
      <c r="S95" s="46"/>
      <c r="T95" s="38"/>
      <c r="U95" s="123"/>
      <c r="V95" s="67"/>
      <c r="W95" s="38">
        <v>308</v>
      </c>
      <c r="X95" s="123" t="s">
        <v>859</v>
      </c>
      <c r="Y95" s="296">
        <v>784382</v>
      </c>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row>
    <row r="96" spans="1:130" s="51" customFormat="1" ht="15" x14ac:dyDescent="0.25">
      <c r="A96" s="518"/>
      <c r="B96" s="531"/>
      <c r="C96" s="531"/>
      <c r="D96" s="518"/>
      <c r="E96" s="531"/>
      <c r="F96" s="540"/>
      <c r="G96" s="534"/>
      <c r="H96" s="534"/>
      <c r="I96" s="518"/>
      <c r="J96" s="518"/>
      <c r="K96" s="540"/>
      <c r="L96" s="518"/>
      <c r="M96" s="546"/>
      <c r="N96" s="549"/>
      <c r="O96" s="601"/>
      <c r="P96" s="273"/>
      <c r="Q96" s="601"/>
      <c r="R96" s="278"/>
      <c r="S96" s="46"/>
      <c r="T96" s="38"/>
      <c r="U96" s="123"/>
      <c r="V96" s="67"/>
      <c r="W96" s="38">
        <v>974</v>
      </c>
      <c r="X96" s="123" t="s">
        <v>860</v>
      </c>
      <c r="Y96" s="296">
        <v>726084</v>
      </c>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c r="BP96" s="50"/>
      <c r="BQ96" s="50"/>
      <c r="BR96" s="50"/>
      <c r="BS96" s="50"/>
      <c r="BT96" s="50"/>
      <c r="BU96" s="50"/>
      <c r="BV96" s="50"/>
      <c r="BW96" s="50"/>
      <c r="BX96" s="50"/>
      <c r="BY96" s="50"/>
      <c r="BZ96" s="50"/>
      <c r="CA96" s="50"/>
      <c r="CB96" s="50"/>
      <c r="CC96" s="50"/>
      <c r="CD96" s="50"/>
      <c r="CE96" s="50"/>
      <c r="CF96" s="50"/>
      <c r="CG96" s="50"/>
      <c r="CH96" s="50"/>
      <c r="CI96" s="50"/>
      <c r="CJ96" s="50"/>
      <c r="CK96" s="50"/>
      <c r="CL96" s="50"/>
      <c r="CM96" s="50"/>
      <c r="CN96" s="50"/>
      <c r="CO96" s="50"/>
      <c r="CP96" s="50"/>
      <c r="CQ96" s="50"/>
      <c r="CR96" s="50"/>
      <c r="CS96" s="50"/>
      <c r="CT96" s="50"/>
      <c r="CU96" s="50"/>
      <c r="CV96" s="50"/>
      <c r="CW96" s="50"/>
      <c r="CX96" s="50"/>
      <c r="CY96" s="50"/>
      <c r="CZ96" s="50"/>
      <c r="DA96" s="50"/>
      <c r="DB96" s="50"/>
      <c r="DC96" s="50"/>
      <c r="DD96" s="50"/>
      <c r="DE96" s="50"/>
      <c r="DF96" s="50"/>
      <c r="DG96" s="50"/>
      <c r="DH96" s="50"/>
      <c r="DI96" s="50"/>
      <c r="DJ96" s="50"/>
      <c r="DK96" s="50"/>
      <c r="DL96" s="50"/>
      <c r="DM96" s="50"/>
      <c r="DN96" s="50"/>
      <c r="DO96" s="50"/>
      <c r="DP96" s="50"/>
      <c r="DQ96" s="50"/>
      <c r="DR96" s="50"/>
      <c r="DS96" s="50"/>
      <c r="DT96" s="50"/>
      <c r="DU96" s="50"/>
      <c r="DV96" s="50"/>
      <c r="DW96" s="50"/>
      <c r="DX96" s="50"/>
      <c r="DY96" s="50"/>
      <c r="DZ96" s="50"/>
    </row>
    <row r="97" spans="1:130" s="51" customFormat="1" ht="15" x14ac:dyDescent="0.25">
      <c r="A97" s="518"/>
      <c r="B97" s="531"/>
      <c r="C97" s="531"/>
      <c r="D97" s="518"/>
      <c r="E97" s="531"/>
      <c r="F97" s="540"/>
      <c r="G97" s="534"/>
      <c r="H97" s="534"/>
      <c r="I97" s="518"/>
      <c r="J97" s="518"/>
      <c r="K97" s="540"/>
      <c r="L97" s="518"/>
      <c r="M97" s="546"/>
      <c r="N97" s="549"/>
      <c r="O97" s="601"/>
      <c r="P97" s="518"/>
      <c r="Q97" s="601"/>
      <c r="R97" s="534"/>
      <c r="S97" s="46"/>
      <c r="T97" s="38"/>
      <c r="U97" s="123"/>
      <c r="V97" s="67"/>
      <c r="W97" s="38">
        <v>1053</v>
      </c>
      <c r="X97" s="123" t="s">
        <v>860</v>
      </c>
      <c r="Y97" s="296">
        <v>726084</v>
      </c>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50"/>
      <c r="BU97" s="50"/>
      <c r="BV97" s="50"/>
      <c r="BW97" s="50"/>
      <c r="BX97" s="50"/>
      <c r="BY97" s="50"/>
      <c r="BZ97" s="50"/>
      <c r="CA97" s="50"/>
      <c r="CB97" s="50"/>
      <c r="CC97" s="50"/>
      <c r="CD97" s="50"/>
      <c r="CE97" s="50"/>
      <c r="CF97" s="50"/>
      <c r="CG97" s="50"/>
      <c r="CH97" s="50"/>
      <c r="CI97" s="50"/>
      <c r="CJ97" s="50"/>
      <c r="CK97" s="50"/>
      <c r="CL97" s="50"/>
      <c r="CM97" s="50"/>
      <c r="CN97" s="50"/>
      <c r="CO97" s="50"/>
      <c r="CP97" s="50"/>
      <c r="CQ97" s="50"/>
      <c r="CR97" s="50"/>
      <c r="CS97" s="50"/>
      <c r="CT97" s="50"/>
      <c r="CU97" s="50"/>
      <c r="CV97" s="50"/>
      <c r="CW97" s="50"/>
      <c r="CX97" s="50"/>
      <c r="CY97" s="50"/>
      <c r="CZ97" s="50"/>
      <c r="DA97" s="50"/>
      <c r="DB97" s="50"/>
      <c r="DC97" s="50"/>
      <c r="DD97" s="50"/>
      <c r="DE97" s="50"/>
      <c r="DF97" s="50"/>
      <c r="DG97" s="50"/>
      <c r="DH97" s="50"/>
      <c r="DI97" s="50"/>
      <c r="DJ97" s="50"/>
      <c r="DK97" s="50"/>
      <c r="DL97" s="50"/>
      <c r="DM97" s="50"/>
      <c r="DN97" s="50"/>
      <c r="DO97" s="50"/>
      <c r="DP97" s="50"/>
      <c r="DQ97" s="50"/>
      <c r="DR97" s="50"/>
      <c r="DS97" s="50"/>
      <c r="DT97" s="50"/>
      <c r="DU97" s="50"/>
      <c r="DV97" s="50"/>
      <c r="DW97" s="50"/>
      <c r="DX97" s="50"/>
      <c r="DY97" s="50"/>
      <c r="DZ97" s="50"/>
    </row>
    <row r="98" spans="1:130" s="51" customFormat="1" ht="15" x14ac:dyDescent="0.25">
      <c r="A98" s="518"/>
      <c r="B98" s="531"/>
      <c r="C98" s="531"/>
      <c r="D98" s="518"/>
      <c r="E98" s="531"/>
      <c r="F98" s="540"/>
      <c r="G98" s="534"/>
      <c r="H98" s="534"/>
      <c r="I98" s="518"/>
      <c r="J98" s="518"/>
      <c r="K98" s="540"/>
      <c r="L98" s="518"/>
      <c r="M98" s="546"/>
      <c r="N98" s="549"/>
      <c r="O98" s="602"/>
      <c r="P98" s="519"/>
      <c r="Q98" s="602"/>
      <c r="R98" s="535"/>
      <c r="S98" s="46"/>
      <c r="T98" s="307">
        <v>772</v>
      </c>
      <c r="U98" s="294">
        <v>44742</v>
      </c>
      <c r="V98" s="295">
        <v>10046538</v>
      </c>
      <c r="W98" s="307">
        <v>3445</v>
      </c>
      <c r="X98" s="294">
        <v>44749</v>
      </c>
      <c r="Y98" s="296">
        <v>749059</v>
      </c>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row>
    <row r="99" spans="1:130" s="51" customFormat="1" ht="15" x14ac:dyDescent="0.25">
      <c r="A99" s="518"/>
      <c r="B99" s="531"/>
      <c r="C99" s="531"/>
      <c r="D99" s="518"/>
      <c r="E99" s="531"/>
      <c r="F99" s="540"/>
      <c r="G99" s="534"/>
      <c r="H99" s="534"/>
      <c r="I99" s="518"/>
      <c r="J99" s="518"/>
      <c r="K99" s="540"/>
      <c r="L99" s="518"/>
      <c r="M99" s="546"/>
      <c r="N99" s="549"/>
      <c r="O99" s="458"/>
      <c r="P99" s="453"/>
      <c r="Q99" s="458"/>
      <c r="R99" s="455"/>
      <c r="S99" s="46"/>
      <c r="T99" s="464"/>
      <c r="U99" s="294"/>
      <c r="V99" s="295"/>
      <c r="W99" s="464">
        <v>3446</v>
      </c>
      <c r="X99" s="294">
        <v>44749</v>
      </c>
      <c r="Y99" s="296">
        <v>847981</v>
      </c>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row>
    <row r="100" spans="1:130" s="51" customFormat="1" ht="15" x14ac:dyDescent="0.25">
      <c r="A100" s="518"/>
      <c r="B100" s="531"/>
      <c r="C100" s="531"/>
      <c r="D100" s="518"/>
      <c r="E100" s="531"/>
      <c r="F100" s="540"/>
      <c r="G100" s="534"/>
      <c r="H100" s="534"/>
      <c r="I100" s="518"/>
      <c r="J100" s="518"/>
      <c r="K100" s="540"/>
      <c r="L100" s="518"/>
      <c r="M100" s="546"/>
      <c r="N100" s="549"/>
      <c r="O100" s="458"/>
      <c r="P100" s="453"/>
      <c r="Q100" s="458"/>
      <c r="R100" s="455"/>
      <c r="S100" s="46"/>
      <c r="T100" s="464"/>
      <c r="U100" s="294"/>
      <c r="V100" s="295"/>
      <c r="W100" s="464">
        <v>3447</v>
      </c>
      <c r="X100" s="294">
        <v>44749</v>
      </c>
      <c r="Y100" s="296">
        <v>1001677</v>
      </c>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c r="CR100" s="50"/>
      <c r="CS100" s="50"/>
      <c r="CT100" s="50"/>
      <c r="CU100" s="50"/>
      <c r="CV100" s="50"/>
      <c r="CW100" s="50"/>
      <c r="CX100" s="50"/>
      <c r="CY100" s="50"/>
      <c r="CZ100" s="50"/>
      <c r="DA100" s="50"/>
      <c r="DB100" s="50"/>
      <c r="DC100" s="50"/>
      <c r="DD100" s="50"/>
      <c r="DE100" s="50"/>
      <c r="DF100" s="50"/>
      <c r="DG100" s="50"/>
      <c r="DH100" s="50"/>
      <c r="DI100" s="50"/>
      <c r="DJ100" s="50"/>
      <c r="DK100" s="50"/>
      <c r="DL100" s="50"/>
      <c r="DM100" s="50"/>
      <c r="DN100" s="50"/>
      <c r="DO100" s="50"/>
      <c r="DP100" s="50"/>
      <c r="DQ100" s="50"/>
      <c r="DR100" s="50"/>
      <c r="DS100" s="50"/>
      <c r="DT100" s="50"/>
      <c r="DU100" s="50"/>
      <c r="DV100" s="50"/>
      <c r="DW100" s="50"/>
      <c r="DX100" s="50"/>
      <c r="DY100" s="50"/>
      <c r="DZ100" s="50"/>
    </row>
    <row r="101" spans="1:130" s="51" customFormat="1" ht="15" x14ac:dyDescent="0.25">
      <c r="A101" s="518"/>
      <c r="B101" s="531"/>
      <c r="C101" s="531"/>
      <c r="D101" s="518"/>
      <c r="E101" s="531"/>
      <c r="F101" s="540"/>
      <c r="G101" s="534"/>
      <c r="H101" s="534"/>
      <c r="I101" s="518"/>
      <c r="J101" s="518"/>
      <c r="K101" s="540"/>
      <c r="L101" s="518"/>
      <c r="M101" s="546"/>
      <c r="N101" s="549"/>
      <c r="O101" s="458"/>
      <c r="P101" s="453"/>
      <c r="Q101" s="458"/>
      <c r="R101" s="455"/>
      <c r="S101" s="46"/>
      <c r="T101" s="464"/>
      <c r="U101" s="294"/>
      <c r="V101" s="295"/>
      <c r="W101" s="464">
        <v>3448</v>
      </c>
      <c r="X101" s="294">
        <v>44749</v>
      </c>
      <c r="Y101" s="296">
        <v>847981</v>
      </c>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50"/>
      <c r="DI101" s="50"/>
      <c r="DJ101" s="50"/>
      <c r="DK101" s="50"/>
      <c r="DL101" s="50"/>
      <c r="DM101" s="50"/>
      <c r="DN101" s="50"/>
      <c r="DO101" s="50"/>
      <c r="DP101" s="50"/>
      <c r="DQ101" s="50"/>
      <c r="DR101" s="50"/>
      <c r="DS101" s="50"/>
      <c r="DT101" s="50"/>
      <c r="DU101" s="50"/>
      <c r="DV101" s="50"/>
      <c r="DW101" s="50"/>
      <c r="DX101" s="50"/>
      <c r="DY101" s="50"/>
      <c r="DZ101" s="50"/>
    </row>
    <row r="102" spans="1:130" s="51" customFormat="1" ht="15" x14ac:dyDescent="0.25">
      <c r="A102" s="518"/>
      <c r="B102" s="531"/>
      <c r="C102" s="531"/>
      <c r="D102" s="518"/>
      <c r="E102" s="531"/>
      <c r="F102" s="540"/>
      <c r="G102" s="534"/>
      <c r="H102" s="534"/>
      <c r="I102" s="518"/>
      <c r="J102" s="518"/>
      <c r="K102" s="540"/>
      <c r="L102" s="518"/>
      <c r="M102" s="546"/>
      <c r="N102" s="549"/>
      <c r="O102" s="458"/>
      <c r="P102" s="453"/>
      <c r="Q102" s="458"/>
      <c r="R102" s="455"/>
      <c r="S102" s="46"/>
      <c r="T102" s="464"/>
      <c r="U102" s="294"/>
      <c r="V102" s="295"/>
      <c r="W102" s="464">
        <v>3449</v>
      </c>
      <c r="X102" s="294">
        <v>44749</v>
      </c>
      <c r="Y102" s="296">
        <v>847981</v>
      </c>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row>
    <row r="103" spans="1:130" s="51" customFormat="1" ht="15" x14ac:dyDescent="0.25">
      <c r="A103" s="518"/>
      <c r="B103" s="531"/>
      <c r="C103" s="531"/>
      <c r="D103" s="518"/>
      <c r="E103" s="531"/>
      <c r="F103" s="540"/>
      <c r="G103" s="534"/>
      <c r="H103" s="534"/>
      <c r="I103" s="518"/>
      <c r="J103" s="518"/>
      <c r="K103" s="540"/>
      <c r="L103" s="518"/>
      <c r="M103" s="546"/>
      <c r="N103" s="549"/>
      <c r="O103" s="458"/>
      <c r="P103" s="453"/>
      <c r="Q103" s="458"/>
      <c r="R103" s="455"/>
      <c r="S103" s="46"/>
      <c r="T103" s="464"/>
      <c r="U103" s="294"/>
      <c r="V103" s="295"/>
      <c r="W103" s="464">
        <v>3450</v>
      </c>
      <c r="X103" s="294">
        <v>44749</v>
      </c>
      <c r="Y103" s="296">
        <v>922179</v>
      </c>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0"/>
      <c r="CG103" s="50"/>
      <c r="CH103" s="50"/>
      <c r="CI103" s="50"/>
      <c r="CJ103" s="50"/>
      <c r="CK103" s="50"/>
      <c r="CL103" s="50"/>
      <c r="CM103" s="50"/>
      <c r="CN103" s="50"/>
      <c r="CO103" s="50"/>
      <c r="CP103" s="50"/>
      <c r="CQ103" s="50"/>
      <c r="CR103" s="50"/>
      <c r="CS103" s="50"/>
      <c r="CT103" s="50"/>
      <c r="CU103" s="50"/>
      <c r="CV103" s="50"/>
      <c r="CW103" s="50"/>
      <c r="CX103" s="50"/>
      <c r="CY103" s="50"/>
      <c r="CZ103" s="50"/>
      <c r="DA103" s="50"/>
      <c r="DB103" s="50"/>
      <c r="DC103" s="50"/>
      <c r="DD103" s="50"/>
      <c r="DE103" s="50"/>
      <c r="DF103" s="50"/>
      <c r="DG103" s="50"/>
      <c r="DH103" s="50"/>
      <c r="DI103" s="50"/>
      <c r="DJ103" s="50"/>
      <c r="DK103" s="50"/>
      <c r="DL103" s="50"/>
      <c r="DM103" s="50"/>
      <c r="DN103" s="50"/>
      <c r="DO103" s="50"/>
      <c r="DP103" s="50"/>
      <c r="DQ103" s="50"/>
      <c r="DR103" s="50"/>
      <c r="DS103" s="50"/>
      <c r="DT103" s="50"/>
      <c r="DU103" s="50"/>
      <c r="DV103" s="50"/>
      <c r="DW103" s="50"/>
      <c r="DX103" s="50"/>
      <c r="DY103" s="50"/>
      <c r="DZ103" s="50"/>
    </row>
    <row r="104" spans="1:130" s="51" customFormat="1" ht="15" x14ac:dyDescent="0.25">
      <c r="A104" s="518"/>
      <c r="B104" s="531"/>
      <c r="C104" s="531"/>
      <c r="D104" s="518"/>
      <c r="E104" s="531"/>
      <c r="F104" s="540"/>
      <c r="G104" s="534"/>
      <c r="H104" s="534"/>
      <c r="I104" s="518"/>
      <c r="J104" s="518"/>
      <c r="K104" s="540"/>
      <c r="L104" s="518"/>
      <c r="M104" s="546"/>
      <c r="N104" s="549"/>
      <c r="O104" s="458"/>
      <c r="P104" s="453"/>
      <c r="Q104" s="458"/>
      <c r="R104" s="455"/>
      <c r="S104" s="46"/>
      <c r="T104" s="464"/>
      <c r="U104" s="294"/>
      <c r="V104" s="295"/>
      <c r="W104" s="464">
        <v>3459</v>
      </c>
      <c r="X104" s="294">
        <v>44750</v>
      </c>
      <c r="Y104" s="296">
        <v>842681</v>
      </c>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c r="BP104" s="50"/>
      <c r="BQ104" s="50"/>
      <c r="BR104" s="50"/>
      <c r="BS104" s="50"/>
      <c r="BT104" s="50"/>
      <c r="BU104" s="50"/>
      <c r="BV104" s="50"/>
      <c r="BW104" s="50"/>
      <c r="BX104" s="50"/>
      <c r="BY104" s="50"/>
      <c r="BZ104" s="50"/>
      <c r="CA104" s="50"/>
      <c r="CB104" s="50"/>
      <c r="CC104" s="50"/>
      <c r="CD104" s="50"/>
      <c r="CE104" s="50"/>
      <c r="CF104" s="50"/>
      <c r="CG104" s="50"/>
      <c r="CH104" s="50"/>
      <c r="CI104" s="50"/>
      <c r="CJ104" s="50"/>
      <c r="CK104" s="50"/>
      <c r="CL104" s="50"/>
      <c r="CM104" s="50"/>
      <c r="CN104" s="50"/>
      <c r="CO104" s="50"/>
      <c r="CP104" s="50"/>
      <c r="CQ104" s="50"/>
      <c r="CR104" s="50"/>
      <c r="CS104" s="50"/>
      <c r="CT104" s="50"/>
      <c r="CU104" s="50"/>
      <c r="CV104" s="50"/>
      <c r="CW104" s="50"/>
      <c r="CX104" s="50"/>
      <c r="CY104" s="50"/>
      <c r="CZ104" s="50"/>
      <c r="DA104" s="50"/>
      <c r="DB104" s="50"/>
      <c r="DC104" s="50"/>
      <c r="DD104" s="50"/>
      <c r="DE104" s="50"/>
      <c r="DF104" s="50"/>
      <c r="DG104" s="50"/>
      <c r="DH104" s="50"/>
      <c r="DI104" s="50"/>
      <c r="DJ104" s="50"/>
      <c r="DK104" s="50"/>
      <c r="DL104" s="50"/>
      <c r="DM104" s="50"/>
      <c r="DN104" s="50"/>
      <c r="DO104" s="50"/>
      <c r="DP104" s="50"/>
      <c r="DQ104" s="50"/>
      <c r="DR104" s="50"/>
      <c r="DS104" s="50"/>
      <c r="DT104" s="50"/>
      <c r="DU104" s="50"/>
      <c r="DV104" s="50"/>
      <c r="DW104" s="50"/>
      <c r="DX104" s="50"/>
      <c r="DY104" s="50"/>
      <c r="DZ104" s="50"/>
    </row>
    <row r="105" spans="1:130" s="51" customFormat="1" ht="15" x14ac:dyDescent="0.25">
      <c r="A105" s="518"/>
      <c r="B105" s="531"/>
      <c r="C105" s="531"/>
      <c r="D105" s="518"/>
      <c r="E105" s="531"/>
      <c r="F105" s="540"/>
      <c r="G105" s="534"/>
      <c r="H105" s="534"/>
      <c r="I105" s="518"/>
      <c r="J105" s="518"/>
      <c r="K105" s="540"/>
      <c r="L105" s="518"/>
      <c r="M105" s="546"/>
      <c r="N105" s="549"/>
      <c r="O105" s="458"/>
      <c r="P105" s="453"/>
      <c r="Q105" s="458"/>
      <c r="R105" s="455"/>
      <c r="S105" s="46"/>
      <c r="T105" s="464"/>
      <c r="U105" s="294"/>
      <c r="V105" s="295"/>
      <c r="W105" s="464">
        <v>3460</v>
      </c>
      <c r="X105" s="294">
        <v>44750</v>
      </c>
      <c r="Y105" s="296">
        <v>842681</v>
      </c>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c r="BP105" s="50"/>
      <c r="BQ105" s="50"/>
      <c r="BR105" s="50"/>
      <c r="BS105" s="50"/>
      <c r="BT105" s="50"/>
      <c r="BU105" s="50"/>
      <c r="BV105" s="50"/>
      <c r="BW105" s="50"/>
      <c r="BX105" s="50"/>
      <c r="BY105" s="50"/>
      <c r="BZ105" s="50"/>
      <c r="CA105" s="50"/>
      <c r="CB105" s="50"/>
      <c r="CC105" s="50"/>
      <c r="CD105" s="50"/>
      <c r="CE105" s="50"/>
      <c r="CF105" s="50"/>
      <c r="CG105" s="50"/>
      <c r="CH105" s="50"/>
      <c r="CI105" s="50"/>
      <c r="CJ105" s="50"/>
      <c r="CK105" s="50"/>
      <c r="CL105" s="50"/>
      <c r="CM105" s="50"/>
      <c r="CN105" s="50"/>
      <c r="CO105" s="50"/>
      <c r="CP105" s="50"/>
      <c r="CQ105" s="50"/>
      <c r="CR105" s="50"/>
      <c r="CS105" s="50"/>
      <c r="CT105" s="50"/>
      <c r="CU105" s="50"/>
      <c r="CV105" s="50"/>
      <c r="CW105" s="50"/>
      <c r="CX105" s="50"/>
      <c r="CY105" s="50"/>
      <c r="CZ105" s="50"/>
      <c r="DA105" s="50"/>
      <c r="DB105" s="50"/>
      <c r="DC105" s="50"/>
      <c r="DD105" s="50"/>
      <c r="DE105" s="50"/>
      <c r="DF105" s="50"/>
      <c r="DG105" s="50"/>
      <c r="DH105" s="50"/>
      <c r="DI105" s="50"/>
      <c r="DJ105" s="50"/>
      <c r="DK105" s="50"/>
      <c r="DL105" s="50"/>
      <c r="DM105" s="50"/>
      <c r="DN105" s="50"/>
      <c r="DO105" s="50"/>
      <c r="DP105" s="50"/>
      <c r="DQ105" s="50"/>
      <c r="DR105" s="50"/>
      <c r="DS105" s="50"/>
      <c r="DT105" s="50"/>
      <c r="DU105" s="50"/>
      <c r="DV105" s="50"/>
      <c r="DW105" s="50"/>
      <c r="DX105" s="50"/>
      <c r="DY105" s="50"/>
      <c r="DZ105" s="50"/>
    </row>
    <row r="106" spans="1:130" s="51" customFormat="1" ht="15" x14ac:dyDescent="0.25">
      <c r="A106" s="518"/>
      <c r="B106" s="531"/>
      <c r="C106" s="531"/>
      <c r="D106" s="518"/>
      <c r="E106" s="531"/>
      <c r="F106" s="540"/>
      <c r="G106" s="534"/>
      <c r="H106" s="534"/>
      <c r="I106" s="518"/>
      <c r="J106" s="518"/>
      <c r="K106" s="540"/>
      <c r="L106" s="518"/>
      <c r="M106" s="546"/>
      <c r="N106" s="549"/>
      <c r="O106" s="458"/>
      <c r="P106" s="453"/>
      <c r="Q106" s="458"/>
      <c r="R106" s="455"/>
      <c r="S106" s="46"/>
      <c r="T106" s="464"/>
      <c r="U106" s="294"/>
      <c r="V106" s="295"/>
      <c r="W106" s="464">
        <v>3461</v>
      </c>
      <c r="X106" s="294">
        <v>44750</v>
      </c>
      <c r="Y106" s="296">
        <v>280894</v>
      </c>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c r="BP106" s="50"/>
      <c r="BQ106" s="50"/>
      <c r="BR106" s="50"/>
      <c r="BS106" s="50"/>
      <c r="BT106" s="50"/>
      <c r="BU106" s="50"/>
      <c r="BV106" s="50"/>
      <c r="BW106" s="50"/>
      <c r="BX106" s="50"/>
      <c r="BY106" s="50"/>
      <c r="BZ106" s="50"/>
      <c r="CA106" s="50"/>
      <c r="CB106" s="50"/>
      <c r="CC106" s="50"/>
      <c r="CD106" s="50"/>
      <c r="CE106" s="50"/>
      <c r="CF106" s="50"/>
      <c r="CG106" s="50"/>
      <c r="CH106" s="50"/>
      <c r="CI106" s="50"/>
      <c r="CJ106" s="50"/>
      <c r="CK106" s="50"/>
      <c r="CL106" s="50"/>
      <c r="CM106" s="50"/>
      <c r="CN106" s="50"/>
      <c r="CO106" s="50"/>
      <c r="CP106" s="50"/>
      <c r="CQ106" s="50"/>
      <c r="CR106" s="50"/>
      <c r="CS106" s="50"/>
      <c r="CT106" s="50"/>
      <c r="CU106" s="50"/>
      <c r="CV106" s="50"/>
      <c r="CW106" s="50"/>
      <c r="CX106" s="50"/>
      <c r="CY106" s="50"/>
      <c r="CZ106" s="50"/>
      <c r="DA106" s="50"/>
      <c r="DB106" s="50"/>
      <c r="DC106" s="50"/>
      <c r="DD106" s="50"/>
      <c r="DE106" s="50"/>
      <c r="DF106" s="50"/>
      <c r="DG106" s="50"/>
      <c r="DH106" s="50"/>
      <c r="DI106" s="50"/>
      <c r="DJ106" s="50"/>
      <c r="DK106" s="50"/>
      <c r="DL106" s="50"/>
      <c r="DM106" s="50"/>
      <c r="DN106" s="50"/>
      <c r="DO106" s="50"/>
      <c r="DP106" s="50"/>
      <c r="DQ106" s="50"/>
      <c r="DR106" s="50"/>
      <c r="DS106" s="50"/>
      <c r="DT106" s="50"/>
      <c r="DU106" s="50"/>
      <c r="DV106" s="50"/>
      <c r="DW106" s="50"/>
      <c r="DX106" s="50"/>
      <c r="DY106" s="50"/>
      <c r="DZ106" s="50"/>
    </row>
    <row r="107" spans="1:130" s="51" customFormat="1" ht="15" x14ac:dyDescent="0.25">
      <c r="A107" s="518"/>
      <c r="B107" s="531"/>
      <c r="C107" s="531"/>
      <c r="D107" s="518"/>
      <c r="E107" s="531"/>
      <c r="F107" s="540"/>
      <c r="G107" s="534"/>
      <c r="H107" s="534"/>
      <c r="I107" s="518"/>
      <c r="J107" s="518"/>
      <c r="K107" s="540"/>
      <c r="L107" s="518"/>
      <c r="M107" s="546"/>
      <c r="N107" s="549"/>
      <c r="O107" s="458"/>
      <c r="P107" s="453"/>
      <c r="Q107" s="458"/>
      <c r="R107" s="455"/>
      <c r="S107" s="46"/>
      <c r="T107" s="464"/>
      <c r="U107" s="294"/>
      <c r="V107" s="295"/>
      <c r="W107" s="464">
        <v>3464</v>
      </c>
      <c r="X107" s="294">
        <v>44753</v>
      </c>
      <c r="Y107" s="296">
        <v>826781</v>
      </c>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c r="BP107" s="50"/>
      <c r="BQ107" s="50"/>
      <c r="BR107" s="50"/>
      <c r="BS107" s="50"/>
      <c r="BT107" s="50"/>
      <c r="BU107" s="50"/>
      <c r="BV107" s="50"/>
      <c r="BW107" s="50"/>
      <c r="BX107" s="50"/>
      <c r="BY107" s="50"/>
      <c r="BZ107" s="50"/>
      <c r="CA107" s="50"/>
      <c r="CB107" s="50"/>
      <c r="CC107" s="50"/>
      <c r="CD107" s="50"/>
      <c r="CE107" s="50"/>
      <c r="CF107" s="50"/>
      <c r="CG107" s="50"/>
      <c r="CH107" s="50"/>
      <c r="CI107" s="50"/>
      <c r="CJ107" s="50"/>
      <c r="CK107" s="50"/>
      <c r="CL107" s="50"/>
      <c r="CM107" s="50"/>
      <c r="CN107" s="50"/>
      <c r="CO107" s="50"/>
      <c r="CP107" s="50"/>
      <c r="CQ107" s="50"/>
      <c r="CR107" s="50"/>
      <c r="CS107" s="50"/>
      <c r="CT107" s="50"/>
      <c r="CU107" s="50"/>
      <c r="CV107" s="50"/>
      <c r="CW107" s="50"/>
      <c r="CX107" s="50"/>
      <c r="CY107" s="50"/>
      <c r="CZ107" s="50"/>
      <c r="DA107" s="50"/>
      <c r="DB107" s="50"/>
      <c r="DC107" s="50"/>
      <c r="DD107" s="50"/>
      <c r="DE107" s="50"/>
      <c r="DF107" s="50"/>
      <c r="DG107" s="50"/>
      <c r="DH107" s="50"/>
      <c r="DI107" s="50"/>
      <c r="DJ107" s="50"/>
      <c r="DK107" s="50"/>
      <c r="DL107" s="50"/>
      <c r="DM107" s="50"/>
      <c r="DN107" s="50"/>
      <c r="DO107" s="50"/>
      <c r="DP107" s="50"/>
      <c r="DQ107" s="50"/>
      <c r="DR107" s="50"/>
      <c r="DS107" s="50"/>
      <c r="DT107" s="50"/>
      <c r="DU107" s="50"/>
      <c r="DV107" s="50"/>
      <c r="DW107" s="50"/>
      <c r="DX107" s="50"/>
      <c r="DY107" s="50"/>
      <c r="DZ107" s="50"/>
    </row>
    <row r="108" spans="1:130" s="51" customFormat="1" ht="15" x14ac:dyDescent="0.25">
      <c r="A108" s="518"/>
      <c r="B108" s="531"/>
      <c r="C108" s="531"/>
      <c r="D108" s="518"/>
      <c r="E108" s="531"/>
      <c r="F108" s="540"/>
      <c r="G108" s="534"/>
      <c r="H108" s="534"/>
      <c r="I108" s="518"/>
      <c r="J108" s="518"/>
      <c r="K108" s="540"/>
      <c r="L108" s="518"/>
      <c r="M108" s="546"/>
      <c r="N108" s="549"/>
      <c r="O108" s="458"/>
      <c r="P108" s="453"/>
      <c r="Q108" s="458"/>
      <c r="R108" s="455"/>
      <c r="S108" s="46"/>
      <c r="T108" s="464"/>
      <c r="U108" s="294"/>
      <c r="V108" s="295"/>
      <c r="W108" s="464">
        <v>3909</v>
      </c>
      <c r="X108" s="294">
        <v>44775</v>
      </c>
      <c r="Y108" s="296">
        <v>462385</v>
      </c>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0"/>
      <c r="CA108" s="50"/>
      <c r="CB108" s="50"/>
      <c r="CC108" s="50"/>
      <c r="CD108" s="50"/>
      <c r="CE108" s="50"/>
      <c r="CF108" s="50"/>
      <c r="CG108" s="50"/>
      <c r="CH108" s="50"/>
      <c r="CI108" s="50"/>
      <c r="CJ108" s="50"/>
      <c r="CK108" s="50"/>
      <c r="CL108" s="50"/>
      <c r="CM108" s="50"/>
      <c r="CN108" s="50"/>
      <c r="CO108" s="50"/>
      <c r="CP108" s="50"/>
      <c r="CQ108" s="50"/>
      <c r="CR108" s="50"/>
      <c r="CS108" s="50"/>
      <c r="CT108" s="50"/>
      <c r="CU108" s="50"/>
      <c r="CV108" s="50"/>
      <c r="CW108" s="50"/>
      <c r="CX108" s="50"/>
      <c r="CY108" s="50"/>
      <c r="CZ108" s="50"/>
      <c r="DA108" s="50"/>
      <c r="DB108" s="50"/>
      <c r="DC108" s="50"/>
      <c r="DD108" s="50"/>
      <c r="DE108" s="50"/>
      <c r="DF108" s="50"/>
      <c r="DG108" s="50"/>
      <c r="DH108" s="50"/>
      <c r="DI108" s="50"/>
      <c r="DJ108" s="50"/>
      <c r="DK108" s="50"/>
      <c r="DL108" s="50"/>
      <c r="DM108" s="50"/>
      <c r="DN108" s="50"/>
      <c r="DO108" s="50"/>
      <c r="DP108" s="50"/>
      <c r="DQ108" s="50"/>
      <c r="DR108" s="50"/>
      <c r="DS108" s="50"/>
      <c r="DT108" s="50"/>
      <c r="DU108" s="50"/>
      <c r="DV108" s="50"/>
      <c r="DW108" s="50"/>
      <c r="DX108" s="50"/>
      <c r="DY108" s="50"/>
      <c r="DZ108" s="50"/>
    </row>
    <row r="109" spans="1:130" s="51" customFormat="1" ht="15" x14ac:dyDescent="0.25">
      <c r="A109" s="518"/>
      <c r="B109" s="531"/>
      <c r="C109" s="531"/>
      <c r="D109" s="518"/>
      <c r="E109" s="531"/>
      <c r="F109" s="540"/>
      <c r="G109" s="534"/>
      <c r="H109" s="534"/>
      <c r="I109" s="518"/>
      <c r="J109" s="518"/>
      <c r="K109" s="540"/>
      <c r="L109" s="518"/>
      <c r="M109" s="546"/>
      <c r="N109" s="549"/>
      <c r="O109" s="458"/>
      <c r="P109" s="453"/>
      <c r="Q109" s="458"/>
      <c r="R109" s="455"/>
      <c r="S109" s="46"/>
      <c r="T109" s="464"/>
      <c r="U109" s="294"/>
      <c r="V109" s="295"/>
      <c r="W109" s="464">
        <v>4849</v>
      </c>
      <c r="X109" s="294">
        <v>44805</v>
      </c>
      <c r="Y109" s="296">
        <v>561787</v>
      </c>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row>
    <row r="110" spans="1:130" s="51" customFormat="1" ht="15" x14ac:dyDescent="0.25">
      <c r="A110" s="518"/>
      <c r="B110" s="531"/>
      <c r="C110" s="531"/>
      <c r="D110" s="519"/>
      <c r="E110" s="532"/>
      <c r="F110" s="541"/>
      <c r="G110" s="535"/>
      <c r="H110" s="535"/>
      <c r="I110" s="519"/>
      <c r="J110" s="519"/>
      <c r="K110" s="541"/>
      <c r="L110" s="519"/>
      <c r="M110" s="547"/>
      <c r="N110" s="549"/>
      <c r="O110" s="458"/>
      <c r="P110" s="453"/>
      <c r="Q110" s="458"/>
      <c r="R110" s="455"/>
      <c r="S110" s="46"/>
      <c r="T110" s="464"/>
      <c r="U110" s="294"/>
      <c r="V110" s="295"/>
      <c r="W110" s="464"/>
      <c r="X110" s="294"/>
      <c r="Y110" s="296"/>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c r="BP110" s="50"/>
      <c r="BQ110" s="50"/>
      <c r="BR110" s="50"/>
      <c r="BS110" s="50"/>
      <c r="BT110" s="50"/>
      <c r="BU110" s="50"/>
      <c r="BV110" s="50"/>
      <c r="BW110" s="50"/>
      <c r="BX110" s="50"/>
      <c r="BY110" s="50"/>
      <c r="BZ110" s="50"/>
      <c r="CA110" s="50"/>
      <c r="CB110" s="50"/>
      <c r="CC110" s="50"/>
      <c r="CD110" s="50"/>
      <c r="CE110" s="50"/>
      <c r="CF110" s="50"/>
      <c r="CG110" s="50"/>
      <c r="CH110" s="50"/>
      <c r="CI110" s="50"/>
      <c r="CJ110" s="50"/>
      <c r="CK110" s="50"/>
      <c r="CL110" s="50"/>
      <c r="CM110" s="50"/>
      <c r="CN110" s="50"/>
      <c r="CO110" s="50"/>
      <c r="CP110" s="50"/>
      <c r="CQ110" s="50"/>
      <c r="CR110" s="50"/>
      <c r="CS110" s="50"/>
      <c r="CT110" s="50"/>
      <c r="CU110" s="50"/>
      <c r="CV110" s="50"/>
      <c r="CW110" s="50"/>
      <c r="CX110" s="50"/>
      <c r="CY110" s="50"/>
      <c r="CZ110" s="50"/>
      <c r="DA110" s="50"/>
      <c r="DB110" s="50"/>
      <c r="DC110" s="50"/>
      <c r="DD110" s="50"/>
      <c r="DE110" s="50"/>
      <c r="DF110" s="50"/>
      <c r="DG110" s="50"/>
      <c r="DH110" s="50"/>
      <c r="DI110" s="50"/>
      <c r="DJ110" s="50"/>
      <c r="DK110" s="50"/>
      <c r="DL110" s="50"/>
      <c r="DM110" s="50"/>
      <c r="DN110" s="50"/>
      <c r="DO110" s="50"/>
      <c r="DP110" s="50"/>
      <c r="DQ110" s="50"/>
      <c r="DR110" s="50"/>
      <c r="DS110" s="50"/>
      <c r="DT110" s="50"/>
      <c r="DU110" s="50"/>
      <c r="DV110" s="50"/>
      <c r="DW110" s="50"/>
      <c r="DX110" s="50"/>
      <c r="DY110" s="50"/>
      <c r="DZ110" s="50"/>
    </row>
    <row r="111" spans="1:130" s="51" customFormat="1" ht="15" x14ac:dyDescent="0.25">
      <c r="A111" s="518"/>
      <c r="B111" s="531"/>
      <c r="C111" s="531"/>
      <c r="D111" s="517" t="s">
        <v>824</v>
      </c>
      <c r="E111" s="530" t="s">
        <v>136</v>
      </c>
      <c r="F111" s="539">
        <v>18168662</v>
      </c>
      <c r="G111" s="533">
        <v>0</v>
      </c>
      <c r="H111" s="533"/>
      <c r="I111" s="517"/>
      <c r="J111" s="517"/>
      <c r="K111" s="539">
        <v>1300000</v>
      </c>
      <c r="L111" s="517"/>
      <c r="M111" s="603">
        <f>+F111+G111+I111+H111+J111+K111-L111</f>
        <v>19468662</v>
      </c>
      <c r="N111" s="549"/>
      <c r="O111" s="274" t="s">
        <v>335</v>
      </c>
      <c r="P111" s="379">
        <v>8</v>
      </c>
      <c r="Q111" s="274" t="s">
        <v>401</v>
      </c>
      <c r="R111" s="277">
        <v>9691790</v>
      </c>
      <c r="S111" s="46"/>
      <c r="T111" s="38">
        <v>32</v>
      </c>
      <c r="U111" s="123">
        <v>44605</v>
      </c>
      <c r="V111" s="296">
        <v>8852015</v>
      </c>
      <c r="W111" s="38">
        <v>151</v>
      </c>
      <c r="X111" s="123" t="s">
        <v>856</v>
      </c>
      <c r="Y111" s="296">
        <v>529874</v>
      </c>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row>
    <row r="112" spans="1:130" s="51" customFormat="1" ht="15" x14ac:dyDescent="0.25">
      <c r="A112" s="518"/>
      <c r="B112" s="531"/>
      <c r="C112" s="531"/>
      <c r="D112" s="518"/>
      <c r="E112" s="531"/>
      <c r="F112" s="540"/>
      <c r="G112" s="534"/>
      <c r="H112" s="534"/>
      <c r="I112" s="518"/>
      <c r="J112" s="518"/>
      <c r="K112" s="540"/>
      <c r="L112" s="518"/>
      <c r="M112" s="604"/>
      <c r="N112" s="549"/>
      <c r="O112" s="279" t="s">
        <v>1463</v>
      </c>
      <c r="P112" s="380" t="s">
        <v>1464</v>
      </c>
      <c r="Q112" s="279" t="s">
        <v>1465</v>
      </c>
      <c r="R112" s="280">
        <v>10605254</v>
      </c>
      <c r="S112" s="46"/>
      <c r="T112" s="38"/>
      <c r="U112" s="123"/>
      <c r="V112" s="67"/>
      <c r="W112" s="38">
        <v>152</v>
      </c>
      <c r="X112" s="123" t="s">
        <v>856</v>
      </c>
      <c r="Y112" s="296">
        <v>904944</v>
      </c>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row>
    <row r="113" spans="1:130" s="51" customFormat="1" ht="15" x14ac:dyDescent="0.25">
      <c r="A113" s="518"/>
      <c r="B113" s="531"/>
      <c r="C113" s="531"/>
      <c r="D113" s="518"/>
      <c r="E113" s="531"/>
      <c r="F113" s="540"/>
      <c r="G113" s="534"/>
      <c r="H113" s="534"/>
      <c r="I113" s="518"/>
      <c r="J113" s="518"/>
      <c r="K113" s="540"/>
      <c r="L113" s="518"/>
      <c r="M113" s="604"/>
      <c r="N113" s="549"/>
      <c r="O113" s="275"/>
      <c r="P113" s="273"/>
      <c r="Q113" s="275"/>
      <c r="R113" s="278"/>
      <c r="S113" s="46"/>
      <c r="T113" s="38"/>
      <c r="U113" s="123"/>
      <c r="V113" s="67"/>
      <c r="W113" s="38">
        <v>182</v>
      </c>
      <c r="X113" s="123" t="s">
        <v>856</v>
      </c>
      <c r="Y113" s="296">
        <v>696992</v>
      </c>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c r="CH113" s="50"/>
      <c r="CI113" s="50"/>
      <c r="CJ113" s="50"/>
      <c r="CK113" s="50"/>
      <c r="CL113" s="50"/>
      <c r="CM113" s="50"/>
      <c r="CN113" s="50"/>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row>
    <row r="114" spans="1:130" s="51" customFormat="1" ht="15" x14ac:dyDescent="0.25">
      <c r="A114" s="518"/>
      <c r="B114" s="531"/>
      <c r="C114" s="531"/>
      <c r="D114" s="518"/>
      <c r="E114" s="531"/>
      <c r="F114" s="540"/>
      <c r="G114" s="534"/>
      <c r="H114" s="534"/>
      <c r="I114" s="518"/>
      <c r="J114" s="518"/>
      <c r="K114" s="540"/>
      <c r="L114" s="518"/>
      <c r="M114" s="604"/>
      <c r="N114" s="549"/>
      <c r="O114" s="275"/>
      <c r="P114" s="273"/>
      <c r="Q114" s="275"/>
      <c r="R114" s="278"/>
      <c r="S114" s="46"/>
      <c r="T114" s="38"/>
      <c r="U114" s="123"/>
      <c r="V114" s="67"/>
      <c r="W114" s="38">
        <v>183</v>
      </c>
      <c r="X114" s="123" t="s">
        <v>856</v>
      </c>
      <c r="Y114" s="296">
        <v>858079</v>
      </c>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c r="BV114" s="50"/>
      <c r="BW114" s="50"/>
      <c r="BX114" s="50"/>
      <c r="BY114" s="50"/>
      <c r="BZ114" s="50"/>
      <c r="CA114" s="50"/>
      <c r="CB114" s="50"/>
      <c r="CC114" s="50"/>
      <c r="CD114" s="50"/>
      <c r="CE114" s="50"/>
      <c r="CF114" s="50"/>
      <c r="CG114" s="50"/>
      <c r="CH114" s="50"/>
      <c r="CI114" s="50"/>
      <c r="CJ114" s="50"/>
      <c r="CK114" s="50"/>
      <c r="CL114" s="50"/>
      <c r="CM114" s="50"/>
      <c r="CN114" s="50"/>
      <c r="CO114" s="50"/>
      <c r="CP114" s="50"/>
      <c r="CQ114" s="50"/>
      <c r="CR114" s="50"/>
      <c r="CS114" s="50"/>
      <c r="CT114" s="50"/>
      <c r="CU114" s="50"/>
      <c r="CV114" s="50"/>
      <c r="CW114" s="50"/>
      <c r="CX114" s="50"/>
      <c r="CY114" s="50"/>
      <c r="CZ114" s="50"/>
      <c r="DA114" s="50"/>
      <c r="DB114" s="50"/>
      <c r="DC114" s="50"/>
      <c r="DD114" s="50"/>
      <c r="DE114" s="50"/>
      <c r="DF114" s="50"/>
      <c r="DG114" s="50"/>
      <c r="DH114" s="50"/>
      <c r="DI114" s="50"/>
      <c r="DJ114" s="50"/>
      <c r="DK114" s="50"/>
      <c r="DL114" s="50"/>
      <c r="DM114" s="50"/>
      <c r="DN114" s="50"/>
      <c r="DO114" s="50"/>
      <c r="DP114" s="50"/>
      <c r="DQ114" s="50"/>
      <c r="DR114" s="50"/>
      <c r="DS114" s="50"/>
      <c r="DT114" s="50"/>
      <c r="DU114" s="50"/>
      <c r="DV114" s="50"/>
      <c r="DW114" s="50"/>
      <c r="DX114" s="50"/>
      <c r="DY114" s="50"/>
      <c r="DZ114" s="50"/>
    </row>
    <row r="115" spans="1:130" s="51" customFormat="1" ht="15" x14ac:dyDescent="0.25">
      <c r="A115" s="518"/>
      <c r="B115" s="531"/>
      <c r="C115" s="531"/>
      <c r="D115" s="518"/>
      <c r="E115" s="531"/>
      <c r="F115" s="540"/>
      <c r="G115" s="534"/>
      <c r="H115" s="534"/>
      <c r="I115" s="518"/>
      <c r="J115" s="518"/>
      <c r="K115" s="540"/>
      <c r="L115" s="518"/>
      <c r="M115" s="604"/>
      <c r="N115" s="549"/>
      <c r="O115" s="275"/>
      <c r="P115" s="273"/>
      <c r="Q115" s="275"/>
      <c r="R115" s="278"/>
      <c r="S115" s="46"/>
      <c r="T115" s="38"/>
      <c r="U115" s="123"/>
      <c r="V115" s="67"/>
      <c r="W115" s="38">
        <v>187</v>
      </c>
      <c r="X115" s="123" t="s">
        <v>857</v>
      </c>
      <c r="Y115" s="296">
        <v>858079</v>
      </c>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c r="CH115" s="50"/>
      <c r="CI115" s="50"/>
      <c r="CJ115" s="50"/>
      <c r="CK115" s="50"/>
      <c r="CL115" s="50"/>
      <c r="CM115" s="50"/>
      <c r="CN115" s="50"/>
      <c r="CO115" s="50"/>
      <c r="CP115" s="50"/>
      <c r="CQ115" s="50"/>
      <c r="CR115" s="50"/>
      <c r="CS115" s="50"/>
      <c r="CT115" s="50"/>
      <c r="CU115" s="50"/>
      <c r="CV115" s="50"/>
      <c r="CW115" s="50"/>
      <c r="CX115" s="50"/>
      <c r="CY115" s="50"/>
      <c r="CZ115" s="50"/>
      <c r="DA115" s="50"/>
      <c r="DB115" s="50"/>
      <c r="DC115" s="50"/>
      <c r="DD115" s="50"/>
      <c r="DE115" s="50"/>
      <c r="DF115" s="50"/>
      <c r="DG115" s="50"/>
      <c r="DH115" s="50"/>
      <c r="DI115" s="50"/>
      <c r="DJ115" s="50"/>
      <c r="DK115" s="50"/>
      <c r="DL115" s="50"/>
      <c r="DM115" s="50"/>
      <c r="DN115" s="50"/>
      <c r="DO115" s="50"/>
      <c r="DP115" s="50"/>
      <c r="DQ115" s="50"/>
      <c r="DR115" s="50"/>
      <c r="DS115" s="50"/>
      <c r="DT115" s="50"/>
      <c r="DU115" s="50"/>
      <c r="DV115" s="50"/>
      <c r="DW115" s="50"/>
      <c r="DX115" s="50"/>
      <c r="DY115" s="50"/>
      <c r="DZ115" s="50"/>
    </row>
    <row r="116" spans="1:130" s="51" customFormat="1" ht="15" x14ac:dyDescent="0.25">
      <c r="A116" s="518"/>
      <c r="B116" s="531"/>
      <c r="C116" s="531"/>
      <c r="D116" s="518"/>
      <c r="E116" s="531"/>
      <c r="F116" s="540"/>
      <c r="G116" s="534"/>
      <c r="H116" s="534"/>
      <c r="I116" s="518"/>
      <c r="J116" s="518"/>
      <c r="K116" s="540"/>
      <c r="L116" s="518"/>
      <c r="M116" s="604"/>
      <c r="N116" s="549"/>
      <c r="O116" s="275"/>
      <c r="P116" s="273"/>
      <c r="Q116" s="275"/>
      <c r="R116" s="278"/>
      <c r="S116" s="46"/>
      <c r="T116" s="38"/>
      <c r="U116" s="123"/>
      <c r="V116" s="67"/>
      <c r="W116" s="38">
        <v>208</v>
      </c>
      <c r="X116" s="123" t="s">
        <v>857</v>
      </c>
      <c r="Y116" s="296">
        <v>963843</v>
      </c>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c r="BP116" s="50"/>
      <c r="BQ116" s="50"/>
      <c r="BR116" s="50"/>
      <c r="BS116" s="50"/>
      <c r="BT116" s="50"/>
      <c r="BU116" s="50"/>
      <c r="BV116" s="50"/>
      <c r="BW116" s="50"/>
      <c r="BX116" s="50"/>
      <c r="BY116" s="50"/>
      <c r="BZ116" s="50"/>
      <c r="CA116" s="50"/>
      <c r="CB116" s="50"/>
      <c r="CC116" s="50"/>
      <c r="CD116" s="50"/>
      <c r="CE116" s="50"/>
      <c r="CF116" s="50"/>
      <c r="CG116" s="50"/>
      <c r="CH116" s="50"/>
      <c r="CI116" s="50"/>
      <c r="CJ116" s="50"/>
      <c r="CK116" s="50"/>
      <c r="CL116" s="50"/>
      <c r="CM116" s="50"/>
      <c r="CN116" s="50"/>
      <c r="CO116" s="50"/>
      <c r="CP116" s="50"/>
      <c r="CQ116" s="50"/>
      <c r="CR116" s="50"/>
      <c r="CS116" s="50"/>
      <c r="CT116" s="50"/>
      <c r="CU116" s="50"/>
      <c r="CV116" s="50"/>
      <c r="CW116" s="50"/>
      <c r="CX116" s="50"/>
      <c r="CY116" s="50"/>
      <c r="CZ116" s="50"/>
      <c r="DA116" s="50"/>
      <c r="DB116" s="50"/>
      <c r="DC116" s="50"/>
      <c r="DD116" s="50"/>
      <c r="DE116" s="50"/>
      <c r="DF116" s="50"/>
      <c r="DG116" s="50"/>
      <c r="DH116" s="50"/>
      <c r="DI116" s="50"/>
      <c r="DJ116" s="50"/>
      <c r="DK116" s="50"/>
      <c r="DL116" s="50"/>
      <c r="DM116" s="50"/>
      <c r="DN116" s="50"/>
      <c r="DO116" s="50"/>
      <c r="DP116" s="50"/>
      <c r="DQ116" s="50"/>
      <c r="DR116" s="50"/>
      <c r="DS116" s="50"/>
      <c r="DT116" s="50"/>
      <c r="DU116" s="50"/>
      <c r="DV116" s="50"/>
      <c r="DW116" s="50"/>
      <c r="DX116" s="50"/>
      <c r="DY116" s="50"/>
      <c r="DZ116" s="50"/>
    </row>
    <row r="117" spans="1:130" s="51" customFormat="1" ht="15" x14ac:dyDescent="0.25">
      <c r="A117" s="518"/>
      <c r="B117" s="531"/>
      <c r="C117" s="531"/>
      <c r="D117" s="518"/>
      <c r="E117" s="531"/>
      <c r="F117" s="540"/>
      <c r="G117" s="534"/>
      <c r="H117" s="534"/>
      <c r="I117" s="518"/>
      <c r="J117" s="518"/>
      <c r="K117" s="540"/>
      <c r="L117" s="518"/>
      <c r="M117" s="604"/>
      <c r="N117" s="549"/>
      <c r="O117" s="275"/>
      <c r="P117" s="273"/>
      <c r="Q117" s="275"/>
      <c r="R117" s="278"/>
      <c r="S117" s="46"/>
      <c r="T117" s="38"/>
      <c r="U117" s="123"/>
      <c r="V117" s="67"/>
      <c r="W117" s="38">
        <v>209</v>
      </c>
      <c r="X117" s="123" t="s">
        <v>857</v>
      </c>
      <c r="Y117" s="296">
        <v>858079</v>
      </c>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0"/>
      <c r="BR117" s="50"/>
      <c r="BS117" s="50"/>
      <c r="BT117" s="50"/>
      <c r="BU117" s="50"/>
      <c r="BV117" s="50"/>
      <c r="BW117" s="50"/>
      <c r="BX117" s="50"/>
      <c r="BY117" s="50"/>
      <c r="BZ117" s="50"/>
      <c r="CA117" s="50"/>
      <c r="CB117" s="50"/>
      <c r="CC117" s="50"/>
      <c r="CD117" s="50"/>
      <c r="CE117" s="50"/>
      <c r="CF117" s="50"/>
      <c r="CG117" s="50"/>
      <c r="CH117" s="50"/>
      <c r="CI117" s="50"/>
      <c r="CJ117" s="50"/>
      <c r="CK117" s="50"/>
      <c r="CL117" s="50"/>
      <c r="CM117" s="50"/>
      <c r="CN117" s="50"/>
      <c r="CO117" s="50"/>
      <c r="CP117" s="50"/>
      <c r="CQ117" s="50"/>
      <c r="CR117" s="50"/>
      <c r="CS117" s="50"/>
      <c r="CT117" s="50"/>
      <c r="CU117" s="50"/>
      <c r="CV117" s="50"/>
      <c r="CW117" s="50"/>
      <c r="CX117" s="50"/>
      <c r="CY117" s="50"/>
      <c r="CZ117" s="50"/>
      <c r="DA117" s="50"/>
      <c r="DB117" s="50"/>
      <c r="DC117" s="50"/>
      <c r="DD117" s="50"/>
      <c r="DE117" s="50"/>
      <c r="DF117" s="50"/>
      <c r="DG117" s="50"/>
      <c r="DH117" s="50"/>
      <c r="DI117" s="50"/>
      <c r="DJ117" s="50"/>
      <c r="DK117" s="50"/>
      <c r="DL117" s="50"/>
      <c r="DM117" s="50"/>
      <c r="DN117" s="50"/>
      <c r="DO117" s="50"/>
      <c r="DP117" s="50"/>
      <c r="DQ117" s="50"/>
      <c r="DR117" s="50"/>
      <c r="DS117" s="50"/>
      <c r="DT117" s="50"/>
      <c r="DU117" s="50"/>
      <c r="DV117" s="50"/>
      <c r="DW117" s="50"/>
      <c r="DX117" s="50"/>
      <c r="DY117" s="50"/>
      <c r="DZ117" s="50"/>
    </row>
    <row r="118" spans="1:130" s="51" customFormat="1" ht="15" x14ac:dyDescent="0.25">
      <c r="A118" s="518"/>
      <c r="B118" s="531"/>
      <c r="C118" s="531"/>
      <c r="D118" s="518"/>
      <c r="E118" s="531"/>
      <c r="F118" s="540"/>
      <c r="G118" s="534"/>
      <c r="H118" s="534"/>
      <c r="I118" s="518"/>
      <c r="J118" s="518"/>
      <c r="K118" s="540"/>
      <c r="L118" s="518"/>
      <c r="M118" s="604"/>
      <c r="N118" s="549"/>
      <c r="O118" s="275"/>
      <c r="P118" s="273"/>
      <c r="Q118" s="275"/>
      <c r="R118" s="278"/>
      <c r="S118" s="46"/>
      <c r="T118" s="38"/>
      <c r="U118" s="123"/>
      <c r="V118" s="67"/>
      <c r="W118" s="38">
        <v>273</v>
      </c>
      <c r="X118" s="123" t="s">
        <v>858</v>
      </c>
      <c r="Y118" s="296">
        <v>840563</v>
      </c>
      <c r="Z118" s="50"/>
      <c r="AA118" s="50"/>
      <c r="AB118" s="50"/>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c r="BP118" s="50"/>
      <c r="BQ118" s="50"/>
      <c r="BR118" s="50"/>
      <c r="BS118" s="50"/>
      <c r="BT118" s="50"/>
      <c r="BU118" s="50"/>
      <c r="BV118" s="50"/>
      <c r="BW118" s="50"/>
      <c r="BX118" s="50"/>
      <c r="BY118" s="50"/>
      <c r="BZ118" s="50"/>
      <c r="CA118" s="50"/>
      <c r="CB118" s="50"/>
      <c r="CC118" s="50"/>
      <c r="CD118" s="50"/>
      <c r="CE118" s="50"/>
      <c r="CF118" s="50"/>
      <c r="CG118" s="50"/>
      <c r="CH118" s="50"/>
      <c r="CI118" s="50"/>
      <c r="CJ118" s="50"/>
      <c r="CK118" s="50"/>
      <c r="CL118" s="50"/>
      <c r="CM118" s="50"/>
      <c r="CN118" s="50"/>
      <c r="CO118" s="50"/>
      <c r="CP118" s="50"/>
      <c r="CQ118" s="50"/>
      <c r="CR118" s="50"/>
      <c r="CS118" s="50"/>
      <c r="CT118" s="50"/>
      <c r="CU118" s="50"/>
      <c r="CV118" s="50"/>
      <c r="CW118" s="50"/>
      <c r="CX118" s="50"/>
      <c r="CY118" s="50"/>
      <c r="CZ118" s="50"/>
      <c r="DA118" s="50"/>
      <c r="DB118" s="50"/>
      <c r="DC118" s="50"/>
      <c r="DD118" s="50"/>
      <c r="DE118" s="50"/>
      <c r="DF118" s="50"/>
      <c r="DG118" s="50"/>
      <c r="DH118" s="50"/>
      <c r="DI118" s="50"/>
      <c r="DJ118" s="50"/>
      <c r="DK118" s="50"/>
      <c r="DL118" s="50"/>
      <c r="DM118" s="50"/>
      <c r="DN118" s="50"/>
      <c r="DO118" s="50"/>
      <c r="DP118" s="50"/>
      <c r="DQ118" s="50"/>
      <c r="DR118" s="50"/>
      <c r="DS118" s="50"/>
      <c r="DT118" s="50"/>
      <c r="DU118" s="50"/>
      <c r="DV118" s="50"/>
      <c r="DW118" s="50"/>
      <c r="DX118" s="50"/>
      <c r="DY118" s="50"/>
      <c r="DZ118" s="50"/>
    </row>
    <row r="119" spans="1:130" s="51" customFormat="1" ht="15" x14ac:dyDescent="0.25">
      <c r="A119" s="518"/>
      <c r="B119" s="531"/>
      <c r="C119" s="531"/>
      <c r="D119" s="518"/>
      <c r="E119" s="531"/>
      <c r="F119" s="540"/>
      <c r="G119" s="534"/>
      <c r="H119" s="534"/>
      <c r="I119" s="518"/>
      <c r="J119" s="518"/>
      <c r="K119" s="540"/>
      <c r="L119" s="518"/>
      <c r="M119" s="604"/>
      <c r="N119" s="549"/>
      <c r="O119" s="275"/>
      <c r="P119" s="273"/>
      <c r="Q119" s="601"/>
      <c r="R119" s="278"/>
      <c r="S119" s="46"/>
      <c r="T119" s="38"/>
      <c r="U119" s="123"/>
      <c r="V119" s="67"/>
      <c r="W119" s="38">
        <v>308</v>
      </c>
      <c r="X119" s="123" t="s">
        <v>859</v>
      </c>
      <c r="Y119" s="296">
        <v>823078</v>
      </c>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c r="BP119" s="50"/>
      <c r="BQ119" s="50"/>
      <c r="BR119" s="50"/>
      <c r="BS119" s="50"/>
      <c r="BT119" s="50"/>
      <c r="BU119" s="50"/>
      <c r="BV119" s="50"/>
      <c r="BW119" s="50"/>
      <c r="BX119" s="50"/>
      <c r="BY119" s="50"/>
      <c r="BZ119" s="50"/>
      <c r="CA119" s="50"/>
      <c r="CB119" s="50"/>
      <c r="CC119" s="50"/>
      <c r="CD119" s="50"/>
      <c r="CE119" s="50"/>
      <c r="CF119" s="50"/>
      <c r="CG119" s="50"/>
      <c r="CH119" s="50"/>
      <c r="CI119" s="50"/>
      <c r="CJ119" s="50"/>
      <c r="CK119" s="50"/>
      <c r="CL119" s="50"/>
      <c r="CM119" s="50"/>
      <c r="CN119" s="50"/>
      <c r="CO119" s="50"/>
      <c r="CP119" s="50"/>
      <c r="CQ119" s="50"/>
      <c r="CR119" s="50"/>
      <c r="CS119" s="50"/>
      <c r="CT119" s="50"/>
      <c r="CU119" s="50"/>
      <c r="CV119" s="50"/>
      <c r="CW119" s="50"/>
      <c r="CX119" s="50"/>
      <c r="CY119" s="50"/>
      <c r="CZ119" s="50"/>
      <c r="DA119" s="50"/>
      <c r="DB119" s="50"/>
      <c r="DC119" s="50"/>
      <c r="DD119" s="50"/>
      <c r="DE119" s="50"/>
      <c r="DF119" s="50"/>
      <c r="DG119" s="50"/>
      <c r="DH119" s="50"/>
      <c r="DI119" s="50"/>
      <c r="DJ119" s="50"/>
      <c r="DK119" s="50"/>
      <c r="DL119" s="50"/>
      <c r="DM119" s="50"/>
      <c r="DN119" s="50"/>
      <c r="DO119" s="50"/>
      <c r="DP119" s="50"/>
      <c r="DQ119" s="50"/>
      <c r="DR119" s="50"/>
      <c r="DS119" s="50"/>
      <c r="DT119" s="50"/>
      <c r="DU119" s="50"/>
      <c r="DV119" s="50"/>
      <c r="DW119" s="50"/>
      <c r="DX119" s="50"/>
      <c r="DY119" s="50"/>
      <c r="DZ119" s="50"/>
    </row>
    <row r="120" spans="1:130" s="51" customFormat="1" ht="15" x14ac:dyDescent="0.25">
      <c r="A120" s="518"/>
      <c r="B120" s="531"/>
      <c r="C120" s="531"/>
      <c r="D120" s="518"/>
      <c r="E120" s="531"/>
      <c r="F120" s="540"/>
      <c r="G120" s="534"/>
      <c r="H120" s="534"/>
      <c r="I120" s="518"/>
      <c r="J120" s="518"/>
      <c r="K120" s="540"/>
      <c r="L120" s="518"/>
      <c r="M120" s="604"/>
      <c r="N120" s="549"/>
      <c r="O120" s="601"/>
      <c r="P120" s="518"/>
      <c r="Q120" s="601"/>
      <c r="R120" s="534"/>
      <c r="S120" s="46"/>
      <c r="T120" s="38"/>
      <c r="U120" s="123"/>
      <c r="V120" s="67"/>
      <c r="W120" s="38">
        <v>974</v>
      </c>
      <c r="X120" s="123" t="s">
        <v>860</v>
      </c>
      <c r="Y120" s="296">
        <v>759242</v>
      </c>
      <c r="Z120" s="50"/>
      <c r="AA120" s="50"/>
      <c r="AB120" s="50"/>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c r="BP120" s="50"/>
      <c r="BQ120" s="50"/>
      <c r="BR120" s="50"/>
      <c r="BS120" s="50"/>
      <c r="BT120" s="50"/>
      <c r="BU120" s="50"/>
      <c r="BV120" s="50"/>
      <c r="BW120" s="50"/>
      <c r="BX120" s="50"/>
      <c r="BY120" s="50"/>
      <c r="BZ120" s="50"/>
      <c r="CA120" s="50"/>
      <c r="CB120" s="50"/>
      <c r="CC120" s="50"/>
      <c r="CD120" s="50"/>
      <c r="CE120" s="50"/>
      <c r="CF120" s="50"/>
      <c r="CG120" s="50"/>
      <c r="CH120" s="50"/>
      <c r="CI120" s="50"/>
      <c r="CJ120" s="50"/>
      <c r="CK120" s="50"/>
      <c r="CL120" s="50"/>
      <c r="CM120" s="50"/>
      <c r="CN120" s="50"/>
      <c r="CO120" s="50"/>
      <c r="CP120" s="50"/>
      <c r="CQ120" s="50"/>
      <c r="CR120" s="50"/>
      <c r="CS120" s="50"/>
      <c r="CT120" s="50"/>
      <c r="CU120" s="50"/>
      <c r="CV120" s="50"/>
      <c r="CW120" s="50"/>
      <c r="CX120" s="50"/>
      <c r="CY120" s="50"/>
      <c r="CZ120" s="50"/>
      <c r="DA120" s="50"/>
      <c r="DB120" s="50"/>
      <c r="DC120" s="50"/>
      <c r="DD120" s="50"/>
      <c r="DE120" s="50"/>
      <c r="DF120" s="50"/>
      <c r="DG120" s="50"/>
      <c r="DH120" s="50"/>
      <c r="DI120" s="50"/>
      <c r="DJ120" s="50"/>
      <c r="DK120" s="50"/>
      <c r="DL120" s="50"/>
      <c r="DM120" s="50"/>
      <c r="DN120" s="50"/>
      <c r="DO120" s="50"/>
      <c r="DP120" s="50"/>
      <c r="DQ120" s="50"/>
      <c r="DR120" s="50"/>
      <c r="DS120" s="50"/>
      <c r="DT120" s="50"/>
      <c r="DU120" s="50"/>
      <c r="DV120" s="50"/>
      <c r="DW120" s="50"/>
      <c r="DX120" s="50"/>
      <c r="DY120" s="50"/>
      <c r="DZ120" s="50"/>
    </row>
    <row r="121" spans="1:130" s="51" customFormat="1" ht="15" x14ac:dyDescent="0.25">
      <c r="A121" s="518"/>
      <c r="B121" s="531"/>
      <c r="C121" s="531"/>
      <c r="D121" s="518"/>
      <c r="E121" s="531"/>
      <c r="F121" s="540"/>
      <c r="G121" s="534"/>
      <c r="H121" s="534"/>
      <c r="I121" s="518"/>
      <c r="J121" s="518"/>
      <c r="K121" s="540"/>
      <c r="L121" s="518"/>
      <c r="M121" s="604"/>
      <c r="N121" s="549"/>
      <c r="O121" s="601"/>
      <c r="P121" s="518"/>
      <c r="Q121" s="601"/>
      <c r="R121" s="534"/>
      <c r="S121" s="46"/>
      <c r="T121" s="38"/>
      <c r="U121" s="123"/>
      <c r="V121" s="67"/>
      <c r="W121" s="38">
        <v>1053</v>
      </c>
      <c r="X121" s="123" t="s">
        <v>860</v>
      </c>
      <c r="Y121" s="296">
        <v>759242</v>
      </c>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c r="BP121" s="50"/>
      <c r="BQ121" s="50"/>
      <c r="BR121" s="50"/>
      <c r="BS121" s="50"/>
      <c r="BT121" s="50"/>
      <c r="BU121" s="50"/>
      <c r="BV121" s="50"/>
      <c r="BW121" s="50"/>
      <c r="BX121" s="50"/>
      <c r="BY121" s="50"/>
      <c r="BZ121" s="50"/>
      <c r="CA121" s="50"/>
      <c r="CB121" s="50"/>
      <c r="CC121" s="50"/>
      <c r="CD121" s="50"/>
      <c r="CE121" s="50"/>
      <c r="CF121" s="50"/>
      <c r="CG121" s="50"/>
      <c r="CH121" s="50"/>
      <c r="CI121" s="50"/>
      <c r="CJ121" s="50"/>
      <c r="CK121" s="50"/>
      <c r="CL121" s="50"/>
      <c r="CM121" s="50"/>
      <c r="CN121" s="50"/>
      <c r="CO121" s="50"/>
      <c r="CP121" s="50"/>
      <c r="CQ121" s="50"/>
      <c r="CR121" s="50"/>
      <c r="CS121" s="50"/>
      <c r="CT121" s="50"/>
      <c r="CU121" s="50"/>
      <c r="CV121" s="50"/>
      <c r="CW121" s="50"/>
      <c r="CX121" s="50"/>
      <c r="CY121" s="50"/>
      <c r="CZ121" s="50"/>
      <c r="DA121" s="50"/>
      <c r="DB121" s="50"/>
      <c r="DC121" s="50"/>
      <c r="DD121" s="50"/>
      <c r="DE121" s="50"/>
      <c r="DF121" s="50"/>
      <c r="DG121" s="50"/>
      <c r="DH121" s="50"/>
      <c r="DI121" s="50"/>
      <c r="DJ121" s="50"/>
      <c r="DK121" s="50"/>
      <c r="DL121" s="50"/>
      <c r="DM121" s="50"/>
      <c r="DN121" s="50"/>
      <c r="DO121" s="50"/>
      <c r="DP121" s="50"/>
      <c r="DQ121" s="50"/>
      <c r="DR121" s="50"/>
      <c r="DS121" s="50"/>
      <c r="DT121" s="50"/>
      <c r="DU121" s="50"/>
      <c r="DV121" s="50"/>
      <c r="DW121" s="50"/>
      <c r="DX121" s="50"/>
      <c r="DY121" s="50"/>
      <c r="DZ121" s="50"/>
    </row>
    <row r="122" spans="1:130" s="51" customFormat="1" ht="15" x14ac:dyDescent="0.25">
      <c r="A122" s="518"/>
      <c r="B122" s="531"/>
      <c r="C122" s="531"/>
      <c r="D122" s="518"/>
      <c r="E122" s="531"/>
      <c r="F122" s="540"/>
      <c r="G122" s="534"/>
      <c r="H122" s="534"/>
      <c r="I122" s="518"/>
      <c r="J122" s="518"/>
      <c r="K122" s="540"/>
      <c r="L122" s="518"/>
      <c r="M122" s="604"/>
      <c r="N122" s="549"/>
      <c r="O122" s="602"/>
      <c r="P122" s="519"/>
      <c r="Q122" s="602"/>
      <c r="R122" s="535"/>
      <c r="S122" s="46"/>
      <c r="T122" s="307">
        <v>772</v>
      </c>
      <c r="U122" s="294">
        <v>44742</v>
      </c>
      <c r="V122" s="295">
        <v>10605254</v>
      </c>
      <c r="W122" s="307">
        <v>3445</v>
      </c>
      <c r="X122" s="294">
        <v>44749</v>
      </c>
      <c r="Y122" s="296">
        <v>792504</v>
      </c>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c r="BP122" s="50"/>
      <c r="BQ122" s="50"/>
      <c r="BR122" s="50"/>
      <c r="BS122" s="50"/>
      <c r="BT122" s="50"/>
      <c r="BU122" s="50"/>
      <c r="BV122" s="50"/>
      <c r="BW122" s="50"/>
      <c r="BX122" s="50"/>
      <c r="BY122" s="50"/>
      <c r="BZ122" s="50"/>
      <c r="CA122" s="50"/>
      <c r="CB122" s="50"/>
      <c r="CC122" s="50"/>
      <c r="CD122" s="50"/>
      <c r="CE122" s="50"/>
      <c r="CF122" s="50"/>
      <c r="CG122" s="50"/>
      <c r="CH122" s="50"/>
      <c r="CI122" s="50"/>
      <c r="CJ122" s="50"/>
      <c r="CK122" s="50"/>
      <c r="CL122" s="50"/>
      <c r="CM122" s="50"/>
      <c r="CN122" s="50"/>
      <c r="CO122" s="50"/>
      <c r="CP122" s="50"/>
      <c r="CQ122" s="50"/>
      <c r="CR122" s="50"/>
      <c r="CS122" s="50"/>
      <c r="CT122" s="50"/>
      <c r="CU122" s="50"/>
      <c r="CV122" s="50"/>
      <c r="CW122" s="50"/>
      <c r="CX122" s="50"/>
      <c r="CY122" s="50"/>
      <c r="CZ122" s="50"/>
      <c r="DA122" s="50"/>
      <c r="DB122" s="50"/>
      <c r="DC122" s="50"/>
      <c r="DD122" s="50"/>
      <c r="DE122" s="50"/>
      <c r="DF122" s="50"/>
      <c r="DG122" s="50"/>
      <c r="DH122" s="50"/>
      <c r="DI122" s="50"/>
      <c r="DJ122" s="50"/>
      <c r="DK122" s="50"/>
      <c r="DL122" s="50"/>
      <c r="DM122" s="50"/>
      <c r="DN122" s="50"/>
      <c r="DO122" s="50"/>
      <c r="DP122" s="50"/>
      <c r="DQ122" s="50"/>
      <c r="DR122" s="50"/>
      <c r="DS122" s="50"/>
      <c r="DT122" s="50"/>
      <c r="DU122" s="50"/>
      <c r="DV122" s="50"/>
      <c r="DW122" s="50"/>
      <c r="DX122" s="50"/>
      <c r="DY122" s="50"/>
      <c r="DZ122" s="50"/>
    </row>
    <row r="123" spans="1:130" s="51" customFormat="1" ht="15" x14ac:dyDescent="0.25">
      <c r="A123" s="518"/>
      <c r="B123" s="531"/>
      <c r="C123" s="531"/>
      <c r="D123" s="518"/>
      <c r="E123" s="531"/>
      <c r="F123" s="540"/>
      <c r="G123" s="534"/>
      <c r="H123" s="534"/>
      <c r="I123" s="518"/>
      <c r="J123" s="518"/>
      <c r="K123" s="540"/>
      <c r="L123" s="518"/>
      <c r="M123" s="604"/>
      <c r="N123" s="549"/>
      <c r="O123" s="458"/>
      <c r="P123" s="453"/>
      <c r="Q123" s="458"/>
      <c r="R123" s="455"/>
      <c r="S123" s="46"/>
      <c r="T123" s="464"/>
      <c r="U123" s="294"/>
      <c r="V123" s="295"/>
      <c r="W123" s="464">
        <v>3446</v>
      </c>
      <c r="X123" s="294">
        <v>44749</v>
      </c>
      <c r="Y123" s="296">
        <v>893207</v>
      </c>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row>
    <row r="124" spans="1:130" s="51" customFormat="1" ht="15" x14ac:dyDescent="0.25">
      <c r="A124" s="518"/>
      <c r="B124" s="531"/>
      <c r="C124" s="531"/>
      <c r="D124" s="518"/>
      <c r="E124" s="531"/>
      <c r="F124" s="540"/>
      <c r="G124" s="534"/>
      <c r="H124" s="534"/>
      <c r="I124" s="518"/>
      <c r="J124" s="518"/>
      <c r="K124" s="540"/>
      <c r="L124" s="518"/>
      <c r="M124" s="604"/>
      <c r="N124" s="549"/>
      <c r="O124" s="458"/>
      <c r="P124" s="453"/>
      <c r="Q124" s="458"/>
      <c r="R124" s="455"/>
      <c r="S124" s="46"/>
      <c r="T124" s="464"/>
      <c r="U124" s="294"/>
      <c r="V124" s="295"/>
      <c r="W124" s="464">
        <v>3447</v>
      </c>
      <c r="X124" s="294">
        <v>44749</v>
      </c>
      <c r="Y124" s="296">
        <v>1064783</v>
      </c>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c r="BP124" s="50"/>
      <c r="BQ124" s="50"/>
      <c r="BR124" s="50"/>
      <c r="BS124" s="50"/>
      <c r="BT124" s="50"/>
      <c r="BU124" s="50"/>
      <c r="BV124" s="50"/>
      <c r="BW124" s="50"/>
      <c r="BX124" s="50"/>
      <c r="BY124" s="50"/>
      <c r="BZ124" s="50"/>
      <c r="CA124" s="50"/>
      <c r="CB124" s="50"/>
      <c r="CC124" s="50"/>
      <c r="CD124" s="50"/>
      <c r="CE124" s="50"/>
      <c r="CF124" s="50"/>
      <c r="CG124" s="50"/>
      <c r="CH124" s="50"/>
      <c r="CI124" s="50"/>
      <c r="CJ124" s="50"/>
      <c r="CK124" s="50"/>
      <c r="CL124" s="50"/>
      <c r="CM124" s="50"/>
      <c r="CN124" s="50"/>
      <c r="CO124" s="50"/>
      <c r="CP124" s="50"/>
      <c r="CQ124" s="50"/>
      <c r="CR124" s="50"/>
      <c r="CS124" s="50"/>
      <c r="CT124" s="50"/>
      <c r="CU124" s="50"/>
      <c r="CV124" s="50"/>
      <c r="CW124" s="50"/>
      <c r="CX124" s="50"/>
      <c r="CY124" s="50"/>
      <c r="CZ124" s="50"/>
      <c r="DA124" s="50"/>
      <c r="DB124" s="50"/>
      <c r="DC124" s="50"/>
      <c r="DD124" s="50"/>
      <c r="DE124" s="50"/>
      <c r="DF124" s="50"/>
      <c r="DG124" s="50"/>
      <c r="DH124" s="50"/>
      <c r="DI124" s="50"/>
      <c r="DJ124" s="50"/>
      <c r="DK124" s="50"/>
      <c r="DL124" s="50"/>
      <c r="DM124" s="50"/>
      <c r="DN124" s="50"/>
      <c r="DO124" s="50"/>
      <c r="DP124" s="50"/>
      <c r="DQ124" s="50"/>
      <c r="DR124" s="50"/>
      <c r="DS124" s="50"/>
      <c r="DT124" s="50"/>
      <c r="DU124" s="50"/>
      <c r="DV124" s="50"/>
      <c r="DW124" s="50"/>
      <c r="DX124" s="50"/>
      <c r="DY124" s="50"/>
      <c r="DZ124" s="50"/>
    </row>
    <row r="125" spans="1:130" s="51" customFormat="1" ht="15" x14ac:dyDescent="0.25">
      <c r="A125" s="518"/>
      <c r="B125" s="531"/>
      <c r="C125" s="531"/>
      <c r="D125" s="518"/>
      <c r="E125" s="531"/>
      <c r="F125" s="540"/>
      <c r="G125" s="534"/>
      <c r="H125" s="534"/>
      <c r="I125" s="518"/>
      <c r="J125" s="518"/>
      <c r="K125" s="540"/>
      <c r="L125" s="518"/>
      <c r="M125" s="604"/>
      <c r="N125" s="549"/>
      <c r="O125" s="458"/>
      <c r="P125" s="453"/>
      <c r="Q125" s="458"/>
      <c r="R125" s="455"/>
      <c r="S125" s="46"/>
      <c r="T125" s="464"/>
      <c r="U125" s="294"/>
      <c r="V125" s="295"/>
      <c r="W125" s="464">
        <v>3448</v>
      </c>
      <c r="X125" s="294">
        <v>44749</v>
      </c>
      <c r="Y125" s="296">
        <v>893207</v>
      </c>
      <c r="Z125" s="50"/>
      <c r="AA125" s="50"/>
      <c r="AB125" s="50"/>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c r="BP125" s="50"/>
      <c r="BQ125" s="50"/>
      <c r="BR125" s="50"/>
      <c r="BS125" s="50"/>
      <c r="BT125" s="50"/>
      <c r="BU125" s="50"/>
      <c r="BV125" s="50"/>
      <c r="BW125" s="50"/>
      <c r="BX125" s="50"/>
      <c r="BY125" s="50"/>
      <c r="BZ125" s="50"/>
      <c r="CA125" s="50"/>
      <c r="CB125" s="50"/>
      <c r="CC125" s="50"/>
      <c r="CD125" s="50"/>
      <c r="CE125" s="50"/>
      <c r="CF125" s="50"/>
      <c r="CG125" s="50"/>
      <c r="CH125" s="50"/>
      <c r="CI125" s="50"/>
      <c r="CJ125" s="50"/>
      <c r="CK125" s="50"/>
      <c r="CL125" s="50"/>
      <c r="CM125" s="50"/>
      <c r="CN125" s="50"/>
      <c r="CO125" s="50"/>
      <c r="CP125" s="50"/>
      <c r="CQ125" s="50"/>
      <c r="CR125" s="50"/>
      <c r="CS125" s="50"/>
      <c r="CT125" s="50"/>
      <c r="CU125" s="50"/>
      <c r="CV125" s="50"/>
      <c r="CW125" s="50"/>
      <c r="CX125" s="50"/>
      <c r="CY125" s="50"/>
      <c r="CZ125" s="50"/>
      <c r="DA125" s="50"/>
      <c r="DB125" s="50"/>
      <c r="DC125" s="50"/>
      <c r="DD125" s="50"/>
      <c r="DE125" s="50"/>
      <c r="DF125" s="50"/>
      <c r="DG125" s="50"/>
      <c r="DH125" s="50"/>
      <c r="DI125" s="50"/>
      <c r="DJ125" s="50"/>
      <c r="DK125" s="50"/>
      <c r="DL125" s="50"/>
      <c r="DM125" s="50"/>
      <c r="DN125" s="50"/>
      <c r="DO125" s="50"/>
      <c r="DP125" s="50"/>
      <c r="DQ125" s="50"/>
      <c r="DR125" s="50"/>
      <c r="DS125" s="50"/>
      <c r="DT125" s="50"/>
      <c r="DU125" s="50"/>
      <c r="DV125" s="50"/>
      <c r="DW125" s="50"/>
      <c r="DX125" s="50"/>
      <c r="DY125" s="50"/>
      <c r="DZ125" s="50"/>
    </row>
    <row r="126" spans="1:130" s="51" customFormat="1" ht="15" x14ac:dyDescent="0.25">
      <c r="A126" s="518"/>
      <c r="B126" s="531"/>
      <c r="C126" s="531"/>
      <c r="D126" s="518"/>
      <c r="E126" s="531"/>
      <c r="F126" s="540"/>
      <c r="G126" s="534"/>
      <c r="H126" s="534"/>
      <c r="I126" s="518"/>
      <c r="J126" s="518"/>
      <c r="K126" s="540"/>
      <c r="L126" s="518"/>
      <c r="M126" s="604"/>
      <c r="N126" s="549"/>
      <c r="O126" s="458"/>
      <c r="P126" s="453"/>
      <c r="Q126" s="458"/>
      <c r="R126" s="455"/>
      <c r="S126" s="46"/>
      <c r="T126" s="464"/>
      <c r="U126" s="294"/>
      <c r="V126" s="295"/>
      <c r="W126" s="464">
        <v>3449</v>
      </c>
      <c r="X126" s="294">
        <v>44749</v>
      </c>
      <c r="Y126" s="296">
        <v>893207</v>
      </c>
      <c r="Z126" s="50"/>
      <c r="AA126" s="50"/>
      <c r="AB126" s="50"/>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c r="BP126" s="50"/>
      <c r="BQ126" s="50"/>
      <c r="BR126" s="50"/>
      <c r="BS126" s="50"/>
      <c r="BT126" s="50"/>
      <c r="BU126" s="50"/>
      <c r="BV126" s="50"/>
      <c r="BW126" s="50"/>
      <c r="BX126" s="50"/>
      <c r="BY126" s="50"/>
      <c r="BZ126" s="50"/>
      <c r="CA126" s="50"/>
      <c r="CB126" s="50"/>
      <c r="CC126" s="50"/>
      <c r="CD126" s="50"/>
      <c r="CE126" s="50"/>
      <c r="CF126" s="50"/>
      <c r="CG126" s="50"/>
      <c r="CH126" s="50"/>
      <c r="CI126" s="50"/>
      <c r="CJ126" s="50"/>
      <c r="CK126" s="50"/>
      <c r="CL126" s="50"/>
      <c r="CM126" s="50"/>
      <c r="CN126" s="50"/>
      <c r="CO126" s="50"/>
      <c r="CP126" s="50"/>
      <c r="CQ126" s="50"/>
      <c r="CR126" s="50"/>
      <c r="CS126" s="50"/>
      <c r="CT126" s="50"/>
      <c r="CU126" s="50"/>
      <c r="CV126" s="50"/>
      <c r="CW126" s="50"/>
      <c r="CX126" s="50"/>
      <c r="CY126" s="50"/>
      <c r="CZ126" s="50"/>
      <c r="DA126" s="50"/>
      <c r="DB126" s="50"/>
      <c r="DC126" s="50"/>
      <c r="DD126" s="50"/>
      <c r="DE126" s="50"/>
      <c r="DF126" s="50"/>
      <c r="DG126" s="50"/>
      <c r="DH126" s="50"/>
      <c r="DI126" s="50"/>
      <c r="DJ126" s="50"/>
      <c r="DK126" s="50"/>
      <c r="DL126" s="50"/>
      <c r="DM126" s="50"/>
      <c r="DN126" s="50"/>
      <c r="DO126" s="50"/>
      <c r="DP126" s="50"/>
      <c r="DQ126" s="50"/>
      <c r="DR126" s="50"/>
      <c r="DS126" s="50"/>
      <c r="DT126" s="50"/>
      <c r="DU126" s="50"/>
      <c r="DV126" s="50"/>
      <c r="DW126" s="50"/>
      <c r="DX126" s="50"/>
      <c r="DY126" s="50"/>
      <c r="DZ126" s="50"/>
    </row>
    <row r="127" spans="1:130" s="51" customFormat="1" ht="15" x14ac:dyDescent="0.25">
      <c r="A127" s="518"/>
      <c r="B127" s="531"/>
      <c r="C127" s="531"/>
      <c r="D127" s="518"/>
      <c r="E127" s="531"/>
      <c r="F127" s="540"/>
      <c r="G127" s="534"/>
      <c r="H127" s="534"/>
      <c r="I127" s="518"/>
      <c r="J127" s="518"/>
      <c r="K127" s="540"/>
      <c r="L127" s="518"/>
      <c r="M127" s="604"/>
      <c r="N127" s="549"/>
      <c r="O127" s="458"/>
      <c r="P127" s="453"/>
      <c r="Q127" s="458"/>
      <c r="R127" s="455"/>
      <c r="S127" s="46"/>
      <c r="T127" s="464"/>
      <c r="U127" s="294"/>
      <c r="V127" s="295"/>
      <c r="W127" s="464">
        <v>3450</v>
      </c>
      <c r="X127" s="294">
        <v>44749</v>
      </c>
      <c r="Y127" s="296">
        <v>975665</v>
      </c>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c r="BP127" s="50"/>
      <c r="BQ127" s="50"/>
      <c r="BR127" s="50"/>
      <c r="BS127" s="50"/>
      <c r="BT127" s="50"/>
      <c r="BU127" s="50"/>
      <c r="BV127" s="50"/>
      <c r="BW127" s="50"/>
      <c r="BX127" s="50"/>
      <c r="BY127" s="50"/>
      <c r="BZ127" s="50"/>
      <c r="CA127" s="50"/>
      <c r="CB127" s="50"/>
      <c r="CC127" s="50"/>
      <c r="CD127" s="50"/>
      <c r="CE127" s="50"/>
      <c r="CF127" s="50"/>
      <c r="CG127" s="50"/>
      <c r="CH127" s="50"/>
      <c r="CI127" s="50"/>
      <c r="CJ127" s="50"/>
      <c r="CK127" s="50"/>
      <c r="CL127" s="50"/>
      <c r="CM127" s="50"/>
      <c r="CN127" s="50"/>
      <c r="CO127" s="50"/>
      <c r="CP127" s="50"/>
      <c r="CQ127" s="50"/>
      <c r="CR127" s="50"/>
      <c r="CS127" s="50"/>
      <c r="CT127" s="50"/>
      <c r="CU127" s="50"/>
      <c r="CV127" s="50"/>
      <c r="CW127" s="50"/>
      <c r="CX127" s="50"/>
      <c r="CY127" s="50"/>
      <c r="CZ127" s="50"/>
      <c r="DA127" s="50"/>
      <c r="DB127" s="50"/>
      <c r="DC127" s="50"/>
      <c r="DD127" s="50"/>
      <c r="DE127" s="50"/>
      <c r="DF127" s="50"/>
      <c r="DG127" s="50"/>
      <c r="DH127" s="50"/>
      <c r="DI127" s="50"/>
      <c r="DJ127" s="50"/>
      <c r="DK127" s="50"/>
      <c r="DL127" s="50"/>
      <c r="DM127" s="50"/>
      <c r="DN127" s="50"/>
      <c r="DO127" s="50"/>
      <c r="DP127" s="50"/>
      <c r="DQ127" s="50"/>
      <c r="DR127" s="50"/>
      <c r="DS127" s="50"/>
      <c r="DT127" s="50"/>
      <c r="DU127" s="50"/>
      <c r="DV127" s="50"/>
      <c r="DW127" s="50"/>
      <c r="DX127" s="50"/>
      <c r="DY127" s="50"/>
      <c r="DZ127" s="50"/>
    </row>
    <row r="128" spans="1:130" s="51" customFormat="1" ht="15" x14ac:dyDescent="0.25">
      <c r="A128" s="518"/>
      <c r="B128" s="531"/>
      <c r="C128" s="531"/>
      <c r="D128" s="518"/>
      <c r="E128" s="531"/>
      <c r="F128" s="540"/>
      <c r="G128" s="534"/>
      <c r="H128" s="534"/>
      <c r="I128" s="518"/>
      <c r="J128" s="518"/>
      <c r="K128" s="540"/>
      <c r="L128" s="518"/>
      <c r="M128" s="604"/>
      <c r="N128" s="549"/>
      <c r="O128" s="458"/>
      <c r="P128" s="453"/>
      <c r="Q128" s="458"/>
      <c r="R128" s="455"/>
      <c r="S128" s="46"/>
      <c r="T128" s="464"/>
      <c r="U128" s="294"/>
      <c r="V128" s="295"/>
      <c r="W128" s="464">
        <v>3459</v>
      </c>
      <c r="X128" s="294">
        <v>44750</v>
      </c>
      <c r="Y128" s="296">
        <v>887343</v>
      </c>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50"/>
      <c r="BQ128" s="50"/>
      <c r="BR128" s="50"/>
      <c r="BS128" s="50"/>
      <c r="BT128" s="50"/>
      <c r="BU128" s="50"/>
      <c r="BV128" s="50"/>
      <c r="BW128" s="50"/>
      <c r="BX128" s="50"/>
      <c r="BY128" s="50"/>
      <c r="BZ128" s="50"/>
      <c r="CA128" s="50"/>
      <c r="CB128" s="50"/>
      <c r="CC128" s="50"/>
      <c r="CD128" s="50"/>
      <c r="CE128" s="50"/>
      <c r="CF128" s="50"/>
      <c r="CG128" s="50"/>
      <c r="CH128" s="50"/>
      <c r="CI128" s="50"/>
      <c r="CJ128" s="50"/>
      <c r="CK128" s="50"/>
      <c r="CL128" s="50"/>
      <c r="CM128" s="50"/>
      <c r="CN128" s="50"/>
      <c r="CO128" s="50"/>
      <c r="CP128" s="50"/>
      <c r="CQ128" s="50"/>
      <c r="CR128" s="50"/>
      <c r="CS128" s="50"/>
      <c r="CT128" s="50"/>
      <c r="CU128" s="50"/>
      <c r="CV128" s="50"/>
      <c r="CW128" s="50"/>
      <c r="CX128" s="50"/>
      <c r="CY128" s="50"/>
      <c r="CZ128" s="50"/>
      <c r="DA128" s="50"/>
      <c r="DB128" s="50"/>
      <c r="DC128" s="50"/>
      <c r="DD128" s="50"/>
      <c r="DE128" s="50"/>
      <c r="DF128" s="50"/>
      <c r="DG128" s="50"/>
      <c r="DH128" s="50"/>
      <c r="DI128" s="50"/>
      <c r="DJ128" s="50"/>
      <c r="DK128" s="50"/>
      <c r="DL128" s="50"/>
      <c r="DM128" s="50"/>
      <c r="DN128" s="50"/>
      <c r="DO128" s="50"/>
      <c r="DP128" s="50"/>
      <c r="DQ128" s="50"/>
      <c r="DR128" s="50"/>
      <c r="DS128" s="50"/>
      <c r="DT128" s="50"/>
      <c r="DU128" s="50"/>
      <c r="DV128" s="50"/>
      <c r="DW128" s="50"/>
      <c r="DX128" s="50"/>
      <c r="DY128" s="50"/>
      <c r="DZ128" s="50"/>
    </row>
    <row r="129" spans="1:130" s="51" customFormat="1" ht="15" x14ac:dyDescent="0.25">
      <c r="A129" s="518"/>
      <c r="B129" s="531"/>
      <c r="C129" s="531"/>
      <c r="D129" s="518"/>
      <c r="E129" s="531"/>
      <c r="F129" s="540"/>
      <c r="G129" s="534"/>
      <c r="H129" s="534"/>
      <c r="I129" s="518"/>
      <c r="J129" s="518"/>
      <c r="K129" s="540"/>
      <c r="L129" s="518"/>
      <c r="M129" s="604"/>
      <c r="N129" s="549"/>
      <c r="O129" s="458"/>
      <c r="P129" s="453"/>
      <c r="Q129" s="458"/>
      <c r="R129" s="455"/>
      <c r="S129" s="46"/>
      <c r="T129" s="464"/>
      <c r="U129" s="294"/>
      <c r="V129" s="295"/>
      <c r="W129" s="464">
        <v>3460</v>
      </c>
      <c r="X129" s="294">
        <v>44750</v>
      </c>
      <c r="Y129" s="296">
        <v>887343</v>
      </c>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row>
    <row r="130" spans="1:130" s="51" customFormat="1" ht="15" x14ac:dyDescent="0.25">
      <c r="A130" s="518"/>
      <c r="B130" s="531"/>
      <c r="C130" s="531"/>
      <c r="D130" s="518"/>
      <c r="E130" s="531"/>
      <c r="F130" s="540"/>
      <c r="G130" s="534"/>
      <c r="H130" s="534"/>
      <c r="I130" s="518"/>
      <c r="J130" s="518"/>
      <c r="K130" s="540"/>
      <c r="L130" s="518"/>
      <c r="M130" s="604"/>
      <c r="N130" s="549"/>
      <c r="O130" s="458"/>
      <c r="P130" s="453"/>
      <c r="Q130" s="458"/>
      <c r="R130" s="455"/>
      <c r="S130" s="46"/>
      <c r="T130" s="464"/>
      <c r="U130" s="294"/>
      <c r="V130" s="295"/>
      <c r="W130" s="464">
        <v>3461</v>
      </c>
      <c r="X130" s="294">
        <v>44750</v>
      </c>
      <c r="Y130" s="296">
        <v>285856</v>
      </c>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c r="BP130" s="50"/>
      <c r="BQ130" s="50"/>
      <c r="BR130" s="50"/>
      <c r="BS130" s="50"/>
      <c r="BT130" s="50"/>
      <c r="BU130" s="50"/>
      <c r="BV130" s="50"/>
      <c r="BW130" s="50"/>
      <c r="BX130" s="50"/>
      <c r="BY130" s="50"/>
      <c r="BZ130" s="50"/>
      <c r="CA130" s="50"/>
      <c r="CB130" s="50"/>
      <c r="CC130" s="50"/>
      <c r="CD130" s="50"/>
      <c r="CE130" s="50"/>
      <c r="CF130" s="50"/>
      <c r="CG130" s="50"/>
      <c r="CH130" s="50"/>
      <c r="CI130" s="50"/>
      <c r="CJ130" s="50"/>
      <c r="CK130" s="50"/>
      <c r="CL130" s="50"/>
      <c r="CM130" s="50"/>
      <c r="CN130" s="50"/>
      <c r="CO130" s="50"/>
      <c r="CP130" s="50"/>
      <c r="CQ130" s="50"/>
      <c r="CR130" s="50"/>
      <c r="CS130" s="50"/>
      <c r="CT130" s="50"/>
      <c r="CU130" s="50"/>
      <c r="CV130" s="50"/>
      <c r="CW130" s="50"/>
      <c r="CX130" s="50"/>
      <c r="CY130" s="50"/>
      <c r="CZ130" s="50"/>
      <c r="DA130" s="50"/>
      <c r="DB130" s="50"/>
      <c r="DC130" s="50"/>
      <c r="DD130" s="50"/>
      <c r="DE130" s="50"/>
      <c r="DF130" s="50"/>
      <c r="DG130" s="50"/>
      <c r="DH130" s="50"/>
      <c r="DI130" s="50"/>
      <c r="DJ130" s="50"/>
      <c r="DK130" s="50"/>
      <c r="DL130" s="50"/>
      <c r="DM130" s="50"/>
      <c r="DN130" s="50"/>
      <c r="DO130" s="50"/>
      <c r="DP130" s="50"/>
      <c r="DQ130" s="50"/>
      <c r="DR130" s="50"/>
      <c r="DS130" s="50"/>
      <c r="DT130" s="50"/>
      <c r="DU130" s="50"/>
      <c r="DV130" s="50"/>
      <c r="DW130" s="50"/>
      <c r="DX130" s="50"/>
      <c r="DY130" s="50"/>
      <c r="DZ130" s="50"/>
    </row>
    <row r="131" spans="1:130" s="51" customFormat="1" ht="15" x14ac:dyDescent="0.25">
      <c r="A131" s="518"/>
      <c r="B131" s="531"/>
      <c r="C131" s="531"/>
      <c r="D131" s="518"/>
      <c r="E131" s="531"/>
      <c r="F131" s="540"/>
      <c r="G131" s="534"/>
      <c r="H131" s="534"/>
      <c r="I131" s="518"/>
      <c r="J131" s="518"/>
      <c r="K131" s="540"/>
      <c r="L131" s="518"/>
      <c r="M131" s="604"/>
      <c r="N131" s="549"/>
      <c r="O131" s="458"/>
      <c r="P131" s="453"/>
      <c r="Q131" s="458"/>
      <c r="R131" s="455"/>
      <c r="S131" s="46"/>
      <c r="T131" s="464"/>
      <c r="U131" s="294"/>
      <c r="V131" s="295"/>
      <c r="W131" s="464">
        <v>3464</v>
      </c>
      <c r="X131" s="294">
        <v>44753</v>
      </c>
      <c r="Y131" s="296">
        <v>869774</v>
      </c>
      <c r="Z131" s="50"/>
      <c r="AA131" s="50"/>
      <c r="AB131" s="50"/>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c r="BP131" s="50"/>
      <c r="BQ131" s="50"/>
      <c r="BR131" s="50"/>
      <c r="BS131" s="50"/>
      <c r="BT131" s="50"/>
      <c r="BU131" s="50"/>
      <c r="BV131" s="50"/>
      <c r="BW131" s="50"/>
      <c r="BX131" s="50"/>
      <c r="BY131" s="50"/>
      <c r="BZ131" s="50"/>
      <c r="CA131" s="50"/>
      <c r="CB131" s="50"/>
      <c r="CC131" s="50"/>
      <c r="CD131" s="50"/>
      <c r="CE131" s="50"/>
      <c r="CF131" s="50"/>
      <c r="CG131" s="50"/>
      <c r="CH131" s="50"/>
      <c r="CI131" s="50"/>
      <c r="CJ131" s="50"/>
      <c r="CK131" s="50"/>
      <c r="CL131" s="50"/>
      <c r="CM131" s="50"/>
      <c r="CN131" s="50"/>
      <c r="CO131" s="50"/>
      <c r="CP131" s="50"/>
      <c r="CQ131" s="50"/>
      <c r="CR131" s="50"/>
      <c r="CS131" s="50"/>
      <c r="CT131" s="50"/>
      <c r="CU131" s="50"/>
      <c r="CV131" s="50"/>
      <c r="CW131" s="50"/>
      <c r="CX131" s="50"/>
      <c r="CY131" s="50"/>
      <c r="CZ131" s="50"/>
      <c r="DA131" s="50"/>
      <c r="DB131" s="50"/>
      <c r="DC131" s="50"/>
      <c r="DD131" s="50"/>
      <c r="DE131" s="50"/>
      <c r="DF131" s="50"/>
      <c r="DG131" s="50"/>
      <c r="DH131" s="50"/>
      <c r="DI131" s="50"/>
      <c r="DJ131" s="50"/>
      <c r="DK131" s="50"/>
      <c r="DL131" s="50"/>
      <c r="DM131" s="50"/>
      <c r="DN131" s="50"/>
      <c r="DO131" s="50"/>
      <c r="DP131" s="50"/>
      <c r="DQ131" s="50"/>
      <c r="DR131" s="50"/>
      <c r="DS131" s="50"/>
      <c r="DT131" s="50"/>
      <c r="DU131" s="50"/>
      <c r="DV131" s="50"/>
      <c r="DW131" s="50"/>
      <c r="DX131" s="50"/>
      <c r="DY131" s="50"/>
      <c r="DZ131" s="50"/>
    </row>
    <row r="132" spans="1:130" s="51" customFormat="1" ht="15" x14ac:dyDescent="0.25">
      <c r="A132" s="518"/>
      <c r="B132" s="531"/>
      <c r="C132" s="531"/>
      <c r="D132" s="518"/>
      <c r="E132" s="531"/>
      <c r="F132" s="540"/>
      <c r="G132" s="534"/>
      <c r="H132" s="534"/>
      <c r="I132" s="518"/>
      <c r="J132" s="518"/>
      <c r="K132" s="540"/>
      <c r="L132" s="518"/>
      <c r="M132" s="604"/>
      <c r="N132" s="549"/>
      <c r="O132" s="458"/>
      <c r="P132" s="453"/>
      <c r="Q132" s="458"/>
      <c r="R132" s="455"/>
      <c r="S132" s="46"/>
      <c r="T132" s="464"/>
      <c r="U132" s="294"/>
      <c r="V132" s="295"/>
      <c r="W132" s="464">
        <v>3909</v>
      </c>
      <c r="X132" s="294">
        <v>44775</v>
      </c>
      <c r="Y132" s="296">
        <v>485350</v>
      </c>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c r="BP132" s="50"/>
      <c r="BQ132" s="50"/>
      <c r="BR132" s="50"/>
      <c r="BS132" s="50"/>
      <c r="BT132" s="50"/>
      <c r="BU132" s="50"/>
      <c r="BV132" s="50"/>
      <c r="BW132" s="50"/>
      <c r="BX132" s="50"/>
      <c r="BY132" s="50"/>
      <c r="BZ132" s="50"/>
      <c r="CA132" s="50"/>
      <c r="CB132" s="50"/>
      <c r="CC132" s="50"/>
      <c r="CD132" s="50"/>
      <c r="CE132" s="50"/>
      <c r="CF132" s="50"/>
      <c r="CG132" s="50"/>
      <c r="CH132" s="50"/>
      <c r="CI132" s="50"/>
      <c r="CJ132" s="50"/>
      <c r="CK132" s="50"/>
      <c r="CL132" s="50"/>
      <c r="CM132" s="50"/>
      <c r="CN132" s="50"/>
      <c r="CO132" s="50"/>
      <c r="CP132" s="50"/>
      <c r="CQ132" s="50"/>
      <c r="CR132" s="50"/>
      <c r="CS132" s="50"/>
      <c r="CT132" s="50"/>
      <c r="CU132" s="50"/>
      <c r="CV132" s="50"/>
      <c r="CW132" s="50"/>
      <c r="CX132" s="50"/>
      <c r="CY132" s="50"/>
      <c r="CZ132" s="50"/>
      <c r="DA132" s="50"/>
      <c r="DB132" s="50"/>
      <c r="DC132" s="50"/>
      <c r="DD132" s="50"/>
      <c r="DE132" s="50"/>
      <c r="DF132" s="50"/>
      <c r="DG132" s="50"/>
      <c r="DH132" s="50"/>
      <c r="DI132" s="50"/>
      <c r="DJ132" s="50"/>
      <c r="DK132" s="50"/>
      <c r="DL132" s="50"/>
      <c r="DM132" s="50"/>
      <c r="DN132" s="50"/>
      <c r="DO132" s="50"/>
      <c r="DP132" s="50"/>
      <c r="DQ132" s="50"/>
      <c r="DR132" s="50"/>
      <c r="DS132" s="50"/>
      <c r="DT132" s="50"/>
      <c r="DU132" s="50"/>
      <c r="DV132" s="50"/>
      <c r="DW132" s="50"/>
      <c r="DX132" s="50"/>
      <c r="DY132" s="50"/>
      <c r="DZ132" s="50"/>
    </row>
    <row r="133" spans="1:130" s="51" customFormat="1" ht="15" x14ac:dyDescent="0.25">
      <c r="A133" s="518"/>
      <c r="B133" s="531"/>
      <c r="C133" s="531"/>
      <c r="D133" s="518"/>
      <c r="E133" s="531"/>
      <c r="F133" s="540"/>
      <c r="G133" s="534"/>
      <c r="H133" s="534"/>
      <c r="I133" s="518"/>
      <c r="J133" s="518"/>
      <c r="K133" s="540"/>
      <c r="L133" s="518"/>
      <c r="M133" s="604"/>
      <c r="N133" s="549"/>
      <c r="O133" s="458"/>
      <c r="P133" s="453"/>
      <c r="Q133" s="458"/>
      <c r="R133" s="455"/>
      <c r="S133" s="46"/>
      <c r="T133" s="464"/>
      <c r="U133" s="294"/>
      <c r="V133" s="295"/>
      <c r="W133" s="464">
        <v>4849</v>
      </c>
      <c r="X133" s="294">
        <v>44805</v>
      </c>
      <c r="Y133" s="296">
        <v>581637</v>
      </c>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c r="BI133" s="50"/>
      <c r="BJ133" s="50"/>
      <c r="BK133" s="50"/>
      <c r="BL133" s="50"/>
      <c r="BM133" s="50"/>
      <c r="BN133" s="50"/>
      <c r="BO133" s="50"/>
      <c r="BP133" s="50"/>
      <c r="BQ133" s="50"/>
      <c r="BR133" s="50"/>
      <c r="BS133" s="50"/>
      <c r="BT133" s="50"/>
      <c r="BU133" s="50"/>
      <c r="BV133" s="50"/>
      <c r="BW133" s="50"/>
      <c r="BX133" s="50"/>
      <c r="BY133" s="50"/>
      <c r="BZ133" s="50"/>
      <c r="CA133" s="50"/>
      <c r="CB133" s="50"/>
      <c r="CC133" s="50"/>
      <c r="CD133" s="50"/>
      <c r="CE133" s="50"/>
      <c r="CF133" s="50"/>
      <c r="CG133" s="50"/>
      <c r="CH133" s="50"/>
      <c r="CI133" s="50"/>
      <c r="CJ133" s="50"/>
      <c r="CK133" s="50"/>
      <c r="CL133" s="50"/>
      <c r="CM133" s="50"/>
      <c r="CN133" s="50"/>
      <c r="CO133" s="50"/>
      <c r="CP133" s="50"/>
      <c r="CQ133" s="50"/>
      <c r="CR133" s="50"/>
      <c r="CS133" s="50"/>
      <c r="CT133" s="50"/>
      <c r="CU133" s="50"/>
      <c r="CV133" s="50"/>
      <c r="CW133" s="50"/>
      <c r="CX133" s="50"/>
      <c r="CY133" s="50"/>
      <c r="CZ133" s="50"/>
      <c r="DA133" s="50"/>
      <c r="DB133" s="50"/>
      <c r="DC133" s="50"/>
      <c r="DD133" s="50"/>
      <c r="DE133" s="50"/>
      <c r="DF133" s="50"/>
      <c r="DG133" s="50"/>
      <c r="DH133" s="50"/>
      <c r="DI133" s="50"/>
      <c r="DJ133" s="50"/>
      <c r="DK133" s="50"/>
      <c r="DL133" s="50"/>
      <c r="DM133" s="50"/>
      <c r="DN133" s="50"/>
      <c r="DO133" s="50"/>
      <c r="DP133" s="50"/>
      <c r="DQ133" s="50"/>
      <c r="DR133" s="50"/>
      <c r="DS133" s="50"/>
      <c r="DT133" s="50"/>
      <c r="DU133" s="50"/>
      <c r="DV133" s="50"/>
      <c r="DW133" s="50"/>
      <c r="DX133" s="50"/>
      <c r="DY133" s="50"/>
      <c r="DZ133" s="50"/>
    </row>
    <row r="134" spans="1:130" s="51" customFormat="1" ht="15" x14ac:dyDescent="0.25">
      <c r="A134" s="518"/>
      <c r="B134" s="531"/>
      <c r="C134" s="531"/>
      <c r="D134" s="518"/>
      <c r="E134" s="531"/>
      <c r="F134" s="540"/>
      <c r="G134" s="534"/>
      <c r="H134" s="534"/>
      <c r="I134" s="518"/>
      <c r="J134" s="518"/>
      <c r="K134" s="540"/>
      <c r="L134" s="518"/>
      <c r="M134" s="604"/>
      <c r="N134" s="549"/>
      <c r="O134" s="458"/>
      <c r="P134" s="453"/>
      <c r="Q134" s="458"/>
      <c r="R134" s="455"/>
      <c r="S134" s="46"/>
      <c r="T134" s="464"/>
      <c r="U134" s="294"/>
      <c r="V134" s="295"/>
      <c r="W134" s="464"/>
      <c r="X134" s="294"/>
      <c r="Y134" s="296"/>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0"/>
      <c r="BV134" s="50"/>
      <c r="BW134" s="50"/>
      <c r="BX134" s="50"/>
      <c r="BY134" s="50"/>
      <c r="BZ134" s="50"/>
      <c r="CA134" s="50"/>
      <c r="CB134" s="50"/>
      <c r="CC134" s="50"/>
      <c r="CD134" s="50"/>
      <c r="CE134" s="50"/>
      <c r="CF134" s="50"/>
      <c r="CG134" s="50"/>
      <c r="CH134" s="50"/>
      <c r="CI134" s="50"/>
      <c r="CJ134" s="50"/>
      <c r="CK134" s="50"/>
      <c r="CL134" s="50"/>
      <c r="CM134" s="50"/>
      <c r="CN134" s="50"/>
      <c r="CO134" s="50"/>
      <c r="CP134" s="50"/>
      <c r="CQ134" s="50"/>
      <c r="CR134" s="50"/>
      <c r="CS134" s="50"/>
      <c r="CT134" s="50"/>
      <c r="CU134" s="50"/>
      <c r="CV134" s="50"/>
      <c r="CW134" s="50"/>
      <c r="CX134" s="50"/>
      <c r="CY134" s="50"/>
      <c r="CZ134" s="50"/>
      <c r="DA134" s="50"/>
      <c r="DB134" s="50"/>
      <c r="DC134" s="50"/>
      <c r="DD134" s="50"/>
      <c r="DE134" s="50"/>
      <c r="DF134" s="50"/>
      <c r="DG134" s="50"/>
      <c r="DH134" s="50"/>
      <c r="DI134" s="50"/>
      <c r="DJ134" s="50"/>
      <c r="DK134" s="50"/>
      <c r="DL134" s="50"/>
      <c r="DM134" s="50"/>
      <c r="DN134" s="50"/>
      <c r="DO134" s="50"/>
      <c r="DP134" s="50"/>
      <c r="DQ134" s="50"/>
      <c r="DR134" s="50"/>
      <c r="DS134" s="50"/>
      <c r="DT134" s="50"/>
      <c r="DU134" s="50"/>
      <c r="DV134" s="50"/>
      <c r="DW134" s="50"/>
      <c r="DX134" s="50"/>
      <c r="DY134" s="50"/>
      <c r="DZ134" s="50"/>
    </row>
    <row r="135" spans="1:130" s="51" customFormat="1" ht="15" x14ac:dyDescent="0.25">
      <c r="A135" s="518"/>
      <c r="B135" s="531"/>
      <c r="C135" s="531"/>
      <c r="D135" s="518"/>
      <c r="E135" s="531"/>
      <c r="F135" s="540"/>
      <c r="G135" s="534"/>
      <c r="H135" s="534"/>
      <c r="I135" s="518"/>
      <c r="J135" s="518"/>
      <c r="K135" s="540"/>
      <c r="L135" s="518"/>
      <c r="M135" s="604"/>
      <c r="N135" s="549"/>
      <c r="O135" s="458"/>
      <c r="P135" s="453"/>
      <c r="Q135" s="458"/>
      <c r="R135" s="455"/>
      <c r="S135" s="46"/>
      <c r="T135" s="464"/>
      <c r="U135" s="294"/>
      <c r="V135" s="295"/>
      <c r="W135" s="464"/>
      <c r="X135" s="294"/>
      <c r="Y135" s="296"/>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0"/>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0"/>
      <c r="DF135" s="50"/>
      <c r="DG135" s="50"/>
      <c r="DH135" s="50"/>
      <c r="DI135" s="50"/>
      <c r="DJ135" s="50"/>
      <c r="DK135" s="50"/>
      <c r="DL135" s="50"/>
      <c r="DM135" s="50"/>
      <c r="DN135" s="50"/>
      <c r="DO135" s="50"/>
      <c r="DP135" s="50"/>
      <c r="DQ135" s="50"/>
      <c r="DR135" s="50"/>
      <c r="DS135" s="50"/>
      <c r="DT135" s="50"/>
      <c r="DU135" s="50"/>
      <c r="DV135" s="50"/>
      <c r="DW135" s="50"/>
      <c r="DX135" s="50"/>
      <c r="DY135" s="50"/>
      <c r="DZ135" s="50"/>
    </row>
    <row r="136" spans="1:130" s="51" customFormat="1" ht="15" x14ac:dyDescent="0.25">
      <c r="A136" s="518"/>
      <c r="B136" s="531"/>
      <c r="C136" s="531"/>
      <c r="D136" s="518"/>
      <c r="E136" s="531"/>
      <c r="F136" s="540"/>
      <c r="G136" s="534"/>
      <c r="H136" s="534"/>
      <c r="I136" s="518"/>
      <c r="J136" s="518"/>
      <c r="K136" s="540"/>
      <c r="L136" s="518"/>
      <c r="M136" s="604"/>
      <c r="N136" s="549"/>
      <c r="O136" s="458"/>
      <c r="P136" s="453"/>
      <c r="Q136" s="458"/>
      <c r="R136" s="455"/>
      <c r="S136" s="46"/>
      <c r="T136" s="464"/>
      <c r="U136" s="294"/>
      <c r="V136" s="295"/>
      <c r="W136" s="464"/>
      <c r="X136" s="294"/>
      <c r="Y136" s="296"/>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c r="BI136" s="50"/>
      <c r="BJ136" s="50"/>
      <c r="BK136" s="50"/>
      <c r="BL136" s="50"/>
      <c r="BM136" s="50"/>
      <c r="BN136" s="50"/>
      <c r="BO136" s="50"/>
      <c r="BP136" s="50"/>
      <c r="BQ136" s="50"/>
      <c r="BR136" s="50"/>
      <c r="BS136" s="50"/>
      <c r="BT136" s="50"/>
      <c r="BU136" s="50"/>
      <c r="BV136" s="50"/>
      <c r="BW136" s="50"/>
      <c r="BX136" s="50"/>
      <c r="BY136" s="50"/>
      <c r="BZ136" s="50"/>
      <c r="CA136" s="50"/>
      <c r="CB136" s="50"/>
      <c r="CC136" s="50"/>
      <c r="CD136" s="50"/>
      <c r="CE136" s="50"/>
      <c r="CF136" s="50"/>
      <c r="CG136" s="50"/>
      <c r="CH136" s="50"/>
      <c r="CI136" s="50"/>
      <c r="CJ136" s="50"/>
      <c r="CK136" s="50"/>
      <c r="CL136" s="50"/>
      <c r="CM136" s="50"/>
      <c r="CN136" s="50"/>
      <c r="CO136" s="50"/>
      <c r="CP136" s="50"/>
      <c r="CQ136" s="50"/>
      <c r="CR136" s="50"/>
      <c r="CS136" s="50"/>
      <c r="CT136" s="50"/>
      <c r="CU136" s="50"/>
      <c r="CV136" s="50"/>
      <c r="CW136" s="50"/>
      <c r="CX136" s="50"/>
      <c r="CY136" s="50"/>
      <c r="CZ136" s="50"/>
      <c r="DA136" s="50"/>
      <c r="DB136" s="50"/>
      <c r="DC136" s="50"/>
      <c r="DD136" s="50"/>
      <c r="DE136" s="50"/>
      <c r="DF136" s="50"/>
      <c r="DG136" s="50"/>
      <c r="DH136" s="50"/>
      <c r="DI136" s="50"/>
      <c r="DJ136" s="50"/>
      <c r="DK136" s="50"/>
      <c r="DL136" s="50"/>
      <c r="DM136" s="50"/>
      <c r="DN136" s="50"/>
      <c r="DO136" s="50"/>
      <c r="DP136" s="50"/>
      <c r="DQ136" s="50"/>
      <c r="DR136" s="50"/>
      <c r="DS136" s="50"/>
      <c r="DT136" s="50"/>
      <c r="DU136" s="50"/>
      <c r="DV136" s="50"/>
      <c r="DW136" s="50"/>
      <c r="DX136" s="50"/>
      <c r="DY136" s="50"/>
      <c r="DZ136" s="50"/>
    </row>
    <row r="137" spans="1:130" s="51" customFormat="1" ht="15" x14ac:dyDescent="0.25">
      <c r="A137" s="518"/>
      <c r="B137" s="531"/>
      <c r="C137" s="531"/>
      <c r="D137" s="519"/>
      <c r="E137" s="532"/>
      <c r="F137" s="541"/>
      <c r="G137" s="535"/>
      <c r="H137" s="535"/>
      <c r="I137" s="519"/>
      <c r="J137" s="519"/>
      <c r="K137" s="541"/>
      <c r="L137" s="519"/>
      <c r="M137" s="605"/>
      <c r="N137" s="549"/>
      <c r="O137" s="458"/>
      <c r="P137" s="453"/>
      <c r="Q137" s="458"/>
      <c r="R137" s="455"/>
      <c r="S137" s="46"/>
      <c r="T137" s="464"/>
      <c r="U137" s="294"/>
      <c r="V137" s="295"/>
      <c r="W137" s="464"/>
      <c r="X137" s="294"/>
      <c r="Y137" s="296"/>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c r="CH137" s="50"/>
      <c r="CI137" s="50"/>
      <c r="CJ137" s="50"/>
      <c r="CK137" s="50"/>
      <c r="CL137" s="50"/>
      <c r="CM137" s="50"/>
      <c r="CN137" s="50"/>
      <c r="CO137" s="50"/>
      <c r="CP137" s="50"/>
      <c r="CQ137" s="50"/>
      <c r="CR137" s="50"/>
      <c r="CS137" s="50"/>
      <c r="CT137" s="50"/>
      <c r="CU137" s="50"/>
      <c r="CV137" s="50"/>
      <c r="CW137" s="50"/>
      <c r="CX137" s="50"/>
      <c r="CY137" s="50"/>
      <c r="CZ137" s="50"/>
      <c r="DA137" s="50"/>
      <c r="DB137" s="50"/>
      <c r="DC137" s="50"/>
      <c r="DD137" s="50"/>
      <c r="DE137" s="50"/>
      <c r="DF137" s="50"/>
      <c r="DG137" s="50"/>
      <c r="DH137" s="50"/>
      <c r="DI137" s="50"/>
      <c r="DJ137" s="50"/>
      <c r="DK137" s="50"/>
      <c r="DL137" s="50"/>
      <c r="DM137" s="50"/>
      <c r="DN137" s="50"/>
      <c r="DO137" s="50"/>
      <c r="DP137" s="50"/>
      <c r="DQ137" s="50"/>
      <c r="DR137" s="50"/>
      <c r="DS137" s="50"/>
      <c r="DT137" s="50"/>
      <c r="DU137" s="50"/>
      <c r="DV137" s="50"/>
      <c r="DW137" s="50"/>
      <c r="DX137" s="50"/>
      <c r="DY137" s="50"/>
      <c r="DZ137" s="50"/>
    </row>
    <row r="138" spans="1:130" s="51" customFormat="1" ht="15" customHeight="1" x14ac:dyDescent="0.25">
      <c r="A138" s="518"/>
      <c r="B138" s="531"/>
      <c r="C138" s="531"/>
      <c r="D138" s="517" t="s">
        <v>825</v>
      </c>
      <c r="E138" s="530" t="s">
        <v>137</v>
      </c>
      <c r="F138" s="539">
        <v>8536243</v>
      </c>
      <c r="G138" s="533">
        <v>0</v>
      </c>
      <c r="H138" s="533"/>
      <c r="I138" s="517"/>
      <c r="J138" s="517"/>
      <c r="K138" s="539">
        <v>100000</v>
      </c>
      <c r="L138" s="517"/>
      <c r="M138" s="603">
        <f>+F138+G138+I138+H138+J138+K138-L138</f>
        <v>8636243</v>
      </c>
      <c r="N138" s="549"/>
      <c r="O138" s="274" t="s">
        <v>336</v>
      </c>
      <c r="P138" s="379">
        <v>9</v>
      </c>
      <c r="Q138" s="274" t="s">
        <v>510</v>
      </c>
      <c r="R138" s="277">
        <v>4298757</v>
      </c>
      <c r="S138" s="46"/>
      <c r="T138" s="38">
        <v>32</v>
      </c>
      <c r="U138" s="123">
        <v>44605</v>
      </c>
      <c r="V138" s="67">
        <v>3936398</v>
      </c>
      <c r="W138" s="38">
        <v>151</v>
      </c>
      <c r="X138" s="123" t="s">
        <v>856</v>
      </c>
      <c r="Y138" s="296">
        <v>225000</v>
      </c>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50"/>
      <c r="BL138" s="50"/>
      <c r="BM138" s="50"/>
      <c r="BN138" s="50"/>
      <c r="BO138" s="50"/>
      <c r="BP138" s="50"/>
      <c r="BQ138" s="50"/>
      <c r="BR138" s="50"/>
      <c r="BS138" s="50"/>
      <c r="BT138" s="50"/>
      <c r="BU138" s="50"/>
      <c r="BV138" s="50"/>
      <c r="BW138" s="50"/>
      <c r="BX138" s="50"/>
      <c r="BY138" s="50"/>
      <c r="BZ138" s="50"/>
      <c r="CA138" s="50"/>
      <c r="CB138" s="50"/>
      <c r="CC138" s="50"/>
      <c r="CD138" s="50"/>
      <c r="CE138" s="50"/>
      <c r="CF138" s="50"/>
      <c r="CG138" s="50"/>
      <c r="CH138" s="50"/>
      <c r="CI138" s="50"/>
      <c r="CJ138" s="50"/>
      <c r="CK138" s="50"/>
      <c r="CL138" s="50"/>
      <c r="CM138" s="50"/>
      <c r="CN138" s="50"/>
      <c r="CO138" s="50"/>
      <c r="CP138" s="50"/>
      <c r="CQ138" s="50"/>
      <c r="CR138" s="50"/>
      <c r="CS138" s="50"/>
      <c r="CT138" s="50"/>
      <c r="CU138" s="50"/>
      <c r="CV138" s="50"/>
      <c r="CW138" s="50"/>
      <c r="CX138" s="50"/>
      <c r="CY138" s="50"/>
      <c r="CZ138" s="50"/>
      <c r="DA138" s="50"/>
      <c r="DB138" s="50"/>
      <c r="DC138" s="50"/>
      <c r="DD138" s="50"/>
      <c r="DE138" s="50"/>
      <c r="DF138" s="50"/>
      <c r="DG138" s="50"/>
      <c r="DH138" s="50"/>
      <c r="DI138" s="50"/>
      <c r="DJ138" s="50"/>
      <c r="DK138" s="50"/>
      <c r="DL138" s="50"/>
      <c r="DM138" s="50"/>
      <c r="DN138" s="50"/>
      <c r="DO138" s="50"/>
      <c r="DP138" s="50"/>
      <c r="DQ138" s="50"/>
      <c r="DR138" s="50"/>
      <c r="DS138" s="50"/>
      <c r="DT138" s="50"/>
      <c r="DU138" s="50"/>
      <c r="DV138" s="50"/>
      <c r="DW138" s="50"/>
      <c r="DX138" s="50"/>
      <c r="DY138" s="50"/>
      <c r="DZ138" s="50"/>
    </row>
    <row r="139" spans="1:130" s="51" customFormat="1" ht="15" x14ac:dyDescent="0.25">
      <c r="A139" s="518"/>
      <c r="B139" s="531"/>
      <c r="C139" s="531"/>
      <c r="D139" s="518"/>
      <c r="E139" s="531"/>
      <c r="F139" s="540"/>
      <c r="G139" s="534"/>
      <c r="H139" s="534"/>
      <c r="I139" s="518"/>
      <c r="J139" s="518"/>
      <c r="K139" s="540"/>
      <c r="L139" s="518"/>
      <c r="M139" s="604"/>
      <c r="N139" s="549"/>
      <c r="O139" s="275" t="s">
        <v>1469</v>
      </c>
      <c r="P139" s="407" t="s">
        <v>1470</v>
      </c>
      <c r="Q139" s="275" t="s">
        <v>1471</v>
      </c>
      <c r="R139" s="278">
        <v>4697625</v>
      </c>
      <c r="S139" s="46"/>
      <c r="T139" s="38"/>
      <c r="U139" s="123"/>
      <c r="V139" s="67"/>
      <c r="W139" s="38">
        <v>152</v>
      </c>
      <c r="X139" s="123" t="s">
        <v>856</v>
      </c>
      <c r="Y139" s="296">
        <v>402927</v>
      </c>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c r="BS139" s="50"/>
      <c r="BT139" s="50"/>
      <c r="BU139" s="50"/>
      <c r="BV139" s="50"/>
      <c r="BW139" s="50"/>
      <c r="BX139" s="50"/>
      <c r="BY139" s="50"/>
      <c r="BZ139" s="50"/>
      <c r="CA139" s="50"/>
      <c r="CB139" s="50"/>
      <c r="CC139" s="50"/>
      <c r="CD139" s="50"/>
      <c r="CE139" s="50"/>
      <c r="CF139" s="50"/>
      <c r="CG139" s="50"/>
      <c r="CH139" s="50"/>
      <c r="CI139" s="50"/>
      <c r="CJ139" s="50"/>
      <c r="CK139" s="50"/>
      <c r="CL139" s="50"/>
      <c r="CM139" s="50"/>
      <c r="CN139" s="50"/>
      <c r="CO139" s="50"/>
      <c r="CP139" s="50"/>
      <c r="CQ139" s="50"/>
      <c r="CR139" s="50"/>
      <c r="CS139" s="50"/>
      <c r="CT139" s="50"/>
      <c r="CU139" s="50"/>
      <c r="CV139" s="50"/>
      <c r="CW139" s="50"/>
      <c r="CX139" s="50"/>
      <c r="CY139" s="50"/>
      <c r="CZ139" s="50"/>
      <c r="DA139" s="50"/>
      <c r="DB139" s="50"/>
      <c r="DC139" s="50"/>
      <c r="DD139" s="50"/>
      <c r="DE139" s="50"/>
      <c r="DF139" s="50"/>
      <c r="DG139" s="50"/>
      <c r="DH139" s="50"/>
      <c r="DI139" s="50"/>
      <c r="DJ139" s="50"/>
      <c r="DK139" s="50"/>
      <c r="DL139" s="50"/>
      <c r="DM139" s="50"/>
      <c r="DN139" s="50"/>
      <c r="DO139" s="50"/>
      <c r="DP139" s="50"/>
      <c r="DQ139" s="50"/>
      <c r="DR139" s="50"/>
      <c r="DS139" s="50"/>
      <c r="DT139" s="50"/>
      <c r="DU139" s="50"/>
      <c r="DV139" s="50"/>
      <c r="DW139" s="50"/>
      <c r="DX139" s="50"/>
      <c r="DY139" s="50"/>
      <c r="DZ139" s="50"/>
    </row>
    <row r="140" spans="1:130" s="51" customFormat="1" ht="15" x14ac:dyDescent="0.25">
      <c r="A140" s="518"/>
      <c r="B140" s="531"/>
      <c r="C140" s="531"/>
      <c r="D140" s="518"/>
      <c r="E140" s="531"/>
      <c r="F140" s="540"/>
      <c r="G140" s="534"/>
      <c r="H140" s="534"/>
      <c r="I140" s="518"/>
      <c r="J140" s="518"/>
      <c r="K140" s="540"/>
      <c r="L140" s="518"/>
      <c r="M140" s="604"/>
      <c r="N140" s="549"/>
      <c r="O140" s="275"/>
      <c r="P140" s="273"/>
      <c r="Q140" s="275"/>
      <c r="R140" s="278"/>
      <c r="S140" s="46"/>
      <c r="T140" s="38"/>
      <c r="U140" s="123"/>
      <c r="V140" s="67"/>
      <c r="W140" s="38">
        <v>182</v>
      </c>
      <c r="X140" s="123" t="s">
        <v>856</v>
      </c>
      <c r="Y140" s="296">
        <v>306418</v>
      </c>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V140" s="50"/>
      <c r="BW140" s="50"/>
      <c r="BX140" s="50"/>
      <c r="BY140" s="50"/>
      <c r="BZ140" s="50"/>
      <c r="CA140" s="50"/>
      <c r="CB140" s="50"/>
      <c r="CC140" s="50"/>
      <c r="CD140" s="50"/>
      <c r="CE140" s="50"/>
      <c r="CF140" s="50"/>
      <c r="CG140" s="50"/>
      <c r="CH140" s="50"/>
      <c r="CI140" s="50"/>
      <c r="CJ140" s="50"/>
      <c r="CK140" s="50"/>
      <c r="CL140" s="50"/>
      <c r="CM140" s="50"/>
      <c r="CN140" s="50"/>
      <c r="CO140" s="50"/>
      <c r="CP140" s="50"/>
      <c r="CQ140" s="50"/>
      <c r="CR140" s="50"/>
      <c r="CS140" s="50"/>
      <c r="CT140" s="50"/>
      <c r="CU140" s="50"/>
      <c r="CV140" s="50"/>
      <c r="CW140" s="50"/>
      <c r="CX140" s="50"/>
      <c r="CY140" s="50"/>
      <c r="CZ140" s="50"/>
      <c r="DA140" s="50"/>
      <c r="DB140" s="50"/>
      <c r="DC140" s="50"/>
      <c r="DD140" s="50"/>
      <c r="DE140" s="50"/>
      <c r="DF140" s="50"/>
      <c r="DG140" s="50"/>
      <c r="DH140" s="50"/>
      <c r="DI140" s="50"/>
      <c r="DJ140" s="50"/>
      <c r="DK140" s="50"/>
      <c r="DL140" s="50"/>
      <c r="DM140" s="50"/>
      <c r="DN140" s="50"/>
      <c r="DO140" s="50"/>
      <c r="DP140" s="50"/>
      <c r="DQ140" s="50"/>
      <c r="DR140" s="50"/>
      <c r="DS140" s="50"/>
      <c r="DT140" s="50"/>
      <c r="DU140" s="50"/>
      <c r="DV140" s="50"/>
      <c r="DW140" s="50"/>
      <c r="DX140" s="50"/>
      <c r="DY140" s="50"/>
      <c r="DZ140" s="50"/>
    </row>
    <row r="141" spans="1:130" s="51" customFormat="1" ht="15" x14ac:dyDescent="0.25">
      <c r="A141" s="518"/>
      <c r="B141" s="531"/>
      <c r="C141" s="531"/>
      <c r="D141" s="518"/>
      <c r="E141" s="531"/>
      <c r="F141" s="540"/>
      <c r="G141" s="534"/>
      <c r="H141" s="534"/>
      <c r="I141" s="518"/>
      <c r="J141" s="518"/>
      <c r="K141" s="540"/>
      <c r="L141" s="518"/>
      <c r="M141" s="604"/>
      <c r="N141" s="549"/>
      <c r="O141" s="275"/>
      <c r="P141" s="273"/>
      <c r="Q141" s="275"/>
      <c r="R141" s="278"/>
      <c r="S141" s="46"/>
      <c r="T141" s="38"/>
      <c r="U141" s="123"/>
      <c r="V141" s="67"/>
      <c r="W141" s="38">
        <v>183</v>
      </c>
      <c r="X141" s="123" t="s">
        <v>856</v>
      </c>
      <c r="Y141" s="296">
        <v>383029</v>
      </c>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c r="BI141" s="50"/>
      <c r="BJ141" s="50"/>
      <c r="BK141" s="50"/>
      <c r="BL141" s="50"/>
      <c r="BM141" s="50"/>
      <c r="BN141" s="50"/>
      <c r="BO141" s="50"/>
      <c r="BP141" s="50"/>
      <c r="BQ141" s="50"/>
      <c r="BR141" s="50"/>
      <c r="BS141" s="50"/>
      <c r="BT141" s="50"/>
      <c r="BU141" s="50"/>
      <c r="BV141" s="50"/>
      <c r="BW141" s="50"/>
      <c r="BX141" s="50"/>
      <c r="BY141" s="50"/>
      <c r="BZ141" s="50"/>
      <c r="CA141" s="50"/>
      <c r="CB141" s="50"/>
      <c r="CC141" s="50"/>
      <c r="CD141" s="50"/>
      <c r="CE141" s="50"/>
      <c r="CF141" s="50"/>
      <c r="CG141" s="50"/>
      <c r="CH141" s="50"/>
      <c r="CI141" s="50"/>
      <c r="CJ141" s="50"/>
      <c r="CK141" s="50"/>
      <c r="CL141" s="50"/>
      <c r="CM141" s="50"/>
      <c r="CN141" s="50"/>
      <c r="CO141" s="50"/>
      <c r="CP141" s="50"/>
      <c r="CQ141" s="50"/>
      <c r="CR141" s="50"/>
      <c r="CS141" s="50"/>
      <c r="CT141" s="50"/>
      <c r="CU141" s="50"/>
      <c r="CV141" s="50"/>
      <c r="CW141" s="50"/>
      <c r="CX141" s="50"/>
      <c r="CY141" s="50"/>
      <c r="CZ141" s="50"/>
      <c r="DA141" s="50"/>
      <c r="DB141" s="50"/>
      <c r="DC141" s="50"/>
      <c r="DD141" s="50"/>
      <c r="DE141" s="50"/>
      <c r="DF141" s="50"/>
      <c r="DG141" s="50"/>
      <c r="DH141" s="50"/>
      <c r="DI141" s="50"/>
      <c r="DJ141" s="50"/>
      <c r="DK141" s="50"/>
      <c r="DL141" s="50"/>
      <c r="DM141" s="50"/>
      <c r="DN141" s="50"/>
      <c r="DO141" s="50"/>
      <c r="DP141" s="50"/>
      <c r="DQ141" s="50"/>
      <c r="DR141" s="50"/>
      <c r="DS141" s="50"/>
      <c r="DT141" s="50"/>
      <c r="DU141" s="50"/>
      <c r="DV141" s="50"/>
      <c r="DW141" s="50"/>
      <c r="DX141" s="50"/>
      <c r="DY141" s="50"/>
      <c r="DZ141" s="50"/>
    </row>
    <row r="142" spans="1:130" s="51" customFormat="1" ht="15" x14ac:dyDescent="0.25">
      <c r="A142" s="518"/>
      <c r="B142" s="531"/>
      <c r="C142" s="531"/>
      <c r="D142" s="518"/>
      <c r="E142" s="531"/>
      <c r="F142" s="540"/>
      <c r="G142" s="534"/>
      <c r="H142" s="534"/>
      <c r="I142" s="518"/>
      <c r="J142" s="518"/>
      <c r="K142" s="540"/>
      <c r="L142" s="518"/>
      <c r="M142" s="604"/>
      <c r="N142" s="549"/>
      <c r="O142" s="275"/>
      <c r="P142" s="518"/>
      <c r="Q142" s="275"/>
      <c r="R142" s="278"/>
      <c r="S142" s="46"/>
      <c r="T142" s="38"/>
      <c r="U142" s="123"/>
      <c r="V142" s="67"/>
      <c r="W142" s="38">
        <v>187</v>
      </c>
      <c r="X142" s="123" t="s">
        <v>857</v>
      </c>
      <c r="Y142" s="296">
        <v>383029</v>
      </c>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c r="CR142" s="50"/>
      <c r="CS142" s="50"/>
      <c r="CT142" s="50"/>
      <c r="CU142" s="50"/>
      <c r="CV142" s="50"/>
      <c r="CW142" s="50"/>
      <c r="CX142" s="50"/>
      <c r="CY142" s="50"/>
      <c r="CZ142" s="50"/>
      <c r="DA142" s="50"/>
      <c r="DB142" s="50"/>
      <c r="DC142" s="50"/>
      <c r="DD142" s="50"/>
      <c r="DE142" s="50"/>
      <c r="DF142" s="50"/>
      <c r="DG142" s="50"/>
      <c r="DH142" s="50"/>
      <c r="DI142" s="50"/>
      <c r="DJ142" s="50"/>
      <c r="DK142" s="50"/>
      <c r="DL142" s="50"/>
      <c r="DM142" s="50"/>
      <c r="DN142" s="50"/>
      <c r="DO142" s="50"/>
      <c r="DP142" s="50"/>
      <c r="DQ142" s="50"/>
      <c r="DR142" s="50"/>
      <c r="DS142" s="50"/>
      <c r="DT142" s="50"/>
      <c r="DU142" s="50"/>
      <c r="DV142" s="50"/>
      <c r="DW142" s="50"/>
      <c r="DX142" s="50"/>
      <c r="DY142" s="50"/>
      <c r="DZ142" s="50"/>
    </row>
    <row r="143" spans="1:130" s="51" customFormat="1" ht="15" x14ac:dyDescent="0.25">
      <c r="A143" s="518"/>
      <c r="B143" s="531"/>
      <c r="C143" s="531"/>
      <c r="D143" s="518"/>
      <c r="E143" s="531"/>
      <c r="F143" s="540"/>
      <c r="G143" s="534"/>
      <c r="H143" s="534"/>
      <c r="I143" s="518"/>
      <c r="J143" s="518"/>
      <c r="K143" s="540"/>
      <c r="L143" s="518"/>
      <c r="M143" s="604"/>
      <c r="N143" s="549"/>
      <c r="O143" s="275"/>
      <c r="P143" s="518"/>
      <c r="Q143" s="275"/>
      <c r="R143" s="278"/>
      <c r="S143" s="46"/>
      <c r="T143" s="38"/>
      <c r="U143" s="123"/>
      <c r="V143" s="67"/>
      <c r="W143" s="38">
        <v>208</v>
      </c>
      <c r="X143" s="123" t="s">
        <v>857</v>
      </c>
      <c r="Y143" s="296">
        <v>427799</v>
      </c>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c r="CR143" s="50"/>
      <c r="CS143" s="50"/>
      <c r="CT143" s="50"/>
      <c r="CU143" s="50"/>
      <c r="CV143" s="50"/>
      <c r="CW143" s="50"/>
      <c r="CX143" s="50"/>
      <c r="CY143" s="50"/>
      <c r="CZ143" s="50"/>
      <c r="DA143" s="50"/>
      <c r="DB143" s="50"/>
      <c r="DC143" s="50"/>
      <c r="DD143" s="50"/>
      <c r="DE143" s="50"/>
      <c r="DF143" s="50"/>
      <c r="DG143" s="50"/>
      <c r="DH143" s="50"/>
      <c r="DI143" s="50"/>
      <c r="DJ143" s="50"/>
      <c r="DK143" s="50"/>
      <c r="DL143" s="50"/>
      <c r="DM143" s="50"/>
      <c r="DN143" s="50"/>
      <c r="DO143" s="50"/>
      <c r="DP143" s="50"/>
      <c r="DQ143" s="50"/>
      <c r="DR143" s="50"/>
      <c r="DS143" s="50"/>
      <c r="DT143" s="50"/>
      <c r="DU143" s="50"/>
      <c r="DV143" s="50"/>
      <c r="DW143" s="50"/>
      <c r="DX143" s="50"/>
      <c r="DY143" s="50"/>
      <c r="DZ143" s="50"/>
    </row>
    <row r="144" spans="1:130" s="51" customFormat="1" ht="15" x14ac:dyDescent="0.25">
      <c r="A144" s="518"/>
      <c r="B144" s="531"/>
      <c r="C144" s="531"/>
      <c r="D144" s="518"/>
      <c r="E144" s="531"/>
      <c r="F144" s="540"/>
      <c r="G144" s="534"/>
      <c r="H144" s="534"/>
      <c r="I144" s="518"/>
      <c r="J144" s="518"/>
      <c r="K144" s="540"/>
      <c r="L144" s="518"/>
      <c r="M144" s="604"/>
      <c r="N144" s="549"/>
      <c r="O144" s="275"/>
      <c r="P144" s="518"/>
      <c r="Q144" s="275"/>
      <c r="R144" s="278"/>
      <c r="S144" s="46"/>
      <c r="T144" s="38"/>
      <c r="U144" s="123"/>
      <c r="V144" s="67"/>
      <c r="W144" s="38">
        <v>209</v>
      </c>
      <c r="X144" s="123" t="s">
        <v>857</v>
      </c>
      <c r="Y144" s="296">
        <v>383029</v>
      </c>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c r="CR144" s="50"/>
      <c r="CS144" s="50"/>
      <c r="CT144" s="50"/>
      <c r="CU144" s="50"/>
      <c r="CV144" s="50"/>
      <c r="CW144" s="50"/>
      <c r="CX144" s="50"/>
      <c r="CY144" s="50"/>
      <c r="CZ144" s="50"/>
      <c r="DA144" s="50"/>
      <c r="DB144" s="50"/>
      <c r="DC144" s="50"/>
      <c r="DD144" s="50"/>
      <c r="DE144" s="50"/>
      <c r="DF144" s="50"/>
      <c r="DG144" s="50"/>
      <c r="DH144" s="50"/>
      <c r="DI144" s="50"/>
      <c r="DJ144" s="50"/>
      <c r="DK144" s="50"/>
      <c r="DL144" s="50"/>
      <c r="DM144" s="50"/>
      <c r="DN144" s="50"/>
      <c r="DO144" s="50"/>
      <c r="DP144" s="50"/>
      <c r="DQ144" s="50"/>
      <c r="DR144" s="50"/>
      <c r="DS144" s="50"/>
      <c r="DT144" s="50"/>
      <c r="DU144" s="50"/>
      <c r="DV144" s="50"/>
      <c r="DW144" s="50"/>
      <c r="DX144" s="50"/>
      <c r="DY144" s="50"/>
      <c r="DZ144" s="50"/>
    </row>
    <row r="145" spans="1:130" s="51" customFormat="1" ht="15" x14ac:dyDescent="0.25">
      <c r="A145" s="518"/>
      <c r="B145" s="531"/>
      <c r="C145" s="531"/>
      <c r="D145" s="518"/>
      <c r="E145" s="531"/>
      <c r="F145" s="540"/>
      <c r="G145" s="534"/>
      <c r="H145" s="534"/>
      <c r="I145" s="518"/>
      <c r="J145" s="518"/>
      <c r="K145" s="540"/>
      <c r="L145" s="518"/>
      <c r="M145" s="604"/>
      <c r="N145" s="549"/>
      <c r="O145" s="275"/>
      <c r="P145" s="518"/>
      <c r="Q145" s="601"/>
      <c r="R145" s="278"/>
      <c r="S145" s="46"/>
      <c r="T145" s="38"/>
      <c r="U145" s="123"/>
      <c r="V145" s="67"/>
      <c r="W145" s="38">
        <v>273</v>
      </c>
      <c r="X145" s="123" t="s">
        <v>858</v>
      </c>
      <c r="Y145" s="296">
        <v>375567</v>
      </c>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0"/>
      <c r="BR145" s="50"/>
      <c r="BS145" s="50"/>
      <c r="BT145" s="50"/>
      <c r="BU145" s="50"/>
      <c r="BV145" s="50"/>
      <c r="BW145" s="50"/>
      <c r="BX145" s="50"/>
      <c r="BY145" s="50"/>
      <c r="BZ145" s="50"/>
      <c r="CA145" s="50"/>
      <c r="CB145" s="50"/>
      <c r="CC145" s="50"/>
      <c r="CD145" s="50"/>
      <c r="CE145" s="50"/>
      <c r="CF145" s="50"/>
      <c r="CG145" s="50"/>
      <c r="CH145" s="50"/>
      <c r="CI145" s="50"/>
      <c r="CJ145" s="50"/>
      <c r="CK145" s="50"/>
      <c r="CL145" s="50"/>
      <c r="CM145" s="50"/>
      <c r="CN145" s="50"/>
      <c r="CO145" s="50"/>
      <c r="CP145" s="50"/>
      <c r="CQ145" s="50"/>
      <c r="CR145" s="50"/>
      <c r="CS145" s="50"/>
      <c r="CT145" s="50"/>
      <c r="CU145" s="50"/>
      <c r="CV145" s="50"/>
      <c r="CW145" s="50"/>
      <c r="CX145" s="50"/>
      <c r="CY145" s="50"/>
      <c r="CZ145" s="50"/>
      <c r="DA145" s="50"/>
      <c r="DB145" s="50"/>
      <c r="DC145" s="50"/>
      <c r="DD145" s="50"/>
      <c r="DE145" s="50"/>
      <c r="DF145" s="50"/>
      <c r="DG145" s="50"/>
      <c r="DH145" s="50"/>
      <c r="DI145" s="50"/>
      <c r="DJ145" s="50"/>
      <c r="DK145" s="50"/>
      <c r="DL145" s="50"/>
      <c r="DM145" s="50"/>
      <c r="DN145" s="50"/>
      <c r="DO145" s="50"/>
      <c r="DP145" s="50"/>
      <c r="DQ145" s="50"/>
      <c r="DR145" s="50"/>
      <c r="DS145" s="50"/>
      <c r="DT145" s="50"/>
      <c r="DU145" s="50"/>
      <c r="DV145" s="50"/>
      <c r="DW145" s="50"/>
      <c r="DX145" s="50"/>
      <c r="DY145" s="50"/>
      <c r="DZ145" s="50"/>
    </row>
    <row r="146" spans="1:130" s="51" customFormat="1" ht="15" x14ac:dyDescent="0.25">
      <c r="A146" s="518"/>
      <c r="B146" s="531"/>
      <c r="C146" s="531"/>
      <c r="D146" s="518"/>
      <c r="E146" s="531"/>
      <c r="F146" s="540"/>
      <c r="G146" s="534"/>
      <c r="H146" s="534"/>
      <c r="I146" s="518"/>
      <c r="J146" s="518"/>
      <c r="K146" s="540"/>
      <c r="L146" s="518"/>
      <c r="M146" s="604"/>
      <c r="N146" s="549"/>
      <c r="O146" s="275"/>
      <c r="P146" s="518"/>
      <c r="Q146" s="601"/>
      <c r="R146" s="278"/>
      <c r="S146" s="46"/>
      <c r="T146" s="38"/>
      <c r="U146" s="123"/>
      <c r="V146" s="67"/>
      <c r="W146" s="38">
        <v>308</v>
      </c>
      <c r="X146" s="123" t="s">
        <v>859</v>
      </c>
      <c r="Y146" s="296">
        <v>368106</v>
      </c>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c r="CH146" s="50"/>
      <c r="CI146" s="50"/>
      <c r="CJ146" s="50"/>
      <c r="CK146" s="50"/>
      <c r="CL146" s="50"/>
      <c r="CM146" s="50"/>
      <c r="CN146" s="50"/>
      <c r="CO146" s="50"/>
      <c r="CP146" s="50"/>
      <c r="CQ146" s="50"/>
      <c r="CR146" s="50"/>
      <c r="CS146" s="50"/>
      <c r="CT146" s="50"/>
      <c r="CU146" s="50"/>
      <c r="CV146" s="50"/>
      <c r="CW146" s="50"/>
      <c r="CX146" s="50"/>
      <c r="CY146" s="50"/>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row>
    <row r="147" spans="1:130" s="51" customFormat="1" ht="15" x14ac:dyDescent="0.25">
      <c r="A147" s="518"/>
      <c r="B147" s="531"/>
      <c r="C147" s="531"/>
      <c r="D147" s="518"/>
      <c r="E147" s="531"/>
      <c r="F147" s="540"/>
      <c r="G147" s="534"/>
      <c r="H147" s="534"/>
      <c r="I147" s="518"/>
      <c r="J147" s="518"/>
      <c r="K147" s="540"/>
      <c r="L147" s="518"/>
      <c r="M147" s="604"/>
      <c r="N147" s="549"/>
      <c r="O147" s="601"/>
      <c r="P147" s="518"/>
      <c r="Q147" s="601"/>
      <c r="R147" s="534"/>
      <c r="S147" s="46"/>
      <c r="T147" s="38"/>
      <c r="U147" s="123"/>
      <c r="V147" s="67"/>
      <c r="W147" s="38">
        <v>974</v>
      </c>
      <c r="X147" s="123" t="s">
        <v>860</v>
      </c>
      <c r="Y147" s="296">
        <v>340747</v>
      </c>
      <c r="Z147" s="50"/>
      <c r="AA147" s="50"/>
      <c r="AB147" s="50"/>
      <c r="AC147" s="50"/>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0"/>
      <c r="DN147" s="50"/>
      <c r="DO147" s="50"/>
      <c r="DP147" s="50"/>
      <c r="DQ147" s="50"/>
      <c r="DR147" s="50"/>
      <c r="DS147" s="50"/>
      <c r="DT147" s="50"/>
      <c r="DU147" s="50"/>
      <c r="DV147" s="50"/>
      <c r="DW147" s="50"/>
      <c r="DX147" s="50"/>
      <c r="DY147" s="50"/>
      <c r="DZ147" s="50"/>
    </row>
    <row r="148" spans="1:130" s="51" customFormat="1" ht="15" x14ac:dyDescent="0.25">
      <c r="A148" s="518"/>
      <c r="B148" s="531"/>
      <c r="C148" s="531"/>
      <c r="D148" s="518"/>
      <c r="E148" s="531"/>
      <c r="F148" s="540"/>
      <c r="G148" s="534"/>
      <c r="H148" s="534"/>
      <c r="I148" s="518"/>
      <c r="J148" s="518"/>
      <c r="K148" s="540"/>
      <c r="L148" s="518"/>
      <c r="M148" s="604"/>
      <c r="N148" s="549"/>
      <c r="O148" s="601"/>
      <c r="P148" s="518"/>
      <c r="Q148" s="601"/>
      <c r="R148" s="534"/>
      <c r="S148" s="46"/>
      <c r="T148" s="38"/>
      <c r="U148" s="123"/>
      <c r="V148" s="67"/>
      <c r="W148" s="38">
        <v>1053</v>
      </c>
      <c r="X148" s="123" t="s">
        <v>860</v>
      </c>
      <c r="Y148" s="296">
        <v>340747</v>
      </c>
      <c r="Z148" s="50"/>
      <c r="AA148" s="50"/>
      <c r="AB148" s="50"/>
      <c r="AC148" s="50"/>
      <c r="AD148" s="50"/>
      <c r="AE148" s="50"/>
      <c r="AF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c r="BI148" s="50"/>
      <c r="BJ148" s="50"/>
      <c r="BK148" s="50"/>
      <c r="BL148" s="50"/>
      <c r="BM148" s="50"/>
      <c r="BN148" s="50"/>
      <c r="BO148" s="50"/>
      <c r="BP148" s="50"/>
      <c r="BQ148" s="50"/>
      <c r="BR148" s="50"/>
      <c r="BS148" s="50"/>
      <c r="BT148" s="50"/>
      <c r="BU148" s="50"/>
      <c r="BV148" s="50"/>
      <c r="BW148" s="50"/>
      <c r="BX148" s="50"/>
      <c r="BY148" s="50"/>
      <c r="BZ148" s="50"/>
      <c r="CA148" s="50"/>
      <c r="CB148" s="50"/>
      <c r="CC148" s="50"/>
      <c r="CD148" s="50"/>
      <c r="CE148" s="50"/>
      <c r="CF148" s="50"/>
      <c r="CG148" s="50"/>
      <c r="CH148" s="50"/>
      <c r="CI148" s="50"/>
      <c r="CJ148" s="50"/>
      <c r="CK148" s="50"/>
      <c r="CL148" s="50"/>
      <c r="CM148" s="50"/>
      <c r="CN148" s="50"/>
      <c r="CO148" s="50"/>
      <c r="CP148" s="50"/>
      <c r="CQ148" s="50"/>
      <c r="CR148" s="50"/>
      <c r="CS148" s="50"/>
      <c r="CT148" s="50"/>
      <c r="CU148" s="50"/>
      <c r="CV148" s="50"/>
      <c r="CW148" s="50"/>
      <c r="CX148" s="50"/>
      <c r="CY148" s="50"/>
      <c r="CZ148" s="50"/>
      <c r="DA148" s="50"/>
      <c r="DB148" s="50"/>
      <c r="DC148" s="50"/>
      <c r="DD148" s="50"/>
      <c r="DE148" s="50"/>
      <c r="DF148" s="50"/>
      <c r="DG148" s="50"/>
      <c r="DH148" s="50"/>
      <c r="DI148" s="50"/>
      <c r="DJ148" s="50"/>
      <c r="DK148" s="50"/>
      <c r="DL148" s="50"/>
      <c r="DM148" s="50"/>
      <c r="DN148" s="50"/>
      <c r="DO148" s="50"/>
      <c r="DP148" s="50"/>
      <c r="DQ148" s="50"/>
      <c r="DR148" s="50"/>
      <c r="DS148" s="50"/>
      <c r="DT148" s="50"/>
      <c r="DU148" s="50"/>
      <c r="DV148" s="50"/>
      <c r="DW148" s="50"/>
      <c r="DX148" s="50"/>
      <c r="DY148" s="50"/>
      <c r="DZ148" s="50"/>
    </row>
    <row r="149" spans="1:130" s="51" customFormat="1" ht="15" x14ac:dyDescent="0.25">
      <c r="A149" s="518"/>
      <c r="B149" s="531"/>
      <c r="C149" s="531"/>
      <c r="D149" s="518"/>
      <c r="E149" s="531"/>
      <c r="F149" s="540"/>
      <c r="G149" s="534"/>
      <c r="H149" s="534"/>
      <c r="I149" s="518"/>
      <c r="J149" s="518"/>
      <c r="K149" s="540"/>
      <c r="L149" s="518"/>
      <c r="M149" s="604"/>
      <c r="N149" s="549"/>
      <c r="O149" s="602"/>
      <c r="P149" s="519"/>
      <c r="Q149" s="602"/>
      <c r="R149" s="535"/>
      <c r="S149" s="46"/>
      <c r="T149" s="307">
        <v>772</v>
      </c>
      <c r="U149" s="294">
        <v>44742</v>
      </c>
      <c r="V149" s="295">
        <v>4697625</v>
      </c>
      <c r="W149" s="307">
        <v>3445</v>
      </c>
      <c r="X149" s="294">
        <v>44749</v>
      </c>
      <c r="Y149" s="296">
        <v>346213</v>
      </c>
      <c r="Z149" s="50"/>
      <c r="AA149" s="50"/>
      <c r="AB149" s="50"/>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c r="BI149" s="50"/>
      <c r="BJ149" s="50"/>
      <c r="BK149" s="50"/>
      <c r="BL149" s="50"/>
      <c r="BM149" s="50"/>
      <c r="BN149" s="50"/>
      <c r="BO149" s="50"/>
      <c r="BP149" s="50"/>
      <c r="BQ149" s="50"/>
      <c r="BR149" s="50"/>
      <c r="BS149" s="50"/>
      <c r="BT149" s="50"/>
      <c r="BU149" s="50"/>
      <c r="BV149" s="50"/>
      <c r="BW149" s="50"/>
      <c r="BX149" s="50"/>
      <c r="BY149" s="50"/>
      <c r="BZ149" s="50"/>
      <c r="CA149" s="50"/>
      <c r="CB149" s="50"/>
      <c r="CC149" s="50"/>
      <c r="CD149" s="50"/>
      <c r="CE149" s="50"/>
      <c r="CF149" s="50"/>
      <c r="CG149" s="50"/>
      <c r="CH149" s="50"/>
      <c r="CI149" s="50"/>
      <c r="CJ149" s="50"/>
      <c r="CK149" s="50"/>
      <c r="CL149" s="50"/>
      <c r="CM149" s="50"/>
      <c r="CN149" s="50"/>
      <c r="CO149" s="50"/>
      <c r="CP149" s="50"/>
      <c r="CQ149" s="50"/>
      <c r="CR149" s="50"/>
      <c r="CS149" s="50"/>
      <c r="CT149" s="50"/>
      <c r="CU149" s="50"/>
      <c r="CV149" s="50"/>
      <c r="CW149" s="50"/>
      <c r="CX149" s="50"/>
      <c r="CY149" s="50"/>
      <c r="CZ149" s="50"/>
      <c r="DA149" s="50"/>
      <c r="DB149" s="50"/>
      <c r="DC149" s="50"/>
      <c r="DD149" s="50"/>
      <c r="DE149" s="50"/>
      <c r="DF149" s="50"/>
      <c r="DG149" s="50"/>
      <c r="DH149" s="50"/>
      <c r="DI149" s="50"/>
      <c r="DJ149" s="50"/>
      <c r="DK149" s="50"/>
      <c r="DL149" s="50"/>
      <c r="DM149" s="50"/>
      <c r="DN149" s="50"/>
      <c r="DO149" s="50"/>
      <c r="DP149" s="50"/>
      <c r="DQ149" s="50"/>
      <c r="DR149" s="50"/>
      <c r="DS149" s="50"/>
      <c r="DT149" s="50"/>
      <c r="DU149" s="50"/>
      <c r="DV149" s="50"/>
      <c r="DW149" s="50"/>
      <c r="DX149" s="50"/>
      <c r="DY149" s="50"/>
      <c r="DZ149" s="50"/>
    </row>
    <row r="150" spans="1:130" s="51" customFormat="1" ht="15" x14ac:dyDescent="0.25">
      <c r="A150" s="518"/>
      <c r="B150" s="531"/>
      <c r="C150" s="531"/>
      <c r="D150" s="518"/>
      <c r="E150" s="531"/>
      <c r="F150" s="540"/>
      <c r="G150" s="534"/>
      <c r="H150" s="534"/>
      <c r="I150" s="518"/>
      <c r="J150" s="518"/>
      <c r="K150" s="540"/>
      <c r="L150" s="518"/>
      <c r="M150" s="604"/>
      <c r="N150" s="549"/>
      <c r="O150" s="459"/>
      <c r="P150" s="452"/>
      <c r="Q150" s="459"/>
      <c r="R150" s="456"/>
      <c r="S150" s="46"/>
      <c r="T150" s="464"/>
      <c r="U150" s="294"/>
      <c r="V150" s="295"/>
      <c r="W150" s="464">
        <v>3446</v>
      </c>
      <c r="X150" s="294">
        <v>44749</v>
      </c>
      <c r="Y150" s="296">
        <v>397952</v>
      </c>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50"/>
      <c r="BL150" s="50"/>
      <c r="BM150" s="50"/>
      <c r="BN150" s="50"/>
      <c r="BO150" s="50"/>
      <c r="BP150" s="50"/>
      <c r="BQ150" s="50"/>
      <c r="BR150" s="50"/>
      <c r="BS150" s="50"/>
      <c r="BT150" s="50"/>
      <c r="BU150" s="50"/>
      <c r="BV150" s="50"/>
      <c r="BW150" s="50"/>
      <c r="BX150" s="50"/>
      <c r="BY150" s="50"/>
      <c r="BZ150" s="50"/>
      <c r="CA150" s="50"/>
      <c r="CB150" s="50"/>
      <c r="CC150" s="50"/>
      <c r="CD150" s="50"/>
      <c r="CE150" s="50"/>
      <c r="CF150" s="50"/>
      <c r="CG150" s="50"/>
      <c r="CH150" s="50"/>
      <c r="CI150" s="50"/>
      <c r="CJ150" s="50"/>
      <c r="CK150" s="50"/>
      <c r="CL150" s="50"/>
      <c r="CM150" s="50"/>
      <c r="CN150" s="50"/>
      <c r="CO150" s="50"/>
      <c r="CP150" s="50"/>
      <c r="CQ150" s="50"/>
      <c r="CR150" s="50"/>
      <c r="CS150" s="50"/>
      <c r="CT150" s="50"/>
      <c r="CU150" s="50"/>
      <c r="CV150" s="50"/>
      <c r="CW150" s="50"/>
      <c r="CX150" s="50"/>
      <c r="CY150" s="50"/>
      <c r="CZ150" s="50"/>
      <c r="DA150" s="50"/>
      <c r="DB150" s="50"/>
      <c r="DC150" s="50"/>
      <c r="DD150" s="50"/>
      <c r="DE150" s="50"/>
      <c r="DF150" s="50"/>
      <c r="DG150" s="50"/>
      <c r="DH150" s="50"/>
      <c r="DI150" s="50"/>
      <c r="DJ150" s="50"/>
      <c r="DK150" s="50"/>
      <c r="DL150" s="50"/>
      <c r="DM150" s="50"/>
      <c r="DN150" s="50"/>
      <c r="DO150" s="50"/>
      <c r="DP150" s="50"/>
      <c r="DQ150" s="50"/>
      <c r="DR150" s="50"/>
      <c r="DS150" s="50"/>
      <c r="DT150" s="50"/>
      <c r="DU150" s="50"/>
      <c r="DV150" s="50"/>
      <c r="DW150" s="50"/>
      <c r="DX150" s="50"/>
      <c r="DY150" s="50"/>
      <c r="DZ150" s="50"/>
    </row>
    <row r="151" spans="1:130" s="51" customFormat="1" ht="15" x14ac:dyDescent="0.25">
      <c r="A151" s="518"/>
      <c r="B151" s="531"/>
      <c r="C151" s="531"/>
      <c r="D151" s="518"/>
      <c r="E151" s="531"/>
      <c r="F151" s="540"/>
      <c r="G151" s="534"/>
      <c r="H151" s="534"/>
      <c r="I151" s="518"/>
      <c r="J151" s="518"/>
      <c r="K151" s="540"/>
      <c r="L151" s="518"/>
      <c r="M151" s="604"/>
      <c r="N151" s="549"/>
      <c r="O151" s="459"/>
      <c r="P151" s="452"/>
      <c r="Q151" s="459"/>
      <c r="R151" s="456"/>
      <c r="S151" s="46"/>
      <c r="T151" s="464"/>
      <c r="U151" s="294"/>
      <c r="V151" s="295"/>
      <c r="W151" s="464">
        <v>3447</v>
      </c>
      <c r="X151" s="294">
        <v>44749</v>
      </c>
      <c r="Y151" s="296">
        <v>470081</v>
      </c>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0"/>
      <c r="BW151" s="50"/>
      <c r="BX151" s="50"/>
      <c r="BY151" s="50"/>
      <c r="BZ151" s="50"/>
      <c r="CA151" s="50"/>
      <c r="CB151" s="50"/>
      <c r="CC151" s="50"/>
      <c r="CD151" s="50"/>
      <c r="CE151" s="50"/>
      <c r="CF151" s="50"/>
      <c r="CG151" s="50"/>
      <c r="CH151" s="50"/>
      <c r="CI151" s="50"/>
      <c r="CJ151" s="50"/>
      <c r="CK151" s="50"/>
      <c r="CL151" s="50"/>
      <c r="CM151" s="50"/>
      <c r="CN151" s="50"/>
      <c r="CO151" s="50"/>
      <c r="CP151" s="50"/>
      <c r="CQ151" s="50"/>
      <c r="CR151" s="50"/>
      <c r="CS151" s="50"/>
      <c r="CT151" s="50"/>
      <c r="CU151" s="50"/>
      <c r="CV151" s="50"/>
      <c r="CW151" s="50"/>
      <c r="CX151" s="50"/>
      <c r="CY151" s="50"/>
      <c r="CZ151" s="50"/>
      <c r="DA151" s="50"/>
      <c r="DB151" s="50"/>
      <c r="DC151" s="50"/>
      <c r="DD151" s="50"/>
      <c r="DE151" s="50"/>
      <c r="DF151" s="50"/>
      <c r="DG151" s="50"/>
      <c r="DH151" s="50"/>
      <c r="DI151" s="50"/>
      <c r="DJ151" s="50"/>
      <c r="DK151" s="50"/>
      <c r="DL151" s="50"/>
      <c r="DM151" s="50"/>
      <c r="DN151" s="50"/>
      <c r="DO151" s="50"/>
      <c r="DP151" s="50"/>
      <c r="DQ151" s="50"/>
      <c r="DR151" s="50"/>
      <c r="DS151" s="50"/>
      <c r="DT151" s="50"/>
      <c r="DU151" s="50"/>
      <c r="DV151" s="50"/>
      <c r="DW151" s="50"/>
      <c r="DX151" s="50"/>
      <c r="DY151" s="50"/>
      <c r="DZ151" s="50"/>
    </row>
    <row r="152" spans="1:130" s="51" customFormat="1" ht="15" x14ac:dyDescent="0.25">
      <c r="A152" s="518"/>
      <c r="B152" s="531"/>
      <c r="C152" s="531"/>
      <c r="D152" s="518"/>
      <c r="E152" s="531"/>
      <c r="F152" s="540"/>
      <c r="G152" s="534"/>
      <c r="H152" s="534"/>
      <c r="I152" s="518"/>
      <c r="J152" s="518"/>
      <c r="K152" s="540"/>
      <c r="L152" s="518"/>
      <c r="M152" s="604"/>
      <c r="N152" s="549"/>
      <c r="O152" s="459"/>
      <c r="P152" s="452"/>
      <c r="Q152" s="459"/>
      <c r="R152" s="456"/>
      <c r="S152" s="46"/>
      <c r="T152" s="464"/>
      <c r="U152" s="294"/>
      <c r="V152" s="295"/>
      <c r="W152" s="464">
        <v>3448</v>
      </c>
      <c r="X152" s="294">
        <v>44749</v>
      </c>
      <c r="Y152" s="296">
        <v>397952</v>
      </c>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50"/>
      <c r="BJ152" s="50"/>
      <c r="BK152" s="50"/>
      <c r="BL152" s="50"/>
      <c r="BM152" s="50"/>
      <c r="BN152" s="50"/>
      <c r="BO152" s="50"/>
      <c r="BP152" s="50"/>
      <c r="BQ152" s="50"/>
      <c r="BR152" s="50"/>
      <c r="BS152" s="50"/>
      <c r="BT152" s="50"/>
      <c r="BU152" s="50"/>
      <c r="BV152" s="50"/>
      <c r="BW152" s="50"/>
      <c r="BX152" s="50"/>
      <c r="BY152" s="50"/>
      <c r="BZ152" s="50"/>
      <c r="CA152" s="50"/>
      <c r="CB152" s="50"/>
      <c r="CC152" s="50"/>
      <c r="CD152" s="50"/>
      <c r="CE152" s="50"/>
      <c r="CF152" s="50"/>
      <c r="CG152" s="50"/>
      <c r="CH152" s="50"/>
      <c r="CI152" s="50"/>
      <c r="CJ152" s="50"/>
      <c r="CK152" s="50"/>
      <c r="CL152" s="50"/>
      <c r="CM152" s="50"/>
      <c r="CN152" s="50"/>
      <c r="CO152" s="50"/>
      <c r="CP152" s="50"/>
      <c r="CQ152" s="50"/>
      <c r="CR152" s="50"/>
      <c r="CS152" s="50"/>
      <c r="CT152" s="50"/>
      <c r="CU152" s="50"/>
      <c r="CV152" s="50"/>
      <c r="CW152" s="50"/>
      <c r="CX152" s="50"/>
      <c r="CY152" s="50"/>
      <c r="CZ152" s="50"/>
      <c r="DA152" s="50"/>
      <c r="DB152" s="50"/>
      <c r="DC152" s="50"/>
      <c r="DD152" s="50"/>
      <c r="DE152" s="50"/>
      <c r="DF152" s="50"/>
      <c r="DG152" s="50"/>
      <c r="DH152" s="50"/>
      <c r="DI152" s="50"/>
      <c r="DJ152" s="50"/>
      <c r="DK152" s="50"/>
      <c r="DL152" s="50"/>
      <c r="DM152" s="50"/>
      <c r="DN152" s="50"/>
      <c r="DO152" s="50"/>
      <c r="DP152" s="50"/>
      <c r="DQ152" s="50"/>
      <c r="DR152" s="50"/>
      <c r="DS152" s="50"/>
      <c r="DT152" s="50"/>
      <c r="DU152" s="50"/>
      <c r="DV152" s="50"/>
      <c r="DW152" s="50"/>
      <c r="DX152" s="50"/>
      <c r="DY152" s="50"/>
      <c r="DZ152" s="50"/>
    </row>
    <row r="153" spans="1:130" s="51" customFormat="1" ht="15" x14ac:dyDescent="0.25">
      <c r="A153" s="518"/>
      <c r="B153" s="531"/>
      <c r="C153" s="531"/>
      <c r="D153" s="518"/>
      <c r="E153" s="531"/>
      <c r="F153" s="540"/>
      <c r="G153" s="534"/>
      <c r="H153" s="534"/>
      <c r="I153" s="518"/>
      <c r="J153" s="518"/>
      <c r="K153" s="540"/>
      <c r="L153" s="518"/>
      <c r="M153" s="604"/>
      <c r="N153" s="549"/>
      <c r="O153" s="459"/>
      <c r="P153" s="452"/>
      <c r="Q153" s="459"/>
      <c r="R153" s="456"/>
      <c r="S153" s="46"/>
      <c r="T153" s="464"/>
      <c r="U153" s="294"/>
      <c r="V153" s="295"/>
      <c r="W153" s="464">
        <v>3449</v>
      </c>
      <c r="X153" s="294">
        <v>44749</v>
      </c>
      <c r="Y153" s="296">
        <v>397952</v>
      </c>
      <c r="Z153" s="50"/>
      <c r="AA153" s="50"/>
      <c r="AB153" s="50"/>
      <c r="AC153" s="50"/>
      <c r="AD153" s="50"/>
      <c r="AE153" s="50"/>
      <c r="AF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c r="BI153" s="50"/>
      <c r="BJ153" s="50"/>
      <c r="BK153" s="50"/>
      <c r="BL153" s="50"/>
      <c r="BM153" s="50"/>
      <c r="BN153" s="50"/>
      <c r="BO153" s="50"/>
      <c r="BP153" s="50"/>
      <c r="BQ153" s="50"/>
      <c r="BR153" s="50"/>
      <c r="BS153" s="50"/>
      <c r="BT153" s="50"/>
      <c r="BU153" s="50"/>
      <c r="BV153" s="50"/>
      <c r="BW153" s="50"/>
      <c r="BX153" s="50"/>
      <c r="BY153" s="50"/>
      <c r="BZ153" s="50"/>
      <c r="CA153" s="50"/>
      <c r="CB153" s="50"/>
      <c r="CC153" s="50"/>
      <c r="CD153" s="50"/>
      <c r="CE153" s="50"/>
      <c r="CF153" s="50"/>
      <c r="CG153" s="50"/>
      <c r="CH153" s="50"/>
      <c r="CI153" s="50"/>
      <c r="CJ153" s="50"/>
      <c r="CK153" s="50"/>
      <c r="CL153" s="50"/>
      <c r="CM153" s="50"/>
      <c r="CN153" s="50"/>
      <c r="CO153" s="50"/>
      <c r="CP153" s="50"/>
      <c r="CQ153" s="50"/>
      <c r="CR153" s="50"/>
      <c r="CS153" s="50"/>
      <c r="CT153" s="50"/>
      <c r="CU153" s="50"/>
      <c r="CV153" s="50"/>
      <c r="CW153" s="50"/>
      <c r="CX153" s="50"/>
      <c r="CY153" s="50"/>
      <c r="CZ153" s="50"/>
      <c r="DA153" s="50"/>
      <c r="DB153" s="50"/>
      <c r="DC153" s="50"/>
      <c r="DD153" s="50"/>
      <c r="DE153" s="50"/>
      <c r="DF153" s="50"/>
      <c r="DG153" s="50"/>
      <c r="DH153" s="50"/>
      <c r="DI153" s="50"/>
      <c r="DJ153" s="50"/>
      <c r="DK153" s="50"/>
      <c r="DL153" s="50"/>
      <c r="DM153" s="50"/>
      <c r="DN153" s="50"/>
      <c r="DO153" s="50"/>
      <c r="DP153" s="50"/>
      <c r="DQ153" s="50"/>
      <c r="DR153" s="50"/>
      <c r="DS153" s="50"/>
      <c r="DT153" s="50"/>
      <c r="DU153" s="50"/>
      <c r="DV153" s="50"/>
      <c r="DW153" s="50"/>
      <c r="DX153" s="50"/>
      <c r="DY153" s="50"/>
      <c r="DZ153" s="50"/>
    </row>
    <row r="154" spans="1:130" s="51" customFormat="1" ht="15" x14ac:dyDescent="0.25">
      <c r="A154" s="518"/>
      <c r="B154" s="531"/>
      <c r="C154" s="531"/>
      <c r="D154" s="518"/>
      <c r="E154" s="531"/>
      <c r="F154" s="540"/>
      <c r="G154" s="534"/>
      <c r="H154" s="534"/>
      <c r="I154" s="518"/>
      <c r="J154" s="518"/>
      <c r="K154" s="540"/>
      <c r="L154" s="518"/>
      <c r="M154" s="604"/>
      <c r="N154" s="549"/>
      <c r="O154" s="459"/>
      <c r="P154" s="452"/>
      <c r="Q154" s="459"/>
      <c r="R154" s="456"/>
      <c r="S154" s="46"/>
      <c r="T154" s="464"/>
      <c r="U154" s="294"/>
      <c r="V154" s="295"/>
      <c r="W154" s="464">
        <v>3450</v>
      </c>
      <c r="X154" s="294">
        <v>44749</v>
      </c>
      <c r="Y154" s="296">
        <v>432773</v>
      </c>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50"/>
      <c r="BL154" s="50"/>
      <c r="BM154" s="50"/>
      <c r="BN154" s="50"/>
      <c r="BO154" s="50"/>
      <c r="BP154" s="50"/>
      <c r="BQ154" s="50"/>
      <c r="BR154" s="50"/>
      <c r="BS154" s="50"/>
      <c r="BT154" s="50"/>
      <c r="BU154" s="50"/>
      <c r="BV154" s="50"/>
      <c r="BW154" s="50"/>
      <c r="BX154" s="50"/>
      <c r="BY154" s="50"/>
      <c r="BZ154" s="50"/>
      <c r="CA154" s="50"/>
      <c r="CB154" s="50"/>
      <c r="CC154" s="50"/>
      <c r="CD154" s="50"/>
      <c r="CE154" s="50"/>
      <c r="CF154" s="50"/>
      <c r="CG154" s="50"/>
      <c r="CH154" s="50"/>
      <c r="CI154" s="50"/>
      <c r="CJ154" s="50"/>
      <c r="CK154" s="50"/>
      <c r="CL154" s="50"/>
      <c r="CM154" s="50"/>
      <c r="CN154" s="50"/>
      <c r="CO154" s="50"/>
      <c r="CP154" s="50"/>
      <c r="CQ154" s="50"/>
      <c r="CR154" s="50"/>
      <c r="CS154" s="50"/>
      <c r="CT154" s="50"/>
      <c r="CU154" s="50"/>
      <c r="CV154" s="50"/>
      <c r="CW154" s="50"/>
      <c r="CX154" s="50"/>
      <c r="CY154" s="50"/>
      <c r="CZ154" s="50"/>
      <c r="DA154" s="50"/>
      <c r="DB154" s="50"/>
      <c r="DC154" s="50"/>
      <c r="DD154" s="50"/>
      <c r="DE154" s="50"/>
      <c r="DF154" s="50"/>
      <c r="DG154" s="50"/>
      <c r="DH154" s="50"/>
      <c r="DI154" s="50"/>
      <c r="DJ154" s="50"/>
      <c r="DK154" s="50"/>
      <c r="DL154" s="50"/>
      <c r="DM154" s="50"/>
      <c r="DN154" s="50"/>
      <c r="DO154" s="50"/>
      <c r="DP154" s="50"/>
      <c r="DQ154" s="50"/>
      <c r="DR154" s="50"/>
      <c r="DS154" s="50"/>
      <c r="DT154" s="50"/>
      <c r="DU154" s="50"/>
      <c r="DV154" s="50"/>
      <c r="DW154" s="50"/>
      <c r="DX154" s="50"/>
      <c r="DY154" s="50"/>
      <c r="DZ154" s="50"/>
    </row>
    <row r="155" spans="1:130" s="51" customFormat="1" ht="15" x14ac:dyDescent="0.25">
      <c r="A155" s="518"/>
      <c r="B155" s="531"/>
      <c r="C155" s="531"/>
      <c r="D155" s="518"/>
      <c r="E155" s="531"/>
      <c r="F155" s="540"/>
      <c r="G155" s="534"/>
      <c r="H155" s="534"/>
      <c r="I155" s="518"/>
      <c r="J155" s="518"/>
      <c r="K155" s="540"/>
      <c r="L155" s="518"/>
      <c r="M155" s="604"/>
      <c r="N155" s="549"/>
      <c r="O155" s="459"/>
      <c r="P155" s="452"/>
      <c r="Q155" s="459"/>
      <c r="R155" s="456"/>
      <c r="S155" s="46"/>
      <c r="T155" s="464"/>
      <c r="U155" s="294"/>
      <c r="V155" s="295"/>
      <c r="W155" s="464">
        <v>3459</v>
      </c>
      <c r="X155" s="294">
        <v>44750</v>
      </c>
      <c r="Y155" s="296">
        <v>395465</v>
      </c>
      <c r="Z155" s="50"/>
      <c r="AA155" s="50"/>
      <c r="AB155" s="50"/>
      <c r="AC155" s="50"/>
      <c r="AD155" s="50"/>
      <c r="AE155" s="50"/>
      <c r="AF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c r="BI155" s="50"/>
      <c r="BJ155" s="50"/>
      <c r="BK155" s="50"/>
      <c r="BL155" s="50"/>
      <c r="BM155" s="50"/>
      <c r="BN155" s="50"/>
      <c r="BO155" s="50"/>
      <c r="BP155" s="50"/>
      <c r="BQ155" s="50"/>
      <c r="BR155" s="50"/>
      <c r="BS155" s="50"/>
      <c r="BT155" s="50"/>
      <c r="BU155" s="50"/>
      <c r="BV155" s="50"/>
      <c r="BW155" s="50"/>
      <c r="BX155" s="50"/>
      <c r="BY155" s="50"/>
      <c r="BZ155" s="50"/>
      <c r="CA155" s="50"/>
      <c r="CB155" s="50"/>
      <c r="CC155" s="50"/>
      <c r="CD155" s="50"/>
      <c r="CE155" s="50"/>
      <c r="CF155" s="50"/>
      <c r="CG155" s="50"/>
      <c r="CH155" s="50"/>
      <c r="CI155" s="50"/>
      <c r="CJ155" s="50"/>
      <c r="CK155" s="50"/>
      <c r="CL155" s="50"/>
      <c r="CM155" s="50"/>
      <c r="CN155" s="50"/>
      <c r="CO155" s="50"/>
      <c r="CP155" s="50"/>
      <c r="CQ155" s="50"/>
      <c r="CR155" s="50"/>
      <c r="CS155" s="50"/>
      <c r="CT155" s="50"/>
      <c r="CU155" s="50"/>
      <c r="CV155" s="50"/>
      <c r="CW155" s="50"/>
      <c r="CX155" s="50"/>
      <c r="CY155" s="50"/>
      <c r="CZ155" s="50"/>
      <c r="DA155" s="50"/>
      <c r="DB155" s="50"/>
      <c r="DC155" s="50"/>
      <c r="DD155" s="50"/>
      <c r="DE155" s="50"/>
      <c r="DF155" s="50"/>
      <c r="DG155" s="50"/>
      <c r="DH155" s="50"/>
      <c r="DI155" s="50"/>
      <c r="DJ155" s="50"/>
      <c r="DK155" s="50"/>
      <c r="DL155" s="50"/>
      <c r="DM155" s="50"/>
      <c r="DN155" s="50"/>
      <c r="DO155" s="50"/>
      <c r="DP155" s="50"/>
      <c r="DQ155" s="50"/>
      <c r="DR155" s="50"/>
      <c r="DS155" s="50"/>
      <c r="DT155" s="50"/>
      <c r="DU155" s="50"/>
      <c r="DV155" s="50"/>
      <c r="DW155" s="50"/>
      <c r="DX155" s="50"/>
      <c r="DY155" s="50"/>
      <c r="DZ155" s="50"/>
    </row>
    <row r="156" spans="1:130" s="51" customFormat="1" ht="15" x14ac:dyDescent="0.25">
      <c r="A156" s="518"/>
      <c r="B156" s="531"/>
      <c r="C156" s="531"/>
      <c r="D156" s="518"/>
      <c r="E156" s="531"/>
      <c r="F156" s="540"/>
      <c r="G156" s="534"/>
      <c r="H156" s="534"/>
      <c r="I156" s="518"/>
      <c r="J156" s="518"/>
      <c r="K156" s="540"/>
      <c r="L156" s="518"/>
      <c r="M156" s="604"/>
      <c r="N156" s="549"/>
      <c r="O156" s="459"/>
      <c r="P156" s="452"/>
      <c r="Q156" s="459"/>
      <c r="R156" s="456"/>
      <c r="S156" s="46"/>
      <c r="T156" s="464"/>
      <c r="U156" s="294"/>
      <c r="V156" s="295"/>
      <c r="W156" s="464">
        <v>3460</v>
      </c>
      <c r="X156" s="294">
        <v>44750</v>
      </c>
      <c r="Y156" s="296">
        <v>395465</v>
      </c>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0"/>
      <c r="BV156" s="50"/>
      <c r="BW156" s="50"/>
      <c r="BX156" s="50"/>
      <c r="BY156" s="50"/>
      <c r="BZ156" s="50"/>
      <c r="CA156" s="50"/>
      <c r="CB156" s="50"/>
      <c r="CC156" s="50"/>
      <c r="CD156" s="50"/>
      <c r="CE156" s="50"/>
      <c r="CF156" s="50"/>
      <c r="CG156" s="50"/>
      <c r="CH156" s="50"/>
      <c r="CI156" s="50"/>
      <c r="CJ156" s="50"/>
      <c r="CK156" s="50"/>
      <c r="CL156" s="50"/>
      <c r="CM156" s="50"/>
      <c r="CN156" s="50"/>
      <c r="CO156" s="50"/>
      <c r="CP156" s="50"/>
      <c r="CQ156" s="50"/>
      <c r="CR156" s="50"/>
      <c r="CS156" s="50"/>
      <c r="CT156" s="50"/>
      <c r="CU156" s="50"/>
      <c r="CV156" s="50"/>
      <c r="CW156" s="50"/>
      <c r="CX156" s="50"/>
      <c r="CY156" s="50"/>
      <c r="CZ156" s="50"/>
      <c r="DA156" s="50"/>
      <c r="DB156" s="50"/>
      <c r="DC156" s="50"/>
      <c r="DD156" s="50"/>
      <c r="DE156" s="50"/>
      <c r="DF156" s="50"/>
      <c r="DG156" s="50"/>
      <c r="DH156" s="50"/>
      <c r="DI156" s="50"/>
      <c r="DJ156" s="50"/>
      <c r="DK156" s="50"/>
      <c r="DL156" s="50"/>
      <c r="DM156" s="50"/>
      <c r="DN156" s="50"/>
      <c r="DO156" s="50"/>
      <c r="DP156" s="50"/>
      <c r="DQ156" s="50"/>
      <c r="DR156" s="50"/>
      <c r="DS156" s="50"/>
      <c r="DT156" s="50"/>
      <c r="DU156" s="50"/>
      <c r="DV156" s="50"/>
      <c r="DW156" s="50"/>
      <c r="DX156" s="50"/>
      <c r="DY156" s="50"/>
      <c r="DZ156" s="50"/>
    </row>
    <row r="157" spans="1:130" s="51" customFormat="1" ht="15" x14ac:dyDescent="0.25">
      <c r="A157" s="518"/>
      <c r="B157" s="531"/>
      <c r="C157" s="531"/>
      <c r="D157" s="518"/>
      <c r="E157" s="531"/>
      <c r="F157" s="540"/>
      <c r="G157" s="534"/>
      <c r="H157" s="534"/>
      <c r="I157" s="518"/>
      <c r="J157" s="518"/>
      <c r="K157" s="540"/>
      <c r="L157" s="518"/>
      <c r="M157" s="604"/>
      <c r="N157" s="549"/>
      <c r="O157" s="459"/>
      <c r="P157" s="452"/>
      <c r="Q157" s="459"/>
      <c r="R157" s="456"/>
      <c r="S157" s="46"/>
      <c r="T157" s="464"/>
      <c r="U157" s="294"/>
      <c r="V157" s="295"/>
      <c r="W157" s="464">
        <v>3461</v>
      </c>
      <c r="X157" s="294">
        <v>44750</v>
      </c>
      <c r="Y157" s="296">
        <v>131822</v>
      </c>
      <c r="Z157" s="50"/>
      <c r="AA157" s="50"/>
      <c r="AB157" s="50"/>
      <c r="AC157" s="50"/>
      <c r="AD157" s="50"/>
      <c r="AE157" s="50"/>
      <c r="AF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c r="BI157" s="50"/>
      <c r="BJ157" s="50"/>
      <c r="BK157" s="50"/>
      <c r="BL157" s="50"/>
      <c r="BM157" s="50"/>
      <c r="BN157" s="50"/>
      <c r="BO157" s="50"/>
      <c r="BP157" s="50"/>
      <c r="BQ157" s="50"/>
      <c r="BR157" s="50"/>
      <c r="BS157" s="50"/>
      <c r="BT157" s="50"/>
      <c r="BU157" s="50"/>
      <c r="BV157" s="50"/>
      <c r="BW157" s="50"/>
      <c r="BX157" s="50"/>
      <c r="BY157" s="50"/>
      <c r="BZ157" s="50"/>
      <c r="CA157" s="50"/>
      <c r="CB157" s="50"/>
      <c r="CC157" s="50"/>
      <c r="CD157" s="50"/>
      <c r="CE157" s="50"/>
      <c r="CF157" s="50"/>
      <c r="CG157" s="50"/>
      <c r="CH157" s="50"/>
      <c r="CI157" s="50"/>
      <c r="CJ157" s="50"/>
      <c r="CK157" s="50"/>
      <c r="CL157" s="50"/>
      <c r="CM157" s="50"/>
      <c r="CN157" s="50"/>
      <c r="CO157" s="50"/>
      <c r="CP157" s="50"/>
      <c r="CQ157" s="50"/>
      <c r="CR157" s="50"/>
      <c r="CS157" s="50"/>
      <c r="CT157" s="50"/>
      <c r="CU157" s="50"/>
      <c r="CV157" s="50"/>
      <c r="CW157" s="50"/>
      <c r="CX157" s="50"/>
      <c r="CY157" s="50"/>
      <c r="CZ157" s="50"/>
      <c r="DA157" s="50"/>
      <c r="DB157" s="50"/>
      <c r="DC157" s="50"/>
      <c r="DD157" s="50"/>
      <c r="DE157" s="50"/>
      <c r="DF157" s="50"/>
      <c r="DG157" s="50"/>
      <c r="DH157" s="50"/>
      <c r="DI157" s="50"/>
      <c r="DJ157" s="50"/>
      <c r="DK157" s="50"/>
      <c r="DL157" s="50"/>
      <c r="DM157" s="50"/>
      <c r="DN157" s="50"/>
      <c r="DO157" s="50"/>
      <c r="DP157" s="50"/>
      <c r="DQ157" s="50"/>
      <c r="DR157" s="50"/>
      <c r="DS157" s="50"/>
      <c r="DT157" s="50"/>
      <c r="DU157" s="50"/>
      <c r="DV157" s="50"/>
      <c r="DW157" s="50"/>
      <c r="DX157" s="50"/>
      <c r="DY157" s="50"/>
      <c r="DZ157" s="50"/>
    </row>
    <row r="158" spans="1:130" s="51" customFormat="1" ht="15" x14ac:dyDescent="0.25">
      <c r="A158" s="518"/>
      <c r="B158" s="531"/>
      <c r="C158" s="531"/>
      <c r="D158" s="518"/>
      <c r="E158" s="531"/>
      <c r="F158" s="540"/>
      <c r="G158" s="534"/>
      <c r="H158" s="534"/>
      <c r="I158" s="518"/>
      <c r="J158" s="518"/>
      <c r="K158" s="540"/>
      <c r="L158" s="518"/>
      <c r="M158" s="604"/>
      <c r="N158" s="549"/>
      <c r="O158" s="459"/>
      <c r="P158" s="452"/>
      <c r="Q158" s="459"/>
      <c r="R158" s="456"/>
      <c r="S158" s="46"/>
      <c r="T158" s="464"/>
      <c r="U158" s="294"/>
      <c r="V158" s="295"/>
      <c r="W158" s="464">
        <v>3464</v>
      </c>
      <c r="X158" s="294">
        <v>44753</v>
      </c>
      <c r="Y158" s="296">
        <v>388003</v>
      </c>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50"/>
      <c r="BL158" s="50"/>
      <c r="BM158" s="50"/>
      <c r="BN158" s="50"/>
      <c r="BO158" s="50"/>
      <c r="BP158" s="50"/>
      <c r="BQ158" s="50"/>
      <c r="BR158" s="50"/>
      <c r="BS158" s="50"/>
      <c r="BT158" s="50"/>
      <c r="BU158" s="50"/>
      <c r="BV158" s="50"/>
      <c r="BW158" s="50"/>
      <c r="BX158" s="50"/>
      <c r="BY158" s="50"/>
      <c r="BZ158" s="50"/>
      <c r="CA158" s="50"/>
      <c r="CB158" s="50"/>
      <c r="CC158" s="50"/>
      <c r="CD158" s="50"/>
      <c r="CE158" s="50"/>
      <c r="CF158" s="50"/>
      <c r="CG158" s="50"/>
      <c r="CH158" s="50"/>
      <c r="CI158" s="50"/>
      <c r="CJ158" s="50"/>
      <c r="CK158" s="50"/>
      <c r="CL158" s="50"/>
      <c r="CM158" s="50"/>
      <c r="CN158" s="50"/>
      <c r="CO158" s="50"/>
      <c r="CP158" s="50"/>
      <c r="CQ158" s="50"/>
      <c r="CR158" s="50"/>
      <c r="CS158" s="50"/>
      <c r="CT158" s="50"/>
      <c r="CU158" s="50"/>
      <c r="CV158" s="50"/>
      <c r="CW158" s="50"/>
      <c r="CX158" s="50"/>
      <c r="CY158" s="50"/>
      <c r="CZ158" s="50"/>
      <c r="DA158" s="50"/>
      <c r="DB158" s="50"/>
      <c r="DC158" s="50"/>
      <c r="DD158" s="50"/>
      <c r="DE158" s="50"/>
      <c r="DF158" s="50"/>
      <c r="DG158" s="50"/>
      <c r="DH158" s="50"/>
      <c r="DI158" s="50"/>
      <c r="DJ158" s="50"/>
      <c r="DK158" s="50"/>
      <c r="DL158" s="50"/>
      <c r="DM158" s="50"/>
      <c r="DN158" s="50"/>
      <c r="DO158" s="50"/>
      <c r="DP158" s="50"/>
      <c r="DQ158" s="50"/>
      <c r="DR158" s="50"/>
      <c r="DS158" s="50"/>
      <c r="DT158" s="50"/>
      <c r="DU158" s="50"/>
      <c r="DV158" s="50"/>
      <c r="DW158" s="50"/>
      <c r="DX158" s="50"/>
      <c r="DY158" s="50"/>
      <c r="DZ158" s="50"/>
    </row>
    <row r="159" spans="1:130" s="51" customFormat="1" ht="15" x14ac:dyDescent="0.25">
      <c r="A159" s="518"/>
      <c r="B159" s="531"/>
      <c r="C159" s="531"/>
      <c r="D159" s="518"/>
      <c r="E159" s="531"/>
      <c r="F159" s="540"/>
      <c r="G159" s="534"/>
      <c r="H159" s="534"/>
      <c r="I159" s="518"/>
      <c r="J159" s="518"/>
      <c r="K159" s="540"/>
      <c r="L159" s="518"/>
      <c r="M159" s="604"/>
      <c r="N159" s="549"/>
      <c r="O159" s="459"/>
      <c r="P159" s="452"/>
      <c r="Q159" s="459"/>
      <c r="R159" s="456"/>
      <c r="S159" s="46"/>
      <c r="T159" s="464"/>
      <c r="U159" s="294"/>
      <c r="V159" s="295"/>
      <c r="W159" s="464">
        <v>3909</v>
      </c>
      <c r="X159" s="294">
        <v>44775</v>
      </c>
      <c r="Y159" s="296">
        <v>206944</v>
      </c>
      <c r="Z159" s="50"/>
      <c r="AA159" s="50"/>
      <c r="AB159" s="50"/>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c r="BI159" s="50"/>
      <c r="BJ159" s="50"/>
      <c r="BK159" s="50"/>
      <c r="BL159" s="50"/>
      <c r="BM159" s="50"/>
      <c r="BN159" s="50"/>
      <c r="BO159" s="50"/>
      <c r="BP159" s="50"/>
      <c r="BQ159" s="50"/>
      <c r="BR159" s="50"/>
      <c r="BS159" s="50"/>
      <c r="BT159" s="50"/>
      <c r="BU159" s="50"/>
      <c r="BV159" s="50"/>
      <c r="BW159" s="50"/>
      <c r="BX159" s="50"/>
      <c r="BY159" s="50"/>
      <c r="BZ159" s="50"/>
      <c r="CA159" s="50"/>
      <c r="CB159" s="50"/>
      <c r="CC159" s="50"/>
      <c r="CD159" s="50"/>
      <c r="CE159" s="50"/>
      <c r="CF159" s="50"/>
      <c r="CG159" s="50"/>
      <c r="CH159" s="50"/>
      <c r="CI159" s="50"/>
      <c r="CJ159" s="50"/>
      <c r="CK159" s="50"/>
      <c r="CL159" s="50"/>
      <c r="CM159" s="50"/>
      <c r="CN159" s="50"/>
      <c r="CO159" s="50"/>
      <c r="CP159" s="50"/>
      <c r="CQ159" s="50"/>
      <c r="CR159" s="50"/>
      <c r="CS159" s="50"/>
      <c r="CT159" s="50"/>
      <c r="CU159" s="50"/>
      <c r="CV159" s="50"/>
      <c r="CW159" s="50"/>
      <c r="CX159" s="50"/>
      <c r="CY159" s="50"/>
      <c r="CZ159" s="50"/>
      <c r="DA159" s="50"/>
      <c r="DB159" s="50"/>
      <c r="DC159" s="50"/>
      <c r="DD159" s="50"/>
      <c r="DE159" s="50"/>
      <c r="DF159" s="50"/>
      <c r="DG159" s="50"/>
      <c r="DH159" s="50"/>
      <c r="DI159" s="50"/>
      <c r="DJ159" s="50"/>
      <c r="DK159" s="50"/>
      <c r="DL159" s="50"/>
      <c r="DM159" s="50"/>
      <c r="DN159" s="50"/>
      <c r="DO159" s="50"/>
      <c r="DP159" s="50"/>
      <c r="DQ159" s="50"/>
      <c r="DR159" s="50"/>
      <c r="DS159" s="50"/>
      <c r="DT159" s="50"/>
      <c r="DU159" s="50"/>
      <c r="DV159" s="50"/>
      <c r="DW159" s="50"/>
      <c r="DX159" s="50"/>
      <c r="DY159" s="50"/>
      <c r="DZ159" s="50"/>
    </row>
    <row r="160" spans="1:130" s="51" customFormat="1" ht="15" x14ac:dyDescent="0.25">
      <c r="A160" s="518"/>
      <c r="B160" s="531"/>
      <c r="C160" s="531"/>
      <c r="D160" s="519"/>
      <c r="E160" s="532"/>
      <c r="F160" s="541"/>
      <c r="G160" s="535"/>
      <c r="H160" s="535"/>
      <c r="I160" s="519"/>
      <c r="J160" s="519"/>
      <c r="K160" s="541"/>
      <c r="L160" s="519"/>
      <c r="M160" s="605"/>
      <c r="N160" s="549"/>
      <c r="O160" s="459"/>
      <c r="P160" s="452"/>
      <c r="Q160" s="459"/>
      <c r="R160" s="456"/>
      <c r="S160" s="46"/>
      <c r="T160" s="464"/>
      <c r="U160" s="294"/>
      <c r="V160" s="295"/>
      <c r="W160" s="464">
        <v>4849</v>
      </c>
      <c r="X160" s="294">
        <v>44805</v>
      </c>
      <c r="Y160" s="296">
        <v>263643</v>
      </c>
      <c r="Z160" s="50"/>
      <c r="AA160" s="50"/>
      <c r="AB160" s="50"/>
      <c r="AC160" s="50"/>
      <c r="AD160" s="50"/>
      <c r="AE160" s="50"/>
      <c r="AF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c r="BI160" s="50"/>
      <c r="BJ160" s="50"/>
      <c r="BK160" s="50"/>
      <c r="BL160" s="50"/>
      <c r="BM160" s="50"/>
      <c r="BN160" s="50"/>
      <c r="BO160" s="50"/>
      <c r="BP160" s="50"/>
      <c r="BQ160" s="50"/>
      <c r="BR160" s="50"/>
      <c r="BS160" s="50"/>
      <c r="BT160" s="50"/>
      <c r="BU160" s="50"/>
      <c r="BV160" s="50"/>
      <c r="BW160" s="50"/>
      <c r="BX160" s="50"/>
      <c r="BY160" s="50"/>
      <c r="BZ160" s="50"/>
      <c r="CA160" s="50"/>
      <c r="CB160" s="50"/>
      <c r="CC160" s="50"/>
      <c r="CD160" s="50"/>
      <c r="CE160" s="50"/>
      <c r="CF160" s="50"/>
      <c r="CG160" s="50"/>
      <c r="CH160" s="50"/>
      <c r="CI160" s="50"/>
      <c r="CJ160" s="50"/>
      <c r="CK160" s="50"/>
      <c r="CL160" s="50"/>
      <c r="CM160" s="50"/>
      <c r="CN160" s="50"/>
      <c r="CO160" s="50"/>
      <c r="CP160" s="50"/>
      <c r="CQ160" s="50"/>
      <c r="CR160" s="50"/>
      <c r="CS160" s="50"/>
      <c r="CT160" s="50"/>
      <c r="CU160" s="50"/>
      <c r="CV160" s="50"/>
      <c r="CW160" s="50"/>
      <c r="CX160" s="50"/>
      <c r="CY160" s="50"/>
      <c r="CZ160" s="50"/>
      <c r="DA160" s="50"/>
      <c r="DB160" s="50"/>
      <c r="DC160" s="50"/>
      <c r="DD160" s="50"/>
      <c r="DE160" s="50"/>
      <c r="DF160" s="50"/>
      <c r="DG160" s="50"/>
      <c r="DH160" s="50"/>
      <c r="DI160" s="50"/>
      <c r="DJ160" s="50"/>
      <c r="DK160" s="50"/>
      <c r="DL160" s="50"/>
      <c r="DM160" s="50"/>
      <c r="DN160" s="50"/>
      <c r="DO160" s="50"/>
      <c r="DP160" s="50"/>
      <c r="DQ160" s="50"/>
      <c r="DR160" s="50"/>
      <c r="DS160" s="50"/>
      <c r="DT160" s="50"/>
      <c r="DU160" s="50"/>
      <c r="DV160" s="50"/>
      <c r="DW160" s="50"/>
      <c r="DX160" s="50"/>
      <c r="DY160" s="50"/>
      <c r="DZ160" s="50"/>
    </row>
    <row r="161" spans="1:130" s="51" customFormat="1" ht="40.5" x14ac:dyDescent="0.25">
      <c r="A161" s="518"/>
      <c r="B161" s="531"/>
      <c r="C161" s="531"/>
      <c r="D161" s="44" t="s">
        <v>826</v>
      </c>
      <c r="E161" s="70" t="s">
        <v>138</v>
      </c>
      <c r="F161" s="311">
        <v>392022</v>
      </c>
      <c r="G161" s="67">
        <v>0</v>
      </c>
      <c r="H161" s="67"/>
      <c r="I161" s="44"/>
      <c r="J161" s="45"/>
      <c r="K161" s="44"/>
      <c r="L161" s="44"/>
      <c r="M161" s="66">
        <f t="shared" ref="M161:M171" si="0">+F161+G161+H161+I161+J161+K161-L161</f>
        <v>392022</v>
      </c>
      <c r="N161" s="549"/>
      <c r="O161" s="81" t="s">
        <v>1583</v>
      </c>
      <c r="P161" s="371">
        <v>472</v>
      </c>
      <c r="Q161" s="81" t="s">
        <v>1982</v>
      </c>
      <c r="R161" s="377">
        <v>300000</v>
      </c>
      <c r="S161" s="46"/>
      <c r="T161" s="44">
        <v>975</v>
      </c>
      <c r="U161" s="80">
        <v>44778</v>
      </c>
      <c r="V161" s="377">
        <v>300000</v>
      </c>
      <c r="W161" s="44">
        <v>4372</v>
      </c>
      <c r="X161" s="80">
        <v>44778</v>
      </c>
      <c r="Y161" s="389">
        <v>300000</v>
      </c>
      <c r="Z161" s="50"/>
      <c r="AA161" s="50"/>
      <c r="AB161" s="50"/>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c r="BI161" s="50"/>
      <c r="BJ161" s="50"/>
      <c r="BK161" s="50"/>
      <c r="BL161" s="50"/>
      <c r="BM161" s="50"/>
      <c r="BN161" s="50"/>
      <c r="BO161" s="50"/>
      <c r="BP161" s="50"/>
      <c r="BQ161" s="50"/>
      <c r="BR161" s="50"/>
      <c r="BS161" s="50"/>
      <c r="BT161" s="50"/>
      <c r="BU161" s="50"/>
      <c r="BV161" s="50"/>
      <c r="BW161" s="50"/>
      <c r="BX161" s="50"/>
      <c r="BY161" s="50"/>
      <c r="BZ161" s="50"/>
      <c r="CA161" s="50"/>
      <c r="CB161" s="50"/>
      <c r="CC161" s="50"/>
      <c r="CD161" s="50"/>
      <c r="CE161" s="50"/>
      <c r="CF161" s="50"/>
      <c r="CG161" s="50"/>
      <c r="CH161" s="50"/>
      <c r="CI161" s="50"/>
      <c r="CJ161" s="50"/>
      <c r="CK161" s="50"/>
      <c r="CL161" s="50"/>
      <c r="CM161" s="50"/>
      <c r="CN161" s="50"/>
      <c r="CO161" s="50"/>
      <c r="CP161" s="50"/>
      <c r="CQ161" s="50"/>
      <c r="CR161" s="50"/>
      <c r="CS161" s="50"/>
      <c r="CT161" s="50"/>
      <c r="CU161" s="50"/>
      <c r="CV161" s="50"/>
      <c r="CW161" s="50"/>
      <c r="CX161" s="50"/>
      <c r="CY161" s="50"/>
      <c r="CZ161" s="50"/>
      <c r="DA161" s="50"/>
      <c r="DB161" s="50"/>
      <c r="DC161" s="50"/>
      <c r="DD161" s="50"/>
      <c r="DE161" s="50"/>
      <c r="DF161" s="50"/>
      <c r="DG161" s="50"/>
      <c r="DH161" s="50"/>
      <c r="DI161" s="50"/>
      <c r="DJ161" s="50"/>
      <c r="DK161" s="50"/>
      <c r="DL161" s="50"/>
      <c r="DM161" s="50"/>
      <c r="DN161" s="50"/>
      <c r="DO161" s="50"/>
      <c r="DP161" s="50"/>
      <c r="DQ161" s="50"/>
      <c r="DR161" s="50"/>
      <c r="DS161" s="50"/>
      <c r="DT161" s="50"/>
      <c r="DU161" s="50"/>
      <c r="DV161" s="50"/>
      <c r="DW161" s="50"/>
      <c r="DX161" s="50"/>
      <c r="DY161" s="50"/>
      <c r="DZ161" s="50"/>
    </row>
    <row r="162" spans="1:130" s="51" customFormat="1" ht="40.5" x14ac:dyDescent="0.25">
      <c r="A162" s="518"/>
      <c r="B162" s="531"/>
      <c r="C162" s="531"/>
      <c r="D162" s="44" t="s">
        <v>827</v>
      </c>
      <c r="E162" s="70" t="s">
        <v>139</v>
      </c>
      <c r="F162" s="311">
        <v>300000</v>
      </c>
      <c r="G162" s="67">
        <v>0</v>
      </c>
      <c r="H162" s="311">
        <v>40000000</v>
      </c>
      <c r="I162" s="44"/>
      <c r="J162" s="45"/>
      <c r="K162" s="44"/>
      <c r="L162" s="44"/>
      <c r="M162" s="66">
        <f t="shared" si="0"/>
        <v>40300000</v>
      </c>
      <c r="N162" s="549"/>
      <c r="O162" s="79" t="s">
        <v>1583</v>
      </c>
      <c r="P162" s="371">
        <v>470</v>
      </c>
      <c r="Q162" s="81" t="s">
        <v>1822</v>
      </c>
      <c r="R162" s="377">
        <v>300000</v>
      </c>
      <c r="S162" s="46"/>
      <c r="T162" s="44">
        <v>975</v>
      </c>
      <c r="U162" s="80">
        <v>44778</v>
      </c>
      <c r="V162" s="377">
        <v>300000</v>
      </c>
      <c r="W162" s="44">
        <v>4372</v>
      </c>
      <c r="X162" s="80">
        <v>44778</v>
      </c>
      <c r="Y162" s="389">
        <v>300000</v>
      </c>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c r="BJ162" s="50"/>
      <c r="BK162" s="50"/>
      <c r="BL162" s="50"/>
      <c r="BM162" s="50"/>
      <c r="BN162" s="50"/>
      <c r="BO162" s="50"/>
      <c r="BP162" s="50"/>
      <c r="BQ162" s="50"/>
      <c r="BR162" s="50"/>
      <c r="BS162" s="50"/>
      <c r="BT162" s="50"/>
      <c r="BU162" s="50"/>
      <c r="BV162" s="50"/>
      <c r="BW162" s="50"/>
      <c r="BX162" s="50"/>
      <c r="BY162" s="50"/>
      <c r="BZ162" s="50"/>
      <c r="CA162" s="50"/>
      <c r="CB162" s="50"/>
      <c r="CC162" s="50"/>
      <c r="CD162" s="50"/>
      <c r="CE162" s="50"/>
      <c r="CF162" s="50"/>
      <c r="CG162" s="50"/>
      <c r="CH162" s="50"/>
      <c r="CI162" s="50"/>
      <c r="CJ162" s="50"/>
      <c r="CK162" s="50"/>
      <c r="CL162" s="50"/>
      <c r="CM162" s="50"/>
      <c r="CN162" s="50"/>
      <c r="CO162" s="50"/>
      <c r="CP162" s="50"/>
      <c r="CQ162" s="50"/>
      <c r="CR162" s="50"/>
      <c r="CS162" s="50"/>
      <c r="CT162" s="50"/>
      <c r="CU162" s="50"/>
      <c r="CV162" s="50"/>
      <c r="CW162" s="50"/>
      <c r="CX162" s="50"/>
      <c r="CY162" s="50"/>
      <c r="CZ162" s="50"/>
      <c r="DA162" s="50"/>
      <c r="DB162" s="50"/>
      <c r="DC162" s="50"/>
      <c r="DD162" s="50"/>
      <c r="DE162" s="50"/>
      <c r="DF162" s="50"/>
      <c r="DG162" s="50"/>
      <c r="DH162" s="50"/>
      <c r="DI162" s="50"/>
      <c r="DJ162" s="50"/>
      <c r="DK162" s="50"/>
      <c r="DL162" s="50"/>
      <c r="DM162" s="50"/>
      <c r="DN162" s="50"/>
      <c r="DO162" s="50"/>
      <c r="DP162" s="50"/>
      <c r="DQ162" s="50"/>
      <c r="DR162" s="50"/>
      <c r="DS162" s="50"/>
      <c r="DT162" s="50"/>
      <c r="DU162" s="50"/>
      <c r="DV162" s="50"/>
      <c r="DW162" s="50"/>
      <c r="DX162" s="50"/>
      <c r="DY162" s="50"/>
      <c r="DZ162" s="50"/>
    </row>
    <row r="163" spans="1:130" s="51" customFormat="1" ht="27" x14ac:dyDescent="0.25">
      <c r="A163" s="518"/>
      <c r="B163" s="531"/>
      <c r="C163" s="531"/>
      <c r="D163" s="44" t="s">
        <v>828</v>
      </c>
      <c r="E163" s="70" t="s">
        <v>116</v>
      </c>
      <c r="F163" s="311">
        <v>14000000</v>
      </c>
      <c r="G163" s="67">
        <v>0</v>
      </c>
      <c r="H163" s="67"/>
      <c r="I163" s="44"/>
      <c r="J163" s="45"/>
      <c r="K163" s="44"/>
      <c r="L163" s="44"/>
      <c r="M163" s="66">
        <f t="shared" si="0"/>
        <v>14000000</v>
      </c>
      <c r="N163" s="549"/>
      <c r="O163" s="44"/>
      <c r="P163" s="44"/>
      <c r="Q163" s="44"/>
      <c r="R163" s="44"/>
      <c r="S163" s="46"/>
      <c r="T163" s="44"/>
      <c r="U163" s="80"/>
      <c r="V163" s="44"/>
      <c r="W163" s="44"/>
      <c r="X163" s="80"/>
      <c r="Y163" s="152"/>
      <c r="Z163" s="50"/>
      <c r="AA163" s="50"/>
      <c r="AB163" s="50"/>
      <c r="AC163" s="50"/>
      <c r="AD163" s="50"/>
      <c r="AE163" s="50"/>
      <c r="AF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50"/>
      <c r="CS163" s="50"/>
      <c r="CT163" s="50"/>
      <c r="CU163" s="50"/>
      <c r="CV163" s="50"/>
      <c r="CW163" s="50"/>
      <c r="CX163" s="50"/>
      <c r="CY163" s="50"/>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row>
    <row r="164" spans="1:130" s="51" customFormat="1" ht="27" customHeight="1" x14ac:dyDescent="0.25">
      <c r="A164" s="518"/>
      <c r="B164" s="531"/>
      <c r="C164" s="531"/>
      <c r="D164" s="517" t="s">
        <v>829</v>
      </c>
      <c r="E164" s="530" t="s">
        <v>117</v>
      </c>
      <c r="F164" s="539">
        <v>102642645</v>
      </c>
      <c r="G164" s="533">
        <v>0</v>
      </c>
      <c r="H164" s="539">
        <v>139862101</v>
      </c>
      <c r="I164" s="517"/>
      <c r="J164" s="517"/>
      <c r="K164" s="517"/>
      <c r="L164" s="517"/>
      <c r="M164" s="545">
        <f t="shared" si="0"/>
        <v>242504746</v>
      </c>
      <c r="N164" s="549"/>
      <c r="O164" s="79" t="s">
        <v>1000</v>
      </c>
      <c r="P164" s="371" t="s">
        <v>1001</v>
      </c>
      <c r="Q164" s="166">
        <v>44658</v>
      </c>
      <c r="R164" s="67">
        <v>20650000</v>
      </c>
      <c r="S164" s="46"/>
      <c r="T164" s="44">
        <v>530</v>
      </c>
      <c r="U164" s="80">
        <v>44677</v>
      </c>
      <c r="V164" s="295">
        <v>20997900</v>
      </c>
      <c r="W164" s="44">
        <v>2745</v>
      </c>
      <c r="X164" s="80">
        <v>44707</v>
      </c>
      <c r="Y164" s="498">
        <v>20650000</v>
      </c>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c r="BI164" s="50"/>
      <c r="BJ164" s="50"/>
      <c r="BK164" s="50"/>
      <c r="BL164" s="50"/>
      <c r="BM164" s="50"/>
      <c r="BN164" s="50"/>
      <c r="BO164" s="50"/>
      <c r="BP164" s="50"/>
      <c r="BQ164" s="50"/>
      <c r="BR164" s="50"/>
      <c r="BS164" s="50"/>
      <c r="BT164" s="50"/>
      <c r="BU164" s="50"/>
      <c r="BV164" s="50"/>
      <c r="BW164" s="50"/>
      <c r="BX164" s="50"/>
      <c r="BY164" s="50"/>
      <c r="BZ164" s="50"/>
      <c r="CA164" s="50"/>
      <c r="CB164" s="50"/>
      <c r="CC164" s="50"/>
      <c r="CD164" s="50"/>
      <c r="CE164" s="50"/>
      <c r="CF164" s="50"/>
      <c r="CG164" s="50"/>
      <c r="CH164" s="50"/>
      <c r="CI164" s="50"/>
      <c r="CJ164" s="50"/>
      <c r="CK164" s="50"/>
      <c r="CL164" s="50"/>
      <c r="CM164" s="50"/>
      <c r="CN164" s="50"/>
      <c r="CO164" s="50"/>
      <c r="CP164" s="50"/>
      <c r="CQ164" s="50"/>
      <c r="CR164" s="50"/>
      <c r="CS164" s="50"/>
      <c r="CT164" s="50"/>
      <c r="CU164" s="50"/>
      <c r="CV164" s="50"/>
      <c r="CW164" s="50"/>
      <c r="CX164" s="50"/>
      <c r="CY164" s="50"/>
      <c r="CZ164" s="50"/>
      <c r="DA164" s="50"/>
      <c r="DB164" s="50"/>
      <c r="DC164" s="50"/>
      <c r="DD164" s="50"/>
      <c r="DE164" s="50"/>
      <c r="DF164" s="50"/>
      <c r="DG164" s="50"/>
      <c r="DH164" s="50"/>
      <c r="DI164" s="50"/>
      <c r="DJ164" s="50"/>
      <c r="DK164" s="50"/>
      <c r="DL164" s="50"/>
      <c r="DM164" s="50"/>
      <c r="DN164" s="50"/>
      <c r="DO164" s="50"/>
      <c r="DP164" s="50"/>
      <c r="DQ164" s="50"/>
      <c r="DR164" s="50"/>
      <c r="DS164" s="50"/>
      <c r="DT164" s="50"/>
      <c r="DU164" s="50"/>
      <c r="DV164" s="50"/>
      <c r="DW164" s="50"/>
      <c r="DX164" s="50"/>
      <c r="DY164" s="50"/>
      <c r="DZ164" s="50"/>
    </row>
    <row r="165" spans="1:130" s="51" customFormat="1" ht="15" x14ac:dyDescent="0.25">
      <c r="A165" s="518"/>
      <c r="B165" s="531"/>
      <c r="C165" s="531"/>
      <c r="D165" s="518"/>
      <c r="E165" s="531"/>
      <c r="F165" s="540"/>
      <c r="G165" s="534"/>
      <c r="H165" s="540"/>
      <c r="I165" s="518"/>
      <c r="J165" s="518"/>
      <c r="K165" s="518"/>
      <c r="L165" s="518"/>
      <c r="M165" s="546"/>
      <c r="N165" s="549"/>
      <c r="O165" s="79" t="s">
        <v>1583</v>
      </c>
      <c r="P165" s="371">
        <v>471</v>
      </c>
      <c r="Q165" s="166" t="s">
        <v>1584</v>
      </c>
      <c r="R165" s="295">
        <v>5000000</v>
      </c>
      <c r="S165" s="46"/>
      <c r="T165" s="355">
        <v>975</v>
      </c>
      <c r="U165" s="80">
        <v>44778</v>
      </c>
      <c r="V165" s="295">
        <v>5000000</v>
      </c>
      <c r="W165" s="355">
        <v>4372</v>
      </c>
      <c r="X165" s="80">
        <v>44778</v>
      </c>
      <c r="Y165" s="498">
        <v>5000000</v>
      </c>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50"/>
      <c r="BL165" s="50"/>
      <c r="BM165" s="50"/>
      <c r="BN165" s="50"/>
      <c r="BO165" s="50"/>
      <c r="BP165" s="50"/>
      <c r="BQ165" s="50"/>
      <c r="BR165" s="50"/>
      <c r="BS165" s="50"/>
      <c r="BT165" s="50"/>
      <c r="BU165" s="50"/>
      <c r="BV165" s="50"/>
      <c r="BW165" s="50"/>
      <c r="BX165" s="50"/>
      <c r="BY165" s="50"/>
      <c r="BZ165" s="50"/>
      <c r="CA165" s="50"/>
      <c r="CB165" s="50"/>
      <c r="CC165" s="50"/>
      <c r="CD165" s="50"/>
      <c r="CE165" s="50"/>
      <c r="CF165" s="50"/>
      <c r="CG165" s="50"/>
      <c r="CH165" s="50"/>
      <c r="CI165" s="50"/>
      <c r="CJ165" s="50"/>
      <c r="CK165" s="50"/>
      <c r="CL165" s="50"/>
      <c r="CM165" s="50"/>
      <c r="CN165" s="50"/>
      <c r="CO165" s="50"/>
      <c r="CP165" s="50"/>
      <c r="CQ165" s="50"/>
      <c r="CR165" s="50"/>
      <c r="CS165" s="50"/>
      <c r="CT165" s="50"/>
      <c r="CU165" s="50"/>
      <c r="CV165" s="50"/>
      <c r="CW165" s="50"/>
      <c r="CX165" s="50"/>
      <c r="CY165" s="50"/>
      <c r="CZ165" s="50"/>
      <c r="DA165" s="50"/>
      <c r="DB165" s="50"/>
      <c r="DC165" s="50"/>
      <c r="DD165" s="50"/>
      <c r="DE165" s="50"/>
      <c r="DF165" s="50"/>
      <c r="DG165" s="50"/>
      <c r="DH165" s="50"/>
      <c r="DI165" s="50"/>
      <c r="DJ165" s="50"/>
      <c r="DK165" s="50"/>
      <c r="DL165" s="50"/>
      <c r="DM165" s="50"/>
      <c r="DN165" s="50"/>
      <c r="DO165" s="50"/>
      <c r="DP165" s="50"/>
      <c r="DQ165" s="50"/>
      <c r="DR165" s="50"/>
      <c r="DS165" s="50"/>
      <c r="DT165" s="50"/>
      <c r="DU165" s="50"/>
      <c r="DV165" s="50"/>
      <c r="DW165" s="50"/>
      <c r="DX165" s="50"/>
      <c r="DY165" s="50"/>
      <c r="DZ165" s="50"/>
    </row>
    <row r="166" spans="1:130" s="51" customFormat="1" ht="15" x14ac:dyDescent="0.25">
      <c r="A166" s="518"/>
      <c r="B166" s="531"/>
      <c r="C166" s="531"/>
      <c r="D166" s="518"/>
      <c r="E166" s="531"/>
      <c r="F166" s="540"/>
      <c r="G166" s="534"/>
      <c r="H166" s="540"/>
      <c r="I166" s="518"/>
      <c r="J166" s="518"/>
      <c r="K166" s="518"/>
      <c r="L166" s="518"/>
      <c r="M166" s="546"/>
      <c r="N166" s="549"/>
      <c r="O166" s="79" t="s">
        <v>1585</v>
      </c>
      <c r="P166" s="371">
        <v>535</v>
      </c>
      <c r="Q166" s="166" t="s">
        <v>1586</v>
      </c>
      <c r="R166" s="295">
        <v>99541280</v>
      </c>
      <c r="S166" s="46"/>
      <c r="T166" s="355">
        <v>1068</v>
      </c>
      <c r="U166" s="80">
        <v>44797</v>
      </c>
      <c r="V166" s="295">
        <v>99541280</v>
      </c>
      <c r="W166" s="355">
        <v>4890</v>
      </c>
      <c r="X166" s="80">
        <v>44811</v>
      </c>
      <c r="Y166" s="296">
        <v>99541280</v>
      </c>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50"/>
      <c r="BL166" s="50"/>
      <c r="BM166" s="50"/>
      <c r="BN166" s="50"/>
      <c r="BO166" s="50"/>
      <c r="BP166" s="50"/>
      <c r="BQ166" s="50"/>
      <c r="BR166" s="50"/>
      <c r="BS166" s="50"/>
      <c r="BT166" s="50"/>
      <c r="BU166" s="50"/>
      <c r="BV166" s="50"/>
      <c r="BW166" s="50"/>
      <c r="BX166" s="50"/>
      <c r="BY166" s="50"/>
      <c r="BZ166" s="50"/>
      <c r="CA166" s="50"/>
      <c r="CB166" s="50"/>
      <c r="CC166" s="50"/>
      <c r="CD166" s="50"/>
      <c r="CE166" s="50"/>
      <c r="CF166" s="50"/>
      <c r="CG166" s="50"/>
      <c r="CH166" s="50"/>
      <c r="CI166" s="50"/>
      <c r="CJ166" s="50"/>
      <c r="CK166" s="50"/>
      <c r="CL166" s="50"/>
      <c r="CM166" s="50"/>
      <c r="CN166" s="50"/>
      <c r="CO166" s="50"/>
      <c r="CP166" s="50"/>
      <c r="CQ166" s="50"/>
      <c r="CR166" s="50"/>
      <c r="CS166" s="50"/>
      <c r="CT166" s="50"/>
      <c r="CU166" s="50"/>
      <c r="CV166" s="50"/>
      <c r="CW166" s="50"/>
      <c r="CX166" s="50"/>
      <c r="CY166" s="50"/>
      <c r="CZ166" s="50"/>
      <c r="DA166" s="50"/>
      <c r="DB166" s="50"/>
      <c r="DC166" s="50"/>
      <c r="DD166" s="50"/>
      <c r="DE166" s="50"/>
      <c r="DF166" s="50"/>
      <c r="DG166" s="50"/>
      <c r="DH166" s="50"/>
      <c r="DI166" s="50"/>
      <c r="DJ166" s="50"/>
      <c r="DK166" s="50"/>
      <c r="DL166" s="50"/>
      <c r="DM166" s="50"/>
      <c r="DN166" s="50"/>
      <c r="DO166" s="50"/>
      <c r="DP166" s="50"/>
      <c r="DQ166" s="50"/>
      <c r="DR166" s="50"/>
      <c r="DS166" s="50"/>
      <c r="DT166" s="50"/>
      <c r="DU166" s="50"/>
      <c r="DV166" s="50"/>
      <c r="DW166" s="50"/>
      <c r="DX166" s="50"/>
      <c r="DY166" s="50"/>
      <c r="DZ166" s="50"/>
    </row>
    <row r="167" spans="1:130" s="51" customFormat="1" ht="15" x14ac:dyDescent="0.25">
      <c r="A167" s="518"/>
      <c r="B167" s="531"/>
      <c r="C167" s="531"/>
      <c r="D167" s="519"/>
      <c r="E167" s="532"/>
      <c r="F167" s="541"/>
      <c r="G167" s="535"/>
      <c r="H167" s="541"/>
      <c r="I167" s="519"/>
      <c r="J167" s="519"/>
      <c r="K167" s="519"/>
      <c r="L167" s="519"/>
      <c r="M167" s="547"/>
      <c r="N167" s="549"/>
      <c r="O167" s="79" t="s">
        <v>1587</v>
      </c>
      <c r="P167" s="371">
        <v>537</v>
      </c>
      <c r="Q167" s="166" t="s">
        <v>1588</v>
      </c>
      <c r="R167" s="295">
        <v>19485950</v>
      </c>
      <c r="S167" s="46"/>
      <c r="T167" s="355">
        <v>1025</v>
      </c>
      <c r="U167" s="80">
        <v>44785</v>
      </c>
      <c r="V167" s="295">
        <v>19485950</v>
      </c>
      <c r="W167" s="355">
        <v>4839</v>
      </c>
      <c r="X167" s="80">
        <v>44805</v>
      </c>
      <c r="Y167" s="296">
        <v>19485950</v>
      </c>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50"/>
      <c r="BL167" s="50"/>
      <c r="BM167" s="50"/>
      <c r="BN167" s="50"/>
      <c r="BO167" s="50"/>
      <c r="BP167" s="50"/>
      <c r="BQ167" s="50"/>
      <c r="BR167" s="50"/>
      <c r="BS167" s="50"/>
      <c r="BT167" s="50"/>
      <c r="BU167" s="50"/>
      <c r="BV167" s="50"/>
      <c r="BW167" s="50"/>
      <c r="BX167" s="50"/>
      <c r="BY167" s="50"/>
      <c r="BZ167" s="50"/>
      <c r="CA167" s="50"/>
      <c r="CB167" s="50"/>
      <c r="CC167" s="50"/>
      <c r="CD167" s="50"/>
      <c r="CE167" s="50"/>
      <c r="CF167" s="50"/>
      <c r="CG167" s="50"/>
      <c r="CH167" s="50"/>
      <c r="CI167" s="50"/>
      <c r="CJ167" s="50"/>
      <c r="CK167" s="50"/>
      <c r="CL167" s="50"/>
      <c r="CM167" s="50"/>
      <c r="CN167" s="50"/>
      <c r="CO167" s="50"/>
      <c r="CP167" s="50"/>
      <c r="CQ167" s="50"/>
      <c r="CR167" s="50"/>
      <c r="CS167" s="50"/>
      <c r="CT167" s="50"/>
      <c r="CU167" s="50"/>
      <c r="CV167" s="50"/>
      <c r="CW167" s="50"/>
      <c r="CX167" s="50"/>
      <c r="CY167" s="50"/>
      <c r="CZ167" s="50"/>
      <c r="DA167" s="50"/>
      <c r="DB167" s="50"/>
      <c r="DC167" s="50"/>
      <c r="DD167" s="50"/>
      <c r="DE167" s="50"/>
      <c r="DF167" s="50"/>
      <c r="DG167" s="50"/>
      <c r="DH167" s="50"/>
      <c r="DI167" s="50"/>
      <c r="DJ167" s="50"/>
      <c r="DK167" s="50"/>
      <c r="DL167" s="50"/>
      <c r="DM167" s="50"/>
      <c r="DN167" s="50"/>
      <c r="DO167" s="50"/>
      <c r="DP167" s="50"/>
      <c r="DQ167" s="50"/>
      <c r="DR167" s="50"/>
      <c r="DS167" s="50"/>
      <c r="DT167" s="50"/>
      <c r="DU167" s="50"/>
      <c r="DV167" s="50"/>
      <c r="DW167" s="50"/>
      <c r="DX167" s="50"/>
      <c r="DY167" s="50"/>
      <c r="DZ167" s="50"/>
    </row>
    <row r="168" spans="1:130" s="51" customFormat="1" ht="25.5" x14ac:dyDescent="0.25">
      <c r="A168" s="518"/>
      <c r="B168" s="531"/>
      <c r="C168" s="531"/>
      <c r="D168" s="44" t="s">
        <v>830</v>
      </c>
      <c r="E168" s="70" t="s">
        <v>140</v>
      </c>
      <c r="F168" s="311">
        <v>4000000</v>
      </c>
      <c r="G168" s="67">
        <v>0</v>
      </c>
      <c r="H168" s="311">
        <v>120000000</v>
      </c>
      <c r="I168" s="44"/>
      <c r="J168" s="45"/>
      <c r="K168" s="44"/>
      <c r="L168" s="44"/>
      <c r="M168" s="66">
        <f t="shared" si="0"/>
        <v>124000000</v>
      </c>
      <c r="N168" s="549"/>
      <c r="O168" s="44"/>
      <c r="P168" s="44"/>
      <c r="Q168" s="44"/>
      <c r="R168" s="44"/>
      <c r="S168" s="46"/>
      <c r="T168" s="44"/>
      <c r="U168" s="80"/>
      <c r="V168" s="44"/>
      <c r="W168" s="44"/>
      <c r="X168" s="80"/>
      <c r="Y168" s="152"/>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c r="BJ168" s="50"/>
      <c r="BK168" s="50"/>
      <c r="BL168" s="50"/>
      <c r="BM168" s="50"/>
      <c r="BN168" s="50"/>
      <c r="BO168" s="50"/>
      <c r="BP168" s="50"/>
      <c r="BQ168" s="50"/>
      <c r="BR168" s="50"/>
      <c r="BS168" s="50"/>
      <c r="BT168" s="50"/>
      <c r="BU168" s="50"/>
      <c r="BV168" s="50"/>
      <c r="BW168" s="50"/>
      <c r="BX168" s="50"/>
      <c r="BY168" s="50"/>
      <c r="BZ168" s="50"/>
      <c r="CA168" s="50"/>
      <c r="CB168" s="50"/>
      <c r="CC168" s="50"/>
      <c r="CD168" s="50"/>
      <c r="CE168" s="50"/>
      <c r="CF168" s="50"/>
      <c r="CG168" s="50"/>
      <c r="CH168" s="50"/>
      <c r="CI168" s="50"/>
      <c r="CJ168" s="50"/>
      <c r="CK168" s="50"/>
      <c r="CL168" s="50"/>
      <c r="CM168" s="50"/>
      <c r="CN168" s="50"/>
      <c r="CO168" s="50"/>
      <c r="CP168" s="50"/>
      <c r="CQ168" s="50"/>
      <c r="CR168" s="50"/>
      <c r="CS168" s="50"/>
      <c r="CT168" s="50"/>
      <c r="CU168" s="50"/>
      <c r="CV168" s="50"/>
      <c r="CW168" s="50"/>
      <c r="CX168" s="50"/>
      <c r="CY168" s="50"/>
      <c r="CZ168" s="50"/>
      <c r="DA168" s="50"/>
      <c r="DB168" s="50"/>
      <c r="DC168" s="50"/>
      <c r="DD168" s="50"/>
      <c r="DE168" s="50"/>
      <c r="DF168" s="50"/>
      <c r="DG168" s="50"/>
      <c r="DH168" s="50"/>
      <c r="DI168" s="50"/>
      <c r="DJ168" s="50"/>
      <c r="DK168" s="50"/>
      <c r="DL168" s="50"/>
      <c r="DM168" s="50"/>
      <c r="DN168" s="50"/>
      <c r="DO168" s="50"/>
      <c r="DP168" s="50"/>
      <c r="DQ168" s="50"/>
      <c r="DR168" s="50"/>
      <c r="DS168" s="50"/>
      <c r="DT168" s="50"/>
      <c r="DU168" s="50"/>
      <c r="DV168" s="50"/>
      <c r="DW168" s="50"/>
      <c r="DX168" s="50"/>
      <c r="DY168" s="50"/>
      <c r="DZ168" s="50"/>
    </row>
    <row r="169" spans="1:130" s="51" customFormat="1" ht="25.5" x14ac:dyDescent="0.25">
      <c r="A169" s="518"/>
      <c r="B169" s="531"/>
      <c r="C169" s="531"/>
      <c r="D169" s="44" t="s">
        <v>831</v>
      </c>
      <c r="E169" s="70" t="s">
        <v>141</v>
      </c>
      <c r="F169" s="311">
        <v>2000000</v>
      </c>
      <c r="G169" s="67">
        <v>0</v>
      </c>
      <c r="H169" s="67"/>
      <c r="I169" s="44"/>
      <c r="J169" s="45"/>
      <c r="K169" s="44"/>
      <c r="L169" s="44"/>
      <c r="M169" s="66">
        <f t="shared" si="0"/>
        <v>2000000</v>
      </c>
      <c r="N169" s="549"/>
      <c r="O169" s="79" t="s">
        <v>1583</v>
      </c>
      <c r="P169" s="371">
        <v>468</v>
      </c>
      <c r="Q169" s="81" t="s">
        <v>2210</v>
      </c>
      <c r="R169" s="377">
        <v>400000</v>
      </c>
      <c r="S169" s="46"/>
      <c r="T169" s="44">
        <v>975</v>
      </c>
      <c r="U169" s="80">
        <v>44778</v>
      </c>
      <c r="V169" s="377">
        <v>400000</v>
      </c>
      <c r="W169" s="44">
        <v>4372</v>
      </c>
      <c r="X169" s="80">
        <v>44778</v>
      </c>
      <c r="Y169" s="389">
        <v>400000</v>
      </c>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c r="BO169" s="50"/>
      <c r="BP169" s="50"/>
      <c r="BQ169" s="50"/>
      <c r="BR169" s="50"/>
      <c r="BS169" s="50"/>
      <c r="BT169" s="50"/>
      <c r="BU169" s="50"/>
      <c r="BV169" s="50"/>
      <c r="BW169" s="50"/>
      <c r="BX169" s="50"/>
      <c r="BY169" s="50"/>
      <c r="BZ169" s="50"/>
      <c r="CA169" s="50"/>
      <c r="CB169" s="50"/>
      <c r="CC169" s="50"/>
      <c r="CD169" s="50"/>
      <c r="CE169" s="50"/>
      <c r="CF169" s="50"/>
      <c r="CG169" s="50"/>
      <c r="CH169" s="50"/>
      <c r="CI169" s="50"/>
      <c r="CJ169" s="50"/>
      <c r="CK169" s="50"/>
      <c r="CL169" s="50"/>
      <c r="CM169" s="50"/>
      <c r="CN169" s="50"/>
      <c r="CO169" s="50"/>
      <c r="CP169" s="50"/>
      <c r="CQ169" s="50"/>
      <c r="CR169" s="50"/>
      <c r="CS169" s="50"/>
      <c r="CT169" s="50"/>
      <c r="CU169" s="50"/>
      <c r="CV169" s="50"/>
      <c r="CW169" s="50"/>
      <c r="CX169" s="50"/>
      <c r="CY169" s="50"/>
      <c r="CZ169" s="50"/>
      <c r="DA169" s="50"/>
      <c r="DB169" s="50"/>
      <c r="DC169" s="50"/>
      <c r="DD169" s="50"/>
      <c r="DE169" s="50"/>
      <c r="DF169" s="50"/>
      <c r="DG169" s="50"/>
      <c r="DH169" s="50"/>
      <c r="DI169" s="50"/>
      <c r="DJ169" s="50"/>
      <c r="DK169" s="50"/>
      <c r="DL169" s="50"/>
      <c r="DM169" s="50"/>
      <c r="DN169" s="50"/>
      <c r="DO169" s="50"/>
      <c r="DP169" s="50"/>
      <c r="DQ169" s="50"/>
      <c r="DR169" s="50"/>
      <c r="DS169" s="50"/>
      <c r="DT169" s="50"/>
      <c r="DU169" s="50"/>
      <c r="DV169" s="50"/>
      <c r="DW169" s="50"/>
      <c r="DX169" s="50"/>
      <c r="DY169" s="50"/>
      <c r="DZ169" s="50"/>
    </row>
    <row r="170" spans="1:130" s="51" customFormat="1" ht="25.5" x14ac:dyDescent="0.25">
      <c r="A170" s="518"/>
      <c r="B170" s="531"/>
      <c r="C170" s="531"/>
      <c r="D170" s="44" t="s">
        <v>832</v>
      </c>
      <c r="E170" s="70" t="s">
        <v>142</v>
      </c>
      <c r="F170" s="311">
        <v>2000000</v>
      </c>
      <c r="G170" s="67">
        <v>0</v>
      </c>
      <c r="H170" s="67"/>
      <c r="I170" s="44"/>
      <c r="J170" s="45"/>
      <c r="K170" s="44"/>
      <c r="L170" s="44"/>
      <c r="M170" s="66">
        <f t="shared" si="0"/>
        <v>2000000</v>
      </c>
      <c r="N170" s="549"/>
      <c r="O170" s="44"/>
      <c r="P170" s="44"/>
      <c r="Q170" s="44"/>
      <c r="R170" s="44"/>
      <c r="S170" s="46"/>
      <c r="T170" s="44"/>
      <c r="U170" s="80"/>
      <c r="V170" s="44"/>
      <c r="W170" s="44"/>
      <c r="X170" s="80"/>
      <c r="Y170" s="152"/>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50"/>
      <c r="BL170" s="50"/>
      <c r="BM170" s="50"/>
      <c r="BN170" s="50"/>
      <c r="BO170" s="50"/>
      <c r="BP170" s="50"/>
      <c r="BQ170" s="50"/>
      <c r="BR170" s="50"/>
      <c r="BS170" s="50"/>
      <c r="BT170" s="50"/>
      <c r="BU170" s="50"/>
      <c r="BV170" s="50"/>
      <c r="BW170" s="50"/>
      <c r="BX170" s="50"/>
      <c r="BY170" s="50"/>
      <c r="BZ170" s="50"/>
      <c r="CA170" s="50"/>
      <c r="CB170" s="50"/>
      <c r="CC170" s="50"/>
      <c r="CD170" s="50"/>
      <c r="CE170" s="50"/>
      <c r="CF170" s="50"/>
      <c r="CG170" s="50"/>
      <c r="CH170" s="50"/>
      <c r="CI170" s="50"/>
      <c r="CJ170" s="50"/>
      <c r="CK170" s="50"/>
      <c r="CL170" s="50"/>
      <c r="CM170" s="50"/>
      <c r="CN170" s="50"/>
      <c r="CO170" s="50"/>
      <c r="CP170" s="50"/>
      <c r="CQ170" s="50"/>
      <c r="CR170" s="50"/>
      <c r="CS170" s="50"/>
      <c r="CT170" s="50"/>
      <c r="CU170" s="50"/>
      <c r="CV170" s="50"/>
      <c r="CW170" s="50"/>
      <c r="CX170" s="50"/>
      <c r="CY170" s="50"/>
      <c r="CZ170" s="50"/>
      <c r="DA170" s="50"/>
      <c r="DB170" s="50"/>
      <c r="DC170" s="50"/>
      <c r="DD170" s="50"/>
      <c r="DE170" s="50"/>
      <c r="DF170" s="50"/>
      <c r="DG170" s="50"/>
      <c r="DH170" s="50"/>
      <c r="DI170" s="50"/>
      <c r="DJ170" s="50"/>
      <c r="DK170" s="50"/>
      <c r="DL170" s="50"/>
      <c r="DM170" s="50"/>
      <c r="DN170" s="50"/>
      <c r="DO170" s="50"/>
      <c r="DP170" s="50"/>
      <c r="DQ170" s="50"/>
      <c r="DR170" s="50"/>
      <c r="DS170" s="50"/>
      <c r="DT170" s="50"/>
      <c r="DU170" s="50"/>
      <c r="DV170" s="50"/>
      <c r="DW170" s="50"/>
      <c r="DX170" s="50"/>
      <c r="DY170" s="50"/>
      <c r="DZ170" s="50"/>
    </row>
    <row r="171" spans="1:130" s="51" customFormat="1" ht="27" x14ac:dyDescent="0.25">
      <c r="A171" s="518"/>
      <c r="B171" s="531"/>
      <c r="C171" s="531"/>
      <c r="D171" s="44" t="s">
        <v>833</v>
      </c>
      <c r="E171" s="70" t="s">
        <v>143</v>
      </c>
      <c r="F171" s="311">
        <v>5000000</v>
      </c>
      <c r="G171" s="67">
        <v>0</v>
      </c>
      <c r="H171" s="67"/>
      <c r="I171" s="44"/>
      <c r="J171" s="45"/>
      <c r="K171" s="44"/>
      <c r="L171" s="44"/>
      <c r="M171" s="66">
        <f t="shared" si="0"/>
        <v>5000000</v>
      </c>
      <c r="N171" s="549"/>
      <c r="O171" s="44"/>
      <c r="P171" s="44"/>
      <c r="Q171" s="44"/>
      <c r="R171" s="44"/>
      <c r="S171" s="46"/>
      <c r="T171" s="44"/>
      <c r="U171" s="80"/>
      <c r="V171" s="44"/>
      <c r="W171" s="44"/>
      <c r="X171" s="80"/>
      <c r="Y171" s="152"/>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50"/>
      <c r="BL171" s="50"/>
      <c r="BM171" s="50"/>
      <c r="BN171" s="50"/>
      <c r="BO171" s="50"/>
      <c r="BP171" s="50"/>
      <c r="BQ171" s="50"/>
      <c r="BR171" s="50"/>
      <c r="BS171" s="50"/>
      <c r="BT171" s="50"/>
      <c r="BU171" s="50"/>
      <c r="BV171" s="50"/>
      <c r="BW171" s="50"/>
      <c r="BX171" s="50"/>
      <c r="BY171" s="50"/>
      <c r="BZ171" s="50"/>
      <c r="CA171" s="50"/>
      <c r="CB171" s="50"/>
      <c r="CC171" s="50"/>
      <c r="CD171" s="50"/>
      <c r="CE171" s="50"/>
      <c r="CF171" s="50"/>
      <c r="CG171" s="50"/>
      <c r="CH171" s="50"/>
      <c r="CI171" s="50"/>
      <c r="CJ171" s="50"/>
      <c r="CK171" s="50"/>
      <c r="CL171" s="50"/>
      <c r="CM171" s="50"/>
      <c r="CN171" s="50"/>
      <c r="CO171" s="50"/>
      <c r="CP171" s="50"/>
      <c r="CQ171" s="50"/>
      <c r="CR171" s="50"/>
      <c r="CS171" s="50"/>
      <c r="CT171" s="50"/>
      <c r="CU171" s="50"/>
      <c r="CV171" s="50"/>
      <c r="CW171" s="50"/>
      <c r="CX171" s="50"/>
      <c r="CY171" s="50"/>
      <c r="CZ171" s="50"/>
      <c r="DA171" s="50"/>
      <c r="DB171" s="50"/>
      <c r="DC171" s="50"/>
      <c r="DD171" s="50"/>
      <c r="DE171" s="50"/>
      <c r="DF171" s="50"/>
      <c r="DG171" s="50"/>
      <c r="DH171" s="50"/>
      <c r="DI171" s="50"/>
      <c r="DJ171" s="50"/>
      <c r="DK171" s="50"/>
      <c r="DL171" s="50"/>
      <c r="DM171" s="50"/>
      <c r="DN171" s="50"/>
      <c r="DO171" s="50"/>
      <c r="DP171" s="50"/>
      <c r="DQ171" s="50"/>
      <c r="DR171" s="50"/>
      <c r="DS171" s="50"/>
      <c r="DT171" s="50"/>
      <c r="DU171" s="50"/>
      <c r="DV171" s="50"/>
      <c r="DW171" s="50"/>
      <c r="DX171" s="50"/>
      <c r="DY171" s="50"/>
      <c r="DZ171" s="50"/>
    </row>
    <row r="172" spans="1:130" s="51" customFormat="1" ht="15" customHeight="1" x14ac:dyDescent="0.25">
      <c r="A172" s="518"/>
      <c r="B172" s="531"/>
      <c r="C172" s="531"/>
      <c r="D172" s="536" t="s">
        <v>834</v>
      </c>
      <c r="E172" s="530" t="s">
        <v>100</v>
      </c>
      <c r="F172" s="539">
        <v>202763116</v>
      </c>
      <c r="G172" s="533">
        <v>0</v>
      </c>
      <c r="H172" s="539">
        <v>215814895</v>
      </c>
      <c r="I172" s="517"/>
      <c r="J172" s="517"/>
      <c r="K172" s="517"/>
      <c r="L172" s="517"/>
      <c r="M172" s="545">
        <f>+F172+G172+I172+H172+J172+K172-L172</f>
        <v>418578011</v>
      </c>
      <c r="N172" s="549"/>
      <c r="O172" s="79" t="s">
        <v>338</v>
      </c>
      <c r="P172" s="371" t="s">
        <v>404</v>
      </c>
      <c r="Q172" s="79" t="s">
        <v>422</v>
      </c>
      <c r="R172" s="67">
        <v>9231240</v>
      </c>
      <c r="S172" s="46"/>
      <c r="T172" s="38">
        <v>125</v>
      </c>
      <c r="U172" s="123">
        <v>44582</v>
      </c>
      <c r="V172" s="67">
        <v>9231240</v>
      </c>
      <c r="W172" s="38">
        <v>591</v>
      </c>
      <c r="X172" s="123" t="s">
        <v>862</v>
      </c>
      <c r="Y172" s="296">
        <v>9231240</v>
      </c>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50"/>
      <c r="BL172" s="50"/>
      <c r="BM172" s="50"/>
      <c r="BN172" s="50"/>
      <c r="BO172" s="50"/>
      <c r="BP172" s="50"/>
      <c r="BQ172" s="50"/>
      <c r="BR172" s="50"/>
      <c r="BS172" s="50"/>
      <c r="BT172" s="50"/>
      <c r="BU172" s="50"/>
      <c r="BV172" s="50"/>
      <c r="BW172" s="50"/>
      <c r="BX172" s="50"/>
      <c r="BY172" s="50"/>
      <c r="BZ172" s="50"/>
      <c r="CA172" s="50"/>
      <c r="CB172" s="50"/>
      <c r="CC172" s="50"/>
      <c r="CD172" s="50"/>
      <c r="CE172" s="50"/>
      <c r="CF172" s="50"/>
      <c r="CG172" s="50"/>
      <c r="CH172" s="50"/>
      <c r="CI172" s="50"/>
      <c r="CJ172" s="50"/>
      <c r="CK172" s="50"/>
      <c r="CL172" s="50"/>
      <c r="CM172" s="50"/>
      <c r="CN172" s="50"/>
      <c r="CO172" s="50"/>
      <c r="CP172" s="50"/>
      <c r="CQ172" s="50"/>
      <c r="CR172" s="50"/>
      <c r="CS172" s="50"/>
      <c r="CT172" s="50"/>
      <c r="CU172" s="50"/>
      <c r="CV172" s="50"/>
      <c r="CW172" s="50"/>
      <c r="CX172" s="50"/>
      <c r="CY172" s="50"/>
      <c r="CZ172" s="50"/>
      <c r="DA172" s="50"/>
      <c r="DB172" s="50"/>
      <c r="DC172" s="50"/>
      <c r="DD172" s="50"/>
      <c r="DE172" s="50"/>
      <c r="DF172" s="50"/>
      <c r="DG172" s="50"/>
      <c r="DH172" s="50"/>
      <c r="DI172" s="50"/>
      <c r="DJ172" s="50"/>
      <c r="DK172" s="50"/>
      <c r="DL172" s="50"/>
      <c r="DM172" s="50"/>
      <c r="DN172" s="50"/>
      <c r="DO172" s="50"/>
      <c r="DP172" s="50"/>
      <c r="DQ172" s="50"/>
      <c r="DR172" s="50"/>
      <c r="DS172" s="50"/>
      <c r="DT172" s="50"/>
      <c r="DU172" s="50"/>
      <c r="DV172" s="50"/>
      <c r="DW172" s="50"/>
      <c r="DX172" s="50"/>
      <c r="DY172" s="50"/>
      <c r="DZ172" s="50"/>
    </row>
    <row r="173" spans="1:130" s="51" customFormat="1" ht="15" x14ac:dyDescent="0.25">
      <c r="A173" s="518"/>
      <c r="B173" s="531"/>
      <c r="C173" s="531"/>
      <c r="D173" s="537"/>
      <c r="E173" s="531"/>
      <c r="F173" s="540"/>
      <c r="G173" s="534"/>
      <c r="H173" s="540"/>
      <c r="I173" s="518"/>
      <c r="J173" s="518"/>
      <c r="K173" s="518"/>
      <c r="L173" s="518"/>
      <c r="M173" s="546"/>
      <c r="N173" s="549"/>
      <c r="O173" s="79" t="s">
        <v>340</v>
      </c>
      <c r="P173" s="371" t="s">
        <v>405</v>
      </c>
      <c r="Q173" s="79" t="s">
        <v>423</v>
      </c>
      <c r="R173" s="67">
        <v>9231240</v>
      </c>
      <c r="S173" s="46"/>
      <c r="T173" s="38">
        <v>122</v>
      </c>
      <c r="U173" s="123">
        <v>44582</v>
      </c>
      <c r="V173" s="67">
        <v>9231240</v>
      </c>
      <c r="W173" s="38">
        <v>610</v>
      </c>
      <c r="X173" s="123" t="s">
        <v>862</v>
      </c>
      <c r="Y173" s="296">
        <v>9231240</v>
      </c>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50"/>
      <c r="BL173" s="50"/>
      <c r="BM173" s="50"/>
      <c r="BN173" s="50"/>
      <c r="BO173" s="50"/>
      <c r="BP173" s="50"/>
      <c r="BQ173" s="50"/>
      <c r="BR173" s="50"/>
      <c r="BS173" s="50"/>
      <c r="BT173" s="50"/>
      <c r="BU173" s="50"/>
      <c r="BV173" s="50"/>
      <c r="BW173" s="50"/>
      <c r="BX173" s="50"/>
      <c r="BY173" s="50"/>
      <c r="BZ173" s="50"/>
      <c r="CA173" s="50"/>
      <c r="CB173" s="50"/>
      <c r="CC173" s="50"/>
      <c r="CD173" s="50"/>
      <c r="CE173" s="50"/>
      <c r="CF173" s="50"/>
      <c r="CG173" s="50"/>
      <c r="CH173" s="50"/>
      <c r="CI173" s="50"/>
      <c r="CJ173" s="50"/>
      <c r="CK173" s="50"/>
      <c r="CL173" s="50"/>
      <c r="CM173" s="50"/>
      <c r="CN173" s="50"/>
      <c r="CO173" s="50"/>
      <c r="CP173" s="50"/>
      <c r="CQ173" s="50"/>
      <c r="CR173" s="50"/>
      <c r="CS173" s="50"/>
      <c r="CT173" s="50"/>
      <c r="CU173" s="50"/>
      <c r="CV173" s="50"/>
      <c r="CW173" s="50"/>
      <c r="CX173" s="50"/>
      <c r="CY173" s="50"/>
      <c r="CZ173" s="50"/>
      <c r="DA173" s="50"/>
      <c r="DB173" s="50"/>
      <c r="DC173" s="50"/>
      <c r="DD173" s="50"/>
      <c r="DE173" s="50"/>
      <c r="DF173" s="50"/>
      <c r="DG173" s="50"/>
      <c r="DH173" s="50"/>
      <c r="DI173" s="50"/>
      <c r="DJ173" s="50"/>
      <c r="DK173" s="50"/>
      <c r="DL173" s="50"/>
      <c r="DM173" s="50"/>
      <c r="DN173" s="50"/>
      <c r="DO173" s="50"/>
      <c r="DP173" s="50"/>
      <c r="DQ173" s="50"/>
      <c r="DR173" s="50"/>
      <c r="DS173" s="50"/>
      <c r="DT173" s="50"/>
      <c r="DU173" s="50"/>
      <c r="DV173" s="50"/>
      <c r="DW173" s="50"/>
      <c r="DX173" s="50"/>
      <c r="DY173" s="50"/>
      <c r="DZ173" s="50"/>
    </row>
    <row r="174" spans="1:130" s="51" customFormat="1" ht="15" x14ac:dyDescent="0.25">
      <c r="A174" s="518"/>
      <c r="B174" s="531"/>
      <c r="C174" s="531"/>
      <c r="D174" s="537"/>
      <c r="E174" s="531"/>
      <c r="F174" s="540"/>
      <c r="G174" s="534"/>
      <c r="H174" s="540"/>
      <c r="I174" s="518"/>
      <c r="J174" s="518"/>
      <c r="K174" s="518"/>
      <c r="L174" s="518"/>
      <c r="M174" s="546"/>
      <c r="N174" s="549"/>
      <c r="O174" s="79" t="s">
        <v>341</v>
      </c>
      <c r="P174" s="371" t="s">
        <v>406</v>
      </c>
      <c r="Q174" s="79" t="s">
        <v>424</v>
      </c>
      <c r="R174" s="67">
        <v>9231240</v>
      </c>
      <c r="S174" s="46"/>
      <c r="T174" s="38">
        <v>126</v>
      </c>
      <c r="U174" s="123">
        <v>44582</v>
      </c>
      <c r="V174" s="67">
        <v>9231240</v>
      </c>
      <c r="W174" s="38">
        <v>599</v>
      </c>
      <c r="X174" s="123" t="s">
        <v>862</v>
      </c>
      <c r="Y174" s="296">
        <v>9231240</v>
      </c>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c r="BJ174" s="50"/>
      <c r="BK174" s="50"/>
      <c r="BL174" s="50"/>
      <c r="BM174" s="50"/>
      <c r="BN174" s="50"/>
      <c r="BO174" s="50"/>
      <c r="BP174" s="50"/>
      <c r="BQ174" s="50"/>
      <c r="BR174" s="50"/>
      <c r="BS174" s="50"/>
      <c r="BT174" s="50"/>
      <c r="BU174" s="50"/>
      <c r="BV174" s="50"/>
      <c r="BW174" s="50"/>
      <c r="BX174" s="50"/>
      <c r="BY174" s="50"/>
      <c r="BZ174" s="50"/>
      <c r="CA174" s="50"/>
      <c r="CB174" s="50"/>
      <c r="CC174" s="50"/>
      <c r="CD174" s="50"/>
      <c r="CE174" s="50"/>
      <c r="CF174" s="50"/>
      <c r="CG174" s="50"/>
      <c r="CH174" s="50"/>
      <c r="CI174" s="50"/>
      <c r="CJ174" s="50"/>
      <c r="CK174" s="50"/>
      <c r="CL174" s="50"/>
      <c r="CM174" s="50"/>
      <c r="CN174" s="50"/>
      <c r="CO174" s="50"/>
      <c r="CP174" s="50"/>
      <c r="CQ174" s="50"/>
      <c r="CR174" s="50"/>
      <c r="CS174" s="50"/>
      <c r="CT174" s="50"/>
      <c r="CU174" s="50"/>
      <c r="CV174" s="50"/>
      <c r="CW174" s="50"/>
      <c r="CX174" s="50"/>
      <c r="CY174" s="50"/>
      <c r="CZ174" s="50"/>
      <c r="DA174" s="50"/>
      <c r="DB174" s="50"/>
      <c r="DC174" s="50"/>
      <c r="DD174" s="50"/>
      <c r="DE174" s="50"/>
      <c r="DF174" s="50"/>
      <c r="DG174" s="50"/>
      <c r="DH174" s="50"/>
      <c r="DI174" s="50"/>
      <c r="DJ174" s="50"/>
      <c r="DK174" s="50"/>
      <c r="DL174" s="50"/>
      <c r="DM174" s="50"/>
      <c r="DN174" s="50"/>
      <c r="DO174" s="50"/>
      <c r="DP174" s="50"/>
      <c r="DQ174" s="50"/>
      <c r="DR174" s="50"/>
      <c r="DS174" s="50"/>
      <c r="DT174" s="50"/>
      <c r="DU174" s="50"/>
      <c r="DV174" s="50"/>
      <c r="DW174" s="50"/>
      <c r="DX174" s="50"/>
      <c r="DY174" s="50"/>
      <c r="DZ174" s="50"/>
    </row>
    <row r="175" spans="1:130" s="51" customFormat="1" ht="15" x14ac:dyDescent="0.25">
      <c r="A175" s="518"/>
      <c r="B175" s="531"/>
      <c r="C175" s="531"/>
      <c r="D175" s="537"/>
      <c r="E175" s="531"/>
      <c r="F175" s="540"/>
      <c r="G175" s="534"/>
      <c r="H175" s="540"/>
      <c r="I175" s="518"/>
      <c r="J175" s="518"/>
      <c r="K175" s="518"/>
      <c r="L175" s="518"/>
      <c r="M175" s="546"/>
      <c r="N175" s="549"/>
      <c r="O175" s="79" t="s">
        <v>372</v>
      </c>
      <c r="P175" s="371" t="s">
        <v>407</v>
      </c>
      <c r="Q175" s="79" t="s">
        <v>425</v>
      </c>
      <c r="R175" s="67">
        <v>5781000</v>
      </c>
      <c r="S175" s="46"/>
      <c r="T175" s="38">
        <v>120</v>
      </c>
      <c r="U175" s="123">
        <v>44582</v>
      </c>
      <c r="V175" s="67">
        <v>5781000</v>
      </c>
      <c r="W175" s="38">
        <v>597</v>
      </c>
      <c r="X175" s="123" t="s">
        <v>862</v>
      </c>
      <c r="Y175" s="296">
        <v>5781000</v>
      </c>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50"/>
      <c r="BL175" s="50"/>
      <c r="BM175" s="50"/>
      <c r="BN175" s="50"/>
      <c r="BO175" s="50"/>
      <c r="BP175" s="50"/>
      <c r="BQ175" s="50"/>
      <c r="BR175" s="50"/>
      <c r="BS175" s="50"/>
      <c r="BT175" s="50"/>
      <c r="BU175" s="50"/>
      <c r="BV175" s="50"/>
      <c r="BW175" s="50"/>
      <c r="BX175" s="50"/>
      <c r="BY175" s="50"/>
      <c r="BZ175" s="50"/>
      <c r="CA175" s="50"/>
      <c r="CB175" s="50"/>
      <c r="CC175" s="50"/>
      <c r="CD175" s="50"/>
      <c r="CE175" s="50"/>
      <c r="CF175" s="50"/>
      <c r="CG175" s="50"/>
      <c r="CH175" s="50"/>
      <c r="CI175" s="50"/>
      <c r="CJ175" s="50"/>
      <c r="CK175" s="50"/>
      <c r="CL175" s="50"/>
      <c r="CM175" s="50"/>
      <c r="CN175" s="50"/>
      <c r="CO175" s="50"/>
      <c r="CP175" s="50"/>
      <c r="CQ175" s="50"/>
      <c r="CR175" s="50"/>
      <c r="CS175" s="50"/>
      <c r="CT175" s="50"/>
      <c r="CU175" s="50"/>
      <c r="CV175" s="50"/>
      <c r="CW175" s="50"/>
      <c r="CX175" s="50"/>
      <c r="CY175" s="50"/>
      <c r="CZ175" s="50"/>
      <c r="DA175" s="50"/>
      <c r="DB175" s="50"/>
      <c r="DC175" s="50"/>
      <c r="DD175" s="50"/>
      <c r="DE175" s="50"/>
      <c r="DF175" s="50"/>
      <c r="DG175" s="50"/>
      <c r="DH175" s="50"/>
      <c r="DI175" s="50"/>
      <c r="DJ175" s="50"/>
      <c r="DK175" s="50"/>
      <c r="DL175" s="50"/>
      <c r="DM175" s="50"/>
      <c r="DN175" s="50"/>
      <c r="DO175" s="50"/>
      <c r="DP175" s="50"/>
      <c r="DQ175" s="50"/>
      <c r="DR175" s="50"/>
      <c r="DS175" s="50"/>
      <c r="DT175" s="50"/>
      <c r="DU175" s="50"/>
      <c r="DV175" s="50"/>
      <c r="DW175" s="50"/>
      <c r="DX175" s="50"/>
      <c r="DY175" s="50"/>
      <c r="DZ175" s="50"/>
    </row>
    <row r="176" spans="1:130" s="51" customFormat="1" ht="15" x14ac:dyDescent="0.25">
      <c r="A176" s="518"/>
      <c r="B176" s="531"/>
      <c r="C176" s="531"/>
      <c r="D176" s="537"/>
      <c r="E176" s="531"/>
      <c r="F176" s="540"/>
      <c r="G176" s="534"/>
      <c r="H176" s="540"/>
      <c r="I176" s="518"/>
      <c r="J176" s="518"/>
      <c r="K176" s="518"/>
      <c r="L176" s="518"/>
      <c r="M176" s="546"/>
      <c r="N176" s="549"/>
      <c r="O176" s="79" t="s">
        <v>373</v>
      </c>
      <c r="P176" s="371" t="s">
        <v>408</v>
      </c>
      <c r="Q176" s="79" t="s">
        <v>426</v>
      </c>
      <c r="R176" s="67">
        <v>9231240</v>
      </c>
      <c r="S176" s="46"/>
      <c r="T176" s="38">
        <v>121</v>
      </c>
      <c r="U176" s="123">
        <v>44582</v>
      </c>
      <c r="V176" s="67">
        <v>9231240</v>
      </c>
      <c r="W176" s="38">
        <v>601</v>
      </c>
      <c r="X176" s="123" t="s">
        <v>862</v>
      </c>
      <c r="Y176" s="296">
        <v>9231240</v>
      </c>
      <c r="Z176" s="50"/>
      <c r="AA176" s="50"/>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50"/>
      <c r="BL176" s="50"/>
      <c r="BM176" s="50"/>
      <c r="BN176" s="50"/>
      <c r="BO176" s="50"/>
      <c r="BP176" s="50"/>
      <c r="BQ176" s="50"/>
      <c r="BR176" s="50"/>
      <c r="BS176" s="50"/>
      <c r="BT176" s="50"/>
      <c r="BU176" s="50"/>
      <c r="BV176" s="50"/>
      <c r="BW176" s="50"/>
      <c r="BX176" s="50"/>
      <c r="BY176" s="50"/>
      <c r="BZ176" s="50"/>
      <c r="CA176" s="50"/>
      <c r="CB176" s="50"/>
      <c r="CC176" s="50"/>
      <c r="CD176" s="50"/>
      <c r="CE176" s="50"/>
      <c r="CF176" s="50"/>
      <c r="CG176" s="50"/>
      <c r="CH176" s="50"/>
      <c r="CI176" s="50"/>
      <c r="CJ176" s="50"/>
      <c r="CK176" s="50"/>
      <c r="CL176" s="50"/>
      <c r="CM176" s="50"/>
      <c r="CN176" s="50"/>
      <c r="CO176" s="50"/>
      <c r="CP176" s="50"/>
      <c r="CQ176" s="50"/>
      <c r="CR176" s="50"/>
      <c r="CS176" s="50"/>
      <c r="CT176" s="50"/>
      <c r="CU176" s="50"/>
      <c r="CV176" s="50"/>
      <c r="CW176" s="50"/>
      <c r="CX176" s="50"/>
      <c r="CY176" s="50"/>
      <c r="CZ176" s="50"/>
      <c r="DA176" s="50"/>
      <c r="DB176" s="50"/>
      <c r="DC176" s="50"/>
      <c r="DD176" s="50"/>
      <c r="DE176" s="50"/>
      <c r="DF176" s="50"/>
      <c r="DG176" s="50"/>
      <c r="DH176" s="50"/>
      <c r="DI176" s="50"/>
      <c r="DJ176" s="50"/>
      <c r="DK176" s="50"/>
      <c r="DL176" s="50"/>
      <c r="DM176" s="50"/>
      <c r="DN176" s="50"/>
      <c r="DO176" s="50"/>
      <c r="DP176" s="50"/>
      <c r="DQ176" s="50"/>
      <c r="DR176" s="50"/>
      <c r="DS176" s="50"/>
      <c r="DT176" s="50"/>
      <c r="DU176" s="50"/>
      <c r="DV176" s="50"/>
      <c r="DW176" s="50"/>
      <c r="DX176" s="50"/>
      <c r="DY176" s="50"/>
      <c r="DZ176" s="50"/>
    </row>
    <row r="177" spans="1:130" s="51" customFormat="1" ht="15" x14ac:dyDescent="0.25">
      <c r="A177" s="518"/>
      <c r="B177" s="531"/>
      <c r="C177" s="531"/>
      <c r="D177" s="537"/>
      <c r="E177" s="531"/>
      <c r="F177" s="540"/>
      <c r="G177" s="534"/>
      <c r="H177" s="540"/>
      <c r="I177" s="518"/>
      <c r="J177" s="518"/>
      <c r="K177" s="518"/>
      <c r="L177" s="518"/>
      <c r="M177" s="546"/>
      <c r="N177" s="549"/>
      <c r="O177" s="79" t="s">
        <v>376</v>
      </c>
      <c r="P177" s="371" t="s">
        <v>409</v>
      </c>
      <c r="Q177" s="79" t="s">
        <v>427</v>
      </c>
      <c r="R177" s="67">
        <v>7180140</v>
      </c>
      <c r="S177" s="46"/>
      <c r="T177" s="38">
        <v>124</v>
      </c>
      <c r="U177" s="123">
        <v>44582</v>
      </c>
      <c r="V177" s="67">
        <v>7180140</v>
      </c>
      <c r="W177" s="38">
        <v>604</v>
      </c>
      <c r="X177" s="123" t="s">
        <v>862</v>
      </c>
      <c r="Y177" s="296">
        <v>7180140</v>
      </c>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BK177" s="50"/>
      <c r="BL177" s="50"/>
      <c r="BM177" s="50"/>
      <c r="BN177" s="50"/>
      <c r="BO177" s="50"/>
      <c r="BP177" s="50"/>
      <c r="BQ177" s="50"/>
      <c r="BR177" s="50"/>
      <c r="BS177" s="50"/>
      <c r="BT177" s="50"/>
      <c r="BU177" s="50"/>
      <c r="BV177" s="50"/>
      <c r="BW177" s="50"/>
      <c r="BX177" s="50"/>
      <c r="BY177" s="50"/>
      <c r="BZ177" s="50"/>
      <c r="CA177" s="50"/>
      <c r="CB177" s="50"/>
      <c r="CC177" s="50"/>
      <c r="CD177" s="50"/>
      <c r="CE177" s="50"/>
      <c r="CF177" s="50"/>
      <c r="CG177" s="50"/>
      <c r="CH177" s="50"/>
      <c r="CI177" s="50"/>
      <c r="CJ177" s="50"/>
      <c r="CK177" s="50"/>
      <c r="CL177" s="50"/>
      <c r="CM177" s="50"/>
      <c r="CN177" s="50"/>
      <c r="CO177" s="50"/>
      <c r="CP177" s="50"/>
      <c r="CQ177" s="50"/>
      <c r="CR177" s="50"/>
      <c r="CS177" s="50"/>
      <c r="CT177" s="50"/>
      <c r="CU177" s="50"/>
      <c r="CV177" s="50"/>
      <c r="CW177" s="50"/>
      <c r="CX177" s="50"/>
      <c r="CY177" s="50"/>
      <c r="CZ177" s="50"/>
      <c r="DA177" s="50"/>
      <c r="DB177" s="50"/>
      <c r="DC177" s="50"/>
      <c r="DD177" s="50"/>
      <c r="DE177" s="50"/>
      <c r="DF177" s="50"/>
      <c r="DG177" s="50"/>
      <c r="DH177" s="50"/>
      <c r="DI177" s="50"/>
      <c r="DJ177" s="50"/>
      <c r="DK177" s="50"/>
      <c r="DL177" s="50"/>
      <c r="DM177" s="50"/>
      <c r="DN177" s="50"/>
      <c r="DO177" s="50"/>
      <c r="DP177" s="50"/>
      <c r="DQ177" s="50"/>
      <c r="DR177" s="50"/>
      <c r="DS177" s="50"/>
      <c r="DT177" s="50"/>
      <c r="DU177" s="50"/>
      <c r="DV177" s="50"/>
      <c r="DW177" s="50"/>
      <c r="DX177" s="50"/>
      <c r="DY177" s="50"/>
      <c r="DZ177" s="50"/>
    </row>
    <row r="178" spans="1:130" s="51" customFormat="1" ht="15" x14ac:dyDescent="0.25">
      <c r="A178" s="518"/>
      <c r="B178" s="531"/>
      <c r="C178" s="531"/>
      <c r="D178" s="537"/>
      <c r="E178" s="531"/>
      <c r="F178" s="540"/>
      <c r="G178" s="534"/>
      <c r="H178" s="540"/>
      <c r="I178" s="518"/>
      <c r="J178" s="518"/>
      <c r="K178" s="518"/>
      <c r="L178" s="518"/>
      <c r="M178" s="546"/>
      <c r="N178" s="549"/>
      <c r="O178" s="79" t="s">
        <v>377</v>
      </c>
      <c r="P178" s="371" t="s">
        <v>410</v>
      </c>
      <c r="Q178" s="79" t="s">
        <v>428</v>
      </c>
      <c r="R178" s="67">
        <v>7026667</v>
      </c>
      <c r="S178" s="46"/>
      <c r="T178" s="38">
        <v>119</v>
      </c>
      <c r="U178" s="123">
        <v>44582</v>
      </c>
      <c r="V178" s="67">
        <v>7026667</v>
      </c>
      <c r="W178" s="38">
        <v>594</v>
      </c>
      <c r="X178" s="123" t="s">
        <v>862</v>
      </c>
      <c r="Y178" s="296">
        <v>7026667</v>
      </c>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0"/>
      <c r="BV178" s="50"/>
      <c r="BW178" s="50"/>
      <c r="BX178" s="50"/>
      <c r="BY178" s="50"/>
      <c r="BZ178" s="50"/>
      <c r="CA178" s="50"/>
      <c r="CB178" s="50"/>
      <c r="CC178" s="50"/>
      <c r="CD178" s="50"/>
      <c r="CE178" s="50"/>
      <c r="CF178" s="50"/>
      <c r="CG178" s="50"/>
      <c r="CH178" s="50"/>
      <c r="CI178" s="50"/>
      <c r="CJ178" s="50"/>
      <c r="CK178" s="50"/>
      <c r="CL178" s="50"/>
      <c r="CM178" s="50"/>
      <c r="CN178" s="50"/>
      <c r="CO178" s="50"/>
      <c r="CP178" s="50"/>
      <c r="CQ178" s="50"/>
      <c r="CR178" s="50"/>
      <c r="CS178" s="50"/>
      <c r="CT178" s="50"/>
      <c r="CU178" s="50"/>
      <c r="CV178" s="50"/>
      <c r="CW178" s="50"/>
      <c r="CX178" s="50"/>
      <c r="CY178" s="50"/>
      <c r="CZ178" s="50"/>
      <c r="DA178" s="50"/>
      <c r="DB178" s="50"/>
      <c r="DC178" s="50"/>
      <c r="DD178" s="50"/>
      <c r="DE178" s="50"/>
      <c r="DF178" s="50"/>
      <c r="DG178" s="50"/>
      <c r="DH178" s="50"/>
      <c r="DI178" s="50"/>
      <c r="DJ178" s="50"/>
      <c r="DK178" s="50"/>
      <c r="DL178" s="50"/>
      <c r="DM178" s="50"/>
      <c r="DN178" s="50"/>
      <c r="DO178" s="50"/>
      <c r="DP178" s="50"/>
      <c r="DQ178" s="50"/>
      <c r="DR178" s="50"/>
      <c r="DS178" s="50"/>
      <c r="DT178" s="50"/>
      <c r="DU178" s="50"/>
      <c r="DV178" s="50"/>
      <c r="DW178" s="50"/>
      <c r="DX178" s="50"/>
      <c r="DY178" s="50"/>
      <c r="DZ178" s="50"/>
    </row>
    <row r="179" spans="1:130" s="51" customFormat="1" ht="15" x14ac:dyDescent="0.25">
      <c r="A179" s="518"/>
      <c r="B179" s="531"/>
      <c r="C179" s="531"/>
      <c r="D179" s="537"/>
      <c r="E179" s="531"/>
      <c r="F179" s="540"/>
      <c r="G179" s="534"/>
      <c r="H179" s="540"/>
      <c r="I179" s="518"/>
      <c r="J179" s="518"/>
      <c r="K179" s="518"/>
      <c r="L179" s="518"/>
      <c r="M179" s="546"/>
      <c r="N179" s="549"/>
      <c r="O179" s="79" t="s">
        <v>378</v>
      </c>
      <c r="P179" s="371" t="s">
        <v>411</v>
      </c>
      <c r="Q179" s="79" t="s">
        <v>429</v>
      </c>
      <c r="R179" s="67">
        <v>6456560</v>
      </c>
      <c r="S179" s="46"/>
      <c r="T179" s="38">
        <v>127</v>
      </c>
      <c r="U179" s="123">
        <v>44582</v>
      </c>
      <c r="V179" s="67">
        <v>6456560</v>
      </c>
      <c r="W179" s="38">
        <v>595</v>
      </c>
      <c r="X179" s="123" t="s">
        <v>862</v>
      </c>
      <c r="Y179" s="296">
        <v>6456560</v>
      </c>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BK179" s="50"/>
      <c r="BL179" s="50"/>
      <c r="BM179" s="50"/>
      <c r="BN179" s="50"/>
      <c r="BO179" s="50"/>
      <c r="BP179" s="50"/>
      <c r="BQ179" s="50"/>
      <c r="BR179" s="50"/>
      <c r="BS179" s="50"/>
      <c r="BT179" s="50"/>
      <c r="BU179" s="50"/>
      <c r="BV179" s="50"/>
      <c r="BW179" s="50"/>
      <c r="BX179" s="50"/>
      <c r="BY179" s="50"/>
      <c r="BZ179" s="50"/>
      <c r="CA179" s="50"/>
      <c r="CB179" s="50"/>
      <c r="CC179" s="50"/>
      <c r="CD179" s="50"/>
      <c r="CE179" s="50"/>
      <c r="CF179" s="50"/>
      <c r="CG179" s="50"/>
      <c r="CH179" s="50"/>
      <c r="CI179" s="50"/>
      <c r="CJ179" s="50"/>
      <c r="CK179" s="50"/>
      <c r="CL179" s="50"/>
      <c r="CM179" s="50"/>
      <c r="CN179" s="50"/>
      <c r="CO179" s="50"/>
      <c r="CP179" s="50"/>
      <c r="CQ179" s="50"/>
      <c r="CR179" s="50"/>
      <c r="CS179" s="50"/>
      <c r="CT179" s="50"/>
      <c r="CU179" s="50"/>
      <c r="CV179" s="50"/>
      <c r="CW179" s="50"/>
      <c r="CX179" s="50"/>
      <c r="CY179" s="50"/>
      <c r="CZ179" s="50"/>
      <c r="DA179" s="50"/>
      <c r="DB179" s="50"/>
      <c r="DC179" s="50"/>
      <c r="DD179" s="50"/>
      <c r="DE179" s="50"/>
      <c r="DF179" s="50"/>
      <c r="DG179" s="50"/>
      <c r="DH179" s="50"/>
      <c r="DI179" s="50"/>
      <c r="DJ179" s="50"/>
      <c r="DK179" s="50"/>
      <c r="DL179" s="50"/>
      <c r="DM179" s="50"/>
      <c r="DN179" s="50"/>
      <c r="DO179" s="50"/>
      <c r="DP179" s="50"/>
      <c r="DQ179" s="50"/>
      <c r="DR179" s="50"/>
      <c r="DS179" s="50"/>
      <c r="DT179" s="50"/>
      <c r="DU179" s="50"/>
      <c r="DV179" s="50"/>
      <c r="DW179" s="50"/>
      <c r="DX179" s="50"/>
      <c r="DY179" s="50"/>
      <c r="DZ179" s="50"/>
    </row>
    <row r="180" spans="1:130" s="51" customFormat="1" ht="15" x14ac:dyDescent="0.25">
      <c r="A180" s="518"/>
      <c r="B180" s="531"/>
      <c r="C180" s="531"/>
      <c r="D180" s="537"/>
      <c r="E180" s="531"/>
      <c r="F180" s="540"/>
      <c r="G180" s="534"/>
      <c r="H180" s="540"/>
      <c r="I180" s="518"/>
      <c r="J180" s="518"/>
      <c r="K180" s="518"/>
      <c r="L180" s="518"/>
      <c r="M180" s="546"/>
      <c r="N180" s="549"/>
      <c r="O180" s="79" t="s">
        <v>379</v>
      </c>
      <c r="P180" s="371" t="s">
        <v>412</v>
      </c>
      <c r="Q180" s="79" t="s">
        <v>430</v>
      </c>
      <c r="R180" s="67">
        <v>7235800</v>
      </c>
      <c r="S180" s="46"/>
      <c r="T180" s="38">
        <v>118</v>
      </c>
      <c r="U180" s="123">
        <v>44582</v>
      </c>
      <c r="V180" s="67">
        <v>7235800</v>
      </c>
      <c r="W180" s="38">
        <v>589</v>
      </c>
      <c r="X180" s="123" t="s">
        <v>862</v>
      </c>
      <c r="Y180" s="296">
        <v>7235800</v>
      </c>
      <c r="Z180" s="50"/>
      <c r="AA180" s="50"/>
      <c r="AB180" s="50"/>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c r="BS180" s="50"/>
      <c r="BT180" s="50"/>
      <c r="BU180" s="50"/>
      <c r="BV180" s="50"/>
      <c r="BW180" s="50"/>
      <c r="BX180" s="50"/>
      <c r="BY180" s="50"/>
      <c r="BZ180" s="50"/>
      <c r="CA180" s="50"/>
      <c r="CB180" s="50"/>
      <c r="CC180" s="50"/>
      <c r="CD180" s="50"/>
      <c r="CE180" s="50"/>
      <c r="CF180" s="50"/>
      <c r="CG180" s="50"/>
      <c r="CH180" s="50"/>
      <c r="CI180" s="50"/>
      <c r="CJ180" s="50"/>
      <c r="CK180" s="50"/>
      <c r="CL180" s="50"/>
      <c r="CM180" s="50"/>
      <c r="CN180" s="50"/>
      <c r="CO180" s="50"/>
      <c r="CP180" s="50"/>
      <c r="CQ180" s="50"/>
      <c r="CR180" s="50"/>
      <c r="CS180" s="50"/>
      <c r="CT180" s="50"/>
      <c r="CU180" s="50"/>
      <c r="CV180" s="50"/>
      <c r="CW180" s="50"/>
      <c r="CX180" s="50"/>
      <c r="CY180" s="50"/>
      <c r="CZ180" s="50"/>
      <c r="DA180" s="50"/>
      <c r="DB180" s="50"/>
      <c r="DC180" s="50"/>
      <c r="DD180" s="50"/>
      <c r="DE180" s="50"/>
      <c r="DF180" s="50"/>
      <c r="DG180" s="50"/>
      <c r="DH180" s="50"/>
      <c r="DI180" s="50"/>
      <c r="DJ180" s="50"/>
      <c r="DK180" s="50"/>
      <c r="DL180" s="50"/>
      <c r="DM180" s="50"/>
      <c r="DN180" s="50"/>
      <c r="DO180" s="50"/>
      <c r="DP180" s="50"/>
      <c r="DQ180" s="50"/>
      <c r="DR180" s="50"/>
      <c r="DS180" s="50"/>
      <c r="DT180" s="50"/>
      <c r="DU180" s="50"/>
      <c r="DV180" s="50"/>
      <c r="DW180" s="50"/>
      <c r="DX180" s="50"/>
      <c r="DY180" s="50"/>
      <c r="DZ180" s="50"/>
    </row>
    <row r="181" spans="1:130" s="51" customFormat="1" ht="15" x14ac:dyDescent="0.25">
      <c r="A181" s="518"/>
      <c r="B181" s="531"/>
      <c r="C181" s="531"/>
      <c r="D181" s="537"/>
      <c r="E181" s="531"/>
      <c r="F181" s="540"/>
      <c r="G181" s="534"/>
      <c r="H181" s="540"/>
      <c r="I181" s="518"/>
      <c r="J181" s="518"/>
      <c r="K181" s="518"/>
      <c r="L181" s="518"/>
      <c r="M181" s="546"/>
      <c r="N181" s="549"/>
      <c r="O181" s="79" t="s">
        <v>380</v>
      </c>
      <c r="P181" s="371" t="s">
        <v>413</v>
      </c>
      <c r="Q181" s="79" t="s">
        <v>431</v>
      </c>
      <c r="R181" s="67">
        <v>9231240</v>
      </c>
      <c r="S181" s="46"/>
      <c r="T181" s="38">
        <v>123</v>
      </c>
      <c r="U181" s="123">
        <v>44582</v>
      </c>
      <c r="V181" s="67">
        <v>9231240</v>
      </c>
      <c r="W181" s="38">
        <v>593</v>
      </c>
      <c r="X181" s="123" t="s">
        <v>862</v>
      </c>
      <c r="Y181" s="296">
        <v>9231240</v>
      </c>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BK181" s="50"/>
      <c r="BL181" s="50"/>
      <c r="BM181" s="50"/>
      <c r="BN181" s="50"/>
      <c r="BO181" s="50"/>
      <c r="BP181" s="50"/>
      <c r="BQ181" s="50"/>
      <c r="BR181" s="50"/>
      <c r="BS181" s="50"/>
      <c r="BT181" s="50"/>
      <c r="BU181" s="50"/>
      <c r="BV181" s="50"/>
      <c r="BW181" s="50"/>
      <c r="BX181" s="50"/>
      <c r="BY181" s="50"/>
      <c r="BZ181" s="50"/>
      <c r="CA181" s="50"/>
      <c r="CB181" s="50"/>
      <c r="CC181" s="50"/>
      <c r="CD181" s="50"/>
      <c r="CE181" s="50"/>
      <c r="CF181" s="50"/>
      <c r="CG181" s="50"/>
      <c r="CH181" s="50"/>
      <c r="CI181" s="50"/>
      <c r="CJ181" s="50"/>
      <c r="CK181" s="50"/>
      <c r="CL181" s="50"/>
      <c r="CM181" s="50"/>
      <c r="CN181" s="50"/>
      <c r="CO181" s="50"/>
      <c r="CP181" s="50"/>
      <c r="CQ181" s="50"/>
      <c r="CR181" s="50"/>
      <c r="CS181" s="50"/>
      <c r="CT181" s="50"/>
      <c r="CU181" s="50"/>
      <c r="CV181" s="50"/>
      <c r="CW181" s="50"/>
      <c r="CX181" s="50"/>
      <c r="CY181" s="50"/>
      <c r="CZ181" s="50"/>
      <c r="DA181" s="50"/>
      <c r="DB181" s="50"/>
      <c r="DC181" s="50"/>
      <c r="DD181" s="50"/>
      <c r="DE181" s="50"/>
      <c r="DF181" s="50"/>
      <c r="DG181" s="50"/>
      <c r="DH181" s="50"/>
      <c r="DI181" s="50"/>
      <c r="DJ181" s="50"/>
      <c r="DK181" s="50"/>
      <c r="DL181" s="50"/>
      <c r="DM181" s="50"/>
      <c r="DN181" s="50"/>
      <c r="DO181" s="50"/>
      <c r="DP181" s="50"/>
      <c r="DQ181" s="50"/>
      <c r="DR181" s="50"/>
      <c r="DS181" s="50"/>
      <c r="DT181" s="50"/>
      <c r="DU181" s="50"/>
      <c r="DV181" s="50"/>
      <c r="DW181" s="50"/>
      <c r="DX181" s="50"/>
      <c r="DY181" s="50"/>
      <c r="DZ181" s="50"/>
    </row>
    <row r="182" spans="1:130" s="51" customFormat="1" ht="15" x14ac:dyDescent="0.25">
      <c r="A182" s="518"/>
      <c r="B182" s="531"/>
      <c r="C182" s="531"/>
      <c r="D182" s="537"/>
      <c r="E182" s="531"/>
      <c r="F182" s="540"/>
      <c r="G182" s="534"/>
      <c r="H182" s="540"/>
      <c r="I182" s="518"/>
      <c r="J182" s="518"/>
      <c r="K182" s="518"/>
      <c r="L182" s="518"/>
      <c r="M182" s="546"/>
      <c r="N182" s="549"/>
      <c r="O182" s="79" t="s">
        <v>387</v>
      </c>
      <c r="P182" s="371" t="s">
        <v>414</v>
      </c>
      <c r="Q182" s="79" t="s">
        <v>432</v>
      </c>
      <c r="R182" s="67">
        <v>8300960</v>
      </c>
      <c r="S182" s="46"/>
      <c r="T182" s="38">
        <v>187</v>
      </c>
      <c r="U182" s="123">
        <v>44587</v>
      </c>
      <c r="V182" s="67">
        <v>8300960</v>
      </c>
      <c r="W182" s="38">
        <v>1247</v>
      </c>
      <c r="X182" s="123" t="s">
        <v>860</v>
      </c>
      <c r="Y182" s="296">
        <v>8300960</v>
      </c>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BK182" s="50"/>
      <c r="BL182" s="50"/>
      <c r="BM182" s="50"/>
      <c r="BN182" s="50"/>
      <c r="BO182" s="50"/>
      <c r="BP182" s="50"/>
      <c r="BQ182" s="50"/>
      <c r="BR182" s="50"/>
      <c r="BS182" s="50"/>
      <c r="BT182" s="50"/>
      <c r="BU182" s="50"/>
      <c r="BV182" s="50"/>
      <c r="BW182" s="50"/>
      <c r="BX182" s="50"/>
      <c r="BY182" s="50"/>
      <c r="BZ182" s="50"/>
      <c r="CA182" s="50"/>
      <c r="CB182" s="50"/>
      <c r="CC182" s="50"/>
      <c r="CD182" s="50"/>
      <c r="CE182" s="50"/>
      <c r="CF182" s="50"/>
      <c r="CG182" s="50"/>
      <c r="CH182" s="50"/>
      <c r="CI182" s="50"/>
      <c r="CJ182" s="50"/>
      <c r="CK182" s="50"/>
      <c r="CL182" s="50"/>
      <c r="CM182" s="50"/>
      <c r="CN182" s="50"/>
      <c r="CO182" s="50"/>
      <c r="CP182" s="50"/>
      <c r="CQ182" s="50"/>
      <c r="CR182" s="50"/>
      <c r="CS182" s="50"/>
      <c r="CT182" s="50"/>
      <c r="CU182" s="50"/>
      <c r="CV182" s="50"/>
      <c r="CW182" s="50"/>
      <c r="CX182" s="50"/>
      <c r="CY182" s="50"/>
      <c r="CZ182" s="50"/>
      <c r="DA182" s="50"/>
      <c r="DB182" s="50"/>
      <c r="DC182" s="50"/>
      <c r="DD182" s="50"/>
      <c r="DE182" s="50"/>
      <c r="DF182" s="50"/>
      <c r="DG182" s="50"/>
      <c r="DH182" s="50"/>
      <c r="DI182" s="50"/>
      <c r="DJ182" s="50"/>
      <c r="DK182" s="50"/>
      <c r="DL182" s="50"/>
      <c r="DM182" s="50"/>
      <c r="DN182" s="50"/>
      <c r="DO182" s="50"/>
      <c r="DP182" s="50"/>
      <c r="DQ182" s="50"/>
      <c r="DR182" s="50"/>
      <c r="DS182" s="50"/>
      <c r="DT182" s="50"/>
      <c r="DU182" s="50"/>
      <c r="DV182" s="50"/>
      <c r="DW182" s="50"/>
      <c r="DX182" s="50"/>
      <c r="DY182" s="50"/>
      <c r="DZ182" s="50"/>
    </row>
    <row r="183" spans="1:130" s="51" customFormat="1" ht="15" x14ac:dyDescent="0.25">
      <c r="A183" s="518"/>
      <c r="B183" s="531"/>
      <c r="C183" s="531"/>
      <c r="D183" s="537"/>
      <c r="E183" s="531"/>
      <c r="F183" s="540"/>
      <c r="G183" s="534"/>
      <c r="H183" s="540"/>
      <c r="I183" s="518"/>
      <c r="J183" s="518"/>
      <c r="K183" s="518"/>
      <c r="L183" s="518"/>
      <c r="M183" s="546"/>
      <c r="N183" s="549"/>
      <c r="O183" s="79" t="s">
        <v>388</v>
      </c>
      <c r="P183" s="371" t="s">
        <v>415</v>
      </c>
      <c r="Q183" s="79" t="s">
        <v>433</v>
      </c>
      <c r="R183" s="67">
        <v>9088120</v>
      </c>
      <c r="S183" s="46"/>
      <c r="T183" s="38">
        <v>219</v>
      </c>
      <c r="U183" s="123">
        <v>44588</v>
      </c>
      <c r="V183" s="67">
        <v>9088120</v>
      </c>
      <c r="W183" s="38">
        <v>1246</v>
      </c>
      <c r="X183" s="123" t="s">
        <v>860</v>
      </c>
      <c r="Y183" s="296">
        <v>9088120</v>
      </c>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0"/>
      <c r="DN183" s="50"/>
      <c r="DO183" s="50"/>
      <c r="DP183" s="50"/>
      <c r="DQ183" s="50"/>
      <c r="DR183" s="50"/>
      <c r="DS183" s="50"/>
      <c r="DT183" s="50"/>
      <c r="DU183" s="50"/>
      <c r="DV183" s="50"/>
      <c r="DW183" s="50"/>
      <c r="DX183" s="50"/>
      <c r="DY183" s="50"/>
      <c r="DZ183" s="50"/>
    </row>
    <row r="184" spans="1:130" s="51" customFormat="1" ht="15" x14ac:dyDescent="0.25">
      <c r="A184" s="518"/>
      <c r="B184" s="531"/>
      <c r="C184" s="531"/>
      <c r="D184" s="537"/>
      <c r="E184" s="531"/>
      <c r="F184" s="540"/>
      <c r="G184" s="534"/>
      <c r="H184" s="540"/>
      <c r="I184" s="518"/>
      <c r="J184" s="518"/>
      <c r="K184" s="518"/>
      <c r="L184" s="518"/>
      <c r="M184" s="546"/>
      <c r="N184" s="549"/>
      <c r="O184" s="79" t="s">
        <v>390</v>
      </c>
      <c r="P184" s="371" t="s">
        <v>416</v>
      </c>
      <c r="Q184" s="79" t="s">
        <v>434</v>
      </c>
      <c r="R184" s="67">
        <v>9088120</v>
      </c>
      <c r="S184" s="46"/>
      <c r="T184" s="38">
        <v>218</v>
      </c>
      <c r="U184" s="123">
        <v>44588</v>
      </c>
      <c r="V184" s="67">
        <v>9088120</v>
      </c>
      <c r="W184" s="38">
        <v>1249</v>
      </c>
      <c r="X184" s="123" t="s">
        <v>860</v>
      </c>
      <c r="Y184" s="296">
        <v>9088120</v>
      </c>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c r="CR184" s="50"/>
      <c r="CS184" s="50"/>
      <c r="CT184" s="50"/>
      <c r="CU184" s="50"/>
      <c r="CV184" s="50"/>
      <c r="CW184" s="50"/>
      <c r="CX184" s="50"/>
      <c r="CY184" s="50"/>
      <c r="CZ184" s="50"/>
      <c r="DA184" s="50"/>
      <c r="DB184" s="50"/>
      <c r="DC184" s="50"/>
      <c r="DD184" s="50"/>
      <c r="DE184" s="50"/>
      <c r="DF184" s="50"/>
      <c r="DG184" s="50"/>
      <c r="DH184" s="50"/>
      <c r="DI184" s="50"/>
      <c r="DJ184" s="50"/>
      <c r="DK184" s="50"/>
      <c r="DL184" s="50"/>
      <c r="DM184" s="50"/>
      <c r="DN184" s="50"/>
      <c r="DO184" s="50"/>
      <c r="DP184" s="50"/>
      <c r="DQ184" s="50"/>
      <c r="DR184" s="50"/>
      <c r="DS184" s="50"/>
      <c r="DT184" s="50"/>
      <c r="DU184" s="50"/>
      <c r="DV184" s="50"/>
      <c r="DW184" s="50"/>
      <c r="DX184" s="50"/>
      <c r="DY184" s="50"/>
      <c r="DZ184" s="50"/>
    </row>
    <row r="185" spans="1:130" s="51" customFormat="1" ht="15" x14ac:dyDescent="0.25">
      <c r="A185" s="518"/>
      <c r="B185" s="531"/>
      <c r="C185" s="531"/>
      <c r="D185" s="537"/>
      <c r="E185" s="531"/>
      <c r="F185" s="540"/>
      <c r="G185" s="534"/>
      <c r="H185" s="540"/>
      <c r="I185" s="518"/>
      <c r="J185" s="518"/>
      <c r="K185" s="518"/>
      <c r="L185" s="518"/>
      <c r="M185" s="546"/>
      <c r="N185" s="549"/>
      <c r="O185" s="79" t="s">
        <v>391</v>
      </c>
      <c r="P185" s="371" t="s">
        <v>417</v>
      </c>
      <c r="Q185" s="79" t="s">
        <v>435</v>
      </c>
      <c r="R185" s="67">
        <v>4136000</v>
      </c>
      <c r="S185" s="46"/>
      <c r="T185" s="38">
        <v>282</v>
      </c>
      <c r="U185" s="123">
        <v>44589</v>
      </c>
      <c r="V185" s="67">
        <v>5781000</v>
      </c>
      <c r="W185" s="38">
        <v>2099</v>
      </c>
      <c r="X185" s="123" t="s">
        <v>1056</v>
      </c>
      <c r="Y185" s="296">
        <v>4136000</v>
      </c>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c r="CR185" s="50"/>
      <c r="CS185" s="50"/>
      <c r="CT185" s="50"/>
      <c r="CU185" s="50"/>
      <c r="CV185" s="50"/>
      <c r="CW185" s="50"/>
      <c r="CX185" s="50"/>
      <c r="CY185" s="50"/>
      <c r="CZ185" s="50"/>
      <c r="DA185" s="50"/>
      <c r="DB185" s="50"/>
      <c r="DC185" s="50"/>
      <c r="DD185" s="50"/>
      <c r="DE185" s="50"/>
      <c r="DF185" s="50"/>
      <c r="DG185" s="50"/>
      <c r="DH185" s="50"/>
      <c r="DI185" s="50"/>
      <c r="DJ185" s="50"/>
      <c r="DK185" s="50"/>
      <c r="DL185" s="50"/>
      <c r="DM185" s="50"/>
      <c r="DN185" s="50"/>
      <c r="DO185" s="50"/>
      <c r="DP185" s="50"/>
      <c r="DQ185" s="50"/>
      <c r="DR185" s="50"/>
      <c r="DS185" s="50"/>
      <c r="DT185" s="50"/>
      <c r="DU185" s="50"/>
      <c r="DV185" s="50"/>
      <c r="DW185" s="50"/>
      <c r="DX185" s="50"/>
      <c r="DY185" s="50"/>
      <c r="DZ185" s="50"/>
    </row>
    <row r="186" spans="1:130" s="51" customFormat="1" ht="15" x14ac:dyDescent="0.25">
      <c r="A186" s="518"/>
      <c r="B186" s="531"/>
      <c r="C186" s="531"/>
      <c r="D186" s="537"/>
      <c r="E186" s="531"/>
      <c r="F186" s="540"/>
      <c r="G186" s="534"/>
      <c r="H186" s="540"/>
      <c r="I186" s="518"/>
      <c r="J186" s="518"/>
      <c r="K186" s="518"/>
      <c r="L186" s="518"/>
      <c r="M186" s="546"/>
      <c r="N186" s="549"/>
      <c r="O186" s="79" t="s">
        <v>392</v>
      </c>
      <c r="P186" s="161" t="s">
        <v>890</v>
      </c>
      <c r="Q186" s="79" t="s">
        <v>436</v>
      </c>
      <c r="R186" s="67">
        <v>0</v>
      </c>
      <c r="S186" s="46"/>
      <c r="T186" s="38">
        <v>278</v>
      </c>
      <c r="U186" s="123">
        <v>44589</v>
      </c>
      <c r="V186" s="67">
        <v>0</v>
      </c>
      <c r="W186" s="44"/>
      <c r="X186" s="80"/>
      <c r="Y186" s="296"/>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c r="CR186" s="50"/>
      <c r="CS186" s="50"/>
      <c r="CT186" s="50"/>
      <c r="CU186" s="50"/>
      <c r="CV186" s="50"/>
      <c r="CW186" s="50"/>
      <c r="CX186" s="50"/>
      <c r="CY186" s="50"/>
      <c r="CZ186" s="50"/>
      <c r="DA186" s="50"/>
      <c r="DB186" s="50"/>
      <c r="DC186" s="50"/>
      <c r="DD186" s="50"/>
      <c r="DE186" s="50"/>
      <c r="DF186" s="50"/>
      <c r="DG186" s="50"/>
      <c r="DH186" s="50"/>
      <c r="DI186" s="50"/>
      <c r="DJ186" s="50"/>
      <c r="DK186" s="50"/>
      <c r="DL186" s="50"/>
      <c r="DM186" s="50"/>
      <c r="DN186" s="50"/>
      <c r="DO186" s="50"/>
      <c r="DP186" s="50"/>
      <c r="DQ186" s="50"/>
      <c r="DR186" s="50"/>
      <c r="DS186" s="50"/>
      <c r="DT186" s="50"/>
      <c r="DU186" s="50"/>
      <c r="DV186" s="50"/>
      <c r="DW186" s="50"/>
      <c r="DX186" s="50"/>
      <c r="DY186" s="50"/>
      <c r="DZ186" s="50"/>
    </row>
    <row r="187" spans="1:130" s="51" customFormat="1" ht="15" x14ac:dyDescent="0.25">
      <c r="A187" s="518"/>
      <c r="B187" s="531"/>
      <c r="C187" s="531"/>
      <c r="D187" s="537"/>
      <c r="E187" s="531"/>
      <c r="F187" s="540"/>
      <c r="G187" s="534"/>
      <c r="H187" s="540"/>
      <c r="I187" s="518"/>
      <c r="J187" s="518"/>
      <c r="K187" s="518"/>
      <c r="L187" s="518"/>
      <c r="M187" s="546"/>
      <c r="N187" s="549"/>
      <c r="O187" s="79" t="s">
        <v>393</v>
      </c>
      <c r="P187" s="371" t="s">
        <v>418</v>
      </c>
      <c r="Q187" s="79" t="s">
        <v>437</v>
      </c>
      <c r="R187" s="295">
        <v>6297280</v>
      </c>
      <c r="S187" s="46"/>
      <c r="T187" s="38">
        <v>280</v>
      </c>
      <c r="U187" s="123">
        <v>44589</v>
      </c>
      <c r="V187" s="67">
        <v>8300960</v>
      </c>
      <c r="W187" s="38">
        <v>2144</v>
      </c>
      <c r="X187" s="123" t="s">
        <v>1057</v>
      </c>
      <c r="Y187" s="296">
        <v>6297280</v>
      </c>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c r="CR187" s="50"/>
      <c r="CS187" s="50"/>
      <c r="CT187" s="50"/>
      <c r="CU187" s="50"/>
      <c r="CV187" s="50"/>
      <c r="CW187" s="50"/>
      <c r="CX187" s="50"/>
      <c r="CY187" s="50"/>
      <c r="CZ187" s="50"/>
      <c r="DA187" s="50"/>
      <c r="DB187" s="50"/>
      <c r="DC187" s="50"/>
      <c r="DD187" s="50"/>
      <c r="DE187" s="50"/>
      <c r="DF187" s="50"/>
      <c r="DG187" s="50"/>
      <c r="DH187" s="50"/>
      <c r="DI187" s="50"/>
      <c r="DJ187" s="50"/>
      <c r="DK187" s="50"/>
      <c r="DL187" s="50"/>
      <c r="DM187" s="50"/>
      <c r="DN187" s="50"/>
      <c r="DO187" s="50"/>
      <c r="DP187" s="50"/>
      <c r="DQ187" s="50"/>
      <c r="DR187" s="50"/>
      <c r="DS187" s="50"/>
      <c r="DT187" s="50"/>
      <c r="DU187" s="50"/>
      <c r="DV187" s="50"/>
      <c r="DW187" s="50"/>
      <c r="DX187" s="50"/>
      <c r="DY187" s="50"/>
      <c r="DZ187" s="50"/>
    </row>
    <row r="188" spans="1:130" s="51" customFormat="1" ht="15" x14ac:dyDescent="0.25">
      <c r="A188" s="518"/>
      <c r="B188" s="531"/>
      <c r="C188" s="531"/>
      <c r="D188" s="537"/>
      <c r="E188" s="531"/>
      <c r="F188" s="540"/>
      <c r="G188" s="534"/>
      <c r="H188" s="540"/>
      <c r="I188" s="518"/>
      <c r="J188" s="518"/>
      <c r="K188" s="518"/>
      <c r="L188" s="518"/>
      <c r="M188" s="546"/>
      <c r="N188" s="549"/>
      <c r="O188" s="79" t="s">
        <v>394</v>
      </c>
      <c r="P188" s="371" t="s">
        <v>419</v>
      </c>
      <c r="Q188" s="79" t="s">
        <v>438</v>
      </c>
      <c r="R188" s="67">
        <v>4898080</v>
      </c>
      <c r="S188" s="46"/>
      <c r="T188" s="38">
        <v>277</v>
      </c>
      <c r="U188" s="123">
        <v>44589</v>
      </c>
      <c r="V188" s="67">
        <v>7180140</v>
      </c>
      <c r="W188" s="38">
        <v>2100</v>
      </c>
      <c r="X188" s="123" t="s">
        <v>1056</v>
      </c>
      <c r="Y188" s="296">
        <v>4898080</v>
      </c>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c r="CR188" s="50"/>
      <c r="CS188" s="50"/>
      <c r="CT188" s="50"/>
      <c r="CU188" s="50"/>
      <c r="CV188" s="50"/>
      <c r="CW188" s="50"/>
      <c r="CX188" s="50"/>
      <c r="CY188" s="50"/>
      <c r="CZ188" s="50"/>
      <c r="DA188" s="50"/>
      <c r="DB188" s="50"/>
      <c r="DC188" s="50"/>
      <c r="DD188" s="50"/>
      <c r="DE188" s="50"/>
      <c r="DF188" s="50"/>
      <c r="DG188" s="50"/>
      <c r="DH188" s="50"/>
      <c r="DI188" s="50"/>
      <c r="DJ188" s="50"/>
      <c r="DK188" s="50"/>
      <c r="DL188" s="50"/>
      <c r="DM188" s="50"/>
      <c r="DN188" s="50"/>
      <c r="DO188" s="50"/>
      <c r="DP188" s="50"/>
      <c r="DQ188" s="50"/>
      <c r="DR188" s="50"/>
      <c r="DS188" s="50"/>
      <c r="DT188" s="50"/>
      <c r="DU188" s="50"/>
      <c r="DV188" s="50"/>
      <c r="DW188" s="50"/>
      <c r="DX188" s="50"/>
      <c r="DY188" s="50"/>
      <c r="DZ188" s="50"/>
    </row>
    <row r="189" spans="1:130" s="51" customFormat="1" ht="15" x14ac:dyDescent="0.25">
      <c r="A189" s="518"/>
      <c r="B189" s="531"/>
      <c r="C189" s="531"/>
      <c r="D189" s="537"/>
      <c r="E189" s="531"/>
      <c r="F189" s="540"/>
      <c r="G189" s="534"/>
      <c r="H189" s="540"/>
      <c r="I189" s="518"/>
      <c r="J189" s="518"/>
      <c r="K189" s="518"/>
      <c r="L189" s="518"/>
      <c r="M189" s="546"/>
      <c r="N189" s="549"/>
      <c r="O189" s="79"/>
      <c r="P189" s="465"/>
      <c r="Q189" s="79"/>
      <c r="R189" s="295"/>
      <c r="S189" s="46"/>
      <c r="T189" s="464"/>
      <c r="U189" s="294"/>
      <c r="V189" s="295"/>
      <c r="W189" s="464">
        <v>4390</v>
      </c>
      <c r="X189" s="294">
        <v>44781</v>
      </c>
      <c r="Y189" s="296">
        <v>2146009</v>
      </c>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c r="CR189" s="50"/>
      <c r="CS189" s="50"/>
      <c r="CT189" s="50"/>
      <c r="CU189" s="50"/>
      <c r="CV189" s="50"/>
      <c r="CW189" s="50"/>
      <c r="CX189" s="50"/>
      <c r="CY189" s="50"/>
      <c r="CZ189" s="50"/>
      <c r="DA189" s="50"/>
      <c r="DB189" s="50"/>
      <c r="DC189" s="50"/>
      <c r="DD189" s="50"/>
      <c r="DE189" s="50"/>
      <c r="DF189" s="50"/>
      <c r="DG189" s="50"/>
      <c r="DH189" s="50"/>
      <c r="DI189" s="50"/>
      <c r="DJ189" s="50"/>
      <c r="DK189" s="50"/>
      <c r="DL189" s="50"/>
      <c r="DM189" s="50"/>
      <c r="DN189" s="50"/>
      <c r="DO189" s="50"/>
      <c r="DP189" s="50"/>
      <c r="DQ189" s="50"/>
      <c r="DR189" s="50"/>
      <c r="DS189" s="50"/>
      <c r="DT189" s="50"/>
      <c r="DU189" s="50"/>
      <c r="DV189" s="50"/>
      <c r="DW189" s="50"/>
      <c r="DX189" s="50"/>
      <c r="DY189" s="50"/>
      <c r="DZ189" s="50"/>
    </row>
    <row r="190" spans="1:130" s="51" customFormat="1" ht="15" x14ac:dyDescent="0.25">
      <c r="A190" s="518"/>
      <c r="B190" s="531"/>
      <c r="C190" s="531"/>
      <c r="D190" s="537"/>
      <c r="E190" s="531"/>
      <c r="F190" s="540"/>
      <c r="G190" s="534"/>
      <c r="H190" s="540"/>
      <c r="I190" s="518"/>
      <c r="J190" s="518"/>
      <c r="K190" s="518"/>
      <c r="L190" s="518"/>
      <c r="M190" s="546"/>
      <c r="N190" s="549"/>
      <c r="O190" s="79" t="s">
        <v>395</v>
      </c>
      <c r="P190" s="161" t="s">
        <v>890</v>
      </c>
      <c r="Q190" s="79" t="s">
        <v>439</v>
      </c>
      <c r="R190" s="67">
        <v>0</v>
      </c>
      <c r="S190" s="46"/>
      <c r="T190" s="38">
        <v>276</v>
      </c>
      <c r="U190" s="123">
        <v>44589</v>
      </c>
      <c r="V190" s="67">
        <v>0</v>
      </c>
      <c r="W190" s="44"/>
      <c r="X190" s="80"/>
      <c r="Y190" s="296"/>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c r="CR190" s="50"/>
      <c r="CS190" s="50"/>
      <c r="CT190" s="50"/>
      <c r="CU190" s="50"/>
      <c r="CV190" s="50"/>
      <c r="CW190" s="50"/>
      <c r="CX190" s="50"/>
      <c r="CY190" s="50"/>
      <c r="CZ190" s="50"/>
      <c r="DA190" s="50"/>
      <c r="DB190" s="50"/>
      <c r="DC190" s="50"/>
      <c r="DD190" s="50"/>
      <c r="DE190" s="50"/>
      <c r="DF190" s="50"/>
      <c r="DG190" s="50"/>
      <c r="DH190" s="50"/>
      <c r="DI190" s="50"/>
      <c r="DJ190" s="50"/>
      <c r="DK190" s="50"/>
      <c r="DL190" s="50"/>
      <c r="DM190" s="50"/>
      <c r="DN190" s="50"/>
      <c r="DO190" s="50"/>
      <c r="DP190" s="50"/>
      <c r="DQ190" s="50"/>
      <c r="DR190" s="50"/>
      <c r="DS190" s="50"/>
      <c r="DT190" s="50"/>
      <c r="DU190" s="50"/>
      <c r="DV190" s="50"/>
      <c r="DW190" s="50"/>
      <c r="DX190" s="50"/>
      <c r="DY190" s="50"/>
      <c r="DZ190" s="50"/>
    </row>
    <row r="191" spans="1:130" s="51" customFormat="1" ht="15" x14ac:dyDescent="0.25">
      <c r="A191" s="518"/>
      <c r="B191" s="531"/>
      <c r="C191" s="531"/>
      <c r="D191" s="537"/>
      <c r="E191" s="531"/>
      <c r="F191" s="540"/>
      <c r="G191" s="534"/>
      <c r="H191" s="540"/>
      <c r="I191" s="518"/>
      <c r="J191" s="518"/>
      <c r="K191" s="518"/>
      <c r="L191" s="518"/>
      <c r="M191" s="546"/>
      <c r="N191" s="549"/>
      <c r="O191" s="79" t="s">
        <v>396</v>
      </c>
      <c r="P191" s="161" t="s">
        <v>890</v>
      </c>
      <c r="Q191" s="79" t="s">
        <v>440</v>
      </c>
      <c r="R191" s="67">
        <v>0</v>
      </c>
      <c r="S191" s="46"/>
      <c r="T191" s="38">
        <v>284</v>
      </c>
      <c r="U191" s="123">
        <v>44589</v>
      </c>
      <c r="V191" s="67">
        <v>0</v>
      </c>
      <c r="W191" s="44"/>
      <c r="X191" s="80"/>
      <c r="Y191" s="296"/>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c r="BO191" s="50"/>
      <c r="BP191" s="50"/>
      <c r="BQ191" s="50"/>
      <c r="BR191" s="50"/>
      <c r="BS191" s="50"/>
      <c r="BT191" s="50"/>
      <c r="BU191" s="50"/>
      <c r="BV191" s="50"/>
      <c r="BW191" s="50"/>
      <c r="BX191" s="50"/>
      <c r="BY191" s="50"/>
      <c r="BZ191" s="50"/>
      <c r="CA191" s="50"/>
      <c r="CB191" s="50"/>
      <c r="CC191" s="50"/>
      <c r="CD191" s="50"/>
      <c r="CE191" s="50"/>
      <c r="CF191" s="50"/>
      <c r="CG191" s="50"/>
      <c r="CH191" s="50"/>
      <c r="CI191" s="50"/>
      <c r="CJ191" s="50"/>
      <c r="CK191" s="50"/>
      <c r="CL191" s="50"/>
      <c r="CM191" s="50"/>
      <c r="CN191" s="50"/>
      <c r="CO191" s="50"/>
      <c r="CP191" s="50"/>
      <c r="CQ191" s="50"/>
      <c r="CR191" s="50"/>
      <c r="CS191" s="50"/>
      <c r="CT191" s="50"/>
      <c r="CU191" s="50"/>
      <c r="CV191" s="50"/>
      <c r="CW191" s="50"/>
      <c r="CX191" s="50"/>
      <c r="CY191" s="50"/>
      <c r="CZ191" s="50"/>
      <c r="DA191" s="50"/>
      <c r="DB191" s="50"/>
      <c r="DC191" s="50"/>
      <c r="DD191" s="50"/>
      <c r="DE191" s="50"/>
      <c r="DF191" s="50"/>
      <c r="DG191" s="50"/>
      <c r="DH191" s="50"/>
      <c r="DI191" s="50"/>
      <c r="DJ191" s="50"/>
      <c r="DK191" s="50"/>
      <c r="DL191" s="50"/>
      <c r="DM191" s="50"/>
      <c r="DN191" s="50"/>
      <c r="DO191" s="50"/>
      <c r="DP191" s="50"/>
      <c r="DQ191" s="50"/>
      <c r="DR191" s="50"/>
      <c r="DS191" s="50"/>
      <c r="DT191" s="50"/>
      <c r="DU191" s="50"/>
      <c r="DV191" s="50"/>
      <c r="DW191" s="50"/>
      <c r="DX191" s="50"/>
      <c r="DY191" s="50"/>
      <c r="DZ191" s="50"/>
    </row>
    <row r="192" spans="1:130" s="51" customFormat="1" ht="15" x14ac:dyDescent="0.25">
      <c r="A192" s="518"/>
      <c r="B192" s="531"/>
      <c r="C192" s="531"/>
      <c r="D192" s="537"/>
      <c r="E192" s="531"/>
      <c r="F192" s="540"/>
      <c r="G192" s="534"/>
      <c r="H192" s="540"/>
      <c r="I192" s="518"/>
      <c r="J192" s="518"/>
      <c r="K192" s="518"/>
      <c r="L192" s="518"/>
      <c r="M192" s="546"/>
      <c r="N192" s="549"/>
      <c r="O192" s="79" t="s">
        <v>397</v>
      </c>
      <c r="P192" s="161" t="s">
        <v>890</v>
      </c>
      <c r="Q192" s="79" t="s">
        <v>441</v>
      </c>
      <c r="R192" s="67">
        <v>0</v>
      </c>
      <c r="S192" s="46"/>
      <c r="T192" s="38">
        <v>281</v>
      </c>
      <c r="U192" s="123">
        <v>44589</v>
      </c>
      <c r="V192" s="67">
        <v>0</v>
      </c>
      <c r="W192" s="44"/>
      <c r="X192" s="80"/>
      <c r="Y192" s="296"/>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c r="BO192" s="50"/>
      <c r="BP192" s="50"/>
      <c r="BQ192" s="50"/>
      <c r="BR192" s="50"/>
      <c r="BS192" s="50"/>
      <c r="BT192" s="50"/>
      <c r="BU192" s="50"/>
      <c r="BV192" s="50"/>
      <c r="BW192" s="50"/>
      <c r="BX192" s="50"/>
      <c r="BY192" s="50"/>
      <c r="BZ192" s="50"/>
      <c r="CA192" s="50"/>
      <c r="CB192" s="50"/>
      <c r="CC192" s="50"/>
      <c r="CD192" s="50"/>
      <c r="CE192" s="50"/>
      <c r="CF192" s="50"/>
      <c r="CG192" s="50"/>
      <c r="CH192" s="50"/>
      <c r="CI192" s="50"/>
      <c r="CJ192" s="50"/>
      <c r="CK192" s="50"/>
      <c r="CL192" s="50"/>
      <c r="CM192" s="50"/>
      <c r="CN192" s="50"/>
      <c r="CO192" s="50"/>
      <c r="CP192" s="50"/>
      <c r="CQ192" s="50"/>
      <c r="CR192" s="50"/>
      <c r="CS192" s="50"/>
      <c r="CT192" s="50"/>
      <c r="CU192" s="50"/>
      <c r="CV192" s="50"/>
      <c r="CW192" s="50"/>
      <c r="CX192" s="50"/>
      <c r="CY192" s="50"/>
      <c r="CZ192" s="50"/>
      <c r="DA192" s="50"/>
      <c r="DB192" s="50"/>
      <c r="DC192" s="50"/>
      <c r="DD192" s="50"/>
      <c r="DE192" s="50"/>
      <c r="DF192" s="50"/>
      <c r="DG192" s="50"/>
      <c r="DH192" s="50"/>
      <c r="DI192" s="50"/>
      <c r="DJ192" s="50"/>
      <c r="DK192" s="50"/>
      <c r="DL192" s="50"/>
      <c r="DM192" s="50"/>
      <c r="DN192" s="50"/>
      <c r="DO192" s="50"/>
      <c r="DP192" s="50"/>
      <c r="DQ192" s="50"/>
      <c r="DR192" s="50"/>
      <c r="DS192" s="50"/>
      <c r="DT192" s="50"/>
      <c r="DU192" s="50"/>
      <c r="DV192" s="50"/>
      <c r="DW192" s="50"/>
      <c r="DX192" s="50"/>
      <c r="DY192" s="50"/>
      <c r="DZ192" s="50"/>
    </row>
    <row r="193" spans="1:130" s="51" customFormat="1" ht="15" x14ac:dyDescent="0.25">
      <c r="A193" s="518"/>
      <c r="B193" s="531"/>
      <c r="C193" s="531"/>
      <c r="D193" s="537"/>
      <c r="E193" s="531"/>
      <c r="F193" s="540"/>
      <c r="G193" s="534"/>
      <c r="H193" s="540"/>
      <c r="I193" s="518"/>
      <c r="J193" s="518"/>
      <c r="K193" s="518"/>
      <c r="L193" s="518"/>
      <c r="M193" s="546"/>
      <c r="N193" s="549"/>
      <c r="O193" s="79" t="s">
        <v>398</v>
      </c>
      <c r="P193" s="371" t="s">
        <v>420</v>
      </c>
      <c r="Q193" s="79" t="s">
        <v>442</v>
      </c>
      <c r="R193" s="295">
        <v>6297280</v>
      </c>
      <c r="S193" s="46"/>
      <c r="T193" s="38">
        <v>264</v>
      </c>
      <c r="U193" s="123">
        <v>44589</v>
      </c>
      <c r="V193" s="67">
        <v>9231240</v>
      </c>
      <c r="W193" s="38">
        <v>2114</v>
      </c>
      <c r="X193" s="123" t="s">
        <v>1054</v>
      </c>
      <c r="Y193" s="296">
        <v>6297280</v>
      </c>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50"/>
      <c r="BL193" s="50"/>
      <c r="BM193" s="50"/>
      <c r="BN193" s="50"/>
      <c r="BO193" s="50"/>
      <c r="BP193" s="50"/>
      <c r="BQ193" s="50"/>
      <c r="BR193" s="50"/>
      <c r="BS193" s="50"/>
      <c r="BT193" s="50"/>
      <c r="BU193" s="50"/>
      <c r="BV193" s="50"/>
      <c r="BW193" s="50"/>
      <c r="BX193" s="50"/>
      <c r="BY193" s="50"/>
      <c r="BZ193" s="50"/>
      <c r="CA193" s="50"/>
      <c r="CB193" s="50"/>
      <c r="CC193" s="50"/>
      <c r="CD193" s="50"/>
      <c r="CE193" s="50"/>
      <c r="CF193" s="50"/>
      <c r="CG193" s="50"/>
      <c r="CH193" s="50"/>
      <c r="CI193" s="50"/>
      <c r="CJ193" s="50"/>
      <c r="CK193" s="50"/>
      <c r="CL193" s="50"/>
      <c r="CM193" s="50"/>
      <c r="CN193" s="50"/>
      <c r="CO193" s="50"/>
      <c r="CP193" s="50"/>
      <c r="CQ193" s="50"/>
      <c r="CR193" s="50"/>
      <c r="CS193" s="50"/>
      <c r="CT193" s="50"/>
      <c r="CU193" s="50"/>
      <c r="CV193" s="50"/>
      <c r="CW193" s="50"/>
      <c r="CX193" s="50"/>
      <c r="CY193" s="50"/>
      <c r="CZ193" s="50"/>
      <c r="DA193" s="50"/>
      <c r="DB193" s="50"/>
      <c r="DC193" s="50"/>
      <c r="DD193" s="50"/>
      <c r="DE193" s="50"/>
      <c r="DF193" s="50"/>
      <c r="DG193" s="50"/>
      <c r="DH193" s="50"/>
      <c r="DI193" s="50"/>
      <c r="DJ193" s="50"/>
      <c r="DK193" s="50"/>
      <c r="DL193" s="50"/>
      <c r="DM193" s="50"/>
      <c r="DN193" s="50"/>
      <c r="DO193" s="50"/>
      <c r="DP193" s="50"/>
      <c r="DQ193" s="50"/>
      <c r="DR193" s="50"/>
      <c r="DS193" s="50"/>
      <c r="DT193" s="50"/>
      <c r="DU193" s="50"/>
      <c r="DV193" s="50"/>
      <c r="DW193" s="50"/>
      <c r="DX193" s="50"/>
      <c r="DY193" s="50"/>
      <c r="DZ193" s="50"/>
    </row>
    <row r="194" spans="1:130" s="51" customFormat="1" ht="15" x14ac:dyDescent="0.25">
      <c r="A194" s="518"/>
      <c r="B194" s="531"/>
      <c r="C194" s="531"/>
      <c r="D194" s="537"/>
      <c r="E194" s="531"/>
      <c r="F194" s="540"/>
      <c r="G194" s="534"/>
      <c r="H194" s="540"/>
      <c r="I194" s="518"/>
      <c r="J194" s="518"/>
      <c r="K194" s="518"/>
      <c r="L194" s="518"/>
      <c r="M194" s="546"/>
      <c r="N194" s="549"/>
      <c r="O194" s="79" t="s">
        <v>399</v>
      </c>
      <c r="P194" s="371" t="s">
        <v>421</v>
      </c>
      <c r="Q194" s="79" t="s">
        <v>443</v>
      </c>
      <c r="R194" s="67">
        <v>6297280</v>
      </c>
      <c r="S194" s="46"/>
      <c r="T194" s="267">
        <v>283</v>
      </c>
      <c r="U194" s="123" t="s">
        <v>860</v>
      </c>
      <c r="V194" s="67">
        <v>9231240</v>
      </c>
      <c r="W194" s="267">
        <v>2106</v>
      </c>
      <c r="X194" s="123" t="s">
        <v>1056</v>
      </c>
      <c r="Y194" s="296">
        <v>6297280</v>
      </c>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BK194" s="50"/>
      <c r="BL194" s="50"/>
      <c r="BM194" s="50"/>
      <c r="BN194" s="50"/>
      <c r="BO194" s="50"/>
      <c r="BP194" s="50"/>
      <c r="BQ194" s="50"/>
      <c r="BR194" s="50"/>
      <c r="BS194" s="50"/>
      <c r="BT194" s="50"/>
      <c r="BU194" s="50"/>
      <c r="BV194" s="50"/>
      <c r="BW194" s="50"/>
      <c r="BX194" s="50"/>
      <c r="BY194" s="50"/>
      <c r="BZ194" s="50"/>
      <c r="CA194" s="50"/>
      <c r="CB194" s="50"/>
      <c r="CC194" s="50"/>
      <c r="CD194" s="50"/>
      <c r="CE194" s="50"/>
      <c r="CF194" s="50"/>
      <c r="CG194" s="50"/>
      <c r="CH194" s="50"/>
      <c r="CI194" s="50"/>
      <c r="CJ194" s="50"/>
      <c r="CK194" s="50"/>
      <c r="CL194" s="50"/>
      <c r="CM194" s="50"/>
      <c r="CN194" s="50"/>
      <c r="CO194" s="50"/>
      <c r="CP194" s="50"/>
      <c r="CQ194" s="50"/>
      <c r="CR194" s="50"/>
      <c r="CS194" s="50"/>
      <c r="CT194" s="50"/>
      <c r="CU194" s="50"/>
      <c r="CV194" s="50"/>
      <c r="CW194" s="50"/>
      <c r="CX194" s="50"/>
      <c r="CY194" s="50"/>
      <c r="CZ194" s="50"/>
      <c r="DA194" s="50"/>
      <c r="DB194" s="50"/>
      <c r="DC194" s="50"/>
      <c r="DD194" s="50"/>
      <c r="DE194" s="50"/>
      <c r="DF194" s="50"/>
      <c r="DG194" s="50"/>
      <c r="DH194" s="50"/>
      <c r="DI194" s="50"/>
      <c r="DJ194" s="50"/>
      <c r="DK194" s="50"/>
      <c r="DL194" s="50"/>
      <c r="DM194" s="50"/>
      <c r="DN194" s="50"/>
      <c r="DO194" s="50"/>
      <c r="DP194" s="50"/>
      <c r="DQ194" s="50"/>
      <c r="DR194" s="50"/>
      <c r="DS194" s="50"/>
      <c r="DT194" s="50"/>
      <c r="DU194" s="50"/>
      <c r="DV194" s="50"/>
      <c r="DW194" s="50"/>
      <c r="DX194" s="50"/>
      <c r="DY194" s="50"/>
      <c r="DZ194" s="50"/>
    </row>
    <row r="195" spans="1:130" s="51" customFormat="1" ht="15" x14ac:dyDescent="0.25">
      <c r="A195" s="518"/>
      <c r="B195" s="531"/>
      <c r="C195" s="531"/>
      <c r="D195" s="537"/>
      <c r="E195" s="531"/>
      <c r="F195" s="540"/>
      <c r="G195" s="534"/>
      <c r="H195" s="540"/>
      <c r="I195" s="518"/>
      <c r="J195" s="518"/>
      <c r="K195" s="518"/>
      <c r="L195" s="518"/>
      <c r="M195" s="546"/>
      <c r="N195" s="549"/>
      <c r="O195" s="79" t="s">
        <v>1457</v>
      </c>
      <c r="P195" s="371" t="s">
        <v>1458</v>
      </c>
      <c r="Q195" s="79" t="s">
        <v>1459</v>
      </c>
      <c r="R195" s="67">
        <v>3228280</v>
      </c>
      <c r="S195" s="46"/>
      <c r="T195" s="38">
        <v>686</v>
      </c>
      <c r="U195" s="123">
        <v>44721</v>
      </c>
      <c r="V195" s="295">
        <v>3228280</v>
      </c>
      <c r="W195" s="38">
        <v>2872</v>
      </c>
      <c r="X195" s="123">
        <v>44722</v>
      </c>
      <c r="Y195" s="296">
        <v>3228280</v>
      </c>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c r="BJ195" s="50"/>
      <c r="BK195" s="50"/>
      <c r="BL195" s="50"/>
      <c r="BM195" s="50"/>
      <c r="BN195" s="50"/>
      <c r="BO195" s="50"/>
      <c r="BP195" s="50"/>
      <c r="BQ195" s="50"/>
      <c r="BR195" s="50"/>
      <c r="BS195" s="50"/>
      <c r="BT195" s="50"/>
      <c r="BU195" s="50"/>
      <c r="BV195" s="50"/>
      <c r="BW195" s="50"/>
      <c r="BX195" s="50"/>
      <c r="BY195" s="50"/>
      <c r="BZ195" s="50"/>
      <c r="CA195" s="50"/>
      <c r="CB195" s="50"/>
      <c r="CC195" s="50"/>
      <c r="CD195" s="50"/>
      <c r="CE195" s="50"/>
      <c r="CF195" s="50"/>
      <c r="CG195" s="50"/>
      <c r="CH195" s="50"/>
      <c r="CI195" s="50"/>
      <c r="CJ195" s="50"/>
      <c r="CK195" s="50"/>
      <c r="CL195" s="50"/>
      <c r="CM195" s="50"/>
      <c r="CN195" s="50"/>
      <c r="CO195" s="50"/>
      <c r="CP195" s="50"/>
      <c r="CQ195" s="50"/>
      <c r="CR195" s="50"/>
      <c r="CS195" s="50"/>
      <c r="CT195" s="50"/>
      <c r="CU195" s="50"/>
      <c r="CV195" s="50"/>
      <c r="CW195" s="50"/>
      <c r="CX195" s="50"/>
      <c r="CY195" s="50"/>
      <c r="CZ195" s="50"/>
      <c r="DA195" s="50"/>
      <c r="DB195" s="50"/>
      <c r="DC195" s="50"/>
      <c r="DD195" s="50"/>
      <c r="DE195" s="50"/>
      <c r="DF195" s="50"/>
      <c r="DG195" s="50"/>
      <c r="DH195" s="50"/>
      <c r="DI195" s="50"/>
      <c r="DJ195" s="50"/>
      <c r="DK195" s="50"/>
      <c r="DL195" s="50"/>
      <c r="DM195" s="50"/>
      <c r="DN195" s="50"/>
      <c r="DO195" s="50"/>
      <c r="DP195" s="50"/>
      <c r="DQ195" s="50"/>
      <c r="DR195" s="50"/>
      <c r="DS195" s="50"/>
      <c r="DT195" s="50"/>
      <c r="DU195" s="50"/>
      <c r="DV195" s="50"/>
      <c r="DW195" s="50"/>
      <c r="DX195" s="50"/>
      <c r="DY195" s="50"/>
      <c r="DZ195" s="50"/>
    </row>
    <row r="196" spans="1:130" s="51" customFormat="1" ht="15" x14ac:dyDescent="0.25">
      <c r="A196" s="518"/>
      <c r="B196" s="531"/>
      <c r="C196" s="531"/>
      <c r="D196" s="537"/>
      <c r="E196" s="531"/>
      <c r="F196" s="540"/>
      <c r="G196" s="534"/>
      <c r="H196" s="540"/>
      <c r="I196" s="518"/>
      <c r="J196" s="518"/>
      <c r="K196" s="518"/>
      <c r="L196" s="518"/>
      <c r="M196" s="546"/>
      <c r="N196" s="549"/>
      <c r="O196" s="79" t="s">
        <v>1870</v>
      </c>
      <c r="P196" s="371">
        <v>384</v>
      </c>
      <c r="Q196" s="79" t="s">
        <v>1871</v>
      </c>
      <c r="R196" s="295">
        <v>211266527</v>
      </c>
      <c r="S196" s="46"/>
      <c r="T196" s="354">
        <v>861</v>
      </c>
      <c r="U196" s="294">
        <v>44764</v>
      </c>
      <c r="V196" s="295">
        <v>211266527</v>
      </c>
      <c r="W196" s="354">
        <v>3816</v>
      </c>
      <c r="X196" s="294">
        <v>44774</v>
      </c>
      <c r="Y196" s="296">
        <v>9302800</v>
      </c>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c r="BI196" s="50"/>
      <c r="BJ196" s="50"/>
      <c r="BK196" s="50"/>
      <c r="BL196" s="50"/>
      <c r="BM196" s="50"/>
      <c r="BN196" s="50"/>
      <c r="BO196" s="50"/>
      <c r="BP196" s="50"/>
      <c r="BQ196" s="50"/>
      <c r="BR196" s="50"/>
      <c r="BS196" s="50"/>
      <c r="BT196" s="50"/>
      <c r="BU196" s="50"/>
      <c r="BV196" s="50"/>
      <c r="BW196" s="50"/>
      <c r="BX196" s="50"/>
      <c r="BY196" s="50"/>
      <c r="BZ196" s="50"/>
      <c r="CA196" s="50"/>
      <c r="CB196" s="50"/>
      <c r="CC196" s="50"/>
      <c r="CD196" s="50"/>
      <c r="CE196" s="50"/>
      <c r="CF196" s="50"/>
      <c r="CG196" s="50"/>
      <c r="CH196" s="50"/>
      <c r="CI196" s="50"/>
      <c r="CJ196" s="50"/>
      <c r="CK196" s="50"/>
      <c r="CL196" s="50"/>
      <c r="CM196" s="50"/>
      <c r="CN196" s="50"/>
      <c r="CO196" s="50"/>
      <c r="CP196" s="50"/>
      <c r="CQ196" s="50"/>
      <c r="CR196" s="50"/>
      <c r="CS196" s="50"/>
      <c r="CT196" s="50"/>
      <c r="CU196" s="50"/>
      <c r="CV196" s="50"/>
      <c r="CW196" s="50"/>
      <c r="CX196" s="50"/>
      <c r="CY196" s="50"/>
      <c r="CZ196" s="50"/>
      <c r="DA196" s="50"/>
      <c r="DB196" s="50"/>
      <c r="DC196" s="50"/>
      <c r="DD196" s="50"/>
      <c r="DE196" s="50"/>
      <c r="DF196" s="50"/>
      <c r="DG196" s="50"/>
      <c r="DH196" s="50"/>
      <c r="DI196" s="50"/>
      <c r="DJ196" s="50"/>
      <c r="DK196" s="50"/>
      <c r="DL196" s="50"/>
      <c r="DM196" s="50"/>
      <c r="DN196" s="50"/>
      <c r="DO196" s="50"/>
      <c r="DP196" s="50"/>
      <c r="DQ196" s="50"/>
      <c r="DR196" s="50"/>
      <c r="DS196" s="50"/>
      <c r="DT196" s="50"/>
      <c r="DU196" s="50"/>
      <c r="DV196" s="50"/>
      <c r="DW196" s="50"/>
      <c r="DX196" s="50"/>
      <c r="DY196" s="50"/>
      <c r="DZ196" s="50"/>
    </row>
    <row r="197" spans="1:130" s="51" customFormat="1" ht="15" x14ac:dyDescent="0.25">
      <c r="A197" s="518"/>
      <c r="B197" s="531"/>
      <c r="C197" s="531"/>
      <c r="D197" s="537"/>
      <c r="E197" s="531"/>
      <c r="F197" s="540"/>
      <c r="G197" s="534"/>
      <c r="H197" s="540"/>
      <c r="I197" s="518"/>
      <c r="J197" s="518"/>
      <c r="K197" s="518"/>
      <c r="L197" s="518"/>
      <c r="M197" s="546"/>
      <c r="N197" s="549"/>
      <c r="O197" s="79"/>
      <c r="P197" s="465"/>
      <c r="Q197" s="79"/>
      <c r="R197" s="295"/>
      <c r="S197" s="46"/>
      <c r="T197" s="464"/>
      <c r="U197" s="294"/>
      <c r="V197" s="295"/>
      <c r="W197" s="464">
        <v>3818</v>
      </c>
      <c r="X197" s="294">
        <v>44774</v>
      </c>
      <c r="Y197" s="296">
        <v>9302800</v>
      </c>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BK197" s="50"/>
      <c r="BL197" s="50"/>
      <c r="BM197" s="50"/>
      <c r="BN197" s="50"/>
      <c r="BO197" s="50"/>
      <c r="BP197" s="50"/>
      <c r="BQ197" s="50"/>
      <c r="BR197" s="50"/>
      <c r="BS197" s="50"/>
      <c r="BT197" s="50"/>
      <c r="BU197" s="50"/>
      <c r="BV197" s="50"/>
      <c r="BW197" s="50"/>
      <c r="BX197" s="50"/>
      <c r="BY197" s="50"/>
      <c r="BZ197" s="50"/>
      <c r="CA197" s="50"/>
      <c r="CB197" s="50"/>
      <c r="CC197" s="50"/>
      <c r="CD197" s="50"/>
      <c r="CE197" s="50"/>
      <c r="CF197" s="50"/>
      <c r="CG197" s="50"/>
      <c r="CH197" s="50"/>
      <c r="CI197" s="50"/>
      <c r="CJ197" s="50"/>
      <c r="CK197" s="50"/>
      <c r="CL197" s="50"/>
      <c r="CM197" s="50"/>
      <c r="CN197" s="50"/>
      <c r="CO197" s="50"/>
      <c r="CP197" s="50"/>
      <c r="CQ197" s="50"/>
      <c r="CR197" s="50"/>
      <c r="CS197" s="50"/>
      <c r="CT197" s="50"/>
      <c r="CU197" s="50"/>
      <c r="CV197" s="50"/>
      <c r="CW197" s="50"/>
      <c r="CX197" s="50"/>
      <c r="CY197" s="50"/>
      <c r="CZ197" s="50"/>
      <c r="DA197" s="50"/>
      <c r="DB197" s="50"/>
      <c r="DC197" s="50"/>
      <c r="DD197" s="50"/>
      <c r="DE197" s="50"/>
      <c r="DF197" s="50"/>
      <c r="DG197" s="50"/>
      <c r="DH197" s="50"/>
      <c r="DI197" s="50"/>
      <c r="DJ197" s="50"/>
      <c r="DK197" s="50"/>
      <c r="DL197" s="50"/>
      <c r="DM197" s="50"/>
      <c r="DN197" s="50"/>
      <c r="DO197" s="50"/>
      <c r="DP197" s="50"/>
      <c r="DQ197" s="50"/>
      <c r="DR197" s="50"/>
      <c r="DS197" s="50"/>
      <c r="DT197" s="50"/>
      <c r="DU197" s="50"/>
      <c r="DV197" s="50"/>
      <c r="DW197" s="50"/>
      <c r="DX197" s="50"/>
      <c r="DY197" s="50"/>
      <c r="DZ197" s="50"/>
    </row>
    <row r="198" spans="1:130" s="51" customFormat="1" ht="15" x14ac:dyDescent="0.25">
      <c r="A198" s="518"/>
      <c r="B198" s="531"/>
      <c r="C198" s="531"/>
      <c r="D198" s="537"/>
      <c r="E198" s="531"/>
      <c r="F198" s="540"/>
      <c r="G198" s="534"/>
      <c r="H198" s="540"/>
      <c r="I198" s="518"/>
      <c r="J198" s="518"/>
      <c r="K198" s="518"/>
      <c r="L198" s="518"/>
      <c r="M198" s="546"/>
      <c r="N198" s="549"/>
      <c r="O198" s="79"/>
      <c r="P198" s="465"/>
      <c r="Q198" s="79"/>
      <c r="R198" s="295"/>
      <c r="S198" s="46"/>
      <c r="T198" s="464"/>
      <c r="U198" s="294"/>
      <c r="V198" s="295"/>
      <c r="W198" s="464">
        <v>3819</v>
      </c>
      <c r="X198" s="294">
        <v>44774</v>
      </c>
      <c r="Y198" s="296">
        <v>9302800</v>
      </c>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50"/>
      <c r="BL198" s="50"/>
      <c r="BM198" s="50"/>
      <c r="BN198" s="50"/>
      <c r="BO198" s="50"/>
      <c r="BP198" s="50"/>
      <c r="BQ198" s="50"/>
      <c r="BR198" s="50"/>
      <c r="BS198" s="50"/>
      <c r="BT198" s="50"/>
      <c r="BU198" s="50"/>
      <c r="BV198" s="50"/>
      <c r="BW198" s="50"/>
      <c r="BX198" s="50"/>
      <c r="BY198" s="50"/>
      <c r="BZ198" s="50"/>
      <c r="CA198" s="50"/>
      <c r="CB198" s="50"/>
      <c r="CC198" s="50"/>
      <c r="CD198" s="50"/>
      <c r="CE198" s="50"/>
      <c r="CF198" s="50"/>
      <c r="CG198" s="50"/>
      <c r="CH198" s="50"/>
      <c r="CI198" s="50"/>
      <c r="CJ198" s="50"/>
      <c r="CK198" s="50"/>
      <c r="CL198" s="50"/>
      <c r="CM198" s="50"/>
      <c r="CN198" s="50"/>
      <c r="CO198" s="50"/>
      <c r="CP198" s="50"/>
      <c r="CQ198" s="50"/>
      <c r="CR198" s="50"/>
      <c r="CS198" s="50"/>
      <c r="CT198" s="50"/>
      <c r="CU198" s="50"/>
      <c r="CV198" s="50"/>
      <c r="CW198" s="50"/>
      <c r="CX198" s="50"/>
      <c r="CY198" s="50"/>
      <c r="CZ198" s="50"/>
      <c r="DA198" s="50"/>
      <c r="DB198" s="50"/>
      <c r="DC198" s="50"/>
      <c r="DD198" s="50"/>
      <c r="DE198" s="50"/>
      <c r="DF198" s="50"/>
      <c r="DG198" s="50"/>
      <c r="DH198" s="50"/>
      <c r="DI198" s="50"/>
      <c r="DJ198" s="50"/>
      <c r="DK198" s="50"/>
      <c r="DL198" s="50"/>
      <c r="DM198" s="50"/>
      <c r="DN198" s="50"/>
      <c r="DO198" s="50"/>
      <c r="DP198" s="50"/>
      <c r="DQ198" s="50"/>
      <c r="DR198" s="50"/>
      <c r="DS198" s="50"/>
      <c r="DT198" s="50"/>
      <c r="DU198" s="50"/>
      <c r="DV198" s="50"/>
      <c r="DW198" s="50"/>
      <c r="DX198" s="50"/>
      <c r="DY198" s="50"/>
      <c r="DZ198" s="50"/>
    </row>
    <row r="199" spans="1:130" s="51" customFormat="1" ht="15" x14ac:dyDescent="0.25">
      <c r="A199" s="518"/>
      <c r="B199" s="531"/>
      <c r="C199" s="531"/>
      <c r="D199" s="537"/>
      <c r="E199" s="531"/>
      <c r="F199" s="540"/>
      <c r="G199" s="534"/>
      <c r="H199" s="540"/>
      <c r="I199" s="518"/>
      <c r="J199" s="518"/>
      <c r="K199" s="518"/>
      <c r="L199" s="518"/>
      <c r="M199" s="546"/>
      <c r="N199" s="549"/>
      <c r="O199" s="79"/>
      <c r="P199" s="465"/>
      <c r="Q199" s="79"/>
      <c r="R199" s="295"/>
      <c r="S199" s="46"/>
      <c r="T199" s="464"/>
      <c r="U199" s="294"/>
      <c r="V199" s="295"/>
      <c r="W199" s="464">
        <v>3822</v>
      </c>
      <c r="X199" s="294">
        <v>44774</v>
      </c>
      <c r="Y199" s="296">
        <v>7625420</v>
      </c>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50"/>
      <c r="BL199" s="50"/>
      <c r="BM199" s="50"/>
      <c r="BN199" s="50"/>
      <c r="BO199" s="50"/>
      <c r="BP199" s="50"/>
      <c r="BQ199" s="50"/>
      <c r="BR199" s="50"/>
      <c r="BS199" s="50"/>
      <c r="BT199" s="50"/>
      <c r="BU199" s="50"/>
      <c r="BV199" s="50"/>
      <c r="BW199" s="50"/>
      <c r="BX199" s="50"/>
      <c r="BY199" s="50"/>
      <c r="BZ199" s="50"/>
      <c r="CA199" s="50"/>
      <c r="CB199" s="50"/>
      <c r="CC199" s="50"/>
      <c r="CD199" s="50"/>
      <c r="CE199" s="50"/>
      <c r="CF199" s="50"/>
      <c r="CG199" s="50"/>
      <c r="CH199" s="50"/>
      <c r="CI199" s="50"/>
      <c r="CJ199" s="50"/>
      <c r="CK199" s="50"/>
      <c r="CL199" s="50"/>
      <c r="CM199" s="50"/>
      <c r="CN199" s="50"/>
      <c r="CO199" s="50"/>
      <c r="CP199" s="50"/>
      <c r="CQ199" s="50"/>
      <c r="CR199" s="50"/>
      <c r="CS199" s="50"/>
      <c r="CT199" s="50"/>
      <c r="CU199" s="50"/>
      <c r="CV199" s="50"/>
      <c r="CW199" s="50"/>
      <c r="CX199" s="50"/>
      <c r="CY199" s="50"/>
      <c r="CZ199" s="50"/>
      <c r="DA199" s="50"/>
      <c r="DB199" s="50"/>
      <c r="DC199" s="50"/>
      <c r="DD199" s="50"/>
      <c r="DE199" s="50"/>
      <c r="DF199" s="50"/>
      <c r="DG199" s="50"/>
      <c r="DH199" s="50"/>
      <c r="DI199" s="50"/>
      <c r="DJ199" s="50"/>
      <c r="DK199" s="50"/>
      <c r="DL199" s="50"/>
      <c r="DM199" s="50"/>
      <c r="DN199" s="50"/>
      <c r="DO199" s="50"/>
      <c r="DP199" s="50"/>
      <c r="DQ199" s="50"/>
      <c r="DR199" s="50"/>
      <c r="DS199" s="50"/>
      <c r="DT199" s="50"/>
      <c r="DU199" s="50"/>
      <c r="DV199" s="50"/>
      <c r="DW199" s="50"/>
      <c r="DX199" s="50"/>
      <c r="DY199" s="50"/>
      <c r="DZ199" s="50"/>
    </row>
    <row r="200" spans="1:130" s="51" customFormat="1" ht="15" x14ac:dyDescent="0.25">
      <c r="A200" s="518"/>
      <c r="B200" s="531"/>
      <c r="C200" s="531"/>
      <c r="D200" s="537"/>
      <c r="E200" s="531"/>
      <c r="F200" s="540"/>
      <c r="G200" s="534"/>
      <c r="H200" s="540"/>
      <c r="I200" s="518"/>
      <c r="J200" s="518"/>
      <c r="K200" s="518"/>
      <c r="L200" s="518"/>
      <c r="M200" s="546"/>
      <c r="N200" s="549"/>
      <c r="O200" s="79"/>
      <c r="P200" s="465"/>
      <c r="Q200" s="79"/>
      <c r="R200" s="295"/>
      <c r="S200" s="46"/>
      <c r="T200" s="464"/>
      <c r="U200" s="294"/>
      <c r="V200" s="295"/>
      <c r="W200" s="464">
        <v>3826</v>
      </c>
      <c r="X200" s="294">
        <v>44774</v>
      </c>
      <c r="Y200" s="296">
        <v>9302800</v>
      </c>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c r="CR200" s="50"/>
      <c r="CS200" s="50"/>
      <c r="CT200" s="50"/>
      <c r="CU200" s="50"/>
      <c r="CV200" s="50"/>
      <c r="CW200" s="50"/>
      <c r="CX200" s="50"/>
      <c r="CY200" s="50"/>
      <c r="CZ200" s="50"/>
      <c r="DA200" s="50"/>
      <c r="DB200" s="50"/>
      <c r="DC200" s="50"/>
      <c r="DD200" s="50"/>
      <c r="DE200" s="50"/>
      <c r="DF200" s="50"/>
      <c r="DG200" s="50"/>
      <c r="DH200" s="50"/>
      <c r="DI200" s="50"/>
      <c r="DJ200" s="50"/>
      <c r="DK200" s="50"/>
      <c r="DL200" s="50"/>
      <c r="DM200" s="50"/>
      <c r="DN200" s="50"/>
      <c r="DO200" s="50"/>
      <c r="DP200" s="50"/>
      <c r="DQ200" s="50"/>
      <c r="DR200" s="50"/>
      <c r="DS200" s="50"/>
      <c r="DT200" s="50"/>
      <c r="DU200" s="50"/>
      <c r="DV200" s="50"/>
      <c r="DW200" s="50"/>
      <c r="DX200" s="50"/>
      <c r="DY200" s="50"/>
      <c r="DZ200" s="50"/>
    </row>
    <row r="201" spans="1:130" s="51" customFormat="1" ht="15" x14ac:dyDescent="0.25">
      <c r="A201" s="518"/>
      <c r="B201" s="531"/>
      <c r="C201" s="531"/>
      <c r="D201" s="537"/>
      <c r="E201" s="531"/>
      <c r="F201" s="540"/>
      <c r="G201" s="534"/>
      <c r="H201" s="540"/>
      <c r="I201" s="518"/>
      <c r="J201" s="518"/>
      <c r="K201" s="518"/>
      <c r="L201" s="518"/>
      <c r="M201" s="546"/>
      <c r="N201" s="549"/>
      <c r="O201" s="79"/>
      <c r="P201" s="465"/>
      <c r="Q201" s="79"/>
      <c r="R201" s="295"/>
      <c r="S201" s="46"/>
      <c r="T201" s="464"/>
      <c r="U201" s="294"/>
      <c r="V201" s="295"/>
      <c r="W201" s="464">
        <v>3838</v>
      </c>
      <c r="X201" s="294">
        <v>44774</v>
      </c>
      <c r="Y201" s="296">
        <v>9302800</v>
      </c>
      <c r="Z201" s="50"/>
      <c r="AA201" s="50"/>
      <c r="AB201" s="50"/>
      <c r="AC201" s="50"/>
      <c r="AD201" s="50"/>
      <c r="AE201" s="50"/>
      <c r="AF201" s="50"/>
      <c r="AG201" s="50"/>
      <c r="AH201" s="50"/>
      <c r="AI201" s="50"/>
      <c r="AJ201" s="50"/>
      <c r="AK201" s="50"/>
      <c r="AL201" s="50"/>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c r="BJ201" s="50"/>
      <c r="BK201" s="50"/>
      <c r="BL201" s="50"/>
      <c r="BM201" s="50"/>
      <c r="BN201" s="50"/>
      <c r="BO201" s="50"/>
      <c r="BP201" s="50"/>
      <c r="BQ201" s="50"/>
      <c r="BR201" s="50"/>
      <c r="BS201" s="50"/>
      <c r="BT201" s="50"/>
      <c r="BU201" s="50"/>
      <c r="BV201" s="50"/>
      <c r="BW201" s="50"/>
      <c r="BX201" s="50"/>
      <c r="BY201" s="50"/>
      <c r="BZ201" s="50"/>
      <c r="CA201" s="50"/>
      <c r="CB201" s="50"/>
      <c r="CC201" s="50"/>
      <c r="CD201" s="50"/>
      <c r="CE201" s="50"/>
      <c r="CF201" s="50"/>
      <c r="CG201" s="50"/>
      <c r="CH201" s="50"/>
      <c r="CI201" s="50"/>
      <c r="CJ201" s="50"/>
      <c r="CK201" s="50"/>
      <c r="CL201" s="50"/>
      <c r="CM201" s="50"/>
      <c r="CN201" s="50"/>
      <c r="CO201" s="50"/>
      <c r="CP201" s="50"/>
      <c r="CQ201" s="50"/>
      <c r="CR201" s="50"/>
      <c r="CS201" s="50"/>
      <c r="CT201" s="50"/>
      <c r="CU201" s="50"/>
      <c r="CV201" s="50"/>
      <c r="CW201" s="50"/>
      <c r="CX201" s="50"/>
      <c r="CY201" s="50"/>
      <c r="CZ201" s="50"/>
      <c r="DA201" s="50"/>
      <c r="DB201" s="50"/>
      <c r="DC201" s="50"/>
      <c r="DD201" s="50"/>
      <c r="DE201" s="50"/>
      <c r="DF201" s="50"/>
      <c r="DG201" s="50"/>
      <c r="DH201" s="50"/>
      <c r="DI201" s="50"/>
      <c r="DJ201" s="50"/>
      <c r="DK201" s="50"/>
      <c r="DL201" s="50"/>
      <c r="DM201" s="50"/>
      <c r="DN201" s="50"/>
      <c r="DO201" s="50"/>
      <c r="DP201" s="50"/>
      <c r="DQ201" s="50"/>
      <c r="DR201" s="50"/>
      <c r="DS201" s="50"/>
      <c r="DT201" s="50"/>
      <c r="DU201" s="50"/>
      <c r="DV201" s="50"/>
      <c r="DW201" s="50"/>
      <c r="DX201" s="50"/>
      <c r="DY201" s="50"/>
      <c r="DZ201" s="50"/>
    </row>
    <row r="202" spans="1:130" s="51" customFormat="1" ht="15" x14ac:dyDescent="0.25">
      <c r="A202" s="518"/>
      <c r="B202" s="531"/>
      <c r="C202" s="531"/>
      <c r="D202" s="537"/>
      <c r="E202" s="531"/>
      <c r="F202" s="540"/>
      <c r="G202" s="534"/>
      <c r="H202" s="540"/>
      <c r="I202" s="518"/>
      <c r="J202" s="518"/>
      <c r="K202" s="518"/>
      <c r="L202" s="518"/>
      <c r="M202" s="546"/>
      <c r="N202" s="549"/>
      <c r="O202" s="79"/>
      <c r="P202" s="465"/>
      <c r="Q202" s="79"/>
      <c r="R202" s="295"/>
      <c r="S202" s="46"/>
      <c r="T202" s="464"/>
      <c r="U202" s="294"/>
      <c r="V202" s="295"/>
      <c r="W202" s="464">
        <v>3839</v>
      </c>
      <c r="X202" s="294">
        <v>44774</v>
      </c>
      <c r="Y202" s="296">
        <v>6850000</v>
      </c>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50"/>
      <c r="BM202" s="50"/>
      <c r="BN202" s="50"/>
      <c r="BO202" s="50"/>
      <c r="BP202" s="50"/>
      <c r="BQ202" s="50"/>
      <c r="BR202" s="50"/>
      <c r="BS202" s="50"/>
      <c r="BT202" s="50"/>
      <c r="BU202" s="50"/>
      <c r="BV202" s="50"/>
      <c r="BW202" s="50"/>
      <c r="BX202" s="50"/>
      <c r="BY202" s="50"/>
      <c r="BZ202" s="50"/>
      <c r="CA202" s="50"/>
      <c r="CB202" s="50"/>
      <c r="CC202" s="50"/>
      <c r="CD202" s="50"/>
      <c r="CE202" s="50"/>
      <c r="CF202" s="50"/>
      <c r="CG202" s="50"/>
      <c r="CH202" s="50"/>
      <c r="CI202" s="50"/>
      <c r="CJ202" s="50"/>
      <c r="CK202" s="50"/>
      <c r="CL202" s="50"/>
      <c r="CM202" s="50"/>
      <c r="CN202" s="50"/>
      <c r="CO202" s="50"/>
      <c r="CP202" s="50"/>
      <c r="CQ202" s="50"/>
      <c r="CR202" s="50"/>
      <c r="CS202" s="50"/>
      <c r="CT202" s="50"/>
      <c r="CU202" s="50"/>
      <c r="CV202" s="50"/>
      <c r="CW202" s="50"/>
      <c r="CX202" s="50"/>
      <c r="CY202" s="50"/>
      <c r="CZ202" s="50"/>
      <c r="DA202" s="50"/>
      <c r="DB202" s="50"/>
      <c r="DC202" s="50"/>
      <c r="DD202" s="50"/>
      <c r="DE202" s="50"/>
      <c r="DF202" s="50"/>
      <c r="DG202" s="50"/>
      <c r="DH202" s="50"/>
      <c r="DI202" s="50"/>
      <c r="DJ202" s="50"/>
      <c r="DK202" s="50"/>
      <c r="DL202" s="50"/>
      <c r="DM202" s="50"/>
      <c r="DN202" s="50"/>
      <c r="DO202" s="50"/>
      <c r="DP202" s="50"/>
      <c r="DQ202" s="50"/>
      <c r="DR202" s="50"/>
      <c r="DS202" s="50"/>
      <c r="DT202" s="50"/>
      <c r="DU202" s="50"/>
      <c r="DV202" s="50"/>
      <c r="DW202" s="50"/>
      <c r="DX202" s="50"/>
      <c r="DY202" s="50"/>
      <c r="DZ202" s="50"/>
    </row>
    <row r="203" spans="1:130" s="51" customFormat="1" ht="15" x14ac:dyDescent="0.25">
      <c r="A203" s="518"/>
      <c r="B203" s="531"/>
      <c r="C203" s="531"/>
      <c r="D203" s="537"/>
      <c r="E203" s="531"/>
      <c r="F203" s="540"/>
      <c r="G203" s="534"/>
      <c r="H203" s="540"/>
      <c r="I203" s="518"/>
      <c r="J203" s="518"/>
      <c r="K203" s="518"/>
      <c r="L203" s="518"/>
      <c r="M203" s="546"/>
      <c r="N203" s="549"/>
      <c r="O203" s="79"/>
      <c r="P203" s="465"/>
      <c r="Q203" s="79"/>
      <c r="R203" s="295"/>
      <c r="S203" s="46"/>
      <c r="T203" s="464"/>
      <c r="U203" s="294"/>
      <c r="V203" s="295"/>
      <c r="W203" s="464">
        <v>3842</v>
      </c>
      <c r="X203" s="294">
        <v>44774</v>
      </c>
      <c r="Y203" s="296">
        <v>7625420</v>
      </c>
      <c r="Z203" s="50"/>
      <c r="AA203" s="50"/>
      <c r="AB203" s="50"/>
      <c r="AC203" s="50"/>
      <c r="AD203" s="50"/>
      <c r="AE203" s="50"/>
      <c r="AF203" s="50"/>
      <c r="AG203" s="50"/>
      <c r="AH203" s="50"/>
      <c r="AI203" s="50"/>
      <c r="AJ203" s="50"/>
      <c r="AK203" s="50"/>
      <c r="AL203" s="50"/>
      <c r="AM203" s="50"/>
      <c r="AN203" s="50"/>
      <c r="AO203" s="50"/>
      <c r="AP203" s="50"/>
      <c r="AQ203" s="50"/>
      <c r="AR203" s="50"/>
      <c r="AS203" s="50"/>
      <c r="AT203" s="50"/>
      <c r="AU203" s="50"/>
      <c r="AV203" s="50"/>
      <c r="AW203" s="50"/>
      <c r="AX203" s="50"/>
      <c r="AY203" s="50"/>
      <c r="AZ203" s="50"/>
      <c r="BA203" s="50"/>
      <c r="BB203" s="50"/>
      <c r="BC203" s="50"/>
      <c r="BD203" s="50"/>
      <c r="BE203" s="50"/>
      <c r="BF203" s="50"/>
      <c r="BG203" s="50"/>
      <c r="BH203" s="50"/>
      <c r="BI203" s="50"/>
      <c r="BJ203" s="50"/>
      <c r="BK203" s="50"/>
      <c r="BL203" s="50"/>
      <c r="BM203" s="50"/>
      <c r="BN203" s="50"/>
      <c r="BO203" s="50"/>
      <c r="BP203" s="50"/>
      <c r="BQ203" s="50"/>
      <c r="BR203" s="50"/>
      <c r="BS203" s="50"/>
      <c r="BT203" s="50"/>
      <c r="BU203" s="50"/>
      <c r="BV203" s="50"/>
      <c r="BW203" s="50"/>
      <c r="BX203" s="50"/>
      <c r="BY203" s="50"/>
      <c r="BZ203" s="50"/>
      <c r="CA203" s="50"/>
      <c r="CB203" s="50"/>
      <c r="CC203" s="50"/>
      <c r="CD203" s="50"/>
      <c r="CE203" s="50"/>
      <c r="CF203" s="50"/>
      <c r="CG203" s="50"/>
      <c r="CH203" s="50"/>
      <c r="CI203" s="50"/>
      <c r="CJ203" s="50"/>
      <c r="CK203" s="50"/>
      <c r="CL203" s="50"/>
      <c r="CM203" s="50"/>
      <c r="CN203" s="50"/>
      <c r="CO203" s="50"/>
      <c r="CP203" s="50"/>
      <c r="CQ203" s="50"/>
      <c r="CR203" s="50"/>
      <c r="CS203" s="50"/>
      <c r="CT203" s="50"/>
      <c r="CU203" s="50"/>
      <c r="CV203" s="50"/>
      <c r="CW203" s="50"/>
      <c r="CX203" s="50"/>
      <c r="CY203" s="50"/>
      <c r="CZ203" s="50"/>
      <c r="DA203" s="50"/>
      <c r="DB203" s="50"/>
      <c r="DC203" s="50"/>
      <c r="DD203" s="50"/>
      <c r="DE203" s="50"/>
      <c r="DF203" s="50"/>
      <c r="DG203" s="50"/>
      <c r="DH203" s="50"/>
      <c r="DI203" s="50"/>
      <c r="DJ203" s="50"/>
      <c r="DK203" s="50"/>
      <c r="DL203" s="50"/>
      <c r="DM203" s="50"/>
      <c r="DN203" s="50"/>
      <c r="DO203" s="50"/>
      <c r="DP203" s="50"/>
      <c r="DQ203" s="50"/>
      <c r="DR203" s="50"/>
      <c r="DS203" s="50"/>
      <c r="DT203" s="50"/>
      <c r="DU203" s="50"/>
      <c r="DV203" s="50"/>
      <c r="DW203" s="50"/>
      <c r="DX203" s="50"/>
      <c r="DY203" s="50"/>
      <c r="DZ203" s="50"/>
    </row>
    <row r="204" spans="1:130" s="51" customFormat="1" ht="15" x14ac:dyDescent="0.25">
      <c r="A204" s="518"/>
      <c r="B204" s="531"/>
      <c r="C204" s="531"/>
      <c r="D204" s="537"/>
      <c r="E204" s="531"/>
      <c r="F204" s="540"/>
      <c r="G204" s="534"/>
      <c r="H204" s="540"/>
      <c r="I204" s="518"/>
      <c r="J204" s="518"/>
      <c r="K204" s="518"/>
      <c r="L204" s="518"/>
      <c r="M204" s="546"/>
      <c r="N204" s="549"/>
      <c r="O204" s="79"/>
      <c r="P204" s="465"/>
      <c r="Q204" s="79"/>
      <c r="R204" s="295"/>
      <c r="S204" s="46"/>
      <c r="T204" s="464"/>
      <c r="U204" s="294"/>
      <c r="V204" s="295"/>
      <c r="W204" s="464">
        <v>3846</v>
      </c>
      <c r="X204" s="294">
        <v>44774</v>
      </c>
      <c r="Y204" s="296">
        <v>9302800</v>
      </c>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50"/>
      <c r="BL204" s="50"/>
      <c r="BM204" s="50"/>
      <c r="BN204" s="50"/>
      <c r="BO204" s="50"/>
      <c r="BP204" s="50"/>
      <c r="BQ204" s="50"/>
      <c r="BR204" s="50"/>
      <c r="BS204" s="50"/>
      <c r="BT204" s="50"/>
      <c r="BU204" s="50"/>
      <c r="BV204" s="50"/>
      <c r="BW204" s="50"/>
      <c r="BX204" s="50"/>
      <c r="BY204" s="50"/>
      <c r="BZ204" s="50"/>
      <c r="CA204" s="50"/>
      <c r="CB204" s="50"/>
      <c r="CC204" s="50"/>
      <c r="CD204" s="50"/>
      <c r="CE204" s="50"/>
      <c r="CF204" s="50"/>
      <c r="CG204" s="50"/>
      <c r="CH204" s="50"/>
      <c r="CI204" s="50"/>
      <c r="CJ204" s="50"/>
      <c r="CK204" s="50"/>
      <c r="CL204" s="50"/>
      <c r="CM204" s="50"/>
      <c r="CN204" s="50"/>
      <c r="CO204" s="50"/>
      <c r="CP204" s="50"/>
      <c r="CQ204" s="50"/>
      <c r="CR204" s="50"/>
      <c r="CS204" s="50"/>
      <c r="CT204" s="50"/>
      <c r="CU204" s="50"/>
      <c r="CV204" s="50"/>
      <c r="CW204" s="50"/>
      <c r="CX204" s="50"/>
      <c r="CY204" s="50"/>
      <c r="CZ204" s="50"/>
      <c r="DA204" s="50"/>
      <c r="DB204" s="50"/>
      <c r="DC204" s="50"/>
      <c r="DD204" s="50"/>
      <c r="DE204" s="50"/>
      <c r="DF204" s="50"/>
      <c r="DG204" s="50"/>
      <c r="DH204" s="50"/>
      <c r="DI204" s="50"/>
      <c r="DJ204" s="50"/>
      <c r="DK204" s="50"/>
      <c r="DL204" s="50"/>
      <c r="DM204" s="50"/>
      <c r="DN204" s="50"/>
      <c r="DO204" s="50"/>
      <c r="DP204" s="50"/>
      <c r="DQ204" s="50"/>
      <c r="DR204" s="50"/>
      <c r="DS204" s="50"/>
      <c r="DT204" s="50"/>
      <c r="DU204" s="50"/>
      <c r="DV204" s="50"/>
      <c r="DW204" s="50"/>
      <c r="DX204" s="50"/>
      <c r="DY204" s="50"/>
      <c r="DZ204" s="50"/>
    </row>
    <row r="205" spans="1:130" s="51" customFormat="1" ht="15" x14ac:dyDescent="0.25">
      <c r="A205" s="518"/>
      <c r="B205" s="531"/>
      <c r="C205" s="531"/>
      <c r="D205" s="537"/>
      <c r="E205" s="531"/>
      <c r="F205" s="540"/>
      <c r="G205" s="534"/>
      <c r="H205" s="540"/>
      <c r="I205" s="518"/>
      <c r="J205" s="518"/>
      <c r="K205" s="518"/>
      <c r="L205" s="518"/>
      <c r="M205" s="546"/>
      <c r="N205" s="549"/>
      <c r="O205" s="79"/>
      <c r="P205" s="465"/>
      <c r="Q205" s="79"/>
      <c r="R205" s="295"/>
      <c r="S205" s="46"/>
      <c r="T205" s="464"/>
      <c r="U205" s="294"/>
      <c r="V205" s="295"/>
      <c r="W205" s="464">
        <v>3847</v>
      </c>
      <c r="X205" s="294">
        <v>44774</v>
      </c>
      <c r="Y205" s="296">
        <v>7235800</v>
      </c>
      <c r="Z205" s="50"/>
      <c r="AA205" s="50"/>
      <c r="AB205" s="50"/>
      <c r="AC205" s="50"/>
      <c r="AD205" s="50"/>
      <c r="AE205" s="50"/>
      <c r="AF205" s="50"/>
      <c r="AG205" s="50"/>
      <c r="AH205" s="50"/>
      <c r="AI205" s="50"/>
      <c r="AJ205" s="50"/>
      <c r="AK205" s="50"/>
      <c r="AL205" s="50"/>
      <c r="AM205" s="50"/>
      <c r="AN205" s="50"/>
      <c r="AO205" s="50"/>
      <c r="AP205" s="50"/>
      <c r="AQ205" s="50"/>
      <c r="AR205" s="50"/>
      <c r="AS205" s="50"/>
      <c r="AT205" s="50"/>
      <c r="AU205" s="50"/>
      <c r="AV205" s="50"/>
      <c r="AW205" s="50"/>
      <c r="AX205" s="50"/>
      <c r="AY205" s="50"/>
      <c r="AZ205" s="50"/>
      <c r="BA205" s="50"/>
      <c r="BB205" s="50"/>
      <c r="BC205" s="50"/>
      <c r="BD205" s="50"/>
      <c r="BE205" s="50"/>
      <c r="BF205" s="50"/>
      <c r="BG205" s="50"/>
      <c r="BH205" s="50"/>
      <c r="BI205" s="50"/>
      <c r="BJ205" s="50"/>
      <c r="BK205" s="50"/>
      <c r="BL205" s="50"/>
      <c r="BM205" s="50"/>
      <c r="BN205" s="50"/>
      <c r="BO205" s="50"/>
      <c r="BP205" s="50"/>
      <c r="BQ205" s="50"/>
      <c r="BR205" s="50"/>
      <c r="BS205" s="50"/>
      <c r="BT205" s="50"/>
      <c r="BU205" s="50"/>
      <c r="BV205" s="50"/>
      <c r="BW205" s="50"/>
      <c r="BX205" s="50"/>
      <c r="BY205" s="50"/>
      <c r="BZ205" s="50"/>
      <c r="CA205" s="50"/>
      <c r="CB205" s="50"/>
      <c r="CC205" s="50"/>
      <c r="CD205" s="50"/>
      <c r="CE205" s="50"/>
      <c r="CF205" s="50"/>
      <c r="CG205" s="50"/>
      <c r="CH205" s="50"/>
      <c r="CI205" s="50"/>
      <c r="CJ205" s="50"/>
      <c r="CK205" s="50"/>
      <c r="CL205" s="50"/>
      <c r="CM205" s="50"/>
      <c r="CN205" s="50"/>
      <c r="CO205" s="50"/>
      <c r="CP205" s="50"/>
      <c r="CQ205" s="50"/>
      <c r="CR205" s="50"/>
      <c r="CS205" s="50"/>
      <c r="CT205" s="50"/>
      <c r="CU205" s="50"/>
      <c r="CV205" s="50"/>
      <c r="CW205" s="50"/>
      <c r="CX205" s="50"/>
      <c r="CY205" s="50"/>
      <c r="CZ205" s="50"/>
      <c r="DA205" s="50"/>
      <c r="DB205" s="50"/>
      <c r="DC205" s="50"/>
      <c r="DD205" s="50"/>
      <c r="DE205" s="50"/>
      <c r="DF205" s="50"/>
      <c r="DG205" s="50"/>
      <c r="DH205" s="50"/>
      <c r="DI205" s="50"/>
      <c r="DJ205" s="50"/>
      <c r="DK205" s="50"/>
      <c r="DL205" s="50"/>
      <c r="DM205" s="50"/>
      <c r="DN205" s="50"/>
      <c r="DO205" s="50"/>
      <c r="DP205" s="50"/>
      <c r="DQ205" s="50"/>
      <c r="DR205" s="50"/>
      <c r="DS205" s="50"/>
      <c r="DT205" s="50"/>
      <c r="DU205" s="50"/>
      <c r="DV205" s="50"/>
      <c r="DW205" s="50"/>
      <c r="DX205" s="50"/>
      <c r="DY205" s="50"/>
      <c r="DZ205" s="50"/>
    </row>
    <row r="206" spans="1:130" s="51" customFormat="1" ht="15" x14ac:dyDescent="0.25">
      <c r="A206" s="518"/>
      <c r="B206" s="531"/>
      <c r="C206" s="531"/>
      <c r="D206" s="537"/>
      <c r="E206" s="531"/>
      <c r="F206" s="540"/>
      <c r="G206" s="534"/>
      <c r="H206" s="540"/>
      <c r="I206" s="518"/>
      <c r="J206" s="518"/>
      <c r="K206" s="518"/>
      <c r="L206" s="518"/>
      <c r="M206" s="546"/>
      <c r="N206" s="549"/>
      <c r="O206" s="79"/>
      <c r="P206" s="465"/>
      <c r="Q206" s="79"/>
      <c r="R206" s="295"/>
      <c r="S206" s="46"/>
      <c r="T206" s="464"/>
      <c r="U206" s="294"/>
      <c r="V206" s="295"/>
      <c r="W206" s="464">
        <v>3949</v>
      </c>
      <c r="X206" s="294">
        <v>44776</v>
      </c>
      <c r="Y206" s="296">
        <v>15633333</v>
      </c>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c r="BJ206" s="50"/>
      <c r="BK206" s="50"/>
      <c r="BL206" s="50"/>
      <c r="BM206" s="50"/>
      <c r="BN206" s="50"/>
      <c r="BO206" s="50"/>
      <c r="BP206" s="50"/>
      <c r="BQ206" s="50"/>
      <c r="BR206" s="50"/>
      <c r="BS206" s="50"/>
      <c r="BT206" s="50"/>
      <c r="BU206" s="50"/>
      <c r="BV206" s="50"/>
      <c r="BW206" s="50"/>
      <c r="BX206" s="50"/>
      <c r="BY206" s="50"/>
      <c r="BZ206" s="50"/>
      <c r="CA206" s="50"/>
      <c r="CB206" s="50"/>
      <c r="CC206" s="50"/>
      <c r="CD206" s="50"/>
      <c r="CE206" s="50"/>
      <c r="CF206" s="50"/>
      <c r="CG206" s="50"/>
      <c r="CH206" s="50"/>
      <c r="CI206" s="50"/>
      <c r="CJ206" s="50"/>
      <c r="CK206" s="50"/>
      <c r="CL206" s="50"/>
      <c r="CM206" s="50"/>
      <c r="CN206" s="50"/>
      <c r="CO206" s="50"/>
      <c r="CP206" s="50"/>
      <c r="CQ206" s="50"/>
      <c r="CR206" s="50"/>
      <c r="CS206" s="50"/>
      <c r="CT206" s="50"/>
      <c r="CU206" s="50"/>
      <c r="CV206" s="50"/>
      <c r="CW206" s="50"/>
      <c r="CX206" s="50"/>
      <c r="CY206" s="50"/>
      <c r="CZ206" s="50"/>
      <c r="DA206" s="50"/>
      <c r="DB206" s="50"/>
      <c r="DC206" s="50"/>
      <c r="DD206" s="50"/>
      <c r="DE206" s="50"/>
      <c r="DF206" s="50"/>
      <c r="DG206" s="50"/>
      <c r="DH206" s="50"/>
      <c r="DI206" s="50"/>
      <c r="DJ206" s="50"/>
      <c r="DK206" s="50"/>
      <c r="DL206" s="50"/>
      <c r="DM206" s="50"/>
      <c r="DN206" s="50"/>
      <c r="DO206" s="50"/>
      <c r="DP206" s="50"/>
      <c r="DQ206" s="50"/>
      <c r="DR206" s="50"/>
      <c r="DS206" s="50"/>
      <c r="DT206" s="50"/>
      <c r="DU206" s="50"/>
      <c r="DV206" s="50"/>
      <c r="DW206" s="50"/>
      <c r="DX206" s="50"/>
      <c r="DY206" s="50"/>
      <c r="DZ206" s="50"/>
    </row>
    <row r="207" spans="1:130" s="51" customFormat="1" ht="15" x14ac:dyDescent="0.25">
      <c r="A207" s="518"/>
      <c r="B207" s="531"/>
      <c r="C207" s="531"/>
      <c r="D207" s="537"/>
      <c r="E207" s="531"/>
      <c r="F207" s="540"/>
      <c r="G207" s="534"/>
      <c r="H207" s="540"/>
      <c r="I207" s="518"/>
      <c r="J207" s="518"/>
      <c r="K207" s="518"/>
      <c r="L207" s="518"/>
      <c r="M207" s="546"/>
      <c r="N207" s="549"/>
      <c r="O207" s="79"/>
      <c r="P207" s="465"/>
      <c r="Q207" s="79"/>
      <c r="R207" s="295"/>
      <c r="S207" s="46"/>
      <c r="T207" s="464"/>
      <c r="U207" s="294"/>
      <c r="V207" s="295"/>
      <c r="W207" s="464">
        <v>4289</v>
      </c>
      <c r="X207" s="294">
        <v>44776</v>
      </c>
      <c r="Y207" s="296">
        <v>6871667</v>
      </c>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50"/>
      <c r="BL207" s="50"/>
      <c r="BM207" s="50"/>
      <c r="BN207" s="50"/>
      <c r="BO207" s="50"/>
      <c r="BP207" s="50"/>
      <c r="BQ207" s="50"/>
      <c r="BR207" s="50"/>
      <c r="BS207" s="50"/>
      <c r="BT207" s="50"/>
      <c r="BU207" s="50"/>
      <c r="BV207" s="50"/>
      <c r="BW207" s="50"/>
      <c r="BX207" s="50"/>
      <c r="BY207" s="50"/>
      <c r="BZ207" s="50"/>
      <c r="CA207" s="50"/>
      <c r="CB207" s="50"/>
      <c r="CC207" s="50"/>
      <c r="CD207" s="50"/>
      <c r="CE207" s="50"/>
      <c r="CF207" s="50"/>
      <c r="CG207" s="50"/>
      <c r="CH207" s="50"/>
      <c r="CI207" s="50"/>
      <c r="CJ207" s="50"/>
      <c r="CK207" s="50"/>
      <c r="CL207" s="50"/>
      <c r="CM207" s="50"/>
      <c r="CN207" s="50"/>
      <c r="CO207" s="50"/>
      <c r="CP207" s="50"/>
      <c r="CQ207" s="50"/>
      <c r="CR207" s="50"/>
      <c r="CS207" s="50"/>
      <c r="CT207" s="50"/>
      <c r="CU207" s="50"/>
      <c r="CV207" s="50"/>
      <c r="CW207" s="50"/>
      <c r="CX207" s="50"/>
      <c r="CY207" s="50"/>
      <c r="CZ207" s="50"/>
      <c r="DA207" s="50"/>
      <c r="DB207" s="50"/>
      <c r="DC207" s="50"/>
      <c r="DD207" s="50"/>
      <c r="DE207" s="50"/>
      <c r="DF207" s="50"/>
      <c r="DG207" s="50"/>
      <c r="DH207" s="50"/>
      <c r="DI207" s="50"/>
      <c r="DJ207" s="50"/>
      <c r="DK207" s="50"/>
      <c r="DL207" s="50"/>
      <c r="DM207" s="50"/>
      <c r="DN207" s="50"/>
      <c r="DO207" s="50"/>
      <c r="DP207" s="50"/>
      <c r="DQ207" s="50"/>
      <c r="DR207" s="50"/>
      <c r="DS207" s="50"/>
      <c r="DT207" s="50"/>
      <c r="DU207" s="50"/>
      <c r="DV207" s="50"/>
      <c r="DW207" s="50"/>
      <c r="DX207" s="50"/>
      <c r="DY207" s="50"/>
      <c r="DZ207" s="50"/>
    </row>
    <row r="208" spans="1:130" s="51" customFormat="1" ht="15" x14ac:dyDescent="0.25">
      <c r="A208" s="518"/>
      <c r="B208" s="531"/>
      <c r="C208" s="531"/>
      <c r="D208" s="537"/>
      <c r="E208" s="531"/>
      <c r="F208" s="540"/>
      <c r="G208" s="534"/>
      <c r="H208" s="540"/>
      <c r="I208" s="518"/>
      <c r="J208" s="518"/>
      <c r="K208" s="518"/>
      <c r="L208" s="518"/>
      <c r="M208" s="546"/>
      <c r="N208" s="549"/>
      <c r="O208" s="79"/>
      <c r="P208" s="465"/>
      <c r="Q208" s="79"/>
      <c r="R208" s="295"/>
      <c r="S208" s="46"/>
      <c r="T208" s="464"/>
      <c r="U208" s="294"/>
      <c r="V208" s="295"/>
      <c r="W208" s="464">
        <v>4343</v>
      </c>
      <c r="X208" s="294">
        <v>44777</v>
      </c>
      <c r="Y208" s="296">
        <v>5621660</v>
      </c>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c r="BJ208" s="50"/>
      <c r="BK208" s="50"/>
      <c r="BL208" s="50"/>
      <c r="BM208" s="50"/>
      <c r="BN208" s="50"/>
      <c r="BO208" s="50"/>
      <c r="BP208" s="50"/>
      <c r="BQ208" s="50"/>
      <c r="BR208" s="50"/>
      <c r="BS208" s="50"/>
      <c r="BT208" s="50"/>
      <c r="BU208" s="50"/>
      <c r="BV208" s="50"/>
      <c r="BW208" s="50"/>
      <c r="BX208" s="50"/>
      <c r="BY208" s="50"/>
      <c r="BZ208" s="50"/>
      <c r="CA208" s="50"/>
      <c r="CB208" s="50"/>
      <c r="CC208" s="50"/>
      <c r="CD208" s="50"/>
      <c r="CE208" s="50"/>
      <c r="CF208" s="50"/>
      <c r="CG208" s="50"/>
      <c r="CH208" s="50"/>
      <c r="CI208" s="50"/>
      <c r="CJ208" s="50"/>
      <c r="CK208" s="50"/>
      <c r="CL208" s="50"/>
      <c r="CM208" s="50"/>
      <c r="CN208" s="50"/>
      <c r="CO208" s="50"/>
      <c r="CP208" s="50"/>
      <c r="CQ208" s="50"/>
      <c r="CR208" s="50"/>
      <c r="CS208" s="50"/>
      <c r="CT208" s="50"/>
      <c r="CU208" s="50"/>
      <c r="CV208" s="50"/>
      <c r="CW208" s="50"/>
      <c r="CX208" s="50"/>
      <c r="CY208" s="50"/>
      <c r="CZ208" s="50"/>
      <c r="DA208" s="50"/>
      <c r="DB208" s="50"/>
      <c r="DC208" s="50"/>
      <c r="DD208" s="50"/>
      <c r="DE208" s="50"/>
      <c r="DF208" s="50"/>
      <c r="DG208" s="50"/>
      <c r="DH208" s="50"/>
      <c r="DI208" s="50"/>
      <c r="DJ208" s="50"/>
      <c r="DK208" s="50"/>
      <c r="DL208" s="50"/>
      <c r="DM208" s="50"/>
      <c r="DN208" s="50"/>
      <c r="DO208" s="50"/>
      <c r="DP208" s="50"/>
      <c r="DQ208" s="50"/>
      <c r="DR208" s="50"/>
      <c r="DS208" s="50"/>
      <c r="DT208" s="50"/>
      <c r="DU208" s="50"/>
      <c r="DV208" s="50"/>
      <c r="DW208" s="50"/>
      <c r="DX208" s="50"/>
      <c r="DY208" s="50"/>
      <c r="DZ208" s="50"/>
    </row>
    <row r="209" spans="1:130" s="51" customFormat="1" ht="15" x14ac:dyDescent="0.25">
      <c r="A209" s="518"/>
      <c r="B209" s="531"/>
      <c r="C209" s="531"/>
      <c r="D209" s="537"/>
      <c r="E209" s="531"/>
      <c r="F209" s="540"/>
      <c r="G209" s="534"/>
      <c r="H209" s="540"/>
      <c r="I209" s="518"/>
      <c r="J209" s="518"/>
      <c r="K209" s="518"/>
      <c r="L209" s="518"/>
      <c r="M209" s="546"/>
      <c r="N209" s="549"/>
      <c r="O209" s="79"/>
      <c r="P209" s="465"/>
      <c r="Q209" s="79"/>
      <c r="R209" s="295"/>
      <c r="S209" s="46"/>
      <c r="T209" s="464"/>
      <c r="U209" s="294"/>
      <c r="V209" s="295"/>
      <c r="W209" s="464">
        <v>4373</v>
      </c>
      <c r="X209" s="294">
        <v>44778</v>
      </c>
      <c r="Y209" s="296">
        <v>9088120</v>
      </c>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c r="BJ209" s="50"/>
      <c r="BK209" s="50"/>
      <c r="BL209" s="50"/>
      <c r="BM209" s="50"/>
      <c r="BN209" s="50"/>
      <c r="BO209" s="50"/>
      <c r="BP209" s="50"/>
      <c r="BQ209" s="50"/>
      <c r="BR209" s="50"/>
      <c r="BS209" s="50"/>
      <c r="BT209" s="50"/>
      <c r="BU209" s="50"/>
      <c r="BV209" s="50"/>
      <c r="BW209" s="50"/>
      <c r="BX209" s="50"/>
      <c r="BY209" s="50"/>
      <c r="BZ209" s="50"/>
      <c r="CA209" s="50"/>
      <c r="CB209" s="50"/>
      <c r="CC209" s="50"/>
      <c r="CD209" s="50"/>
      <c r="CE209" s="50"/>
      <c r="CF209" s="50"/>
      <c r="CG209" s="50"/>
      <c r="CH209" s="50"/>
      <c r="CI209" s="50"/>
      <c r="CJ209" s="50"/>
      <c r="CK209" s="50"/>
      <c r="CL209" s="50"/>
      <c r="CM209" s="50"/>
      <c r="CN209" s="50"/>
      <c r="CO209" s="50"/>
      <c r="CP209" s="50"/>
      <c r="CQ209" s="50"/>
      <c r="CR209" s="50"/>
      <c r="CS209" s="50"/>
      <c r="CT209" s="50"/>
      <c r="CU209" s="50"/>
      <c r="CV209" s="50"/>
      <c r="CW209" s="50"/>
      <c r="CX209" s="50"/>
      <c r="CY209" s="50"/>
      <c r="CZ209" s="50"/>
      <c r="DA209" s="50"/>
      <c r="DB209" s="50"/>
      <c r="DC209" s="50"/>
      <c r="DD209" s="50"/>
      <c r="DE209" s="50"/>
      <c r="DF209" s="50"/>
      <c r="DG209" s="50"/>
      <c r="DH209" s="50"/>
      <c r="DI209" s="50"/>
      <c r="DJ209" s="50"/>
      <c r="DK209" s="50"/>
      <c r="DL209" s="50"/>
      <c r="DM209" s="50"/>
      <c r="DN209" s="50"/>
      <c r="DO209" s="50"/>
      <c r="DP209" s="50"/>
      <c r="DQ209" s="50"/>
      <c r="DR209" s="50"/>
      <c r="DS209" s="50"/>
      <c r="DT209" s="50"/>
      <c r="DU209" s="50"/>
      <c r="DV209" s="50"/>
      <c r="DW209" s="50"/>
      <c r="DX209" s="50"/>
      <c r="DY209" s="50"/>
      <c r="DZ209" s="50"/>
    </row>
    <row r="210" spans="1:130" s="51" customFormat="1" ht="15" x14ac:dyDescent="0.25">
      <c r="A210" s="518"/>
      <c r="B210" s="531"/>
      <c r="C210" s="531"/>
      <c r="D210" s="537"/>
      <c r="E210" s="531"/>
      <c r="F210" s="540"/>
      <c r="G210" s="534"/>
      <c r="H210" s="540"/>
      <c r="I210" s="518"/>
      <c r="J210" s="518"/>
      <c r="K210" s="518"/>
      <c r="L210" s="518"/>
      <c r="M210" s="546"/>
      <c r="N210" s="549"/>
      <c r="O210" s="79"/>
      <c r="P210" s="465"/>
      <c r="Q210" s="79"/>
      <c r="R210" s="295"/>
      <c r="S210" s="46"/>
      <c r="T210" s="464"/>
      <c r="U210" s="294"/>
      <c r="V210" s="295"/>
      <c r="W210" s="464">
        <v>4449</v>
      </c>
      <c r="X210" s="294">
        <v>44789</v>
      </c>
      <c r="Y210" s="296">
        <v>8873333</v>
      </c>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BK210" s="50"/>
      <c r="BL210" s="50"/>
      <c r="BM210" s="50"/>
      <c r="BN210" s="50"/>
      <c r="BO210" s="50"/>
      <c r="BP210" s="50"/>
      <c r="BQ210" s="50"/>
      <c r="BR210" s="50"/>
      <c r="BS210" s="50"/>
      <c r="BT210" s="50"/>
      <c r="BU210" s="50"/>
      <c r="BV210" s="50"/>
      <c r="BW210" s="50"/>
      <c r="BX210" s="50"/>
      <c r="BY210" s="50"/>
      <c r="BZ210" s="50"/>
      <c r="CA210" s="50"/>
      <c r="CB210" s="50"/>
      <c r="CC210" s="50"/>
      <c r="CD210" s="50"/>
      <c r="CE210" s="50"/>
      <c r="CF210" s="50"/>
      <c r="CG210" s="50"/>
      <c r="CH210" s="50"/>
      <c r="CI210" s="50"/>
      <c r="CJ210" s="50"/>
      <c r="CK210" s="50"/>
      <c r="CL210" s="50"/>
      <c r="CM210" s="50"/>
      <c r="CN210" s="50"/>
      <c r="CO210" s="50"/>
      <c r="CP210" s="50"/>
      <c r="CQ210" s="50"/>
      <c r="CR210" s="50"/>
      <c r="CS210" s="50"/>
      <c r="CT210" s="50"/>
      <c r="CU210" s="50"/>
      <c r="CV210" s="50"/>
      <c r="CW210" s="50"/>
      <c r="CX210" s="50"/>
      <c r="CY210" s="50"/>
      <c r="CZ210" s="50"/>
      <c r="DA210" s="50"/>
      <c r="DB210" s="50"/>
      <c r="DC210" s="50"/>
      <c r="DD210" s="50"/>
      <c r="DE210" s="50"/>
      <c r="DF210" s="50"/>
      <c r="DG210" s="50"/>
      <c r="DH210" s="50"/>
      <c r="DI210" s="50"/>
      <c r="DJ210" s="50"/>
      <c r="DK210" s="50"/>
      <c r="DL210" s="50"/>
      <c r="DM210" s="50"/>
      <c r="DN210" s="50"/>
      <c r="DO210" s="50"/>
      <c r="DP210" s="50"/>
      <c r="DQ210" s="50"/>
      <c r="DR210" s="50"/>
      <c r="DS210" s="50"/>
      <c r="DT210" s="50"/>
      <c r="DU210" s="50"/>
      <c r="DV210" s="50"/>
      <c r="DW210" s="50"/>
      <c r="DX210" s="50"/>
      <c r="DY210" s="50"/>
      <c r="DZ210" s="50"/>
    </row>
    <row r="211" spans="1:130" s="51" customFormat="1" ht="15" x14ac:dyDescent="0.25">
      <c r="A211" s="518"/>
      <c r="B211" s="531"/>
      <c r="C211" s="531"/>
      <c r="D211" s="537"/>
      <c r="E211" s="531"/>
      <c r="F211" s="540"/>
      <c r="G211" s="534"/>
      <c r="H211" s="540"/>
      <c r="I211" s="518"/>
      <c r="J211" s="518"/>
      <c r="K211" s="518"/>
      <c r="L211" s="518"/>
      <c r="M211" s="546"/>
      <c r="N211" s="549"/>
      <c r="O211" s="79"/>
      <c r="P211" s="465"/>
      <c r="Q211" s="79"/>
      <c r="R211" s="295"/>
      <c r="S211" s="46"/>
      <c r="T211" s="464"/>
      <c r="U211" s="294"/>
      <c r="V211" s="295"/>
      <c r="W211" s="464">
        <v>4523</v>
      </c>
      <c r="X211" s="294">
        <v>44792</v>
      </c>
      <c r="Y211" s="296">
        <v>8229400</v>
      </c>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BK211" s="50"/>
      <c r="BL211" s="50"/>
      <c r="BM211" s="50"/>
      <c r="BN211" s="50"/>
      <c r="BO211" s="50"/>
      <c r="BP211" s="50"/>
      <c r="BQ211" s="50"/>
      <c r="BR211" s="50"/>
      <c r="BS211" s="50"/>
      <c r="BT211" s="50"/>
      <c r="BU211" s="50"/>
      <c r="BV211" s="50"/>
      <c r="BW211" s="50"/>
      <c r="BX211" s="50"/>
      <c r="BY211" s="50"/>
      <c r="BZ211" s="50"/>
      <c r="CA211" s="50"/>
      <c r="CB211" s="50"/>
      <c r="CC211" s="50"/>
      <c r="CD211" s="50"/>
      <c r="CE211" s="50"/>
      <c r="CF211" s="50"/>
      <c r="CG211" s="50"/>
      <c r="CH211" s="50"/>
      <c r="CI211" s="50"/>
      <c r="CJ211" s="50"/>
      <c r="CK211" s="50"/>
      <c r="CL211" s="50"/>
      <c r="CM211" s="50"/>
      <c r="CN211" s="50"/>
      <c r="CO211" s="50"/>
      <c r="CP211" s="50"/>
      <c r="CQ211" s="50"/>
      <c r="CR211" s="50"/>
      <c r="CS211" s="50"/>
      <c r="CT211" s="50"/>
      <c r="CU211" s="50"/>
      <c r="CV211" s="50"/>
      <c r="CW211" s="50"/>
      <c r="CX211" s="50"/>
      <c r="CY211" s="50"/>
      <c r="CZ211" s="50"/>
      <c r="DA211" s="50"/>
      <c r="DB211" s="50"/>
      <c r="DC211" s="50"/>
      <c r="DD211" s="50"/>
      <c r="DE211" s="50"/>
      <c r="DF211" s="50"/>
      <c r="DG211" s="50"/>
      <c r="DH211" s="50"/>
      <c r="DI211" s="50"/>
      <c r="DJ211" s="50"/>
      <c r="DK211" s="50"/>
      <c r="DL211" s="50"/>
      <c r="DM211" s="50"/>
      <c r="DN211" s="50"/>
      <c r="DO211" s="50"/>
      <c r="DP211" s="50"/>
      <c r="DQ211" s="50"/>
      <c r="DR211" s="50"/>
      <c r="DS211" s="50"/>
      <c r="DT211" s="50"/>
      <c r="DU211" s="50"/>
      <c r="DV211" s="50"/>
      <c r="DW211" s="50"/>
      <c r="DX211" s="50"/>
      <c r="DY211" s="50"/>
      <c r="DZ211" s="50"/>
    </row>
    <row r="212" spans="1:130" s="51" customFormat="1" ht="15" x14ac:dyDescent="0.25">
      <c r="A212" s="518"/>
      <c r="B212" s="531"/>
      <c r="C212" s="531"/>
      <c r="D212" s="537"/>
      <c r="E212" s="531"/>
      <c r="F212" s="540"/>
      <c r="G212" s="534"/>
      <c r="H212" s="540"/>
      <c r="I212" s="518"/>
      <c r="J212" s="518"/>
      <c r="K212" s="518"/>
      <c r="L212" s="518"/>
      <c r="M212" s="546"/>
      <c r="N212" s="549"/>
      <c r="O212" s="79"/>
      <c r="P212" s="465"/>
      <c r="Q212" s="79"/>
      <c r="R212" s="295"/>
      <c r="S212" s="46"/>
      <c r="T212" s="464"/>
      <c r="U212" s="294"/>
      <c r="V212" s="295"/>
      <c r="W212" s="464">
        <v>4524</v>
      </c>
      <c r="X212" s="294">
        <v>44792</v>
      </c>
      <c r="Y212" s="296">
        <v>8300960</v>
      </c>
      <c r="Z212" s="50"/>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c r="AY212" s="50"/>
      <c r="AZ212" s="50"/>
      <c r="BA212" s="50"/>
      <c r="BB212" s="50"/>
      <c r="BC212" s="50"/>
      <c r="BD212" s="50"/>
      <c r="BE212" s="50"/>
      <c r="BF212" s="50"/>
      <c r="BG212" s="50"/>
      <c r="BH212" s="50"/>
      <c r="BI212" s="50"/>
      <c r="BJ212" s="50"/>
      <c r="BK212" s="50"/>
      <c r="BL212" s="50"/>
      <c r="BM212" s="50"/>
      <c r="BN212" s="50"/>
      <c r="BO212" s="50"/>
      <c r="BP212" s="50"/>
      <c r="BQ212" s="50"/>
      <c r="BR212" s="50"/>
      <c r="BS212" s="50"/>
      <c r="BT212" s="50"/>
      <c r="BU212" s="50"/>
      <c r="BV212" s="50"/>
      <c r="BW212" s="50"/>
      <c r="BX212" s="50"/>
      <c r="BY212" s="50"/>
      <c r="BZ212" s="50"/>
      <c r="CA212" s="50"/>
      <c r="CB212" s="50"/>
      <c r="CC212" s="50"/>
      <c r="CD212" s="50"/>
      <c r="CE212" s="50"/>
      <c r="CF212" s="50"/>
      <c r="CG212" s="50"/>
      <c r="CH212" s="50"/>
      <c r="CI212" s="50"/>
      <c r="CJ212" s="50"/>
      <c r="CK212" s="50"/>
      <c r="CL212" s="50"/>
      <c r="CM212" s="50"/>
      <c r="CN212" s="50"/>
      <c r="CO212" s="50"/>
      <c r="CP212" s="50"/>
      <c r="CQ212" s="50"/>
      <c r="CR212" s="50"/>
      <c r="CS212" s="50"/>
      <c r="CT212" s="50"/>
      <c r="CU212" s="50"/>
      <c r="CV212" s="50"/>
      <c r="CW212" s="50"/>
      <c r="CX212" s="50"/>
      <c r="CY212" s="50"/>
      <c r="CZ212" s="50"/>
      <c r="DA212" s="50"/>
      <c r="DB212" s="50"/>
      <c r="DC212" s="50"/>
      <c r="DD212" s="50"/>
      <c r="DE212" s="50"/>
      <c r="DF212" s="50"/>
      <c r="DG212" s="50"/>
      <c r="DH212" s="50"/>
      <c r="DI212" s="50"/>
      <c r="DJ212" s="50"/>
      <c r="DK212" s="50"/>
      <c r="DL212" s="50"/>
      <c r="DM212" s="50"/>
      <c r="DN212" s="50"/>
      <c r="DO212" s="50"/>
      <c r="DP212" s="50"/>
      <c r="DQ212" s="50"/>
      <c r="DR212" s="50"/>
      <c r="DS212" s="50"/>
      <c r="DT212" s="50"/>
      <c r="DU212" s="50"/>
      <c r="DV212" s="50"/>
      <c r="DW212" s="50"/>
      <c r="DX212" s="50"/>
      <c r="DY212" s="50"/>
      <c r="DZ212" s="50"/>
    </row>
    <row r="213" spans="1:130" s="51" customFormat="1" ht="15" x14ac:dyDescent="0.25">
      <c r="A213" s="518"/>
      <c r="B213" s="531"/>
      <c r="C213" s="531"/>
      <c r="D213" s="537"/>
      <c r="E213" s="531"/>
      <c r="F213" s="540"/>
      <c r="G213" s="534"/>
      <c r="H213" s="540"/>
      <c r="I213" s="518"/>
      <c r="J213" s="518"/>
      <c r="K213" s="518"/>
      <c r="L213" s="518"/>
      <c r="M213" s="546"/>
      <c r="N213" s="549"/>
      <c r="O213" s="79"/>
      <c r="P213" s="465"/>
      <c r="Q213" s="79"/>
      <c r="R213" s="295"/>
      <c r="S213" s="46"/>
      <c r="T213" s="464"/>
      <c r="U213" s="294"/>
      <c r="V213" s="295"/>
      <c r="W213" s="464">
        <v>4526</v>
      </c>
      <c r="X213" s="294">
        <v>44792</v>
      </c>
      <c r="Y213" s="296">
        <v>8300960</v>
      </c>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50"/>
      <c r="BU213" s="50"/>
      <c r="BV213" s="50"/>
      <c r="BW213" s="50"/>
      <c r="BX213" s="50"/>
      <c r="BY213" s="50"/>
      <c r="BZ213" s="50"/>
      <c r="CA213" s="50"/>
      <c r="CB213" s="50"/>
      <c r="CC213" s="50"/>
      <c r="CD213" s="50"/>
      <c r="CE213" s="50"/>
      <c r="CF213" s="50"/>
      <c r="CG213" s="50"/>
      <c r="CH213" s="50"/>
      <c r="CI213" s="50"/>
      <c r="CJ213" s="50"/>
      <c r="CK213" s="50"/>
      <c r="CL213" s="50"/>
      <c r="CM213" s="50"/>
      <c r="CN213" s="50"/>
      <c r="CO213" s="50"/>
      <c r="CP213" s="50"/>
      <c r="CQ213" s="50"/>
      <c r="CR213" s="50"/>
      <c r="CS213" s="50"/>
      <c r="CT213" s="50"/>
      <c r="CU213" s="50"/>
      <c r="CV213" s="50"/>
      <c r="CW213" s="50"/>
      <c r="CX213" s="50"/>
      <c r="CY213" s="50"/>
      <c r="CZ213" s="50"/>
      <c r="DA213" s="50"/>
      <c r="DB213" s="50"/>
      <c r="DC213" s="50"/>
      <c r="DD213" s="50"/>
      <c r="DE213" s="50"/>
      <c r="DF213" s="50"/>
      <c r="DG213" s="50"/>
      <c r="DH213" s="50"/>
      <c r="DI213" s="50"/>
      <c r="DJ213" s="50"/>
      <c r="DK213" s="50"/>
      <c r="DL213" s="50"/>
      <c r="DM213" s="50"/>
      <c r="DN213" s="50"/>
      <c r="DO213" s="50"/>
      <c r="DP213" s="50"/>
      <c r="DQ213" s="50"/>
      <c r="DR213" s="50"/>
      <c r="DS213" s="50"/>
      <c r="DT213" s="50"/>
      <c r="DU213" s="50"/>
      <c r="DV213" s="50"/>
      <c r="DW213" s="50"/>
      <c r="DX213" s="50"/>
      <c r="DY213" s="50"/>
      <c r="DZ213" s="50"/>
    </row>
    <row r="214" spans="1:130" s="51" customFormat="1" ht="15" x14ac:dyDescent="0.25">
      <c r="A214" s="518"/>
      <c r="B214" s="531"/>
      <c r="C214" s="531"/>
      <c r="D214" s="537"/>
      <c r="E214" s="531"/>
      <c r="F214" s="540"/>
      <c r="G214" s="534"/>
      <c r="H214" s="540"/>
      <c r="I214" s="518"/>
      <c r="J214" s="518"/>
      <c r="K214" s="518"/>
      <c r="L214" s="518"/>
      <c r="M214" s="546"/>
      <c r="N214" s="549"/>
      <c r="O214" s="79"/>
      <c r="P214" s="465"/>
      <c r="Q214" s="79"/>
      <c r="R214" s="295"/>
      <c r="S214" s="46"/>
      <c r="T214" s="464"/>
      <c r="U214" s="294"/>
      <c r="V214" s="295"/>
      <c r="W214" s="464"/>
      <c r="X214" s="294"/>
      <c r="Y214" s="296"/>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row>
    <row r="215" spans="1:130" s="51" customFormat="1" ht="15" x14ac:dyDescent="0.25">
      <c r="A215" s="518"/>
      <c r="B215" s="531"/>
      <c r="C215" s="531"/>
      <c r="D215" s="538"/>
      <c r="E215" s="532"/>
      <c r="F215" s="541"/>
      <c r="G215" s="535"/>
      <c r="H215" s="541"/>
      <c r="I215" s="519"/>
      <c r="J215" s="519"/>
      <c r="K215" s="519"/>
      <c r="L215" s="519"/>
      <c r="M215" s="547"/>
      <c r="N215" s="549"/>
      <c r="O215" s="79" t="s">
        <v>1583</v>
      </c>
      <c r="P215" s="371">
        <v>473</v>
      </c>
      <c r="Q215" s="79" t="s">
        <v>1872</v>
      </c>
      <c r="R215" s="295">
        <v>4000000</v>
      </c>
      <c r="S215" s="46"/>
      <c r="T215" s="354">
        <v>975</v>
      </c>
      <c r="U215" s="294">
        <v>44778</v>
      </c>
      <c r="V215" s="295">
        <v>4000000</v>
      </c>
      <c r="W215" s="354">
        <v>4372</v>
      </c>
      <c r="X215" s="294">
        <v>44778</v>
      </c>
      <c r="Y215" s="296">
        <v>4000000</v>
      </c>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row>
    <row r="216" spans="1:130" s="51" customFormat="1" ht="15" x14ac:dyDescent="0.25">
      <c r="A216" s="518"/>
      <c r="B216" s="531"/>
      <c r="C216" s="531"/>
      <c r="D216" s="536" t="s">
        <v>835</v>
      </c>
      <c r="E216" s="530" t="s">
        <v>144</v>
      </c>
      <c r="F216" s="539">
        <v>207000000</v>
      </c>
      <c r="G216" s="533">
        <v>0</v>
      </c>
      <c r="H216" s="539">
        <v>251993169</v>
      </c>
      <c r="I216" s="517"/>
      <c r="J216" s="517"/>
      <c r="K216" s="517"/>
      <c r="L216" s="517"/>
      <c r="M216" s="545">
        <f>+F216+G216+I216+H216+J216+K216-L216</f>
        <v>458993169</v>
      </c>
      <c r="N216" s="549"/>
      <c r="O216" s="79" t="s">
        <v>339</v>
      </c>
      <c r="P216" s="371" t="s">
        <v>445</v>
      </c>
      <c r="Q216" s="79" t="s">
        <v>469</v>
      </c>
      <c r="R216" s="67">
        <v>4465050</v>
      </c>
      <c r="S216" s="46"/>
      <c r="T216" s="38">
        <v>183</v>
      </c>
      <c r="U216" s="123">
        <v>44587</v>
      </c>
      <c r="V216" s="67">
        <v>4465050</v>
      </c>
      <c r="W216" s="38">
        <v>1257</v>
      </c>
      <c r="X216" s="123" t="s">
        <v>860</v>
      </c>
      <c r="Y216" s="296">
        <v>4465050</v>
      </c>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row>
    <row r="217" spans="1:130" s="51" customFormat="1" ht="15" x14ac:dyDescent="0.25">
      <c r="A217" s="518"/>
      <c r="B217" s="531"/>
      <c r="C217" s="531"/>
      <c r="D217" s="537"/>
      <c r="E217" s="531"/>
      <c r="F217" s="540"/>
      <c r="G217" s="534"/>
      <c r="H217" s="540"/>
      <c r="I217" s="518"/>
      <c r="J217" s="518"/>
      <c r="K217" s="518"/>
      <c r="L217" s="518"/>
      <c r="M217" s="546"/>
      <c r="N217" s="549"/>
      <c r="O217" s="79" t="s">
        <v>342</v>
      </c>
      <c r="P217" s="371" t="s">
        <v>446</v>
      </c>
      <c r="Q217" s="79" t="s">
        <v>470</v>
      </c>
      <c r="R217" s="67">
        <v>6697575</v>
      </c>
      <c r="S217" s="46"/>
      <c r="T217" s="38">
        <v>215</v>
      </c>
      <c r="U217" s="123">
        <v>44588</v>
      </c>
      <c r="V217" s="67">
        <v>6697575</v>
      </c>
      <c r="W217" s="38">
        <v>1259</v>
      </c>
      <c r="X217" s="123" t="s">
        <v>860</v>
      </c>
      <c r="Y217" s="296">
        <v>6697575</v>
      </c>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row>
    <row r="218" spans="1:130" s="51" customFormat="1" ht="15" x14ac:dyDescent="0.25">
      <c r="A218" s="518"/>
      <c r="B218" s="531"/>
      <c r="C218" s="531"/>
      <c r="D218" s="537"/>
      <c r="E218" s="531"/>
      <c r="F218" s="540"/>
      <c r="G218" s="534"/>
      <c r="H218" s="540"/>
      <c r="I218" s="518"/>
      <c r="J218" s="518"/>
      <c r="K218" s="518"/>
      <c r="L218" s="518"/>
      <c r="M218" s="546"/>
      <c r="N218" s="549"/>
      <c r="O218" s="79" t="s">
        <v>343</v>
      </c>
      <c r="P218" s="371" t="s">
        <v>447</v>
      </c>
      <c r="Q218" s="79" t="s">
        <v>471</v>
      </c>
      <c r="R218" s="67">
        <v>4465050</v>
      </c>
      <c r="S218" s="46"/>
      <c r="T218" s="38">
        <v>214</v>
      </c>
      <c r="U218" s="123">
        <v>44588</v>
      </c>
      <c r="V218" s="67">
        <v>4465050</v>
      </c>
      <c r="W218" s="38">
        <v>1726</v>
      </c>
      <c r="X218" s="123" t="s">
        <v>1015</v>
      </c>
      <c r="Y218" s="296">
        <v>4465050</v>
      </c>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row>
    <row r="219" spans="1:130" s="51" customFormat="1" ht="15" x14ac:dyDescent="0.25">
      <c r="A219" s="518"/>
      <c r="B219" s="531"/>
      <c r="C219" s="531"/>
      <c r="D219" s="537"/>
      <c r="E219" s="531"/>
      <c r="F219" s="540"/>
      <c r="G219" s="534"/>
      <c r="H219" s="540"/>
      <c r="I219" s="518"/>
      <c r="J219" s="518"/>
      <c r="K219" s="518"/>
      <c r="L219" s="518"/>
      <c r="M219" s="546"/>
      <c r="N219" s="549"/>
      <c r="O219" s="79" t="s">
        <v>344</v>
      </c>
      <c r="P219" s="371" t="s">
        <v>448</v>
      </c>
      <c r="Q219" s="79" t="s">
        <v>472</v>
      </c>
      <c r="R219" s="67">
        <v>4465050</v>
      </c>
      <c r="S219" s="46"/>
      <c r="T219" s="38">
        <v>223</v>
      </c>
      <c r="U219" s="123">
        <v>44588</v>
      </c>
      <c r="V219" s="67">
        <v>4465050</v>
      </c>
      <c r="W219" s="38">
        <v>1730</v>
      </c>
      <c r="X219" s="123" t="s">
        <v>1015</v>
      </c>
      <c r="Y219" s="296">
        <v>4465050</v>
      </c>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row>
    <row r="220" spans="1:130" s="51" customFormat="1" ht="15" x14ac:dyDescent="0.25">
      <c r="A220" s="518"/>
      <c r="B220" s="531"/>
      <c r="C220" s="531"/>
      <c r="D220" s="537"/>
      <c r="E220" s="531"/>
      <c r="F220" s="540"/>
      <c r="G220" s="534"/>
      <c r="H220" s="540"/>
      <c r="I220" s="518"/>
      <c r="J220" s="518"/>
      <c r="K220" s="518"/>
      <c r="L220" s="518"/>
      <c r="M220" s="546"/>
      <c r="N220" s="549"/>
      <c r="O220" s="79" t="s">
        <v>345</v>
      </c>
      <c r="P220" s="371" t="s">
        <v>234</v>
      </c>
      <c r="Q220" s="79" t="s">
        <v>473</v>
      </c>
      <c r="R220" s="67">
        <v>4465050</v>
      </c>
      <c r="S220" s="46"/>
      <c r="T220" s="38">
        <v>209</v>
      </c>
      <c r="U220" s="123">
        <v>44588</v>
      </c>
      <c r="V220" s="67">
        <v>4465050</v>
      </c>
      <c r="W220" s="38">
        <v>1278</v>
      </c>
      <c r="X220" s="123" t="s">
        <v>860</v>
      </c>
      <c r="Y220" s="296">
        <v>4465050</v>
      </c>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row>
    <row r="221" spans="1:130" s="51" customFormat="1" ht="15" x14ac:dyDescent="0.25">
      <c r="A221" s="518"/>
      <c r="B221" s="531"/>
      <c r="C221" s="531"/>
      <c r="D221" s="537"/>
      <c r="E221" s="531"/>
      <c r="F221" s="540"/>
      <c r="G221" s="534"/>
      <c r="H221" s="540"/>
      <c r="I221" s="518"/>
      <c r="J221" s="518"/>
      <c r="K221" s="518"/>
      <c r="L221" s="518"/>
      <c r="M221" s="546"/>
      <c r="N221" s="549"/>
      <c r="O221" s="79" t="s">
        <v>346</v>
      </c>
      <c r="P221" s="371" t="s">
        <v>449</v>
      </c>
      <c r="Q221" s="79" t="s">
        <v>474</v>
      </c>
      <c r="R221" s="67">
        <v>4465050</v>
      </c>
      <c r="S221" s="46"/>
      <c r="T221" s="38">
        <v>234</v>
      </c>
      <c r="U221" s="123">
        <v>44588</v>
      </c>
      <c r="V221" s="67">
        <v>4465050</v>
      </c>
      <c r="W221" s="38">
        <v>1277</v>
      </c>
      <c r="X221" s="123" t="s">
        <v>860</v>
      </c>
      <c r="Y221" s="296">
        <v>4465050</v>
      </c>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row>
    <row r="222" spans="1:130" s="51" customFormat="1" ht="15" x14ac:dyDescent="0.25">
      <c r="A222" s="518"/>
      <c r="B222" s="531"/>
      <c r="C222" s="531"/>
      <c r="D222" s="537"/>
      <c r="E222" s="531"/>
      <c r="F222" s="540"/>
      <c r="G222" s="534"/>
      <c r="H222" s="540"/>
      <c r="I222" s="518"/>
      <c r="J222" s="518"/>
      <c r="K222" s="518"/>
      <c r="L222" s="518"/>
      <c r="M222" s="546"/>
      <c r="N222" s="549"/>
      <c r="O222" s="79" t="s">
        <v>347</v>
      </c>
      <c r="P222" s="371" t="s">
        <v>450</v>
      </c>
      <c r="Q222" s="79" t="s">
        <v>475</v>
      </c>
      <c r="R222" s="67">
        <v>4018545</v>
      </c>
      <c r="S222" s="46"/>
      <c r="T222" s="38">
        <v>226</v>
      </c>
      <c r="U222" s="123">
        <v>44588</v>
      </c>
      <c r="V222" s="67">
        <v>4018545</v>
      </c>
      <c r="W222" s="38">
        <v>1270</v>
      </c>
      <c r="X222" s="123" t="s">
        <v>860</v>
      </c>
      <c r="Y222" s="296">
        <v>4018545</v>
      </c>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row>
    <row r="223" spans="1:130" s="51" customFormat="1" ht="15" x14ac:dyDescent="0.25">
      <c r="A223" s="518"/>
      <c r="B223" s="531"/>
      <c r="C223" s="531"/>
      <c r="D223" s="537"/>
      <c r="E223" s="531"/>
      <c r="F223" s="540"/>
      <c r="G223" s="534"/>
      <c r="H223" s="540"/>
      <c r="I223" s="518"/>
      <c r="J223" s="518"/>
      <c r="K223" s="518"/>
      <c r="L223" s="518"/>
      <c r="M223" s="546"/>
      <c r="N223" s="549"/>
      <c r="O223" s="79" t="s">
        <v>348</v>
      </c>
      <c r="P223" s="371" t="s">
        <v>63</v>
      </c>
      <c r="Q223" s="79" t="s">
        <v>476</v>
      </c>
      <c r="R223" s="67">
        <v>4911555</v>
      </c>
      <c r="S223" s="46"/>
      <c r="T223" s="38">
        <v>207</v>
      </c>
      <c r="U223" s="123">
        <v>44588</v>
      </c>
      <c r="V223" s="67">
        <v>4911555</v>
      </c>
      <c r="W223" s="38">
        <v>1266</v>
      </c>
      <c r="X223" s="123" t="s">
        <v>860</v>
      </c>
      <c r="Y223" s="296">
        <v>4911555</v>
      </c>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row>
    <row r="224" spans="1:130" s="51" customFormat="1" ht="15" x14ac:dyDescent="0.25">
      <c r="A224" s="518"/>
      <c r="B224" s="531"/>
      <c r="C224" s="531"/>
      <c r="D224" s="537"/>
      <c r="E224" s="531"/>
      <c r="F224" s="540"/>
      <c r="G224" s="534"/>
      <c r="H224" s="540"/>
      <c r="I224" s="518"/>
      <c r="J224" s="518"/>
      <c r="K224" s="518"/>
      <c r="L224" s="518"/>
      <c r="M224" s="546"/>
      <c r="N224" s="549"/>
      <c r="O224" s="79" t="s">
        <v>349</v>
      </c>
      <c r="P224" s="371" t="s">
        <v>64</v>
      </c>
      <c r="Q224" s="79" t="s">
        <v>477</v>
      </c>
      <c r="R224" s="67">
        <v>4911555</v>
      </c>
      <c r="S224" s="46"/>
      <c r="T224" s="38">
        <v>225</v>
      </c>
      <c r="U224" s="123">
        <v>44588</v>
      </c>
      <c r="V224" s="67">
        <v>4911555</v>
      </c>
      <c r="W224" s="38">
        <v>1286</v>
      </c>
      <c r="X224" s="123" t="s">
        <v>860</v>
      </c>
      <c r="Y224" s="296">
        <v>4911555</v>
      </c>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row>
    <row r="225" spans="1:130" s="51" customFormat="1" ht="15" x14ac:dyDescent="0.25">
      <c r="A225" s="518"/>
      <c r="B225" s="531"/>
      <c r="C225" s="531"/>
      <c r="D225" s="537"/>
      <c r="E225" s="531"/>
      <c r="F225" s="540"/>
      <c r="G225" s="534"/>
      <c r="H225" s="540"/>
      <c r="I225" s="518"/>
      <c r="J225" s="518"/>
      <c r="K225" s="518"/>
      <c r="L225" s="518"/>
      <c r="M225" s="546"/>
      <c r="N225" s="549"/>
      <c r="O225" s="79" t="s">
        <v>350</v>
      </c>
      <c r="P225" s="371" t="s">
        <v>40</v>
      </c>
      <c r="Q225" s="79" t="s">
        <v>478</v>
      </c>
      <c r="R225" s="67">
        <v>4465050</v>
      </c>
      <c r="S225" s="46"/>
      <c r="T225" s="38">
        <v>192</v>
      </c>
      <c r="U225" s="123" t="s">
        <v>862</v>
      </c>
      <c r="V225" s="67">
        <v>4465050</v>
      </c>
      <c r="W225" s="38">
        <v>1279</v>
      </c>
      <c r="X225" s="123" t="s">
        <v>860</v>
      </c>
      <c r="Y225" s="296">
        <v>4465050</v>
      </c>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row>
    <row r="226" spans="1:130" s="51" customFormat="1" ht="15" x14ac:dyDescent="0.25">
      <c r="A226" s="518"/>
      <c r="B226" s="531"/>
      <c r="C226" s="531"/>
      <c r="D226" s="537"/>
      <c r="E226" s="531"/>
      <c r="F226" s="540"/>
      <c r="G226" s="534"/>
      <c r="H226" s="540"/>
      <c r="I226" s="518"/>
      <c r="J226" s="518"/>
      <c r="K226" s="518"/>
      <c r="L226" s="518"/>
      <c r="M226" s="546"/>
      <c r="N226" s="549"/>
      <c r="O226" s="79" t="s">
        <v>351</v>
      </c>
      <c r="P226" s="371" t="s">
        <v>189</v>
      </c>
      <c r="Q226" s="79" t="s">
        <v>479</v>
      </c>
      <c r="R226" s="67">
        <v>4018545</v>
      </c>
      <c r="S226" s="46"/>
      <c r="T226" s="38">
        <v>197</v>
      </c>
      <c r="U226" s="123" t="s">
        <v>862</v>
      </c>
      <c r="V226" s="67">
        <v>4018545</v>
      </c>
      <c r="W226" s="38">
        <v>1677</v>
      </c>
      <c r="X226" s="123" t="s">
        <v>1055</v>
      </c>
      <c r="Y226" s="296">
        <v>4018545</v>
      </c>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row>
    <row r="227" spans="1:130" s="51" customFormat="1" ht="15" x14ac:dyDescent="0.25">
      <c r="A227" s="518"/>
      <c r="B227" s="531"/>
      <c r="C227" s="531"/>
      <c r="D227" s="537"/>
      <c r="E227" s="531"/>
      <c r="F227" s="540"/>
      <c r="G227" s="534"/>
      <c r="H227" s="540"/>
      <c r="I227" s="518"/>
      <c r="J227" s="518"/>
      <c r="K227" s="518"/>
      <c r="L227" s="518"/>
      <c r="M227" s="546"/>
      <c r="N227" s="549"/>
      <c r="O227" s="79" t="s">
        <v>352</v>
      </c>
      <c r="P227" s="371" t="s">
        <v>451</v>
      </c>
      <c r="Q227" s="79" t="s">
        <v>480</v>
      </c>
      <c r="R227" s="67">
        <v>7590585</v>
      </c>
      <c r="S227" s="46"/>
      <c r="T227" s="38">
        <v>222</v>
      </c>
      <c r="U227" s="123" t="s">
        <v>863</v>
      </c>
      <c r="V227" s="67">
        <v>7590585</v>
      </c>
      <c r="W227" s="38">
        <v>1346</v>
      </c>
      <c r="X227" s="123" t="s">
        <v>860</v>
      </c>
      <c r="Y227" s="296">
        <v>7590585</v>
      </c>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row>
    <row r="228" spans="1:130" s="51" customFormat="1" ht="15" x14ac:dyDescent="0.25">
      <c r="A228" s="518"/>
      <c r="B228" s="531"/>
      <c r="C228" s="531"/>
      <c r="D228" s="537"/>
      <c r="E228" s="531"/>
      <c r="F228" s="540"/>
      <c r="G228" s="534"/>
      <c r="H228" s="540"/>
      <c r="I228" s="518"/>
      <c r="J228" s="518"/>
      <c r="K228" s="518"/>
      <c r="L228" s="518"/>
      <c r="M228" s="546"/>
      <c r="N228" s="549"/>
      <c r="O228" s="79" t="s">
        <v>353</v>
      </c>
      <c r="P228" s="371" t="s">
        <v>452</v>
      </c>
      <c r="Q228" s="79" t="s">
        <v>481</v>
      </c>
      <c r="R228" s="67">
        <v>4911555</v>
      </c>
      <c r="S228" s="46"/>
      <c r="T228" s="38">
        <v>200</v>
      </c>
      <c r="U228" s="123" t="s">
        <v>862</v>
      </c>
      <c r="V228" s="67">
        <v>4911555</v>
      </c>
      <c r="W228" s="38">
        <v>1268</v>
      </c>
      <c r="X228" s="123" t="s">
        <v>860</v>
      </c>
      <c r="Y228" s="296">
        <v>4911555</v>
      </c>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row>
    <row r="229" spans="1:130" s="51" customFormat="1" ht="15" x14ac:dyDescent="0.25">
      <c r="A229" s="518"/>
      <c r="B229" s="531"/>
      <c r="C229" s="531"/>
      <c r="D229" s="537"/>
      <c r="E229" s="531"/>
      <c r="F229" s="540"/>
      <c r="G229" s="534"/>
      <c r="H229" s="540"/>
      <c r="I229" s="518"/>
      <c r="J229" s="518"/>
      <c r="K229" s="518"/>
      <c r="L229" s="518"/>
      <c r="M229" s="546"/>
      <c r="N229" s="549"/>
      <c r="O229" s="79" t="s">
        <v>354</v>
      </c>
      <c r="P229" s="371" t="s">
        <v>453</v>
      </c>
      <c r="Q229" s="79" t="s">
        <v>482</v>
      </c>
      <c r="R229" s="67">
        <v>5358060</v>
      </c>
      <c r="S229" s="46"/>
      <c r="T229" s="38">
        <v>274</v>
      </c>
      <c r="U229" s="123" t="s">
        <v>860</v>
      </c>
      <c r="V229" s="67">
        <v>5358060</v>
      </c>
      <c r="W229" s="38">
        <v>1292</v>
      </c>
      <c r="X229" s="123" t="s">
        <v>860</v>
      </c>
      <c r="Y229" s="296">
        <v>5358060</v>
      </c>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row>
    <row r="230" spans="1:130" s="51" customFormat="1" ht="15" x14ac:dyDescent="0.25">
      <c r="A230" s="518"/>
      <c r="B230" s="531"/>
      <c r="C230" s="531"/>
      <c r="D230" s="537"/>
      <c r="E230" s="531"/>
      <c r="F230" s="540"/>
      <c r="G230" s="534"/>
      <c r="H230" s="540"/>
      <c r="I230" s="518"/>
      <c r="J230" s="518"/>
      <c r="K230" s="518"/>
      <c r="L230" s="518"/>
      <c r="M230" s="546"/>
      <c r="N230" s="549"/>
      <c r="O230" s="79" t="s">
        <v>355</v>
      </c>
      <c r="P230" s="371" t="s">
        <v>454</v>
      </c>
      <c r="Q230" s="79" t="s">
        <v>483</v>
      </c>
      <c r="R230" s="67">
        <v>5358060</v>
      </c>
      <c r="S230" s="46"/>
      <c r="T230" s="38">
        <v>203</v>
      </c>
      <c r="U230" s="123" t="s">
        <v>862</v>
      </c>
      <c r="V230" s="67">
        <v>5358060</v>
      </c>
      <c r="W230" s="38">
        <v>1289</v>
      </c>
      <c r="X230" s="123" t="s">
        <v>860</v>
      </c>
      <c r="Y230" s="296">
        <v>5358060</v>
      </c>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row>
    <row r="231" spans="1:130" s="51" customFormat="1" ht="15" x14ac:dyDescent="0.25">
      <c r="A231" s="518"/>
      <c r="B231" s="531"/>
      <c r="C231" s="531"/>
      <c r="D231" s="537"/>
      <c r="E231" s="531"/>
      <c r="F231" s="540"/>
      <c r="G231" s="534"/>
      <c r="H231" s="540"/>
      <c r="I231" s="518"/>
      <c r="J231" s="518"/>
      <c r="K231" s="518"/>
      <c r="L231" s="518"/>
      <c r="M231" s="546"/>
      <c r="N231" s="549"/>
      <c r="O231" s="79" t="s">
        <v>356</v>
      </c>
      <c r="P231" s="371" t="s">
        <v>455</v>
      </c>
      <c r="Q231" s="79" t="s">
        <v>484</v>
      </c>
      <c r="R231" s="67">
        <v>5358060</v>
      </c>
      <c r="S231" s="46"/>
      <c r="T231" s="38">
        <v>190</v>
      </c>
      <c r="U231" s="123">
        <v>44587</v>
      </c>
      <c r="V231" s="67">
        <v>5358060</v>
      </c>
      <c r="W231" s="38">
        <v>1265</v>
      </c>
      <c r="X231" s="123" t="s">
        <v>860</v>
      </c>
      <c r="Y231" s="296">
        <v>5358060</v>
      </c>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row>
    <row r="232" spans="1:130" s="51" customFormat="1" ht="15" x14ac:dyDescent="0.25">
      <c r="A232" s="518"/>
      <c r="B232" s="531"/>
      <c r="C232" s="531"/>
      <c r="D232" s="537"/>
      <c r="E232" s="531"/>
      <c r="F232" s="540"/>
      <c r="G232" s="534"/>
      <c r="H232" s="540"/>
      <c r="I232" s="518"/>
      <c r="J232" s="518"/>
      <c r="K232" s="518"/>
      <c r="L232" s="518"/>
      <c r="M232" s="546"/>
      <c r="N232" s="549"/>
      <c r="O232" s="79" t="s">
        <v>357</v>
      </c>
      <c r="P232" s="371" t="s">
        <v>456</v>
      </c>
      <c r="Q232" s="79" t="s">
        <v>485</v>
      </c>
      <c r="R232" s="67">
        <v>4465050</v>
      </c>
      <c r="S232" s="46"/>
      <c r="T232" s="38">
        <v>198</v>
      </c>
      <c r="U232" s="123" t="s">
        <v>862</v>
      </c>
      <c r="V232" s="67">
        <v>4465050</v>
      </c>
      <c r="W232" s="38">
        <v>1274</v>
      </c>
      <c r="X232" s="123" t="s">
        <v>860</v>
      </c>
      <c r="Y232" s="296">
        <v>4465050</v>
      </c>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row>
    <row r="233" spans="1:130" s="51" customFormat="1" ht="15" x14ac:dyDescent="0.25">
      <c r="A233" s="518"/>
      <c r="B233" s="531"/>
      <c r="C233" s="531"/>
      <c r="D233" s="537"/>
      <c r="E233" s="531"/>
      <c r="F233" s="540"/>
      <c r="G233" s="534"/>
      <c r="H233" s="540"/>
      <c r="I233" s="518"/>
      <c r="J233" s="518"/>
      <c r="K233" s="518"/>
      <c r="L233" s="518"/>
      <c r="M233" s="546"/>
      <c r="N233" s="549"/>
      <c r="O233" s="79" t="s">
        <v>358</v>
      </c>
      <c r="P233" s="371" t="s">
        <v>41</v>
      </c>
      <c r="Q233" s="79" t="s">
        <v>486</v>
      </c>
      <c r="R233" s="67">
        <v>4465050</v>
      </c>
      <c r="S233" s="46"/>
      <c r="T233" s="38">
        <v>273</v>
      </c>
      <c r="U233" s="123" t="s">
        <v>860</v>
      </c>
      <c r="V233" s="67">
        <v>4465050</v>
      </c>
      <c r="W233" s="38">
        <v>1728</v>
      </c>
      <c r="X233" s="123" t="s">
        <v>1015</v>
      </c>
      <c r="Y233" s="296">
        <v>4465050</v>
      </c>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row>
    <row r="234" spans="1:130" s="51" customFormat="1" ht="15" x14ac:dyDescent="0.25">
      <c r="A234" s="518"/>
      <c r="B234" s="531"/>
      <c r="C234" s="531"/>
      <c r="D234" s="537"/>
      <c r="E234" s="531"/>
      <c r="F234" s="540"/>
      <c r="G234" s="534"/>
      <c r="H234" s="540"/>
      <c r="I234" s="518"/>
      <c r="J234" s="518"/>
      <c r="K234" s="518"/>
      <c r="L234" s="518"/>
      <c r="M234" s="546"/>
      <c r="N234" s="549"/>
      <c r="O234" s="79" t="s">
        <v>359</v>
      </c>
      <c r="P234" s="371" t="s">
        <v>37</v>
      </c>
      <c r="Q234" s="79" t="s">
        <v>487</v>
      </c>
      <c r="R234" s="67">
        <v>4465050</v>
      </c>
      <c r="S234" s="46"/>
      <c r="T234" s="38">
        <v>235</v>
      </c>
      <c r="U234" s="123" t="s">
        <v>863</v>
      </c>
      <c r="V234" s="67">
        <v>4465050</v>
      </c>
      <c r="W234" s="38">
        <v>1287</v>
      </c>
      <c r="X234" s="123" t="s">
        <v>860</v>
      </c>
      <c r="Y234" s="296">
        <v>4465050</v>
      </c>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row>
    <row r="235" spans="1:130" s="51" customFormat="1" ht="15" x14ac:dyDescent="0.25">
      <c r="A235" s="518"/>
      <c r="B235" s="531"/>
      <c r="C235" s="531"/>
      <c r="D235" s="537"/>
      <c r="E235" s="531"/>
      <c r="F235" s="540"/>
      <c r="G235" s="534"/>
      <c r="H235" s="540"/>
      <c r="I235" s="518"/>
      <c r="J235" s="518"/>
      <c r="K235" s="518"/>
      <c r="L235" s="518"/>
      <c r="M235" s="546"/>
      <c r="N235" s="549"/>
      <c r="O235" s="79" t="s">
        <v>360</v>
      </c>
      <c r="P235" s="371" t="s">
        <v>159</v>
      </c>
      <c r="Q235" s="79" t="s">
        <v>488</v>
      </c>
      <c r="R235" s="67">
        <v>5358060</v>
      </c>
      <c r="S235" s="46"/>
      <c r="T235" s="38">
        <v>211</v>
      </c>
      <c r="U235" s="123" t="s">
        <v>863</v>
      </c>
      <c r="V235" s="67">
        <v>5358060</v>
      </c>
      <c r="W235" s="38">
        <v>1263</v>
      </c>
      <c r="X235" s="123" t="s">
        <v>860</v>
      </c>
      <c r="Y235" s="296">
        <v>5358060</v>
      </c>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row>
    <row r="236" spans="1:130" s="51" customFormat="1" ht="15" x14ac:dyDescent="0.25">
      <c r="A236" s="518"/>
      <c r="B236" s="531"/>
      <c r="C236" s="531"/>
      <c r="D236" s="537"/>
      <c r="E236" s="531"/>
      <c r="F236" s="540"/>
      <c r="G236" s="534"/>
      <c r="H236" s="540"/>
      <c r="I236" s="518"/>
      <c r="J236" s="518"/>
      <c r="K236" s="518"/>
      <c r="L236" s="518"/>
      <c r="M236" s="546"/>
      <c r="N236" s="549"/>
      <c r="O236" s="79" t="s">
        <v>361</v>
      </c>
      <c r="P236" s="371" t="s">
        <v>42</v>
      </c>
      <c r="Q236" s="79" t="s">
        <v>489</v>
      </c>
      <c r="R236" s="67">
        <v>5358060</v>
      </c>
      <c r="S236" s="46"/>
      <c r="T236" s="38">
        <v>269</v>
      </c>
      <c r="U236" s="123" t="s">
        <v>860</v>
      </c>
      <c r="V236" s="67">
        <v>5358060</v>
      </c>
      <c r="W236" s="38">
        <v>1733</v>
      </c>
      <c r="X236" s="123" t="s">
        <v>1015</v>
      </c>
      <c r="Y236" s="296">
        <v>5358060</v>
      </c>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row>
    <row r="237" spans="1:130" s="51" customFormat="1" ht="15" x14ac:dyDescent="0.25">
      <c r="A237" s="518"/>
      <c r="B237" s="531"/>
      <c r="C237" s="531"/>
      <c r="D237" s="537"/>
      <c r="E237" s="531"/>
      <c r="F237" s="540"/>
      <c r="G237" s="534"/>
      <c r="H237" s="540"/>
      <c r="I237" s="518"/>
      <c r="J237" s="518"/>
      <c r="K237" s="518"/>
      <c r="L237" s="518"/>
      <c r="M237" s="546"/>
      <c r="N237" s="549"/>
      <c r="O237" s="79" t="s">
        <v>362</v>
      </c>
      <c r="P237" s="371" t="s">
        <v>457</v>
      </c>
      <c r="Q237" s="79" t="s">
        <v>490</v>
      </c>
      <c r="R237" s="67">
        <v>3572040</v>
      </c>
      <c r="S237" s="46"/>
      <c r="T237" s="38">
        <v>239</v>
      </c>
      <c r="U237" s="123" t="s">
        <v>863</v>
      </c>
      <c r="V237" s="67">
        <v>3572040</v>
      </c>
      <c r="W237" s="38">
        <v>1727</v>
      </c>
      <c r="X237" s="123" t="s">
        <v>1015</v>
      </c>
      <c r="Y237" s="296">
        <v>3572040</v>
      </c>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row>
    <row r="238" spans="1:130" s="51" customFormat="1" ht="15" x14ac:dyDescent="0.25">
      <c r="A238" s="518"/>
      <c r="B238" s="531"/>
      <c r="C238" s="531"/>
      <c r="D238" s="537"/>
      <c r="E238" s="531"/>
      <c r="F238" s="540"/>
      <c r="G238" s="534"/>
      <c r="H238" s="540"/>
      <c r="I238" s="518"/>
      <c r="J238" s="518"/>
      <c r="K238" s="518"/>
      <c r="L238" s="518"/>
      <c r="M238" s="546"/>
      <c r="N238" s="549"/>
      <c r="O238" s="79" t="s">
        <v>363</v>
      </c>
      <c r="P238" s="371" t="s">
        <v>458</v>
      </c>
      <c r="Q238" s="79" t="s">
        <v>491</v>
      </c>
      <c r="R238" s="67">
        <v>7590585</v>
      </c>
      <c r="S238" s="46"/>
      <c r="T238" s="38">
        <v>162</v>
      </c>
      <c r="U238" s="123">
        <v>44585</v>
      </c>
      <c r="V238" s="67">
        <v>7590585</v>
      </c>
      <c r="W238" s="38">
        <v>1729</v>
      </c>
      <c r="X238" s="123" t="s">
        <v>1015</v>
      </c>
      <c r="Y238" s="296">
        <v>7590585</v>
      </c>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row>
    <row r="239" spans="1:130" s="51" customFormat="1" ht="15" x14ac:dyDescent="0.25">
      <c r="A239" s="518"/>
      <c r="B239" s="531"/>
      <c r="C239" s="531"/>
      <c r="D239" s="537"/>
      <c r="E239" s="531"/>
      <c r="F239" s="540"/>
      <c r="G239" s="534"/>
      <c r="H239" s="540"/>
      <c r="I239" s="518"/>
      <c r="J239" s="518"/>
      <c r="K239" s="518"/>
      <c r="L239" s="518"/>
      <c r="M239" s="546"/>
      <c r="N239" s="549"/>
      <c r="O239" s="79" t="s">
        <v>364</v>
      </c>
      <c r="P239" s="371" t="s">
        <v>43</v>
      </c>
      <c r="Q239" s="79" t="s">
        <v>492</v>
      </c>
      <c r="R239" s="67">
        <v>4465050</v>
      </c>
      <c r="S239" s="46"/>
      <c r="T239" s="38">
        <v>221</v>
      </c>
      <c r="U239" s="123" t="s">
        <v>863</v>
      </c>
      <c r="V239" s="67">
        <v>4465050</v>
      </c>
      <c r="W239" s="38">
        <v>1281</v>
      </c>
      <c r="X239" s="123" t="s">
        <v>860</v>
      </c>
      <c r="Y239" s="296">
        <v>4465050</v>
      </c>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row>
    <row r="240" spans="1:130" s="51" customFormat="1" ht="15" x14ac:dyDescent="0.25">
      <c r="A240" s="518"/>
      <c r="B240" s="531"/>
      <c r="C240" s="531"/>
      <c r="D240" s="537"/>
      <c r="E240" s="531"/>
      <c r="F240" s="540"/>
      <c r="G240" s="534"/>
      <c r="H240" s="540"/>
      <c r="I240" s="518"/>
      <c r="J240" s="518"/>
      <c r="K240" s="518"/>
      <c r="L240" s="518"/>
      <c r="M240" s="546"/>
      <c r="N240" s="549"/>
      <c r="O240" s="79" t="s">
        <v>365</v>
      </c>
      <c r="P240" s="371" t="s">
        <v>44</v>
      </c>
      <c r="Q240" s="79" t="s">
        <v>493</v>
      </c>
      <c r="R240" s="67">
        <v>4465050</v>
      </c>
      <c r="S240" s="46"/>
      <c r="T240" s="38">
        <v>201</v>
      </c>
      <c r="U240" s="123" t="s">
        <v>862</v>
      </c>
      <c r="V240" s="67">
        <v>4465050</v>
      </c>
      <c r="W240" s="38">
        <v>1732</v>
      </c>
      <c r="X240" s="123" t="s">
        <v>1015</v>
      </c>
      <c r="Y240" s="296">
        <v>4465050</v>
      </c>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row>
    <row r="241" spans="1:130" s="51" customFormat="1" ht="15" x14ac:dyDescent="0.25">
      <c r="A241" s="518"/>
      <c r="B241" s="531"/>
      <c r="C241" s="531"/>
      <c r="D241" s="537"/>
      <c r="E241" s="531"/>
      <c r="F241" s="540"/>
      <c r="G241" s="534"/>
      <c r="H241" s="540"/>
      <c r="I241" s="518"/>
      <c r="J241" s="518"/>
      <c r="K241" s="518"/>
      <c r="L241" s="518"/>
      <c r="M241" s="546"/>
      <c r="N241" s="549"/>
      <c r="O241" s="79" t="s">
        <v>366</v>
      </c>
      <c r="P241" s="371" t="s">
        <v>45</v>
      </c>
      <c r="Q241" s="79" t="s">
        <v>494</v>
      </c>
      <c r="R241" s="67">
        <v>6697575</v>
      </c>
      <c r="S241" s="46"/>
      <c r="T241" s="38">
        <v>182</v>
      </c>
      <c r="U241" s="123">
        <v>44587</v>
      </c>
      <c r="V241" s="67">
        <v>6697575</v>
      </c>
      <c r="W241" s="38">
        <v>1731</v>
      </c>
      <c r="X241" s="123" t="s">
        <v>1015</v>
      </c>
      <c r="Y241" s="296">
        <v>6697575</v>
      </c>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row>
    <row r="242" spans="1:130" s="51" customFormat="1" ht="15" x14ac:dyDescent="0.25">
      <c r="A242" s="518"/>
      <c r="B242" s="531"/>
      <c r="C242" s="531"/>
      <c r="D242" s="537"/>
      <c r="E242" s="531"/>
      <c r="F242" s="540"/>
      <c r="G242" s="534"/>
      <c r="H242" s="540"/>
      <c r="I242" s="518"/>
      <c r="J242" s="518"/>
      <c r="K242" s="518"/>
      <c r="L242" s="518"/>
      <c r="M242" s="546"/>
      <c r="N242" s="549"/>
      <c r="O242" s="79" t="s">
        <v>367</v>
      </c>
      <c r="P242" s="371" t="s">
        <v>15</v>
      </c>
      <c r="Q242" s="79" t="s">
        <v>495</v>
      </c>
      <c r="R242" s="67">
        <v>6697575</v>
      </c>
      <c r="S242" s="46"/>
      <c r="T242" s="38">
        <v>204</v>
      </c>
      <c r="U242" s="123" t="s">
        <v>862</v>
      </c>
      <c r="V242" s="67">
        <v>6697575</v>
      </c>
      <c r="W242" s="38">
        <v>1262</v>
      </c>
      <c r="X242" s="123" t="s">
        <v>860</v>
      </c>
      <c r="Y242" s="296">
        <v>6697575</v>
      </c>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row>
    <row r="243" spans="1:130" s="51" customFormat="1" ht="15" x14ac:dyDescent="0.25">
      <c r="A243" s="518"/>
      <c r="B243" s="531"/>
      <c r="C243" s="531"/>
      <c r="D243" s="537"/>
      <c r="E243" s="531"/>
      <c r="F243" s="540"/>
      <c r="G243" s="534"/>
      <c r="H243" s="540"/>
      <c r="I243" s="518"/>
      <c r="J243" s="518"/>
      <c r="K243" s="518"/>
      <c r="L243" s="518"/>
      <c r="M243" s="546"/>
      <c r="N243" s="549"/>
      <c r="O243" s="79" t="s">
        <v>368</v>
      </c>
      <c r="P243" s="371" t="s">
        <v>19</v>
      </c>
      <c r="Q243" s="79" t="s">
        <v>496</v>
      </c>
      <c r="R243" s="67">
        <v>4465050</v>
      </c>
      <c r="S243" s="46"/>
      <c r="T243" s="38">
        <v>237</v>
      </c>
      <c r="U243" s="123" t="s">
        <v>863</v>
      </c>
      <c r="V243" s="67">
        <v>4465050</v>
      </c>
      <c r="W243" s="38">
        <v>1295</v>
      </c>
      <c r="X243" s="123" t="s">
        <v>860</v>
      </c>
      <c r="Y243" s="296">
        <v>4465050</v>
      </c>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row>
    <row r="244" spans="1:130" s="51" customFormat="1" ht="15" x14ac:dyDescent="0.25">
      <c r="A244" s="518"/>
      <c r="B244" s="531"/>
      <c r="C244" s="531"/>
      <c r="D244" s="537"/>
      <c r="E244" s="531"/>
      <c r="F244" s="540"/>
      <c r="G244" s="534"/>
      <c r="H244" s="540"/>
      <c r="I244" s="518"/>
      <c r="J244" s="518"/>
      <c r="K244" s="518"/>
      <c r="L244" s="518"/>
      <c r="M244" s="546"/>
      <c r="N244" s="549"/>
      <c r="O244" s="79" t="s">
        <v>369</v>
      </c>
      <c r="P244" s="371" t="s">
        <v>244</v>
      </c>
      <c r="Q244" s="79" t="s">
        <v>497</v>
      </c>
      <c r="R244" s="67">
        <v>4465050</v>
      </c>
      <c r="S244" s="46"/>
      <c r="T244" s="38">
        <v>205</v>
      </c>
      <c r="U244" s="123" t="s">
        <v>862</v>
      </c>
      <c r="V244" s="67">
        <v>4465050</v>
      </c>
      <c r="W244" s="38">
        <v>1271</v>
      </c>
      <c r="X244" s="123" t="s">
        <v>860</v>
      </c>
      <c r="Y244" s="296">
        <v>4465050</v>
      </c>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row>
    <row r="245" spans="1:130" s="51" customFormat="1" ht="15" x14ac:dyDescent="0.25">
      <c r="A245" s="518"/>
      <c r="B245" s="531"/>
      <c r="C245" s="531"/>
      <c r="D245" s="537"/>
      <c r="E245" s="531"/>
      <c r="F245" s="540"/>
      <c r="G245" s="534"/>
      <c r="H245" s="540"/>
      <c r="I245" s="518"/>
      <c r="J245" s="518"/>
      <c r="K245" s="518"/>
      <c r="L245" s="518"/>
      <c r="M245" s="546"/>
      <c r="N245" s="549"/>
      <c r="O245" s="79" t="s">
        <v>370</v>
      </c>
      <c r="P245" s="371" t="s">
        <v>210</v>
      </c>
      <c r="Q245" s="79" t="s">
        <v>498</v>
      </c>
      <c r="R245" s="67">
        <v>4465050</v>
      </c>
      <c r="S245" s="46"/>
      <c r="T245" s="38">
        <v>213</v>
      </c>
      <c r="U245" s="123" t="s">
        <v>863</v>
      </c>
      <c r="V245" s="67">
        <v>4465050</v>
      </c>
      <c r="W245" s="38">
        <v>1700</v>
      </c>
      <c r="X245" s="123" t="s">
        <v>1039</v>
      </c>
      <c r="Y245" s="296">
        <v>4465050</v>
      </c>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row>
    <row r="246" spans="1:130" s="51" customFormat="1" ht="15" x14ac:dyDescent="0.25">
      <c r="A246" s="518"/>
      <c r="B246" s="531"/>
      <c r="C246" s="531"/>
      <c r="D246" s="537"/>
      <c r="E246" s="531"/>
      <c r="F246" s="540"/>
      <c r="G246" s="534"/>
      <c r="H246" s="540"/>
      <c r="I246" s="518"/>
      <c r="J246" s="518"/>
      <c r="K246" s="518"/>
      <c r="L246" s="518"/>
      <c r="M246" s="546"/>
      <c r="N246" s="549"/>
      <c r="O246" s="79" t="s">
        <v>371</v>
      </c>
      <c r="P246" s="371" t="s">
        <v>459</v>
      </c>
      <c r="Q246" s="79" t="s">
        <v>499</v>
      </c>
      <c r="R246" s="67">
        <v>3572040</v>
      </c>
      <c r="S246" s="46"/>
      <c r="T246" s="38">
        <v>272</v>
      </c>
      <c r="U246" s="123" t="s">
        <v>860</v>
      </c>
      <c r="V246" s="67">
        <v>3572040</v>
      </c>
      <c r="W246" s="38">
        <v>1291</v>
      </c>
      <c r="X246" s="123" t="s">
        <v>860</v>
      </c>
      <c r="Y246" s="296">
        <v>3572040</v>
      </c>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row>
    <row r="247" spans="1:130" s="51" customFormat="1" ht="15" x14ac:dyDescent="0.25">
      <c r="A247" s="518"/>
      <c r="B247" s="531"/>
      <c r="C247" s="531"/>
      <c r="D247" s="537"/>
      <c r="E247" s="531"/>
      <c r="F247" s="540"/>
      <c r="G247" s="534"/>
      <c r="H247" s="540"/>
      <c r="I247" s="518"/>
      <c r="J247" s="518"/>
      <c r="K247" s="518"/>
      <c r="L247" s="518"/>
      <c r="M247" s="546"/>
      <c r="N247" s="549"/>
      <c r="O247" s="79" t="s">
        <v>374</v>
      </c>
      <c r="P247" s="371" t="s">
        <v>460</v>
      </c>
      <c r="Q247" s="79" t="s">
        <v>500</v>
      </c>
      <c r="R247" s="372">
        <v>6697575</v>
      </c>
      <c r="S247" s="46"/>
      <c r="T247" s="38">
        <v>191</v>
      </c>
      <c r="U247" s="123" t="s">
        <v>862</v>
      </c>
      <c r="V247" s="67">
        <v>6697575</v>
      </c>
      <c r="W247" s="38">
        <v>1258</v>
      </c>
      <c r="X247" s="123" t="s">
        <v>860</v>
      </c>
      <c r="Y247" s="296">
        <v>6697575</v>
      </c>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row>
    <row r="248" spans="1:130" s="51" customFormat="1" ht="15" x14ac:dyDescent="0.25">
      <c r="A248" s="518"/>
      <c r="B248" s="531"/>
      <c r="C248" s="531"/>
      <c r="D248" s="537"/>
      <c r="E248" s="531"/>
      <c r="F248" s="540"/>
      <c r="G248" s="534"/>
      <c r="H248" s="540"/>
      <c r="I248" s="518"/>
      <c r="J248" s="518"/>
      <c r="K248" s="518"/>
      <c r="L248" s="518"/>
      <c r="M248" s="546"/>
      <c r="N248" s="549"/>
      <c r="O248" s="79" t="s">
        <v>375</v>
      </c>
      <c r="P248" s="371" t="s">
        <v>461</v>
      </c>
      <c r="Q248" s="79" t="s">
        <v>501</v>
      </c>
      <c r="R248" s="372">
        <v>4465050</v>
      </c>
      <c r="S248" s="46"/>
      <c r="T248" s="38">
        <v>220</v>
      </c>
      <c r="U248" s="123" t="s">
        <v>863</v>
      </c>
      <c r="V248" s="67">
        <v>4465050</v>
      </c>
      <c r="W248" s="38">
        <v>1273</v>
      </c>
      <c r="X248" s="123" t="s">
        <v>860</v>
      </c>
      <c r="Y248" s="296">
        <v>4465050</v>
      </c>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row>
    <row r="249" spans="1:130" s="51" customFormat="1" ht="15" x14ac:dyDescent="0.25">
      <c r="A249" s="518"/>
      <c r="B249" s="531"/>
      <c r="C249" s="531"/>
      <c r="D249" s="537"/>
      <c r="E249" s="531"/>
      <c r="F249" s="540"/>
      <c r="G249" s="534"/>
      <c r="H249" s="540"/>
      <c r="I249" s="518"/>
      <c r="J249" s="518"/>
      <c r="K249" s="518"/>
      <c r="L249" s="518"/>
      <c r="M249" s="546"/>
      <c r="N249" s="549"/>
      <c r="O249" s="79" t="s">
        <v>381</v>
      </c>
      <c r="P249" s="371" t="s">
        <v>462</v>
      </c>
      <c r="Q249" s="79" t="s">
        <v>502</v>
      </c>
      <c r="R249" s="372">
        <v>4465050</v>
      </c>
      <c r="S249" s="46"/>
      <c r="T249" s="38">
        <v>199</v>
      </c>
      <c r="U249" s="123" t="s">
        <v>862</v>
      </c>
      <c r="V249" s="67">
        <v>4465050</v>
      </c>
      <c r="W249" s="38">
        <v>1264</v>
      </c>
      <c r="X249" s="123" t="s">
        <v>860</v>
      </c>
      <c r="Y249" s="296">
        <v>4465050</v>
      </c>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c r="BJ249" s="50"/>
      <c r="BK249" s="50"/>
      <c r="BL249" s="50"/>
      <c r="BM249" s="50"/>
      <c r="BN249" s="50"/>
      <c r="BO249" s="50"/>
      <c r="BP249" s="50"/>
      <c r="BQ249" s="50"/>
      <c r="BR249" s="50"/>
      <c r="BS249" s="50"/>
      <c r="BT249" s="50"/>
      <c r="BU249" s="50"/>
      <c r="BV249" s="50"/>
      <c r="BW249" s="50"/>
      <c r="BX249" s="50"/>
      <c r="BY249" s="50"/>
      <c r="BZ249" s="50"/>
      <c r="CA249" s="50"/>
      <c r="CB249" s="50"/>
      <c r="CC249" s="50"/>
      <c r="CD249" s="50"/>
      <c r="CE249" s="50"/>
      <c r="CF249" s="50"/>
      <c r="CG249" s="50"/>
      <c r="CH249" s="50"/>
      <c r="CI249" s="50"/>
      <c r="CJ249" s="50"/>
      <c r="CK249" s="50"/>
      <c r="CL249" s="50"/>
      <c r="CM249" s="50"/>
      <c r="CN249" s="50"/>
      <c r="CO249" s="50"/>
      <c r="CP249" s="50"/>
      <c r="CQ249" s="50"/>
      <c r="CR249" s="50"/>
      <c r="CS249" s="50"/>
      <c r="CT249" s="50"/>
      <c r="CU249" s="50"/>
      <c r="CV249" s="50"/>
      <c r="CW249" s="50"/>
      <c r="CX249" s="50"/>
      <c r="CY249" s="50"/>
      <c r="CZ249" s="50"/>
      <c r="DA249" s="50"/>
      <c r="DB249" s="50"/>
      <c r="DC249" s="50"/>
      <c r="DD249" s="50"/>
      <c r="DE249" s="50"/>
      <c r="DF249" s="50"/>
      <c r="DG249" s="50"/>
      <c r="DH249" s="50"/>
      <c r="DI249" s="50"/>
      <c r="DJ249" s="50"/>
      <c r="DK249" s="50"/>
      <c r="DL249" s="50"/>
      <c r="DM249" s="50"/>
      <c r="DN249" s="50"/>
      <c r="DO249" s="50"/>
      <c r="DP249" s="50"/>
      <c r="DQ249" s="50"/>
      <c r="DR249" s="50"/>
      <c r="DS249" s="50"/>
      <c r="DT249" s="50"/>
      <c r="DU249" s="50"/>
      <c r="DV249" s="50"/>
      <c r="DW249" s="50"/>
      <c r="DX249" s="50"/>
      <c r="DY249" s="50"/>
      <c r="DZ249" s="50"/>
    </row>
    <row r="250" spans="1:130" s="51" customFormat="1" ht="15" x14ac:dyDescent="0.25">
      <c r="A250" s="518"/>
      <c r="B250" s="531"/>
      <c r="C250" s="531"/>
      <c r="D250" s="537"/>
      <c r="E250" s="531"/>
      <c r="F250" s="540"/>
      <c r="G250" s="534"/>
      <c r="H250" s="540"/>
      <c r="I250" s="518"/>
      <c r="J250" s="518"/>
      <c r="K250" s="518"/>
      <c r="L250" s="518"/>
      <c r="M250" s="546"/>
      <c r="N250" s="549"/>
      <c r="O250" s="79" t="s">
        <v>382</v>
      </c>
      <c r="P250" s="371" t="s">
        <v>463</v>
      </c>
      <c r="Q250" s="79" t="s">
        <v>503</v>
      </c>
      <c r="R250" s="372">
        <v>4911555</v>
      </c>
      <c r="S250" s="46"/>
      <c r="T250" s="38">
        <v>208</v>
      </c>
      <c r="U250" s="123" t="s">
        <v>863</v>
      </c>
      <c r="V250" s="67">
        <v>4911555</v>
      </c>
      <c r="W250" s="38">
        <v>1285</v>
      </c>
      <c r="X250" s="123" t="s">
        <v>860</v>
      </c>
      <c r="Y250" s="296">
        <v>4911555</v>
      </c>
      <c r="Z250" s="50"/>
      <c r="AA250" s="50"/>
      <c r="AB250" s="50"/>
      <c r="AC250" s="50"/>
      <c r="AD250" s="50"/>
      <c r="AE250" s="50"/>
      <c r="AF250" s="50"/>
      <c r="AG250" s="50"/>
      <c r="AH250" s="50"/>
      <c r="AI250" s="50"/>
      <c r="AJ250" s="50"/>
      <c r="AK250" s="50"/>
      <c r="AL250" s="50"/>
      <c r="AM250" s="50"/>
      <c r="AN250" s="50"/>
      <c r="AO250" s="50"/>
      <c r="AP250" s="50"/>
      <c r="AQ250" s="50"/>
      <c r="AR250" s="50"/>
      <c r="AS250" s="50"/>
      <c r="AT250" s="50"/>
      <c r="AU250" s="50"/>
      <c r="AV250" s="50"/>
      <c r="AW250" s="50"/>
      <c r="AX250" s="50"/>
      <c r="AY250" s="50"/>
      <c r="AZ250" s="50"/>
      <c r="BA250" s="50"/>
      <c r="BB250" s="50"/>
      <c r="BC250" s="50"/>
      <c r="BD250" s="50"/>
      <c r="BE250" s="50"/>
      <c r="BF250" s="50"/>
      <c r="BG250" s="50"/>
      <c r="BH250" s="50"/>
      <c r="BI250" s="50"/>
      <c r="BJ250" s="50"/>
      <c r="BK250" s="50"/>
      <c r="BL250" s="50"/>
      <c r="BM250" s="50"/>
      <c r="BN250" s="50"/>
      <c r="BO250" s="50"/>
      <c r="BP250" s="50"/>
      <c r="BQ250" s="50"/>
      <c r="BR250" s="50"/>
      <c r="BS250" s="50"/>
      <c r="BT250" s="50"/>
      <c r="BU250" s="50"/>
      <c r="BV250" s="50"/>
      <c r="BW250" s="50"/>
      <c r="BX250" s="50"/>
      <c r="BY250" s="50"/>
      <c r="BZ250" s="50"/>
      <c r="CA250" s="50"/>
      <c r="CB250" s="50"/>
      <c r="CC250" s="50"/>
      <c r="CD250" s="50"/>
      <c r="CE250" s="50"/>
      <c r="CF250" s="50"/>
      <c r="CG250" s="50"/>
      <c r="CH250" s="50"/>
      <c r="CI250" s="50"/>
      <c r="CJ250" s="50"/>
      <c r="CK250" s="50"/>
      <c r="CL250" s="50"/>
      <c r="CM250" s="50"/>
      <c r="CN250" s="50"/>
      <c r="CO250" s="50"/>
      <c r="CP250" s="50"/>
      <c r="CQ250" s="50"/>
      <c r="CR250" s="50"/>
      <c r="CS250" s="50"/>
      <c r="CT250" s="50"/>
      <c r="CU250" s="50"/>
      <c r="CV250" s="50"/>
      <c r="CW250" s="50"/>
      <c r="CX250" s="50"/>
      <c r="CY250" s="50"/>
      <c r="CZ250" s="50"/>
      <c r="DA250" s="50"/>
      <c r="DB250" s="50"/>
      <c r="DC250" s="50"/>
      <c r="DD250" s="50"/>
      <c r="DE250" s="50"/>
      <c r="DF250" s="50"/>
      <c r="DG250" s="50"/>
      <c r="DH250" s="50"/>
      <c r="DI250" s="50"/>
      <c r="DJ250" s="50"/>
      <c r="DK250" s="50"/>
      <c r="DL250" s="50"/>
      <c r="DM250" s="50"/>
      <c r="DN250" s="50"/>
      <c r="DO250" s="50"/>
      <c r="DP250" s="50"/>
      <c r="DQ250" s="50"/>
      <c r="DR250" s="50"/>
      <c r="DS250" s="50"/>
      <c r="DT250" s="50"/>
      <c r="DU250" s="50"/>
      <c r="DV250" s="50"/>
      <c r="DW250" s="50"/>
      <c r="DX250" s="50"/>
      <c r="DY250" s="50"/>
      <c r="DZ250" s="50"/>
    </row>
    <row r="251" spans="1:130" s="51" customFormat="1" ht="15" x14ac:dyDescent="0.25">
      <c r="A251" s="518"/>
      <c r="B251" s="531"/>
      <c r="C251" s="531"/>
      <c r="D251" s="537"/>
      <c r="E251" s="531"/>
      <c r="F251" s="540"/>
      <c r="G251" s="534"/>
      <c r="H251" s="540"/>
      <c r="I251" s="518"/>
      <c r="J251" s="518"/>
      <c r="K251" s="518"/>
      <c r="L251" s="518"/>
      <c r="M251" s="546"/>
      <c r="N251" s="549"/>
      <c r="O251" s="79" t="s">
        <v>383</v>
      </c>
      <c r="P251" s="371" t="s">
        <v>464</v>
      </c>
      <c r="Q251" s="79" t="s">
        <v>504</v>
      </c>
      <c r="R251" s="372">
        <v>6697575</v>
      </c>
      <c r="S251" s="46"/>
      <c r="T251" s="38">
        <v>195</v>
      </c>
      <c r="U251" s="123" t="s">
        <v>862</v>
      </c>
      <c r="V251" s="67">
        <v>6697575</v>
      </c>
      <c r="W251" s="38">
        <v>1283</v>
      </c>
      <c r="X251" s="123" t="s">
        <v>860</v>
      </c>
      <c r="Y251" s="296">
        <v>6697575</v>
      </c>
      <c r="Z251" s="50"/>
      <c r="AA251" s="50"/>
      <c r="AB251" s="50"/>
      <c r="AC251" s="50"/>
      <c r="AD251" s="50"/>
      <c r="AE251" s="50"/>
      <c r="AF251" s="50"/>
      <c r="AG251" s="50"/>
      <c r="AH251" s="50"/>
      <c r="AI251" s="50"/>
      <c r="AJ251" s="50"/>
      <c r="AK251" s="50"/>
      <c r="AL251" s="50"/>
      <c r="AM251" s="50"/>
      <c r="AN251" s="50"/>
      <c r="AO251" s="50"/>
      <c r="AP251" s="50"/>
      <c r="AQ251" s="50"/>
      <c r="AR251" s="50"/>
      <c r="AS251" s="50"/>
      <c r="AT251" s="50"/>
      <c r="AU251" s="50"/>
      <c r="AV251" s="50"/>
      <c r="AW251" s="50"/>
      <c r="AX251" s="50"/>
      <c r="AY251" s="50"/>
      <c r="AZ251" s="50"/>
      <c r="BA251" s="50"/>
      <c r="BB251" s="50"/>
      <c r="BC251" s="50"/>
      <c r="BD251" s="50"/>
      <c r="BE251" s="50"/>
      <c r="BF251" s="50"/>
      <c r="BG251" s="50"/>
      <c r="BH251" s="50"/>
      <c r="BI251" s="50"/>
      <c r="BJ251" s="50"/>
      <c r="BK251" s="50"/>
      <c r="BL251" s="50"/>
      <c r="BM251" s="50"/>
      <c r="BN251" s="50"/>
      <c r="BO251" s="50"/>
      <c r="BP251" s="50"/>
      <c r="BQ251" s="50"/>
      <c r="BR251" s="50"/>
      <c r="BS251" s="50"/>
      <c r="BT251" s="50"/>
      <c r="BU251" s="50"/>
      <c r="BV251" s="50"/>
      <c r="BW251" s="50"/>
      <c r="BX251" s="50"/>
      <c r="BY251" s="50"/>
      <c r="BZ251" s="50"/>
      <c r="CA251" s="50"/>
      <c r="CB251" s="50"/>
      <c r="CC251" s="50"/>
      <c r="CD251" s="50"/>
      <c r="CE251" s="50"/>
      <c r="CF251" s="50"/>
      <c r="CG251" s="50"/>
      <c r="CH251" s="50"/>
      <c r="CI251" s="50"/>
      <c r="CJ251" s="50"/>
      <c r="CK251" s="50"/>
      <c r="CL251" s="50"/>
      <c r="CM251" s="50"/>
      <c r="CN251" s="50"/>
      <c r="CO251" s="50"/>
      <c r="CP251" s="50"/>
      <c r="CQ251" s="50"/>
      <c r="CR251" s="50"/>
      <c r="CS251" s="50"/>
      <c r="CT251" s="50"/>
      <c r="CU251" s="50"/>
      <c r="CV251" s="50"/>
      <c r="CW251" s="50"/>
      <c r="CX251" s="50"/>
      <c r="CY251" s="50"/>
      <c r="CZ251" s="50"/>
      <c r="DA251" s="50"/>
      <c r="DB251" s="50"/>
      <c r="DC251" s="50"/>
      <c r="DD251" s="50"/>
      <c r="DE251" s="50"/>
      <c r="DF251" s="50"/>
      <c r="DG251" s="50"/>
      <c r="DH251" s="50"/>
      <c r="DI251" s="50"/>
      <c r="DJ251" s="50"/>
      <c r="DK251" s="50"/>
      <c r="DL251" s="50"/>
      <c r="DM251" s="50"/>
      <c r="DN251" s="50"/>
      <c r="DO251" s="50"/>
      <c r="DP251" s="50"/>
      <c r="DQ251" s="50"/>
      <c r="DR251" s="50"/>
      <c r="DS251" s="50"/>
      <c r="DT251" s="50"/>
      <c r="DU251" s="50"/>
      <c r="DV251" s="50"/>
      <c r="DW251" s="50"/>
      <c r="DX251" s="50"/>
      <c r="DY251" s="50"/>
      <c r="DZ251" s="50"/>
    </row>
    <row r="252" spans="1:130" s="51" customFormat="1" ht="15" x14ac:dyDescent="0.25">
      <c r="A252" s="518"/>
      <c r="B252" s="531"/>
      <c r="C252" s="531"/>
      <c r="D252" s="537"/>
      <c r="E252" s="531"/>
      <c r="F252" s="540"/>
      <c r="G252" s="534"/>
      <c r="H252" s="540"/>
      <c r="I252" s="518"/>
      <c r="J252" s="518"/>
      <c r="K252" s="518"/>
      <c r="L252" s="518"/>
      <c r="M252" s="546"/>
      <c r="N252" s="549"/>
      <c r="O252" s="79" t="s">
        <v>384</v>
      </c>
      <c r="P252" s="371" t="s">
        <v>465</v>
      </c>
      <c r="Q252" s="79" t="s">
        <v>505</v>
      </c>
      <c r="R252" s="372">
        <v>2679030</v>
      </c>
      <c r="S252" s="46"/>
      <c r="T252" s="38">
        <v>233</v>
      </c>
      <c r="U252" s="123" t="s">
        <v>863</v>
      </c>
      <c r="V252" s="67">
        <v>2679030</v>
      </c>
      <c r="W252" s="38">
        <v>1307</v>
      </c>
      <c r="X252" s="123" t="s">
        <v>860</v>
      </c>
      <c r="Y252" s="296">
        <v>2679030</v>
      </c>
      <c r="Z252" s="50"/>
      <c r="AA252" s="50"/>
      <c r="AB252" s="50"/>
      <c r="AC252" s="50"/>
      <c r="AD252" s="50"/>
      <c r="AE252" s="50"/>
      <c r="AF252" s="50"/>
      <c r="AG252" s="50"/>
      <c r="AH252" s="50"/>
      <c r="AI252" s="50"/>
      <c r="AJ252" s="50"/>
      <c r="AK252" s="50"/>
      <c r="AL252" s="50"/>
      <c r="AM252" s="50"/>
      <c r="AN252" s="50"/>
      <c r="AO252" s="50"/>
      <c r="AP252" s="50"/>
      <c r="AQ252" s="50"/>
      <c r="AR252" s="50"/>
      <c r="AS252" s="50"/>
      <c r="AT252" s="50"/>
      <c r="AU252" s="50"/>
      <c r="AV252" s="50"/>
      <c r="AW252" s="50"/>
      <c r="AX252" s="50"/>
      <c r="AY252" s="50"/>
      <c r="AZ252" s="50"/>
      <c r="BA252" s="50"/>
      <c r="BB252" s="50"/>
      <c r="BC252" s="50"/>
      <c r="BD252" s="50"/>
      <c r="BE252" s="50"/>
      <c r="BF252" s="50"/>
      <c r="BG252" s="50"/>
      <c r="BH252" s="50"/>
      <c r="BI252" s="50"/>
      <c r="BJ252" s="50"/>
      <c r="BK252" s="50"/>
      <c r="BL252" s="50"/>
      <c r="BM252" s="50"/>
      <c r="BN252" s="50"/>
      <c r="BO252" s="50"/>
      <c r="BP252" s="50"/>
      <c r="BQ252" s="50"/>
      <c r="BR252" s="50"/>
      <c r="BS252" s="50"/>
      <c r="BT252" s="50"/>
      <c r="BU252" s="50"/>
      <c r="BV252" s="50"/>
      <c r="BW252" s="50"/>
      <c r="BX252" s="50"/>
      <c r="BY252" s="50"/>
      <c r="BZ252" s="50"/>
      <c r="CA252" s="50"/>
      <c r="CB252" s="50"/>
      <c r="CC252" s="50"/>
      <c r="CD252" s="50"/>
      <c r="CE252" s="50"/>
      <c r="CF252" s="50"/>
      <c r="CG252" s="50"/>
      <c r="CH252" s="50"/>
      <c r="CI252" s="50"/>
      <c r="CJ252" s="50"/>
      <c r="CK252" s="50"/>
      <c r="CL252" s="50"/>
      <c r="CM252" s="50"/>
      <c r="CN252" s="50"/>
      <c r="CO252" s="50"/>
      <c r="CP252" s="50"/>
      <c r="CQ252" s="50"/>
      <c r="CR252" s="50"/>
      <c r="CS252" s="50"/>
      <c r="CT252" s="50"/>
      <c r="CU252" s="50"/>
      <c r="CV252" s="50"/>
      <c r="CW252" s="50"/>
      <c r="CX252" s="50"/>
      <c r="CY252" s="50"/>
      <c r="CZ252" s="50"/>
      <c r="DA252" s="50"/>
      <c r="DB252" s="50"/>
      <c r="DC252" s="50"/>
      <c r="DD252" s="50"/>
      <c r="DE252" s="50"/>
      <c r="DF252" s="50"/>
      <c r="DG252" s="50"/>
      <c r="DH252" s="50"/>
      <c r="DI252" s="50"/>
      <c r="DJ252" s="50"/>
      <c r="DK252" s="50"/>
      <c r="DL252" s="50"/>
      <c r="DM252" s="50"/>
      <c r="DN252" s="50"/>
      <c r="DO252" s="50"/>
      <c r="DP252" s="50"/>
      <c r="DQ252" s="50"/>
      <c r="DR252" s="50"/>
      <c r="DS252" s="50"/>
      <c r="DT252" s="50"/>
      <c r="DU252" s="50"/>
      <c r="DV252" s="50"/>
      <c r="DW252" s="50"/>
      <c r="DX252" s="50"/>
      <c r="DY252" s="50"/>
      <c r="DZ252" s="50"/>
    </row>
    <row r="253" spans="1:130" s="51" customFormat="1" ht="15" x14ac:dyDescent="0.25">
      <c r="A253" s="518"/>
      <c r="B253" s="531"/>
      <c r="C253" s="531"/>
      <c r="D253" s="537"/>
      <c r="E253" s="531"/>
      <c r="F253" s="540"/>
      <c r="G253" s="534"/>
      <c r="H253" s="540"/>
      <c r="I253" s="518"/>
      <c r="J253" s="518"/>
      <c r="K253" s="518"/>
      <c r="L253" s="518"/>
      <c r="M253" s="546"/>
      <c r="N253" s="549"/>
      <c r="O253" s="79" t="s">
        <v>385</v>
      </c>
      <c r="P253" s="371" t="s">
        <v>466</v>
      </c>
      <c r="Q253" s="79" t="s">
        <v>506</v>
      </c>
      <c r="R253" s="372">
        <v>7358835</v>
      </c>
      <c r="S253" s="46"/>
      <c r="T253" s="38">
        <v>238</v>
      </c>
      <c r="U253" s="123" t="s">
        <v>863</v>
      </c>
      <c r="V253" s="67">
        <v>7358835</v>
      </c>
      <c r="W253" s="38">
        <v>1267</v>
      </c>
      <c r="X253" s="123" t="s">
        <v>860</v>
      </c>
      <c r="Y253" s="296">
        <v>7358835</v>
      </c>
      <c r="Z253" s="50"/>
      <c r="AA253" s="50"/>
      <c r="AB253" s="50"/>
      <c r="AC253" s="50"/>
      <c r="AD253" s="50"/>
      <c r="AE253" s="50"/>
      <c r="AF253" s="50"/>
      <c r="AG253" s="50"/>
      <c r="AH253" s="50"/>
      <c r="AI253" s="50"/>
      <c r="AJ253" s="50"/>
      <c r="AK253" s="50"/>
      <c r="AL253" s="50"/>
      <c r="AM253" s="50"/>
      <c r="AN253" s="50"/>
      <c r="AO253" s="50"/>
      <c r="AP253" s="50"/>
      <c r="AQ253" s="50"/>
      <c r="AR253" s="50"/>
      <c r="AS253" s="50"/>
      <c r="AT253" s="50"/>
      <c r="AU253" s="50"/>
      <c r="AV253" s="50"/>
      <c r="AW253" s="50"/>
      <c r="AX253" s="50"/>
      <c r="AY253" s="50"/>
      <c r="AZ253" s="50"/>
      <c r="BA253" s="50"/>
      <c r="BB253" s="50"/>
      <c r="BC253" s="50"/>
      <c r="BD253" s="50"/>
      <c r="BE253" s="50"/>
      <c r="BF253" s="50"/>
      <c r="BG253" s="50"/>
      <c r="BH253" s="50"/>
      <c r="BI253" s="50"/>
      <c r="BJ253" s="50"/>
      <c r="BK253" s="50"/>
      <c r="BL253" s="50"/>
      <c r="BM253" s="50"/>
      <c r="BN253" s="50"/>
      <c r="BO253" s="50"/>
      <c r="BP253" s="50"/>
      <c r="BQ253" s="50"/>
      <c r="BR253" s="50"/>
      <c r="BS253" s="50"/>
      <c r="BT253" s="50"/>
      <c r="BU253" s="50"/>
      <c r="BV253" s="50"/>
      <c r="BW253" s="50"/>
      <c r="BX253" s="50"/>
      <c r="BY253" s="50"/>
      <c r="BZ253" s="50"/>
      <c r="CA253" s="50"/>
      <c r="CB253" s="50"/>
      <c r="CC253" s="50"/>
      <c r="CD253" s="50"/>
      <c r="CE253" s="50"/>
      <c r="CF253" s="50"/>
      <c r="CG253" s="50"/>
      <c r="CH253" s="50"/>
      <c r="CI253" s="50"/>
      <c r="CJ253" s="50"/>
      <c r="CK253" s="50"/>
      <c r="CL253" s="50"/>
      <c r="CM253" s="50"/>
      <c r="CN253" s="50"/>
      <c r="CO253" s="50"/>
      <c r="CP253" s="50"/>
      <c r="CQ253" s="50"/>
      <c r="CR253" s="50"/>
      <c r="CS253" s="50"/>
      <c r="CT253" s="50"/>
      <c r="CU253" s="50"/>
      <c r="CV253" s="50"/>
      <c r="CW253" s="50"/>
      <c r="CX253" s="50"/>
      <c r="CY253" s="50"/>
      <c r="CZ253" s="50"/>
      <c r="DA253" s="50"/>
      <c r="DB253" s="50"/>
      <c r="DC253" s="50"/>
      <c r="DD253" s="50"/>
      <c r="DE253" s="50"/>
      <c r="DF253" s="50"/>
      <c r="DG253" s="50"/>
      <c r="DH253" s="50"/>
      <c r="DI253" s="50"/>
      <c r="DJ253" s="50"/>
      <c r="DK253" s="50"/>
      <c r="DL253" s="50"/>
      <c r="DM253" s="50"/>
      <c r="DN253" s="50"/>
      <c r="DO253" s="50"/>
      <c r="DP253" s="50"/>
      <c r="DQ253" s="50"/>
      <c r="DR253" s="50"/>
      <c r="DS253" s="50"/>
      <c r="DT253" s="50"/>
      <c r="DU253" s="50"/>
      <c r="DV253" s="50"/>
      <c r="DW253" s="50"/>
      <c r="DX253" s="50"/>
      <c r="DY253" s="50"/>
      <c r="DZ253" s="50"/>
    </row>
    <row r="254" spans="1:130" s="51" customFormat="1" ht="15" x14ac:dyDescent="0.25">
      <c r="A254" s="518"/>
      <c r="B254" s="531"/>
      <c r="C254" s="531"/>
      <c r="D254" s="537"/>
      <c r="E254" s="531"/>
      <c r="F254" s="540"/>
      <c r="G254" s="534"/>
      <c r="H254" s="540"/>
      <c r="I254" s="518"/>
      <c r="J254" s="518"/>
      <c r="K254" s="518"/>
      <c r="L254" s="518"/>
      <c r="M254" s="546"/>
      <c r="N254" s="549"/>
      <c r="O254" s="79" t="s">
        <v>386</v>
      </c>
      <c r="P254" s="371" t="s">
        <v>467</v>
      </c>
      <c r="Q254" s="79" t="s">
        <v>507</v>
      </c>
      <c r="R254" s="372">
        <v>7590585</v>
      </c>
      <c r="S254" s="46"/>
      <c r="T254" s="38">
        <v>210</v>
      </c>
      <c r="U254" s="123" t="s">
        <v>863</v>
      </c>
      <c r="V254" s="67">
        <v>7590585</v>
      </c>
      <c r="W254" s="38">
        <v>1282</v>
      </c>
      <c r="X254" s="123" t="s">
        <v>860</v>
      </c>
      <c r="Y254" s="296">
        <v>7590585</v>
      </c>
      <c r="Z254" s="50"/>
      <c r="AA254" s="50"/>
      <c r="AB254" s="50"/>
      <c r="AC254" s="50"/>
      <c r="AD254" s="50"/>
      <c r="AE254" s="50"/>
      <c r="AF254" s="50"/>
      <c r="AG254" s="50"/>
      <c r="AH254" s="50"/>
      <c r="AI254" s="50"/>
      <c r="AJ254" s="50"/>
      <c r="AK254" s="50"/>
      <c r="AL254" s="50"/>
      <c r="AM254" s="50"/>
      <c r="AN254" s="50"/>
      <c r="AO254" s="50"/>
      <c r="AP254" s="50"/>
      <c r="AQ254" s="50"/>
      <c r="AR254" s="50"/>
      <c r="AS254" s="50"/>
      <c r="AT254" s="50"/>
      <c r="AU254" s="50"/>
      <c r="AV254" s="50"/>
      <c r="AW254" s="50"/>
      <c r="AX254" s="50"/>
      <c r="AY254" s="50"/>
      <c r="AZ254" s="50"/>
      <c r="BA254" s="50"/>
      <c r="BB254" s="50"/>
      <c r="BC254" s="50"/>
      <c r="BD254" s="50"/>
      <c r="BE254" s="50"/>
      <c r="BF254" s="50"/>
      <c r="BG254" s="50"/>
      <c r="BH254" s="50"/>
      <c r="BI254" s="50"/>
      <c r="BJ254" s="50"/>
      <c r="BK254" s="50"/>
      <c r="BL254" s="50"/>
      <c r="BM254" s="50"/>
      <c r="BN254" s="50"/>
      <c r="BO254" s="50"/>
      <c r="BP254" s="50"/>
      <c r="BQ254" s="50"/>
      <c r="BR254" s="50"/>
      <c r="BS254" s="50"/>
      <c r="BT254" s="50"/>
      <c r="BU254" s="50"/>
      <c r="BV254" s="50"/>
      <c r="BW254" s="50"/>
      <c r="BX254" s="50"/>
      <c r="BY254" s="50"/>
      <c r="BZ254" s="50"/>
      <c r="CA254" s="50"/>
      <c r="CB254" s="50"/>
      <c r="CC254" s="50"/>
      <c r="CD254" s="50"/>
      <c r="CE254" s="50"/>
      <c r="CF254" s="50"/>
      <c r="CG254" s="50"/>
      <c r="CH254" s="50"/>
      <c r="CI254" s="50"/>
      <c r="CJ254" s="50"/>
      <c r="CK254" s="50"/>
      <c r="CL254" s="50"/>
      <c r="CM254" s="50"/>
      <c r="CN254" s="50"/>
      <c r="CO254" s="50"/>
      <c r="CP254" s="50"/>
      <c r="CQ254" s="50"/>
      <c r="CR254" s="50"/>
      <c r="CS254" s="50"/>
      <c r="CT254" s="50"/>
      <c r="CU254" s="50"/>
      <c r="CV254" s="50"/>
      <c r="CW254" s="50"/>
      <c r="CX254" s="50"/>
      <c r="CY254" s="50"/>
      <c r="CZ254" s="50"/>
      <c r="DA254" s="50"/>
      <c r="DB254" s="50"/>
      <c r="DC254" s="50"/>
      <c r="DD254" s="50"/>
      <c r="DE254" s="50"/>
      <c r="DF254" s="50"/>
      <c r="DG254" s="50"/>
      <c r="DH254" s="50"/>
      <c r="DI254" s="50"/>
      <c r="DJ254" s="50"/>
      <c r="DK254" s="50"/>
      <c r="DL254" s="50"/>
      <c r="DM254" s="50"/>
      <c r="DN254" s="50"/>
      <c r="DO254" s="50"/>
      <c r="DP254" s="50"/>
      <c r="DQ254" s="50"/>
      <c r="DR254" s="50"/>
      <c r="DS254" s="50"/>
      <c r="DT254" s="50"/>
      <c r="DU254" s="50"/>
      <c r="DV254" s="50"/>
      <c r="DW254" s="50"/>
      <c r="DX254" s="50"/>
      <c r="DY254" s="50"/>
      <c r="DZ254" s="50"/>
    </row>
    <row r="255" spans="1:130" s="51" customFormat="1" ht="15" x14ac:dyDescent="0.25">
      <c r="A255" s="518"/>
      <c r="B255" s="531"/>
      <c r="C255" s="531"/>
      <c r="D255" s="537"/>
      <c r="E255" s="531"/>
      <c r="F255" s="540"/>
      <c r="G255" s="534"/>
      <c r="H255" s="540"/>
      <c r="I255" s="518"/>
      <c r="J255" s="518"/>
      <c r="K255" s="518"/>
      <c r="L255" s="518"/>
      <c r="M255" s="546"/>
      <c r="N255" s="549"/>
      <c r="O255" s="79" t="s">
        <v>389</v>
      </c>
      <c r="P255" s="371" t="s">
        <v>468</v>
      </c>
      <c r="Q255" s="79" t="s">
        <v>508</v>
      </c>
      <c r="R255" s="67">
        <v>3826600</v>
      </c>
      <c r="S255" s="46"/>
      <c r="T255" s="38">
        <v>247</v>
      </c>
      <c r="U255" s="123" t="s">
        <v>863</v>
      </c>
      <c r="V255" s="67">
        <v>4780000</v>
      </c>
      <c r="W255" s="38">
        <v>2110</v>
      </c>
      <c r="X255" s="123" t="s">
        <v>1054</v>
      </c>
      <c r="Y255" s="296">
        <v>3826600</v>
      </c>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row>
    <row r="256" spans="1:130" s="51" customFormat="1" ht="15" x14ac:dyDescent="0.25">
      <c r="A256" s="518"/>
      <c r="B256" s="531"/>
      <c r="C256" s="531"/>
      <c r="D256" s="537"/>
      <c r="E256" s="531"/>
      <c r="F256" s="540"/>
      <c r="G256" s="534"/>
      <c r="H256" s="540"/>
      <c r="I256" s="518"/>
      <c r="J256" s="518"/>
      <c r="K256" s="518"/>
      <c r="L256" s="518"/>
      <c r="M256" s="546"/>
      <c r="N256" s="549"/>
      <c r="O256" s="79" t="s">
        <v>2023</v>
      </c>
      <c r="P256" s="371" t="s">
        <v>2024</v>
      </c>
      <c r="Q256" s="79" t="s">
        <v>2021</v>
      </c>
      <c r="R256" s="295">
        <v>212846777</v>
      </c>
      <c r="S256" s="46"/>
      <c r="T256" s="354">
        <v>832</v>
      </c>
      <c r="U256" s="294">
        <v>44763</v>
      </c>
      <c r="V256" s="295">
        <v>212846777</v>
      </c>
      <c r="W256" s="354">
        <v>3828</v>
      </c>
      <c r="X256" s="294">
        <v>44774</v>
      </c>
      <c r="Y256" s="296">
        <v>4652582</v>
      </c>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row>
    <row r="257" spans="1:130" s="51" customFormat="1" ht="15" x14ac:dyDescent="0.25">
      <c r="A257" s="518"/>
      <c r="B257" s="531"/>
      <c r="C257" s="531"/>
      <c r="D257" s="537"/>
      <c r="E257" s="531"/>
      <c r="F257" s="540"/>
      <c r="G257" s="534"/>
      <c r="H257" s="540"/>
      <c r="I257" s="518"/>
      <c r="J257" s="518"/>
      <c r="K257" s="518"/>
      <c r="L257" s="518"/>
      <c r="M257" s="546"/>
      <c r="N257" s="549"/>
      <c r="O257" s="79"/>
      <c r="P257" s="465"/>
      <c r="Q257" s="79"/>
      <c r="R257" s="295"/>
      <c r="S257" s="46"/>
      <c r="T257" s="464"/>
      <c r="U257" s="294"/>
      <c r="V257" s="295"/>
      <c r="W257" s="464">
        <v>3829</v>
      </c>
      <c r="X257" s="294">
        <v>44774</v>
      </c>
      <c r="Y257" s="295">
        <v>6978873</v>
      </c>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row>
    <row r="258" spans="1:130" s="51" customFormat="1" ht="15" x14ac:dyDescent="0.25">
      <c r="A258" s="518"/>
      <c r="B258" s="531"/>
      <c r="C258" s="531"/>
      <c r="D258" s="537"/>
      <c r="E258" s="531"/>
      <c r="F258" s="540"/>
      <c r="G258" s="534"/>
      <c r="H258" s="540"/>
      <c r="I258" s="518"/>
      <c r="J258" s="518"/>
      <c r="K258" s="518"/>
      <c r="L258" s="518"/>
      <c r="M258" s="546"/>
      <c r="N258" s="549"/>
      <c r="O258" s="79"/>
      <c r="P258" s="465"/>
      <c r="Q258" s="79"/>
      <c r="R258" s="295"/>
      <c r="S258" s="46"/>
      <c r="T258" s="464"/>
      <c r="U258" s="294"/>
      <c r="V258" s="295"/>
      <c r="W258" s="464">
        <v>3831</v>
      </c>
      <c r="X258" s="294">
        <v>44774</v>
      </c>
      <c r="Y258" s="295">
        <v>4652582</v>
      </c>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row>
    <row r="259" spans="1:130" s="51" customFormat="1" ht="15" x14ac:dyDescent="0.25">
      <c r="A259" s="518"/>
      <c r="B259" s="531"/>
      <c r="C259" s="531"/>
      <c r="D259" s="537"/>
      <c r="E259" s="531"/>
      <c r="F259" s="540"/>
      <c r="G259" s="534"/>
      <c r="H259" s="540"/>
      <c r="I259" s="518"/>
      <c r="J259" s="518"/>
      <c r="K259" s="518"/>
      <c r="L259" s="518"/>
      <c r="M259" s="546"/>
      <c r="N259" s="549"/>
      <c r="O259" s="79"/>
      <c r="P259" s="465"/>
      <c r="Q259" s="79"/>
      <c r="R259" s="295"/>
      <c r="S259" s="46"/>
      <c r="T259" s="464"/>
      <c r="U259" s="294"/>
      <c r="V259" s="295"/>
      <c r="W259" s="464">
        <v>3832</v>
      </c>
      <c r="X259" s="294">
        <v>44774</v>
      </c>
      <c r="Y259" s="295">
        <v>7909390</v>
      </c>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row>
    <row r="260" spans="1:130" s="51" customFormat="1" ht="15" x14ac:dyDescent="0.25">
      <c r="A260" s="518"/>
      <c r="B260" s="531"/>
      <c r="C260" s="531"/>
      <c r="D260" s="537"/>
      <c r="E260" s="531"/>
      <c r="F260" s="540"/>
      <c r="G260" s="534"/>
      <c r="H260" s="540"/>
      <c r="I260" s="518"/>
      <c r="J260" s="518"/>
      <c r="K260" s="518"/>
      <c r="L260" s="518"/>
      <c r="M260" s="546"/>
      <c r="N260" s="549"/>
      <c r="O260" s="79"/>
      <c r="P260" s="465"/>
      <c r="Q260" s="79"/>
      <c r="R260" s="295"/>
      <c r="S260" s="46"/>
      <c r="T260" s="464"/>
      <c r="U260" s="294"/>
      <c r="V260" s="295"/>
      <c r="W260" s="464">
        <v>3833</v>
      </c>
      <c r="X260" s="294">
        <v>44774</v>
      </c>
      <c r="Y260" s="295">
        <v>4652582</v>
      </c>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row>
    <row r="261" spans="1:130" s="51" customFormat="1" ht="15" x14ac:dyDescent="0.25">
      <c r="A261" s="518"/>
      <c r="B261" s="531"/>
      <c r="C261" s="531"/>
      <c r="D261" s="537"/>
      <c r="E261" s="531"/>
      <c r="F261" s="540"/>
      <c r="G261" s="534"/>
      <c r="H261" s="540"/>
      <c r="I261" s="518"/>
      <c r="J261" s="518"/>
      <c r="K261" s="518"/>
      <c r="L261" s="518"/>
      <c r="M261" s="546"/>
      <c r="N261" s="549"/>
      <c r="O261" s="79"/>
      <c r="P261" s="465"/>
      <c r="Q261" s="79"/>
      <c r="R261" s="295"/>
      <c r="S261" s="46"/>
      <c r="T261" s="464"/>
      <c r="U261" s="294"/>
      <c r="V261" s="295"/>
      <c r="W261" s="464">
        <v>3834</v>
      </c>
      <c r="X261" s="294">
        <v>44774</v>
      </c>
      <c r="Y261" s="295">
        <v>6978873</v>
      </c>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row>
    <row r="262" spans="1:130" s="51" customFormat="1" ht="15" x14ac:dyDescent="0.25">
      <c r="A262" s="518"/>
      <c r="B262" s="531"/>
      <c r="C262" s="531"/>
      <c r="D262" s="537"/>
      <c r="E262" s="531"/>
      <c r="F262" s="540"/>
      <c r="G262" s="534"/>
      <c r="H262" s="540"/>
      <c r="I262" s="518"/>
      <c r="J262" s="518"/>
      <c r="K262" s="518"/>
      <c r="L262" s="518"/>
      <c r="M262" s="546"/>
      <c r="N262" s="549"/>
      <c r="O262" s="79"/>
      <c r="P262" s="465"/>
      <c r="Q262" s="79"/>
      <c r="R262" s="295"/>
      <c r="S262" s="46"/>
      <c r="T262" s="464"/>
      <c r="U262" s="294"/>
      <c r="V262" s="295"/>
      <c r="W262" s="464">
        <v>3836</v>
      </c>
      <c r="X262" s="294">
        <v>44774</v>
      </c>
      <c r="Y262" s="295">
        <v>4652582</v>
      </c>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row>
    <row r="263" spans="1:130" s="51" customFormat="1" ht="15" x14ac:dyDescent="0.25">
      <c r="A263" s="518"/>
      <c r="B263" s="531"/>
      <c r="C263" s="531"/>
      <c r="D263" s="537"/>
      <c r="E263" s="531"/>
      <c r="F263" s="540"/>
      <c r="G263" s="534"/>
      <c r="H263" s="540"/>
      <c r="I263" s="518"/>
      <c r="J263" s="518"/>
      <c r="K263" s="518"/>
      <c r="L263" s="518"/>
      <c r="M263" s="546"/>
      <c r="N263" s="549"/>
      <c r="O263" s="79"/>
      <c r="P263" s="465"/>
      <c r="Q263" s="79"/>
      <c r="R263" s="295"/>
      <c r="S263" s="46"/>
      <c r="T263" s="464"/>
      <c r="U263" s="294"/>
      <c r="V263" s="295"/>
      <c r="W263" s="464">
        <v>3840</v>
      </c>
      <c r="X263" s="294">
        <v>44774</v>
      </c>
      <c r="Y263" s="295">
        <v>5583099</v>
      </c>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row>
    <row r="264" spans="1:130" s="51" customFormat="1" ht="15" x14ac:dyDescent="0.25">
      <c r="A264" s="518"/>
      <c r="B264" s="531"/>
      <c r="C264" s="531"/>
      <c r="D264" s="537"/>
      <c r="E264" s="531"/>
      <c r="F264" s="540"/>
      <c r="G264" s="534"/>
      <c r="H264" s="540"/>
      <c r="I264" s="518"/>
      <c r="J264" s="518"/>
      <c r="K264" s="518"/>
      <c r="L264" s="518"/>
      <c r="M264" s="546"/>
      <c r="N264" s="549"/>
      <c r="O264" s="79"/>
      <c r="P264" s="465"/>
      <c r="Q264" s="79"/>
      <c r="R264" s="295"/>
      <c r="S264" s="46"/>
      <c r="T264" s="464"/>
      <c r="U264" s="294"/>
      <c r="V264" s="295"/>
      <c r="W264" s="464">
        <v>3841</v>
      </c>
      <c r="X264" s="294">
        <v>44774</v>
      </c>
      <c r="Y264" s="295">
        <v>4652582</v>
      </c>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row>
    <row r="265" spans="1:130" s="51" customFormat="1" ht="15" x14ac:dyDescent="0.25">
      <c r="A265" s="518"/>
      <c r="B265" s="531"/>
      <c r="C265" s="531"/>
      <c r="D265" s="537"/>
      <c r="E265" s="531"/>
      <c r="F265" s="540"/>
      <c r="G265" s="534"/>
      <c r="H265" s="540"/>
      <c r="I265" s="518"/>
      <c r="J265" s="518"/>
      <c r="K265" s="518"/>
      <c r="L265" s="518"/>
      <c r="M265" s="546"/>
      <c r="N265" s="549"/>
      <c r="O265" s="79"/>
      <c r="P265" s="465"/>
      <c r="Q265" s="79"/>
      <c r="R265" s="295"/>
      <c r="S265" s="46"/>
      <c r="T265" s="464"/>
      <c r="U265" s="294"/>
      <c r="V265" s="295"/>
      <c r="W265" s="464">
        <v>3844</v>
      </c>
      <c r="X265" s="294">
        <v>44774</v>
      </c>
      <c r="Y265" s="295">
        <v>5583099</v>
      </c>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row>
    <row r="266" spans="1:130" s="51" customFormat="1" ht="15" x14ac:dyDescent="0.25">
      <c r="A266" s="518"/>
      <c r="B266" s="531"/>
      <c r="C266" s="531"/>
      <c r="D266" s="537"/>
      <c r="E266" s="531"/>
      <c r="F266" s="540"/>
      <c r="G266" s="534"/>
      <c r="H266" s="540"/>
      <c r="I266" s="518"/>
      <c r="J266" s="518"/>
      <c r="K266" s="518"/>
      <c r="L266" s="518"/>
      <c r="M266" s="546"/>
      <c r="N266" s="549"/>
      <c r="O266" s="79"/>
      <c r="P266" s="465"/>
      <c r="Q266" s="79"/>
      <c r="R266" s="295"/>
      <c r="S266" s="46"/>
      <c r="T266" s="464"/>
      <c r="U266" s="294"/>
      <c r="V266" s="295"/>
      <c r="W266" s="464">
        <v>3845</v>
      </c>
      <c r="X266" s="294">
        <v>44774</v>
      </c>
      <c r="Y266" s="295">
        <v>5583099</v>
      </c>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row>
    <row r="267" spans="1:130" s="51" customFormat="1" ht="15" x14ac:dyDescent="0.25">
      <c r="A267" s="518"/>
      <c r="B267" s="531"/>
      <c r="C267" s="531"/>
      <c r="D267" s="537"/>
      <c r="E267" s="531"/>
      <c r="F267" s="540"/>
      <c r="G267" s="534"/>
      <c r="H267" s="540"/>
      <c r="I267" s="518"/>
      <c r="J267" s="518"/>
      <c r="K267" s="518"/>
      <c r="L267" s="518"/>
      <c r="M267" s="546"/>
      <c r="N267" s="549"/>
      <c r="O267" s="79"/>
      <c r="P267" s="465"/>
      <c r="Q267" s="79"/>
      <c r="R267" s="295"/>
      <c r="S267" s="46"/>
      <c r="T267" s="464"/>
      <c r="U267" s="294"/>
      <c r="V267" s="295"/>
      <c r="W267" s="464">
        <v>3849</v>
      </c>
      <c r="X267" s="294">
        <v>44774</v>
      </c>
      <c r="Y267" s="295">
        <v>5583099</v>
      </c>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row>
    <row r="268" spans="1:130" s="51" customFormat="1" ht="15" x14ac:dyDescent="0.25">
      <c r="A268" s="518"/>
      <c r="B268" s="531"/>
      <c r="C268" s="531"/>
      <c r="D268" s="537"/>
      <c r="E268" s="531"/>
      <c r="F268" s="540"/>
      <c r="G268" s="534"/>
      <c r="H268" s="540"/>
      <c r="I268" s="518"/>
      <c r="J268" s="518"/>
      <c r="K268" s="518"/>
      <c r="L268" s="518"/>
      <c r="M268" s="546"/>
      <c r="N268" s="549"/>
      <c r="O268" s="79"/>
      <c r="P268" s="465"/>
      <c r="Q268" s="79"/>
      <c r="R268" s="295"/>
      <c r="S268" s="46"/>
      <c r="T268" s="464"/>
      <c r="U268" s="294"/>
      <c r="V268" s="295"/>
      <c r="W268" s="464">
        <v>3850</v>
      </c>
      <c r="X268" s="294">
        <v>44774</v>
      </c>
      <c r="Y268" s="295">
        <v>5583099</v>
      </c>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row>
    <row r="269" spans="1:130" s="51" customFormat="1" ht="15" x14ac:dyDescent="0.25">
      <c r="A269" s="518"/>
      <c r="B269" s="531"/>
      <c r="C269" s="531"/>
      <c r="D269" s="537"/>
      <c r="E269" s="531"/>
      <c r="F269" s="540"/>
      <c r="G269" s="534"/>
      <c r="H269" s="540"/>
      <c r="I269" s="518"/>
      <c r="J269" s="518"/>
      <c r="K269" s="518"/>
      <c r="L269" s="518"/>
      <c r="M269" s="546"/>
      <c r="N269" s="549"/>
      <c r="O269" s="79"/>
      <c r="P269" s="465"/>
      <c r="Q269" s="79"/>
      <c r="R269" s="295"/>
      <c r="S269" s="46"/>
      <c r="T269" s="464"/>
      <c r="U269" s="294"/>
      <c r="V269" s="295"/>
      <c r="W269" s="464">
        <v>3853</v>
      </c>
      <c r="X269" s="294">
        <v>44774</v>
      </c>
      <c r="Y269" s="295">
        <v>6978873</v>
      </c>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row>
    <row r="270" spans="1:130" s="51" customFormat="1" ht="15" x14ac:dyDescent="0.25">
      <c r="A270" s="518"/>
      <c r="B270" s="531"/>
      <c r="C270" s="531"/>
      <c r="D270" s="537"/>
      <c r="E270" s="531"/>
      <c r="F270" s="540"/>
      <c r="G270" s="534"/>
      <c r="H270" s="540"/>
      <c r="I270" s="518"/>
      <c r="J270" s="518"/>
      <c r="K270" s="518"/>
      <c r="L270" s="518"/>
      <c r="M270" s="546"/>
      <c r="N270" s="549"/>
      <c r="O270" s="79"/>
      <c r="P270" s="465"/>
      <c r="Q270" s="79"/>
      <c r="R270" s="295"/>
      <c r="S270" s="46"/>
      <c r="T270" s="464"/>
      <c r="U270" s="294"/>
      <c r="V270" s="295"/>
      <c r="W270" s="464">
        <v>3866</v>
      </c>
      <c r="X270" s="294">
        <v>44774</v>
      </c>
      <c r="Y270" s="295">
        <v>7667906</v>
      </c>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row>
    <row r="271" spans="1:130" s="51" customFormat="1" ht="15" x14ac:dyDescent="0.25">
      <c r="A271" s="518"/>
      <c r="B271" s="531"/>
      <c r="C271" s="531"/>
      <c r="D271" s="537"/>
      <c r="E271" s="531"/>
      <c r="F271" s="540"/>
      <c r="G271" s="534"/>
      <c r="H271" s="540"/>
      <c r="I271" s="518"/>
      <c r="J271" s="518"/>
      <c r="K271" s="518"/>
      <c r="L271" s="518"/>
      <c r="M271" s="546"/>
      <c r="N271" s="549"/>
      <c r="O271" s="79"/>
      <c r="P271" s="465"/>
      <c r="Q271" s="79"/>
      <c r="R271" s="295"/>
      <c r="S271" s="46"/>
      <c r="T271" s="464"/>
      <c r="U271" s="294"/>
      <c r="V271" s="295"/>
      <c r="W271" s="464">
        <v>3867</v>
      </c>
      <c r="X271" s="294">
        <v>44774</v>
      </c>
      <c r="Y271" s="295">
        <v>4652582</v>
      </c>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row>
    <row r="272" spans="1:130" s="51" customFormat="1" ht="15" x14ac:dyDescent="0.25">
      <c r="A272" s="518"/>
      <c r="B272" s="531"/>
      <c r="C272" s="531"/>
      <c r="D272" s="537"/>
      <c r="E272" s="531"/>
      <c r="F272" s="540"/>
      <c r="G272" s="534"/>
      <c r="H272" s="540"/>
      <c r="I272" s="518"/>
      <c r="J272" s="518"/>
      <c r="K272" s="518"/>
      <c r="L272" s="518"/>
      <c r="M272" s="546"/>
      <c r="N272" s="549"/>
      <c r="O272" s="79"/>
      <c r="P272" s="465"/>
      <c r="Q272" s="79"/>
      <c r="R272" s="295"/>
      <c r="S272" s="46"/>
      <c r="T272" s="464"/>
      <c r="U272" s="294"/>
      <c r="V272" s="295"/>
      <c r="W272" s="464">
        <v>3868</v>
      </c>
      <c r="X272" s="294">
        <v>44774</v>
      </c>
      <c r="Y272" s="295">
        <v>3722066</v>
      </c>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row>
    <row r="273" spans="1:130" s="51" customFormat="1" ht="15" x14ac:dyDescent="0.25">
      <c r="A273" s="518"/>
      <c r="B273" s="531"/>
      <c r="C273" s="531"/>
      <c r="D273" s="537"/>
      <c r="E273" s="531"/>
      <c r="F273" s="540"/>
      <c r="G273" s="534"/>
      <c r="H273" s="540"/>
      <c r="I273" s="518"/>
      <c r="J273" s="518"/>
      <c r="K273" s="518"/>
      <c r="L273" s="518"/>
      <c r="M273" s="546"/>
      <c r="N273" s="549"/>
      <c r="O273" s="79"/>
      <c r="P273" s="465"/>
      <c r="Q273" s="79"/>
      <c r="R273" s="295"/>
      <c r="S273" s="46"/>
      <c r="T273" s="464"/>
      <c r="U273" s="294"/>
      <c r="V273" s="295"/>
      <c r="W273" s="464">
        <v>3869</v>
      </c>
      <c r="X273" s="294">
        <v>44774</v>
      </c>
      <c r="Y273" s="295">
        <v>4652582</v>
      </c>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row>
    <row r="274" spans="1:130" s="51" customFormat="1" ht="15" x14ac:dyDescent="0.25">
      <c r="A274" s="518"/>
      <c r="B274" s="531"/>
      <c r="C274" s="531"/>
      <c r="D274" s="537"/>
      <c r="E274" s="531"/>
      <c r="F274" s="540"/>
      <c r="G274" s="534"/>
      <c r="H274" s="540"/>
      <c r="I274" s="518"/>
      <c r="J274" s="518"/>
      <c r="K274" s="518"/>
      <c r="L274" s="518"/>
      <c r="M274" s="546"/>
      <c r="N274" s="549"/>
      <c r="O274" s="79"/>
      <c r="P274" s="465"/>
      <c r="Q274" s="79"/>
      <c r="R274" s="295"/>
      <c r="S274" s="46"/>
      <c r="T274" s="464"/>
      <c r="U274" s="294"/>
      <c r="V274" s="295"/>
      <c r="W274" s="464">
        <v>3870</v>
      </c>
      <c r="X274" s="294">
        <v>44774</v>
      </c>
      <c r="Y274" s="295">
        <v>8374648</v>
      </c>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row>
    <row r="275" spans="1:130" s="51" customFormat="1" ht="15" x14ac:dyDescent="0.25">
      <c r="A275" s="518"/>
      <c r="B275" s="531"/>
      <c r="C275" s="531"/>
      <c r="D275" s="537"/>
      <c r="E275" s="531"/>
      <c r="F275" s="540"/>
      <c r="G275" s="534"/>
      <c r="H275" s="540"/>
      <c r="I275" s="518"/>
      <c r="J275" s="518"/>
      <c r="K275" s="518"/>
      <c r="L275" s="518"/>
      <c r="M275" s="546"/>
      <c r="N275" s="549"/>
      <c r="O275" s="79"/>
      <c r="P275" s="465"/>
      <c r="Q275" s="79"/>
      <c r="R275" s="295"/>
      <c r="S275" s="46"/>
      <c r="T275" s="464"/>
      <c r="U275" s="294"/>
      <c r="V275" s="295"/>
      <c r="W275" s="464">
        <v>3905</v>
      </c>
      <c r="X275" s="294">
        <v>44774</v>
      </c>
      <c r="Y275" s="295">
        <v>5117840</v>
      </c>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row>
    <row r="276" spans="1:130" s="51" customFormat="1" ht="15" x14ac:dyDescent="0.25">
      <c r="A276" s="518"/>
      <c r="B276" s="531"/>
      <c r="C276" s="531"/>
      <c r="D276" s="537"/>
      <c r="E276" s="531"/>
      <c r="F276" s="540"/>
      <c r="G276" s="534"/>
      <c r="H276" s="540"/>
      <c r="I276" s="518"/>
      <c r="J276" s="518"/>
      <c r="K276" s="518"/>
      <c r="L276" s="518"/>
      <c r="M276" s="546"/>
      <c r="N276" s="549"/>
      <c r="O276" s="79"/>
      <c r="P276" s="465"/>
      <c r="Q276" s="79"/>
      <c r="R276" s="295"/>
      <c r="S276" s="46"/>
      <c r="T276" s="464"/>
      <c r="U276" s="294"/>
      <c r="V276" s="295"/>
      <c r="W276" s="464">
        <v>3915</v>
      </c>
      <c r="X276" s="294">
        <v>44776</v>
      </c>
      <c r="Y276" s="295">
        <v>6978873</v>
      </c>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row>
    <row r="277" spans="1:130" s="51" customFormat="1" ht="15" x14ac:dyDescent="0.25">
      <c r="A277" s="518"/>
      <c r="B277" s="531"/>
      <c r="C277" s="531"/>
      <c r="D277" s="537"/>
      <c r="E277" s="531"/>
      <c r="F277" s="540"/>
      <c r="G277" s="534"/>
      <c r="H277" s="540"/>
      <c r="I277" s="518"/>
      <c r="J277" s="518"/>
      <c r="K277" s="518"/>
      <c r="L277" s="518"/>
      <c r="M277" s="546"/>
      <c r="N277" s="549"/>
      <c r="O277" s="79"/>
      <c r="P277" s="465"/>
      <c r="Q277" s="79"/>
      <c r="R277" s="295"/>
      <c r="S277" s="46"/>
      <c r="T277" s="464"/>
      <c r="U277" s="294"/>
      <c r="V277" s="295"/>
      <c r="W277" s="464">
        <v>3916</v>
      </c>
      <c r="X277" s="294">
        <v>44776</v>
      </c>
      <c r="Y277" s="295">
        <v>4187324</v>
      </c>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row>
    <row r="278" spans="1:130" s="51" customFormat="1" ht="15" x14ac:dyDescent="0.25">
      <c r="A278" s="518"/>
      <c r="B278" s="531"/>
      <c r="C278" s="531"/>
      <c r="D278" s="537"/>
      <c r="E278" s="531"/>
      <c r="F278" s="540"/>
      <c r="G278" s="534"/>
      <c r="H278" s="540"/>
      <c r="I278" s="518"/>
      <c r="J278" s="518"/>
      <c r="K278" s="518"/>
      <c r="L278" s="518"/>
      <c r="M278" s="546"/>
      <c r="N278" s="549"/>
      <c r="O278" s="79"/>
      <c r="P278" s="465"/>
      <c r="Q278" s="79"/>
      <c r="R278" s="295"/>
      <c r="S278" s="46"/>
      <c r="T278" s="464"/>
      <c r="U278" s="294"/>
      <c r="V278" s="295"/>
      <c r="W278" s="464">
        <v>3918</v>
      </c>
      <c r="X278" s="294">
        <v>44776</v>
      </c>
      <c r="Y278" s="295">
        <v>4652582</v>
      </c>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row>
    <row r="279" spans="1:130" s="51" customFormat="1" ht="15" x14ac:dyDescent="0.25">
      <c r="A279" s="518"/>
      <c r="B279" s="531"/>
      <c r="C279" s="531"/>
      <c r="D279" s="537"/>
      <c r="E279" s="531"/>
      <c r="F279" s="540"/>
      <c r="G279" s="534"/>
      <c r="H279" s="540"/>
      <c r="I279" s="518"/>
      <c r="J279" s="518"/>
      <c r="K279" s="518"/>
      <c r="L279" s="518"/>
      <c r="M279" s="546"/>
      <c r="N279" s="549"/>
      <c r="O279" s="79"/>
      <c r="P279" s="465"/>
      <c r="Q279" s="79"/>
      <c r="R279" s="295"/>
      <c r="S279" s="46"/>
      <c r="T279" s="464"/>
      <c r="U279" s="294"/>
      <c r="V279" s="295"/>
      <c r="W279" s="464">
        <v>3919</v>
      </c>
      <c r="X279" s="294">
        <v>44776</v>
      </c>
      <c r="Y279" s="295">
        <v>5117840</v>
      </c>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row>
    <row r="280" spans="1:130" s="51" customFormat="1" ht="15" x14ac:dyDescent="0.25">
      <c r="A280" s="518"/>
      <c r="B280" s="531"/>
      <c r="C280" s="531"/>
      <c r="D280" s="537"/>
      <c r="E280" s="531"/>
      <c r="F280" s="540"/>
      <c r="G280" s="534"/>
      <c r="H280" s="540"/>
      <c r="I280" s="518"/>
      <c r="J280" s="518"/>
      <c r="K280" s="518"/>
      <c r="L280" s="518"/>
      <c r="M280" s="546"/>
      <c r="N280" s="549"/>
      <c r="O280" s="79"/>
      <c r="P280" s="465"/>
      <c r="Q280" s="79"/>
      <c r="R280" s="295"/>
      <c r="S280" s="46"/>
      <c r="T280" s="464"/>
      <c r="U280" s="294"/>
      <c r="V280" s="295"/>
      <c r="W280" s="464">
        <v>3960</v>
      </c>
      <c r="X280" s="294">
        <v>44776</v>
      </c>
      <c r="Y280" s="295">
        <v>5117840</v>
      </c>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row>
    <row r="281" spans="1:130" s="51" customFormat="1" ht="15" x14ac:dyDescent="0.25">
      <c r="A281" s="518"/>
      <c r="B281" s="531"/>
      <c r="C281" s="531"/>
      <c r="D281" s="537"/>
      <c r="E281" s="531"/>
      <c r="F281" s="540"/>
      <c r="G281" s="534"/>
      <c r="H281" s="540"/>
      <c r="I281" s="518"/>
      <c r="J281" s="518"/>
      <c r="K281" s="518"/>
      <c r="L281" s="518"/>
      <c r="M281" s="546"/>
      <c r="N281" s="549"/>
      <c r="O281" s="79"/>
      <c r="P281" s="465"/>
      <c r="Q281" s="79"/>
      <c r="R281" s="295"/>
      <c r="S281" s="46"/>
      <c r="T281" s="464"/>
      <c r="U281" s="294"/>
      <c r="V281" s="295"/>
      <c r="W281" s="464">
        <v>4292</v>
      </c>
      <c r="X281" s="294">
        <v>44776</v>
      </c>
      <c r="Y281" s="295">
        <v>2791549</v>
      </c>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row>
    <row r="282" spans="1:130" s="51" customFormat="1" ht="15" x14ac:dyDescent="0.25">
      <c r="A282" s="518"/>
      <c r="B282" s="531"/>
      <c r="C282" s="531"/>
      <c r="D282" s="537"/>
      <c r="E282" s="531"/>
      <c r="F282" s="540"/>
      <c r="G282" s="534"/>
      <c r="H282" s="540"/>
      <c r="I282" s="518"/>
      <c r="J282" s="518"/>
      <c r="K282" s="518"/>
      <c r="L282" s="518"/>
      <c r="M282" s="546"/>
      <c r="N282" s="549"/>
      <c r="O282" s="79"/>
      <c r="P282" s="465"/>
      <c r="Q282" s="79"/>
      <c r="R282" s="295"/>
      <c r="S282" s="46"/>
      <c r="T282" s="464"/>
      <c r="U282" s="294"/>
      <c r="V282" s="295"/>
      <c r="W282" s="464">
        <v>4296</v>
      </c>
      <c r="X282" s="294">
        <v>44776</v>
      </c>
      <c r="Y282" s="295">
        <v>5117840</v>
      </c>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row>
    <row r="283" spans="1:130" s="51" customFormat="1" ht="15" x14ac:dyDescent="0.25">
      <c r="A283" s="518"/>
      <c r="B283" s="531"/>
      <c r="C283" s="531"/>
      <c r="D283" s="537"/>
      <c r="E283" s="531"/>
      <c r="F283" s="540"/>
      <c r="G283" s="534"/>
      <c r="H283" s="540"/>
      <c r="I283" s="518"/>
      <c r="J283" s="518"/>
      <c r="K283" s="518"/>
      <c r="L283" s="518"/>
      <c r="M283" s="546"/>
      <c r="N283" s="549"/>
      <c r="O283" s="79"/>
      <c r="P283" s="465"/>
      <c r="Q283" s="79"/>
      <c r="R283" s="295"/>
      <c r="S283" s="46"/>
      <c r="T283" s="464"/>
      <c r="U283" s="294"/>
      <c r="V283" s="295"/>
      <c r="W283" s="464">
        <v>4299</v>
      </c>
      <c r="X283" s="294">
        <v>44776</v>
      </c>
      <c r="Y283" s="295">
        <v>5117840</v>
      </c>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row>
    <row r="284" spans="1:130" s="51" customFormat="1" ht="15" x14ac:dyDescent="0.25">
      <c r="A284" s="518"/>
      <c r="B284" s="531"/>
      <c r="C284" s="531"/>
      <c r="D284" s="537"/>
      <c r="E284" s="531"/>
      <c r="F284" s="540"/>
      <c r="G284" s="534"/>
      <c r="H284" s="540"/>
      <c r="I284" s="518"/>
      <c r="J284" s="518"/>
      <c r="K284" s="518"/>
      <c r="L284" s="518"/>
      <c r="M284" s="546"/>
      <c r="N284" s="549"/>
      <c r="O284" s="79"/>
      <c r="P284" s="465"/>
      <c r="Q284" s="79"/>
      <c r="R284" s="295"/>
      <c r="S284" s="46"/>
      <c r="T284" s="464"/>
      <c r="U284" s="294"/>
      <c r="V284" s="295"/>
      <c r="W284" s="464">
        <v>4301</v>
      </c>
      <c r="X284" s="294">
        <v>44776</v>
      </c>
      <c r="Y284" s="295">
        <v>4652582</v>
      </c>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row>
    <row r="285" spans="1:130" s="51" customFormat="1" ht="15" x14ac:dyDescent="0.25">
      <c r="A285" s="518"/>
      <c r="B285" s="531"/>
      <c r="C285" s="531"/>
      <c r="D285" s="537"/>
      <c r="E285" s="531"/>
      <c r="F285" s="540"/>
      <c r="G285" s="534"/>
      <c r="H285" s="540"/>
      <c r="I285" s="518"/>
      <c r="J285" s="518"/>
      <c r="K285" s="518"/>
      <c r="L285" s="518"/>
      <c r="M285" s="546"/>
      <c r="N285" s="549"/>
      <c r="O285" s="79"/>
      <c r="P285" s="465"/>
      <c r="Q285" s="79"/>
      <c r="R285" s="295"/>
      <c r="S285" s="46"/>
      <c r="T285" s="464"/>
      <c r="U285" s="294"/>
      <c r="V285" s="295"/>
      <c r="W285" s="464">
        <v>4347</v>
      </c>
      <c r="X285" s="294">
        <v>44777</v>
      </c>
      <c r="Y285" s="295">
        <v>4652582</v>
      </c>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row>
    <row r="286" spans="1:130" s="51" customFormat="1" ht="15" x14ac:dyDescent="0.25">
      <c r="A286" s="518"/>
      <c r="B286" s="531"/>
      <c r="C286" s="531"/>
      <c r="D286" s="537"/>
      <c r="E286" s="531"/>
      <c r="F286" s="540"/>
      <c r="G286" s="534"/>
      <c r="H286" s="540"/>
      <c r="I286" s="518"/>
      <c r="J286" s="518"/>
      <c r="K286" s="518"/>
      <c r="L286" s="518"/>
      <c r="M286" s="546"/>
      <c r="N286" s="549"/>
      <c r="O286" s="79"/>
      <c r="P286" s="465"/>
      <c r="Q286" s="79"/>
      <c r="R286" s="295"/>
      <c r="S286" s="46"/>
      <c r="T286" s="464"/>
      <c r="U286" s="294"/>
      <c r="V286" s="295"/>
      <c r="W286" s="464">
        <v>4370</v>
      </c>
      <c r="X286" s="294">
        <v>44778</v>
      </c>
      <c r="Y286" s="295">
        <v>4652582</v>
      </c>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row>
    <row r="287" spans="1:130" s="51" customFormat="1" ht="15" x14ac:dyDescent="0.25">
      <c r="A287" s="518"/>
      <c r="B287" s="531"/>
      <c r="C287" s="531"/>
      <c r="D287" s="537"/>
      <c r="E287" s="531"/>
      <c r="F287" s="540"/>
      <c r="G287" s="534"/>
      <c r="H287" s="540"/>
      <c r="I287" s="518"/>
      <c r="J287" s="518"/>
      <c r="K287" s="518"/>
      <c r="L287" s="518"/>
      <c r="M287" s="546"/>
      <c r="N287" s="549"/>
      <c r="O287" s="79"/>
      <c r="P287" s="465"/>
      <c r="Q287" s="79"/>
      <c r="R287" s="295"/>
      <c r="S287" s="46"/>
      <c r="T287" s="464"/>
      <c r="U287" s="294"/>
      <c r="V287" s="295"/>
      <c r="W287" s="464">
        <v>4394</v>
      </c>
      <c r="X287" s="294">
        <v>44781</v>
      </c>
      <c r="Y287" s="295">
        <v>4187324</v>
      </c>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row>
    <row r="288" spans="1:130" s="51" customFormat="1" ht="15" x14ac:dyDescent="0.25">
      <c r="A288" s="518"/>
      <c r="B288" s="531"/>
      <c r="C288" s="531"/>
      <c r="D288" s="537"/>
      <c r="E288" s="531"/>
      <c r="F288" s="540"/>
      <c r="G288" s="534"/>
      <c r="H288" s="540"/>
      <c r="I288" s="518"/>
      <c r="J288" s="518"/>
      <c r="K288" s="518"/>
      <c r="L288" s="518"/>
      <c r="M288" s="546"/>
      <c r="N288" s="549"/>
      <c r="O288" s="79"/>
      <c r="P288" s="465"/>
      <c r="Q288" s="79"/>
      <c r="R288" s="295"/>
      <c r="S288" s="46"/>
      <c r="T288" s="464"/>
      <c r="U288" s="294"/>
      <c r="V288" s="295"/>
      <c r="W288" s="464">
        <v>4396</v>
      </c>
      <c r="X288" s="294">
        <v>44781</v>
      </c>
      <c r="Y288" s="295">
        <v>4652582</v>
      </c>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row>
    <row r="289" spans="1:130" s="51" customFormat="1" ht="15" x14ac:dyDescent="0.25">
      <c r="A289" s="518"/>
      <c r="B289" s="531"/>
      <c r="C289" s="531"/>
      <c r="D289" s="537"/>
      <c r="E289" s="531"/>
      <c r="F289" s="540"/>
      <c r="G289" s="534"/>
      <c r="H289" s="540"/>
      <c r="I289" s="518"/>
      <c r="J289" s="518"/>
      <c r="K289" s="518"/>
      <c r="L289" s="518"/>
      <c r="M289" s="546"/>
      <c r="N289" s="549"/>
      <c r="O289" s="79"/>
      <c r="P289" s="465"/>
      <c r="Q289" s="79"/>
      <c r="R289" s="295"/>
      <c r="S289" s="46"/>
      <c r="T289" s="464"/>
      <c r="U289" s="294"/>
      <c r="V289" s="295"/>
      <c r="W289" s="464">
        <v>4399</v>
      </c>
      <c r="X289" s="294">
        <v>44781</v>
      </c>
      <c r="Y289" s="295">
        <v>4652582</v>
      </c>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row>
    <row r="290" spans="1:130" s="51" customFormat="1" ht="15" x14ac:dyDescent="0.25">
      <c r="A290" s="518"/>
      <c r="B290" s="531"/>
      <c r="C290" s="531"/>
      <c r="D290" s="537"/>
      <c r="E290" s="531"/>
      <c r="F290" s="540"/>
      <c r="G290" s="534"/>
      <c r="H290" s="540"/>
      <c r="I290" s="518"/>
      <c r="J290" s="518"/>
      <c r="K290" s="518"/>
      <c r="L290" s="518"/>
      <c r="M290" s="546"/>
      <c r="N290" s="549"/>
      <c r="O290" s="79"/>
      <c r="P290" s="465"/>
      <c r="Q290" s="79"/>
      <c r="R290" s="295"/>
      <c r="S290" s="46"/>
      <c r="T290" s="464"/>
      <c r="U290" s="294"/>
      <c r="V290" s="295"/>
      <c r="W290" s="464">
        <v>4885</v>
      </c>
      <c r="X290" s="294">
        <v>44811</v>
      </c>
      <c r="Y290" s="295">
        <v>3722066</v>
      </c>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row>
    <row r="291" spans="1:130" s="51" customFormat="1" ht="15" x14ac:dyDescent="0.25">
      <c r="A291" s="518"/>
      <c r="B291" s="531"/>
      <c r="C291" s="531"/>
      <c r="D291" s="537"/>
      <c r="E291" s="531"/>
      <c r="F291" s="540"/>
      <c r="G291" s="534"/>
      <c r="H291" s="540"/>
      <c r="I291" s="518"/>
      <c r="J291" s="518"/>
      <c r="K291" s="518"/>
      <c r="L291" s="518"/>
      <c r="M291" s="546"/>
      <c r="N291" s="549"/>
      <c r="O291" s="79"/>
      <c r="P291" s="465"/>
      <c r="Q291" s="79"/>
      <c r="R291" s="295"/>
      <c r="S291" s="46"/>
      <c r="T291" s="464"/>
      <c r="U291" s="294"/>
      <c r="V291" s="295"/>
      <c r="W291" s="464">
        <v>4886</v>
      </c>
      <c r="X291" s="294">
        <v>44811</v>
      </c>
      <c r="Y291" s="295">
        <v>6978873</v>
      </c>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row>
    <row r="292" spans="1:130" s="51" customFormat="1" ht="15" x14ac:dyDescent="0.25">
      <c r="A292" s="518"/>
      <c r="B292" s="531"/>
      <c r="C292" s="531"/>
      <c r="D292" s="537"/>
      <c r="E292" s="531"/>
      <c r="F292" s="540"/>
      <c r="G292" s="534"/>
      <c r="H292" s="540"/>
      <c r="I292" s="518"/>
      <c r="J292" s="518"/>
      <c r="K292" s="518"/>
      <c r="L292" s="518"/>
      <c r="M292" s="546"/>
      <c r="N292" s="549"/>
      <c r="O292" s="79"/>
      <c r="P292" s="465"/>
      <c r="Q292" s="79"/>
      <c r="R292" s="295"/>
      <c r="S292" s="46"/>
      <c r="T292" s="464"/>
      <c r="U292" s="294"/>
      <c r="V292" s="295"/>
      <c r="W292" s="464">
        <v>5186</v>
      </c>
      <c r="X292" s="294">
        <v>44833</v>
      </c>
      <c r="Y292" s="295">
        <v>4652582</v>
      </c>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row>
    <row r="293" spans="1:130" s="51" customFormat="1" ht="15" x14ac:dyDescent="0.25">
      <c r="A293" s="518"/>
      <c r="B293" s="531"/>
      <c r="C293" s="531"/>
      <c r="D293" s="538"/>
      <c r="E293" s="532"/>
      <c r="F293" s="541"/>
      <c r="G293" s="535"/>
      <c r="H293" s="541"/>
      <c r="I293" s="519"/>
      <c r="J293" s="519"/>
      <c r="K293" s="519"/>
      <c r="L293" s="519"/>
      <c r="M293" s="547"/>
      <c r="N293" s="549"/>
      <c r="O293" s="79" t="s">
        <v>1583</v>
      </c>
      <c r="P293" s="371" t="s">
        <v>2025</v>
      </c>
      <c r="Q293" s="79" t="s">
        <v>2022</v>
      </c>
      <c r="R293" s="295">
        <v>2000000</v>
      </c>
      <c r="S293" s="46"/>
      <c r="T293" s="354">
        <v>975</v>
      </c>
      <c r="U293" s="294">
        <v>44778</v>
      </c>
      <c r="V293" s="295">
        <v>2000000</v>
      </c>
      <c r="W293" s="354">
        <v>4372</v>
      </c>
      <c r="X293" s="294">
        <v>44778</v>
      </c>
      <c r="Y293" s="296">
        <v>2000000</v>
      </c>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row>
    <row r="294" spans="1:130" s="51" customFormat="1" ht="27" x14ac:dyDescent="0.25">
      <c r="A294" s="518"/>
      <c r="B294" s="531"/>
      <c r="C294" s="531"/>
      <c r="D294" s="44" t="s">
        <v>836</v>
      </c>
      <c r="E294" s="70" t="s">
        <v>120</v>
      </c>
      <c r="F294" s="311">
        <v>47599759</v>
      </c>
      <c r="G294" s="67">
        <v>0</v>
      </c>
      <c r="H294" s="67"/>
      <c r="I294" s="44"/>
      <c r="J294" s="45"/>
      <c r="K294" s="44"/>
      <c r="L294" s="44"/>
      <c r="M294" s="66">
        <f t="shared" ref="M294:M301" si="1">+F294+G294+H294+I294+J294+K294-L294</f>
        <v>47599759</v>
      </c>
      <c r="N294" s="549"/>
      <c r="O294" s="81" t="s">
        <v>1583</v>
      </c>
      <c r="P294" s="371">
        <v>474</v>
      </c>
      <c r="Q294" s="81" t="s">
        <v>2108</v>
      </c>
      <c r="R294" s="377">
        <v>3000000</v>
      </c>
      <c r="S294" s="46"/>
      <c r="T294" s="44">
        <v>975</v>
      </c>
      <c r="U294" s="80">
        <v>44778</v>
      </c>
      <c r="V294" s="377">
        <v>3000000</v>
      </c>
      <c r="W294" s="44">
        <v>4372</v>
      </c>
      <c r="X294" s="80">
        <v>44778</v>
      </c>
      <c r="Y294" s="389">
        <v>3000000</v>
      </c>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row>
    <row r="295" spans="1:130" s="51" customFormat="1" ht="15" x14ac:dyDescent="0.25">
      <c r="A295" s="518"/>
      <c r="B295" s="531"/>
      <c r="C295" s="531"/>
      <c r="D295" s="517" t="s">
        <v>837</v>
      </c>
      <c r="E295" s="530" t="s">
        <v>102</v>
      </c>
      <c r="F295" s="539">
        <v>47700000</v>
      </c>
      <c r="G295" s="533">
        <v>0</v>
      </c>
      <c r="H295" s="533"/>
      <c r="I295" s="517"/>
      <c r="J295" s="517"/>
      <c r="K295" s="517"/>
      <c r="L295" s="517"/>
      <c r="M295" s="545">
        <f>+F295+G295+H297+I297+J297+K297-L297</f>
        <v>47700000</v>
      </c>
      <c r="N295" s="549"/>
      <c r="O295" s="79" t="s">
        <v>400</v>
      </c>
      <c r="P295" s="371">
        <v>207</v>
      </c>
      <c r="Q295" s="79" t="s">
        <v>403</v>
      </c>
      <c r="R295" s="67">
        <v>21319995</v>
      </c>
      <c r="S295" s="46"/>
      <c r="T295" s="267">
        <v>345</v>
      </c>
      <c r="U295" s="123">
        <v>44608</v>
      </c>
      <c r="V295" s="67">
        <v>21319995</v>
      </c>
      <c r="W295" s="267">
        <v>1608</v>
      </c>
      <c r="X295" s="123" t="s">
        <v>1053</v>
      </c>
      <c r="Y295" s="296">
        <v>21319995</v>
      </c>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row>
    <row r="296" spans="1:130" s="51" customFormat="1" ht="15" x14ac:dyDescent="0.25">
      <c r="A296" s="518"/>
      <c r="B296" s="531"/>
      <c r="C296" s="531"/>
      <c r="D296" s="518"/>
      <c r="E296" s="531"/>
      <c r="F296" s="540"/>
      <c r="G296" s="534"/>
      <c r="H296" s="534"/>
      <c r="I296" s="518"/>
      <c r="J296" s="518"/>
      <c r="K296" s="518"/>
      <c r="L296" s="518"/>
      <c r="M296" s="546"/>
      <c r="N296" s="549"/>
      <c r="O296" s="79" t="s">
        <v>1445</v>
      </c>
      <c r="P296" s="371" t="s">
        <v>1446</v>
      </c>
      <c r="Q296" s="79" t="s">
        <v>1447</v>
      </c>
      <c r="R296" s="67">
        <v>2500000</v>
      </c>
      <c r="S296" s="46"/>
      <c r="T296" s="258">
        <v>583</v>
      </c>
      <c r="U296" s="80">
        <v>44685</v>
      </c>
      <c r="V296" s="295">
        <v>2500000</v>
      </c>
      <c r="W296" s="258">
        <v>2765</v>
      </c>
      <c r="X296" s="80">
        <v>44712</v>
      </c>
      <c r="Y296" s="296">
        <v>2500000</v>
      </c>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row>
    <row r="297" spans="1:130" s="51" customFormat="1" ht="15" x14ac:dyDescent="0.25">
      <c r="A297" s="518"/>
      <c r="B297" s="531"/>
      <c r="C297" s="531"/>
      <c r="D297" s="519"/>
      <c r="E297" s="532"/>
      <c r="F297" s="541"/>
      <c r="G297" s="535"/>
      <c r="H297" s="535"/>
      <c r="I297" s="519"/>
      <c r="J297" s="519"/>
      <c r="K297" s="519"/>
      <c r="L297" s="519"/>
      <c r="M297" s="547"/>
      <c r="N297" s="549"/>
      <c r="O297" s="79" t="s">
        <v>1448</v>
      </c>
      <c r="P297" s="371" t="s">
        <v>1449</v>
      </c>
      <c r="Q297" s="79" t="s">
        <v>1450</v>
      </c>
      <c r="R297" s="67">
        <v>9920000</v>
      </c>
      <c r="S297" s="46"/>
      <c r="T297" s="38">
        <v>581</v>
      </c>
      <c r="U297" s="123">
        <v>44683</v>
      </c>
      <c r="V297" s="295">
        <v>10460000</v>
      </c>
      <c r="W297" s="38">
        <v>2766</v>
      </c>
      <c r="X297" s="80">
        <v>44712</v>
      </c>
      <c r="Y297" s="296">
        <v>9920000</v>
      </c>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row>
    <row r="298" spans="1:130" s="51" customFormat="1" ht="25.5" x14ac:dyDescent="0.25">
      <c r="A298" s="518"/>
      <c r="B298" s="531"/>
      <c r="C298" s="531"/>
      <c r="D298" s="44" t="s">
        <v>840</v>
      </c>
      <c r="E298" s="70" t="s">
        <v>145</v>
      </c>
      <c r="F298" s="311">
        <v>25000000</v>
      </c>
      <c r="G298" s="67">
        <v>0</v>
      </c>
      <c r="H298" s="311">
        <v>85000000</v>
      </c>
      <c r="I298" s="44"/>
      <c r="J298" s="45"/>
      <c r="K298" s="44"/>
      <c r="L298" s="44"/>
      <c r="M298" s="66">
        <f t="shared" si="1"/>
        <v>110000000</v>
      </c>
      <c r="N298" s="549"/>
      <c r="O298" s="79" t="s">
        <v>1454</v>
      </c>
      <c r="P298" s="371" t="s">
        <v>1455</v>
      </c>
      <c r="Q298" s="79" t="s">
        <v>1456</v>
      </c>
      <c r="R298" s="67">
        <v>8572038</v>
      </c>
      <c r="S298" s="46"/>
      <c r="T298" s="44">
        <v>726</v>
      </c>
      <c r="U298" s="80">
        <v>44729</v>
      </c>
      <c r="V298" s="295">
        <v>8572038</v>
      </c>
      <c r="W298" s="44">
        <v>3827</v>
      </c>
      <c r="X298" s="80">
        <v>44774</v>
      </c>
      <c r="Y298" s="296">
        <v>8572038</v>
      </c>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row>
    <row r="299" spans="1:130" s="51" customFormat="1" ht="25.5" x14ac:dyDescent="0.25">
      <c r="A299" s="518"/>
      <c r="B299" s="531"/>
      <c r="C299" s="531"/>
      <c r="D299" s="44" t="s">
        <v>841</v>
      </c>
      <c r="E299" s="70" t="s">
        <v>146</v>
      </c>
      <c r="F299" s="311">
        <v>34974158</v>
      </c>
      <c r="G299" s="67">
        <v>0</v>
      </c>
      <c r="H299" s="67"/>
      <c r="I299" s="44"/>
      <c r="J299" s="45"/>
      <c r="K299" s="44"/>
      <c r="L299" s="44"/>
      <c r="M299" s="66">
        <f t="shared" si="1"/>
        <v>34974158</v>
      </c>
      <c r="N299" s="549"/>
      <c r="O299" s="79" t="s">
        <v>1451</v>
      </c>
      <c r="P299" s="371" t="s">
        <v>1452</v>
      </c>
      <c r="Q299" s="79" t="s">
        <v>1453</v>
      </c>
      <c r="R299" s="67">
        <v>28112400</v>
      </c>
      <c r="S299" s="46"/>
      <c r="T299" s="44">
        <v>604</v>
      </c>
      <c r="U299" s="80">
        <v>44699</v>
      </c>
      <c r="V299" s="295">
        <v>34972910</v>
      </c>
      <c r="W299" s="44">
        <v>2994</v>
      </c>
      <c r="X299" s="80">
        <v>44734</v>
      </c>
      <c r="Y299" s="299">
        <v>28112400</v>
      </c>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row>
    <row r="300" spans="1:130" s="51" customFormat="1" ht="29.25" customHeight="1" x14ac:dyDescent="0.25">
      <c r="A300" s="518"/>
      <c r="B300" s="531"/>
      <c r="C300" s="531"/>
      <c r="D300" s="207" t="s">
        <v>1207</v>
      </c>
      <c r="E300" s="139" t="s">
        <v>1204</v>
      </c>
      <c r="F300" s="208"/>
      <c r="G300" s="208"/>
      <c r="H300" s="310">
        <v>90000000</v>
      </c>
      <c r="I300" s="207"/>
      <c r="J300" s="86"/>
      <c r="K300" s="207"/>
      <c r="L300" s="207"/>
      <c r="M300" s="209">
        <f t="shared" si="1"/>
        <v>90000000</v>
      </c>
      <c r="N300" s="549"/>
      <c r="O300" s="210"/>
      <c r="P300" s="210"/>
      <c r="Q300" s="210"/>
      <c r="R300" s="210"/>
      <c r="S300" s="46"/>
      <c r="T300" s="210"/>
      <c r="U300" s="80"/>
      <c r="V300" s="210"/>
      <c r="W300" s="210"/>
      <c r="X300" s="80"/>
      <c r="Y300" s="21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row>
    <row r="301" spans="1:130" s="51" customFormat="1" ht="27" x14ac:dyDescent="0.25">
      <c r="A301" s="519"/>
      <c r="B301" s="532"/>
      <c r="C301" s="532"/>
      <c r="D301" s="207" t="s">
        <v>1208</v>
      </c>
      <c r="E301" s="139" t="s">
        <v>1205</v>
      </c>
      <c r="F301" s="208"/>
      <c r="G301" s="208"/>
      <c r="H301" s="310">
        <v>14000000</v>
      </c>
      <c r="I301" s="207"/>
      <c r="J301" s="86"/>
      <c r="K301" s="207"/>
      <c r="L301" s="207"/>
      <c r="M301" s="209">
        <f t="shared" si="1"/>
        <v>14000000</v>
      </c>
      <c r="N301" s="550"/>
      <c r="O301" s="81" t="s">
        <v>2209</v>
      </c>
      <c r="P301" s="371">
        <v>569</v>
      </c>
      <c r="Q301" s="81" t="s">
        <v>2208</v>
      </c>
      <c r="R301" s="377">
        <v>13972139</v>
      </c>
      <c r="S301" s="46"/>
      <c r="T301" s="210">
        <v>1138</v>
      </c>
      <c r="U301" s="80">
        <v>44805</v>
      </c>
      <c r="V301" s="377">
        <v>13972139</v>
      </c>
      <c r="W301" s="210"/>
      <c r="X301" s="80"/>
      <c r="Y301" s="21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row>
    <row r="302" spans="1:130" s="108" customFormat="1" ht="15.75" thickBot="1" x14ac:dyDescent="0.3">
      <c r="A302" s="93"/>
      <c r="B302" s="93"/>
      <c r="C302" s="93"/>
      <c r="D302" s="93"/>
      <c r="E302" s="105"/>
      <c r="F302" s="102"/>
      <c r="G302" s="102"/>
      <c r="H302" s="102"/>
      <c r="I302" s="93"/>
      <c r="J302" s="94"/>
      <c r="K302" s="93"/>
      <c r="L302" s="93"/>
      <c r="M302" s="103">
        <f>SUM(M39:M301)</f>
        <v>1929027520</v>
      </c>
      <c r="N302" s="102"/>
      <c r="O302" s="106"/>
      <c r="P302" s="87"/>
      <c r="Q302" s="96"/>
      <c r="R302" s="104">
        <f>SUM(R39:R301)</f>
        <v>1283463382</v>
      </c>
      <c r="S302" s="90"/>
      <c r="T302" s="87"/>
      <c r="U302" s="96"/>
      <c r="V302" s="104">
        <f>SUM(V39:V301)</f>
        <v>1292510110</v>
      </c>
      <c r="W302" s="87"/>
      <c r="X302" s="96"/>
      <c r="Y302" s="104">
        <f>SUM(Y39:Y301)</f>
        <v>1173509731</v>
      </c>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107"/>
      <c r="AZ302" s="107"/>
      <c r="BA302" s="107"/>
      <c r="BB302" s="107"/>
      <c r="BC302" s="107"/>
      <c r="BD302" s="107"/>
      <c r="BE302" s="107"/>
      <c r="BF302" s="107"/>
      <c r="BG302" s="107"/>
      <c r="BH302" s="107"/>
      <c r="BI302" s="107"/>
      <c r="BJ302" s="107"/>
      <c r="BK302" s="107"/>
      <c r="BL302" s="107"/>
      <c r="BM302" s="107"/>
      <c r="BN302" s="107"/>
      <c r="BO302" s="107"/>
      <c r="BP302" s="107"/>
      <c r="BQ302" s="107"/>
      <c r="BR302" s="107"/>
      <c r="BS302" s="107"/>
      <c r="BT302" s="107"/>
      <c r="BU302" s="107"/>
      <c r="BV302" s="107"/>
      <c r="BW302" s="107"/>
      <c r="BX302" s="107"/>
      <c r="BY302" s="107"/>
      <c r="BZ302" s="107"/>
      <c r="CA302" s="107"/>
      <c r="CB302" s="107"/>
      <c r="CC302" s="107"/>
      <c r="CD302" s="107"/>
      <c r="CE302" s="107"/>
      <c r="CF302" s="107"/>
      <c r="CG302" s="107"/>
      <c r="CH302" s="107"/>
      <c r="CI302" s="107"/>
      <c r="CJ302" s="107"/>
      <c r="CK302" s="107"/>
      <c r="CL302" s="107"/>
      <c r="CM302" s="107"/>
      <c r="CN302" s="107"/>
      <c r="CO302" s="107"/>
      <c r="CP302" s="107"/>
      <c r="CQ302" s="107"/>
      <c r="CR302" s="107"/>
      <c r="CS302" s="107"/>
      <c r="CT302" s="107"/>
      <c r="CU302" s="107"/>
      <c r="CV302" s="107"/>
      <c r="CW302" s="107"/>
      <c r="CX302" s="107"/>
      <c r="CY302" s="107"/>
      <c r="CZ302" s="107"/>
      <c r="DA302" s="107"/>
      <c r="DB302" s="107"/>
      <c r="DC302" s="107"/>
      <c r="DD302" s="107"/>
      <c r="DE302" s="107"/>
      <c r="DF302" s="107"/>
      <c r="DG302" s="107"/>
      <c r="DH302" s="107"/>
      <c r="DI302" s="107"/>
      <c r="DJ302" s="107"/>
      <c r="DK302" s="107"/>
      <c r="DL302" s="107"/>
      <c r="DM302" s="107"/>
      <c r="DN302" s="107"/>
      <c r="DO302" s="107"/>
      <c r="DP302" s="107"/>
      <c r="DQ302" s="107"/>
      <c r="DR302" s="107"/>
      <c r="DS302" s="107"/>
      <c r="DT302" s="107"/>
      <c r="DU302" s="107"/>
      <c r="DV302" s="107"/>
      <c r="DW302" s="107"/>
      <c r="DX302" s="107"/>
      <c r="DY302" s="107"/>
      <c r="DZ302" s="107"/>
    </row>
    <row r="303" spans="1:130" s="64" customFormat="1" ht="17.25" thickBot="1" x14ac:dyDescent="0.35">
      <c r="A303" s="52"/>
      <c r="B303" s="52"/>
      <c r="C303" s="42"/>
      <c r="D303" s="42"/>
      <c r="E303" s="42"/>
      <c r="F303" s="53"/>
      <c r="G303" s="42"/>
      <c r="H303" s="42"/>
      <c r="I303" s="42"/>
      <c r="J303" s="43"/>
      <c r="K303" s="54" t="s">
        <v>29</v>
      </c>
      <c r="L303" s="55"/>
      <c r="M303" s="56">
        <f>+M14+M38+M302</f>
        <v>5237001106</v>
      </c>
      <c r="N303" s="57"/>
      <c r="O303" s="57"/>
      <c r="P303" s="57"/>
      <c r="Q303" s="57"/>
      <c r="R303" s="68">
        <f>+R14+R38+R302</f>
        <v>4277447662</v>
      </c>
      <c r="S303" s="58">
        <f>(R303*1)/M303</f>
        <v>0.81677425217637523</v>
      </c>
      <c r="T303" s="59"/>
      <c r="U303" s="60"/>
      <c r="V303" s="61">
        <f>+V14+V38+V302</f>
        <v>4068372689</v>
      </c>
      <c r="W303" s="59"/>
      <c r="X303" s="60"/>
      <c r="Y303" s="62">
        <f>+Y14+Y38+Y302</f>
        <v>2251965009</v>
      </c>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row>
    <row r="304" spans="1:130" ht="15" x14ac:dyDescent="0.25">
      <c r="S304" s="4"/>
    </row>
    <row r="305" spans="18:22" ht="15" x14ac:dyDescent="0.25">
      <c r="R305" s="39"/>
      <c r="S305" s="6"/>
      <c r="T305" s="83"/>
      <c r="V305" s="268"/>
    </row>
    <row r="306" spans="18:22" ht="15" x14ac:dyDescent="0.25">
      <c r="R306" s="39"/>
      <c r="S306" s="6"/>
      <c r="T306" s="83"/>
    </row>
    <row r="307" spans="18:22" ht="15" x14ac:dyDescent="0.25">
      <c r="R307" s="39"/>
      <c r="S307" s="6"/>
      <c r="T307" s="83"/>
    </row>
    <row r="308" spans="18:22" ht="15" x14ac:dyDescent="0.25">
      <c r="R308" s="39"/>
      <c r="S308" s="6"/>
      <c r="T308" s="83"/>
    </row>
    <row r="309" spans="18:22" ht="15" x14ac:dyDescent="0.25">
      <c r="R309" s="39"/>
      <c r="S309" s="6"/>
      <c r="T309" s="83"/>
    </row>
    <row r="310" spans="18:22" ht="15" x14ac:dyDescent="0.25">
      <c r="R310" s="39"/>
      <c r="S310" s="6"/>
      <c r="T310" s="83"/>
    </row>
    <row r="311" spans="18:22" ht="15" x14ac:dyDescent="0.25">
      <c r="R311" s="39"/>
      <c r="S311" s="6"/>
      <c r="T311" s="83"/>
    </row>
    <row r="312" spans="18:22" ht="15" x14ac:dyDescent="0.25">
      <c r="R312" s="39"/>
      <c r="S312" s="6"/>
      <c r="T312" s="83"/>
    </row>
    <row r="313" spans="18:22" ht="15" x14ac:dyDescent="0.25">
      <c r="R313" s="39"/>
      <c r="S313" s="7"/>
      <c r="T313" s="83"/>
    </row>
    <row r="314" spans="18:22" ht="15" x14ac:dyDescent="0.25"/>
    <row r="315" spans="18:22" ht="15" x14ac:dyDescent="0.25"/>
    <row r="316" spans="18:22" ht="15" x14ac:dyDescent="0.25"/>
    <row r="317" spans="18:22" ht="15" x14ac:dyDescent="0.25"/>
    <row r="318" spans="18:22" ht="15" x14ac:dyDescent="0.25"/>
    <row r="319" spans="18:22" ht="15" x14ac:dyDescent="0.25"/>
    <row r="320" spans="18:22"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5" x14ac:dyDescent="0.25"/>
    <row r="332" ht="15" x14ac:dyDescent="0.25"/>
    <row r="333" ht="15" x14ac:dyDescent="0.25"/>
    <row r="334" ht="15" x14ac:dyDescent="0.25"/>
    <row r="335" ht="15" x14ac:dyDescent="0.25"/>
    <row r="336" ht="15" x14ac:dyDescent="0.25"/>
    <row r="337" ht="15" x14ac:dyDescent="0.25"/>
    <row r="338" ht="15" x14ac:dyDescent="0.25"/>
    <row r="339" ht="15" x14ac:dyDescent="0.25"/>
    <row r="340" ht="15" x14ac:dyDescent="0.25"/>
    <row r="341" ht="15" x14ac:dyDescent="0.25"/>
    <row r="342" ht="15" x14ac:dyDescent="0.25"/>
    <row r="343" ht="15" x14ac:dyDescent="0.25"/>
    <row r="344" ht="15" x14ac:dyDescent="0.25"/>
    <row r="345" ht="15" x14ac:dyDescent="0.25"/>
    <row r="346" ht="15" x14ac:dyDescent="0.25"/>
    <row r="347" ht="15" x14ac:dyDescent="0.25"/>
    <row r="348" ht="15" x14ac:dyDescent="0.25"/>
    <row r="349" ht="15" x14ac:dyDescent="0.25"/>
    <row r="350" ht="15" x14ac:dyDescent="0.25"/>
    <row r="351" ht="15" x14ac:dyDescent="0.25"/>
    <row r="352" ht="15" x14ac:dyDescent="0.25"/>
    <row r="353" ht="15" x14ac:dyDescent="0.25"/>
    <row r="354" ht="15" x14ac:dyDescent="0.25"/>
    <row r="355" ht="15" x14ac:dyDescent="0.25"/>
    <row r="356" ht="15" customHeight="1" x14ac:dyDescent="0.25"/>
    <row r="357" ht="15"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hidden="1" customHeight="1" x14ac:dyDescent="0.25"/>
    <row r="842" ht="15" hidden="1" customHeight="1" x14ac:dyDescent="0.25"/>
    <row r="843" ht="15" hidden="1" customHeight="1" x14ac:dyDescent="0.25"/>
    <row r="844" ht="15" hidden="1" customHeight="1" x14ac:dyDescent="0.25"/>
    <row r="845" ht="15" hidden="1" customHeight="1" x14ac:dyDescent="0.25"/>
    <row r="846" ht="15" hidden="1" customHeight="1" x14ac:dyDescent="0.25"/>
    <row r="847" ht="15" hidden="1" customHeight="1" x14ac:dyDescent="0.25"/>
    <row r="848" ht="15" hidden="1" customHeight="1" x14ac:dyDescent="0.25"/>
    <row r="849" ht="15" hidden="1" customHeight="1" x14ac:dyDescent="0.25"/>
    <row r="850" ht="15" hidden="1" customHeight="1" x14ac:dyDescent="0.25"/>
    <row r="851" ht="15" hidden="1" customHeight="1" x14ac:dyDescent="0.25"/>
    <row r="852" ht="15" hidden="1" customHeight="1" x14ac:dyDescent="0.25"/>
    <row r="853" ht="15" hidden="1" customHeight="1" x14ac:dyDescent="0.25"/>
    <row r="854" ht="15" hidden="1" customHeight="1" x14ac:dyDescent="0.25"/>
    <row r="855" ht="15" hidden="1" customHeight="1" x14ac:dyDescent="0.25"/>
    <row r="856" ht="15" hidden="1" customHeight="1" x14ac:dyDescent="0.25"/>
    <row r="857" ht="15" hidden="1" customHeight="1" x14ac:dyDescent="0.25"/>
    <row r="858" ht="15" hidden="1" customHeight="1" x14ac:dyDescent="0.25"/>
    <row r="859" ht="15" hidden="1" customHeight="1" x14ac:dyDescent="0.25"/>
    <row r="860" ht="15" hidden="1" customHeight="1" x14ac:dyDescent="0.25"/>
    <row r="861" ht="15" hidden="1" customHeight="1" x14ac:dyDescent="0.25"/>
    <row r="862" ht="15" hidden="1" customHeight="1" x14ac:dyDescent="0.25"/>
    <row r="863" ht="15" hidden="1" customHeight="1" x14ac:dyDescent="0.25"/>
    <row r="864" ht="15" hidden="1" customHeight="1" x14ac:dyDescent="0.25"/>
    <row r="865" ht="15" hidden="1" customHeight="1" x14ac:dyDescent="0.25"/>
    <row r="866" ht="15" hidden="1" customHeight="1" x14ac:dyDescent="0.25"/>
    <row r="867" ht="15" hidden="1" customHeight="1" x14ac:dyDescent="0.25"/>
    <row r="868" ht="15" hidden="1" customHeight="1" x14ac:dyDescent="0.25"/>
    <row r="869" ht="15" hidden="1" customHeight="1" x14ac:dyDescent="0.25"/>
    <row r="870" ht="15" hidden="1" customHeight="1" x14ac:dyDescent="0.25"/>
    <row r="871" ht="15" hidden="1" customHeight="1" x14ac:dyDescent="0.25"/>
    <row r="872" ht="15" hidden="1" customHeight="1" x14ac:dyDescent="0.25"/>
    <row r="873" ht="15" hidden="1" customHeight="1" x14ac:dyDescent="0.25"/>
    <row r="874" ht="15" hidden="1" customHeight="1" x14ac:dyDescent="0.25"/>
    <row r="875" ht="15" hidden="1" customHeight="1" x14ac:dyDescent="0.25"/>
    <row r="876" ht="15" hidden="1" customHeight="1" x14ac:dyDescent="0.25"/>
    <row r="877" ht="15" hidden="1" customHeight="1" x14ac:dyDescent="0.25"/>
    <row r="878" ht="15" hidden="1" customHeight="1" x14ac:dyDescent="0.25"/>
    <row r="879" ht="15" hidden="1" customHeight="1" x14ac:dyDescent="0.25"/>
    <row r="880" ht="15" hidden="1" customHeight="1" x14ac:dyDescent="0.25"/>
    <row r="881" ht="15" hidden="1" customHeight="1" x14ac:dyDescent="0.25"/>
    <row r="882" ht="15" hidden="1" customHeight="1" x14ac:dyDescent="0.25"/>
    <row r="883" ht="15" hidden="1" customHeight="1" x14ac:dyDescent="0.25"/>
    <row r="884" ht="15" hidden="1" customHeight="1" x14ac:dyDescent="0.25"/>
    <row r="885" ht="15" hidden="1" customHeight="1" x14ac:dyDescent="0.25"/>
    <row r="886" ht="15" hidden="1" customHeight="1" x14ac:dyDescent="0.25"/>
    <row r="887" ht="15" hidden="1" customHeight="1" x14ac:dyDescent="0.25"/>
    <row r="888" ht="15" hidden="1" customHeight="1" x14ac:dyDescent="0.25"/>
    <row r="889" ht="15" hidden="1" customHeight="1" x14ac:dyDescent="0.25"/>
    <row r="890" ht="15" hidden="1" customHeight="1" x14ac:dyDescent="0.25"/>
    <row r="891" ht="15" hidden="1" customHeight="1" x14ac:dyDescent="0.25"/>
    <row r="892" ht="15" hidden="1" customHeight="1" x14ac:dyDescent="0.25"/>
    <row r="893" ht="15" hidden="1" customHeight="1" x14ac:dyDescent="0.25"/>
    <row r="894" ht="15" hidden="1" customHeight="1" x14ac:dyDescent="0.25"/>
    <row r="895" ht="15" hidden="1" customHeight="1" x14ac:dyDescent="0.25"/>
    <row r="896" ht="15" hidden="1" customHeight="1" x14ac:dyDescent="0.25"/>
    <row r="897" ht="15" hidden="1" customHeight="1" x14ac:dyDescent="0.25"/>
    <row r="898" ht="15" hidden="1" customHeight="1" x14ac:dyDescent="0.25"/>
    <row r="899" ht="15" hidden="1" customHeight="1" x14ac:dyDescent="0.25"/>
    <row r="900" ht="15" hidden="1" customHeight="1" x14ac:dyDescent="0.25"/>
    <row r="901" ht="15" hidden="1" customHeight="1" x14ac:dyDescent="0.25"/>
    <row r="902" ht="15" hidden="1" customHeight="1" x14ac:dyDescent="0.25"/>
    <row r="903" ht="15" hidden="1" customHeight="1" x14ac:dyDescent="0.25"/>
    <row r="904" ht="15" hidden="1" customHeight="1" x14ac:dyDescent="0.25"/>
    <row r="905" ht="15" hidden="1" customHeight="1" x14ac:dyDescent="0.25"/>
    <row r="906" ht="15" hidden="1" customHeight="1" x14ac:dyDescent="0.25"/>
    <row r="907" ht="15" hidden="1" customHeight="1" x14ac:dyDescent="0.25"/>
    <row r="908" ht="15" hidden="1" customHeight="1" x14ac:dyDescent="0.25"/>
    <row r="909" ht="15" hidden="1" customHeight="1" x14ac:dyDescent="0.25"/>
    <row r="910" ht="15" hidden="1" customHeight="1" x14ac:dyDescent="0.25"/>
    <row r="911" ht="15" hidden="1" customHeight="1" x14ac:dyDescent="0.25"/>
    <row r="912" ht="15" hidden="1" customHeight="1" x14ac:dyDescent="0.25"/>
    <row r="913" ht="15" hidden="1" customHeight="1" x14ac:dyDescent="0.25"/>
    <row r="914" ht="15" hidden="1" customHeight="1" x14ac:dyDescent="0.25"/>
    <row r="915" ht="15" hidden="1" customHeight="1" x14ac:dyDescent="0.25"/>
    <row r="916" ht="15" hidden="1" customHeight="1" x14ac:dyDescent="0.25"/>
    <row r="917" ht="15" hidden="1" customHeight="1" x14ac:dyDescent="0.25"/>
    <row r="918" ht="15" hidden="1" customHeight="1" x14ac:dyDescent="0.25"/>
    <row r="919" ht="15" hidden="1" customHeight="1" x14ac:dyDescent="0.25"/>
    <row r="920" ht="15" hidden="1" customHeight="1" x14ac:dyDescent="0.25"/>
    <row r="921" ht="15" hidden="1" customHeight="1" x14ac:dyDescent="0.25"/>
    <row r="922" ht="15" hidden="1" customHeight="1" x14ac:dyDescent="0.25"/>
    <row r="923" ht="15" hidden="1" customHeight="1" x14ac:dyDescent="0.25"/>
    <row r="924" ht="15" hidden="1" customHeight="1" x14ac:dyDescent="0.25"/>
    <row r="925" ht="15" hidden="1" customHeight="1" x14ac:dyDescent="0.25"/>
    <row r="926" ht="15" hidden="1" customHeight="1" x14ac:dyDescent="0.25"/>
    <row r="927" ht="15" hidden="1" customHeight="1" x14ac:dyDescent="0.25"/>
    <row r="928" ht="15" hidden="1" customHeight="1" x14ac:dyDescent="0.25"/>
    <row r="929" ht="15" hidden="1" customHeight="1" x14ac:dyDescent="0.25"/>
    <row r="930" ht="15" hidden="1" customHeight="1" x14ac:dyDescent="0.25"/>
    <row r="931" ht="15" hidden="1" customHeight="1" x14ac:dyDescent="0.25"/>
    <row r="932" ht="15" hidden="1" customHeight="1" x14ac:dyDescent="0.25"/>
    <row r="933" ht="15" hidden="1" customHeight="1" x14ac:dyDescent="0.25"/>
    <row r="934" ht="15" hidden="1" customHeight="1" x14ac:dyDescent="0.25"/>
    <row r="935" ht="15" hidden="1" customHeight="1" x14ac:dyDescent="0.25"/>
    <row r="936" ht="15" hidden="1" customHeight="1" x14ac:dyDescent="0.25"/>
    <row r="937" ht="15" hidden="1" customHeight="1" x14ac:dyDescent="0.25"/>
    <row r="938" ht="15" hidden="1" customHeight="1" x14ac:dyDescent="0.25"/>
    <row r="939" ht="15" hidden="1" customHeight="1" x14ac:dyDescent="0.25"/>
    <row r="940" ht="15" hidden="1" customHeight="1" x14ac:dyDescent="0.25"/>
    <row r="941" ht="15" hidden="1" customHeight="1" x14ac:dyDescent="0.25"/>
    <row r="942" ht="15" hidden="1" customHeight="1" x14ac:dyDescent="0.25"/>
    <row r="943" ht="15" hidden="1" customHeight="1" x14ac:dyDescent="0.25"/>
    <row r="944" ht="15" hidden="1" customHeight="1" x14ac:dyDescent="0.25"/>
    <row r="945" ht="15" hidden="1" customHeight="1" x14ac:dyDescent="0.25"/>
    <row r="946" ht="15" hidden="1" customHeight="1" x14ac:dyDescent="0.25"/>
    <row r="947" ht="15" hidden="1" customHeight="1" x14ac:dyDescent="0.25"/>
    <row r="948" ht="15" hidden="1" customHeight="1" x14ac:dyDescent="0.25"/>
    <row r="949" ht="15" hidden="1" customHeight="1" x14ac:dyDescent="0.25"/>
    <row r="950" ht="15" hidden="1" customHeight="1" x14ac:dyDescent="0.25"/>
    <row r="951" ht="15" hidden="1" customHeight="1" x14ac:dyDescent="0.25"/>
    <row r="952" ht="15" hidden="1" customHeight="1" x14ac:dyDescent="0.25"/>
    <row r="953" ht="15" hidden="1" customHeight="1" x14ac:dyDescent="0.25"/>
    <row r="954" ht="15" hidden="1" customHeight="1" x14ac:dyDescent="0.25"/>
    <row r="955" ht="15" hidden="1" customHeight="1" x14ac:dyDescent="0.25"/>
    <row r="956" ht="15" hidden="1" customHeight="1" x14ac:dyDescent="0.25"/>
    <row r="957" ht="15" hidden="1" customHeight="1" x14ac:dyDescent="0.25"/>
    <row r="958" ht="15" hidden="1" customHeight="1" x14ac:dyDescent="0.25"/>
    <row r="959" ht="15" hidden="1" customHeight="1" x14ac:dyDescent="0.25"/>
    <row r="960" ht="15" hidden="1" customHeight="1" x14ac:dyDescent="0.25"/>
    <row r="961" ht="15" hidden="1" customHeight="1" x14ac:dyDescent="0.25"/>
    <row r="962" ht="15" hidden="1" customHeight="1" x14ac:dyDescent="0.25"/>
    <row r="963" ht="15" hidden="1" customHeight="1" x14ac:dyDescent="0.25"/>
    <row r="964" ht="15" hidden="1" customHeight="1" x14ac:dyDescent="0.25"/>
    <row r="965" ht="15" hidden="1" customHeight="1" x14ac:dyDescent="0.25"/>
    <row r="966" ht="15" hidden="1" customHeight="1" x14ac:dyDescent="0.25"/>
    <row r="967" ht="15" hidden="1" customHeight="1" x14ac:dyDescent="0.25"/>
    <row r="968" ht="15" hidden="1" customHeight="1" x14ac:dyDescent="0.25"/>
    <row r="969" ht="15" hidden="1" customHeight="1" x14ac:dyDescent="0.25"/>
    <row r="970" ht="15" hidden="1" customHeight="1" x14ac:dyDescent="0.25"/>
    <row r="971" ht="15" hidden="1" customHeight="1" x14ac:dyDescent="0.25"/>
    <row r="972" ht="15" hidden="1" customHeight="1" x14ac:dyDescent="0.25"/>
    <row r="973" ht="15" hidden="1" customHeight="1" x14ac:dyDescent="0.25"/>
    <row r="974" ht="15" hidden="1" customHeight="1" x14ac:dyDescent="0.25"/>
    <row r="975" ht="15" hidden="1" customHeight="1" x14ac:dyDescent="0.25"/>
    <row r="976" ht="15" hidden="1" customHeight="1" x14ac:dyDescent="0.25"/>
    <row r="977" ht="15" hidden="1" customHeight="1" x14ac:dyDescent="0.25"/>
    <row r="978" ht="15" hidden="1" customHeight="1" x14ac:dyDescent="0.25"/>
    <row r="979" ht="15" hidden="1" customHeight="1" x14ac:dyDescent="0.25"/>
    <row r="980" ht="15" hidden="1" customHeight="1" x14ac:dyDescent="0.25"/>
    <row r="981" ht="15" hidden="1" customHeight="1" x14ac:dyDescent="0.25"/>
    <row r="982" ht="15" hidden="1" customHeight="1" x14ac:dyDescent="0.25"/>
    <row r="983" ht="15" hidden="1" customHeight="1" x14ac:dyDescent="0.25"/>
    <row r="984" ht="15" hidden="1" customHeight="1" x14ac:dyDescent="0.25"/>
    <row r="985" ht="15" hidden="1" customHeight="1" x14ac:dyDescent="0.25"/>
    <row r="986" ht="15" hidden="1" customHeight="1" x14ac:dyDescent="0.25"/>
    <row r="987" ht="15" hidden="1" customHeight="1" x14ac:dyDescent="0.25"/>
    <row r="988" ht="15" hidden="1" customHeight="1" x14ac:dyDescent="0.25"/>
    <row r="989" ht="15" hidden="1" customHeight="1" x14ac:dyDescent="0.25"/>
    <row r="990" ht="15" hidden="1" customHeight="1" x14ac:dyDescent="0.25"/>
    <row r="991" ht="15" hidden="1" customHeight="1" x14ac:dyDescent="0.25"/>
    <row r="992" ht="15" hidden="1" customHeight="1" x14ac:dyDescent="0.25"/>
    <row r="993" ht="15" hidden="1" customHeight="1" x14ac:dyDescent="0.25"/>
    <row r="994" ht="15" hidden="1" customHeight="1" x14ac:dyDescent="0.25"/>
    <row r="995" ht="15" hidden="1" customHeight="1" x14ac:dyDescent="0.25"/>
    <row r="996" ht="15" hidden="1" customHeight="1" x14ac:dyDescent="0.25"/>
    <row r="997" ht="15" hidden="1" customHeight="1" x14ac:dyDescent="0.25"/>
    <row r="998" ht="15" hidden="1" customHeight="1" x14ac:dyDescent="0.25"/>
    <row r="999" ht="15" hidden="1" customHeight="1" x14ac:dyDescent="0.25"/>
    <row r="1000" ht="15" hidden="1" customHeight="1" x14ac:dyDescent="0.25"/>
    <row r="1001" ht="15" hidden="1" customHeight="1" x14ac:dyDescent="0.25"/>
    <row r="1002" ht="15" hidden="1" customHeight="1" x14ac:dyDescent="0.25"/>
    <row r="1003" ht="15" hidden="1" customHeight="1" x14ac:dyDescent="0.25"/>
    <row r="1004" ht="15" hidden="1" customHeight="1" x14ac:dyDescent="0.25"/>
    <row r="1005" ht="15" hidden="1" customHeight="1" x14ac:dyDescent="0.25"/>
    <row r="1006" ht="15" hidden="1" customHeight="1" x14ac:dyDescent="0.25"/>
    <row r="1007" ht="15" hidden="1" customHeight="1" x14ac:dyDescent="0.25"/>
    <row r="1008" ht="15" hidden="1" customHeight="1" x14ac:dyDescent="0.25"/>
    <row r="1009" ht="15" hidden="1" customHeight="1" x14ac:dyDescent="0.25"/>
    <row r="1010" ht="15" hidden="1" customHeight="1" x14ac:dyDescent="0.25"/>
    <row r="1011" ht="15" hidden="1" customHeight="1" x14ac:dyDescent="0.25"/>
    <row r="1012" ht="15" hidden="1" customHeight="1" x14ac:dyDescent="0.25"/>
    <row r="1013" ht="15" hidden="1" customHeight="1" x14ac:dyDescent="0.25"/>
    <row r="1014" ht="15" hidden="1" customHeight="1" x14ac:dyDescent="0.25"/>
    <row r="1015" ht="15" hidden="1" customHeight="1" x14ac:dyDescent="0.25"/>
    <row r="1016" ht="15" hidden="1" customHeight="1" x14ac:dyDescent="0.25"/>
    <row r="1017" ht="15" hidden="1" customHeight="1" x14ac:dyDescent="0.25"/>
    <row r="1018" ht="15" hidden="1" customHeight="1" x14ac:dyDescent="0.25"/>
    <row r="1019" ht="15" hidden="1" customHeight="1" x14ac:dyDescent="0.25"/>
    <row r="1020" ht="15" hidden="1" customHeight="1" x14ac:dyDescent="0.25"/>
    <row r="1021" ht="15" hidden="1" customHeight="1" x14ac:dyDescent="0.25"/>
    <row r="1022" ht="15" hidden="1" customHeight="1" x14ac:dyDescent="0.25"/>
    <row r="1023" ht="15" hidden="1" customHeight="1" x14ac:dyDescent="0.25"/>
    <row r="1024" ht="15" hidden="1" customHeight="1" x14ac:dyDescent="0.25"/>
    <row r="1025" ht="15" hidden="1" customHeight="1" x14ac:dyDescent="0.25"/>
    <row r="1026" ht="15" hidden="1" customHeight="1" x14ac:dyDescent="0.25"/>
    <row r="1027" ht="15" hidden="1" customHeight="1" x14ac:dyDescent="0.25"/>
    <row r="1028" ht="15" hidden="1" customHeight="1" x14ac:dyDescent="0.25"/>
    <row r="1029" ht="15" hidden="1" customHeight="1" x14ac:dyDescent="0.25"/>
    <row r="1030" ht="15" hidden="1" customHeight="1" x14ac:dyDescent="0.25"/>
    <row r="1031" ht="15" hidden="1" customHeight="1" x14ac:dyDescent="0.25"/>
    <row r="1032" ht="15" hidden="1" customHeight="1" x14ac:dyDescent="0.25"/>
    <row r="1033" ht="15" hidden="1" customHeight="1" x14ac:dyDescent="0.25"/>
    <row r="1034" ht="15" hidden="1" customHeight="1" x14ac:dyDescent="0.25"/>
    <row r="1035" ht="15" hidden="1" customHeight="1" x14ac:dyDescent="0.25"/>
    <row r="1036" ht="15" hidden="1" customHeight="1" x14ac:dyDescent="0.25"/>
    <row r="1037" ht="15" hidden="1" customHeight="1" x14ac:dyDescent="0.25"/>
    <row r="1038" ht="15" hidden="1" customHeight="1" x14ac:dyDescent="0.25"/>
    <row r="1039" ht="15" hidden="1" customHeight="1" x14ac:dyDescent="0.25"/>
    <row r="1040" ht="15" hidden="1" customHeight="1" x14ac:dyDescent="0.25"/>
    <row r="1041" ht="15" hidden="1" customHeight="1" x14ac:dyDescent="0.25"/>
    <row r="1042" ht="15" hidden="1" customHeight="1" x14ac:dyDescent="0.25"/>
    <row r="1043" ht="15" hidden="1" customHeight="1" x14ac:dyDescent="0.25"/>
    <row r="1044" ht="15" hidden="1" customHeight="1" x14ac:dyDescent="0.25"/>
    <row r="1045" ht="15" hidden="1" customHeight="1" x14ac:dyDescent="0.25"/>
    <row r="1046" ht="15" hidden="1" customHeight="1" x14ac:dyDescent="0.25"/>
    <row r="1047" ht="15" hidden="1" customHeight="1" x14ac:dyDescent="0.25"/>
    <row r="1048" ht="15" hidden="1" customHeight="1" x14ac:dyDescent="0.25"/>
    <row r="1049" ht="15" hidden="1" customHeight="1" x14ac:dyDescent="0.25"/>
    <row r="1050" ht="15" hidden="1" customHeight="1" x14ac:dyDescent="0.25"/>
    <row r="1051" ht="15" hidden="1" customHeight="1" x14ac:dyDescent="0.25"/>
    <row r="1052" ht="15" hidden="1" customHeight="1" x14ac:dyDescent="0.25"/>
    <row r="1053" ht="15" hidden="1" customHeight="1" x14ac:dyDescent="0.25"/>
    <row r="1054" ht="15" hidden="1" customHeight="1" x14ac:dyDescent="0.25"/>
    <row r="1055" ht="15" hidden="1" customHeight="1" x14ac:dyDescent="0.25"/>
    <row r="1056" ht="15" hidden="1" customHeight="1" x14ac:dyDescent="0.25"/>
    <row r="1057" ht="15" hidden="1" customHeight="1" x14ac:dyDescent="0.25"/>
    <row r="1058" ht="15" hidden="1" customHeight="1" x14ac:dyDescent="0.25"/>
    <row r="1059" ht="15" hidden="1" customHeight="1" x14ac:dyDescent="0.25"/>
    <row r="1060" ht="15" hidden="1" customHeight="1" x14ac:dyDescent="0.25"/>
    <row r="1061" ht="15" hidden="1" customHeight="1" x14ac:dyDescent="0.25"/>
    <row r="1062" ht="15" hidden="1" customHeight="1" x14ac:dyDescent="0.25"/>
    <row r="1063" ht="15" hidden="1" customHeight="1" x14ac:dyDescent="0.25"/>
    <row r="1064" ht="15" hidden="1" customHeight="1" x14ac:dyDescent="0.25"/>
    <row r="1065" ht="15" hidden="1" customHeight="1" x14ac:dyDescent="0.25"/>
    <row r="1066" ht="15" hidden="1" customHeight="1" x14ac:dyDescent="0.25"/>
    <row r="1067" ht="15" hidden="1" customHeight="1" x14ac:dyDescent="0.25"/>
    <row r="1068" ht="15" hidden="1" customHeight="1" x14ac:dyDescent="0.25"/>
    <row r="1069" ht="15" hidden="1" customHeight="1" x14ac:dyDescent="0.25"/>
    <row r="1070" ht="15" hidden="1" customHeight="1" x14ac:dyDescent="0.25"/>
    <row r="1071" ht="15" hidden="1" customHeight="1" x14ac:dyDescent="0.25"/>
    <row r="1072" ht="15" hidden="1" customHeight="1" x14ac:dyDescent="0.25"/>
    <row r="1073" ht="15" hidden="1" customHeight="1" x14ac:dyDescent="0.25"/>
    <row r="1074" ht="15" hidden="1" customHeight="1" x14ac:dyDescent="0.25"/>
    <row r="1075" ht="15" hidden="1" customHeight="1" x14ac:dyDescent="0.25"/>
    <row r="1076" ht="15" hidden="1" customHeight="1" x14ac:dyDescent="0.25"/>
    <row r="1077" ht="15" hidden="1" customHeight="1" x14ac:dyDescent="0.25"/>
    <row r="1078" ht="15" hidden="1" customHeight="1" x14ac:dyDescent="0.25"/>
    <row r="1079" ht="15" hidden="1" customHeight="1" x14ac:dyDescent="0.25"/>
    <row r="1080" ht="15" hidden="1" customHeight="1" x14ac:dyDescent="0.25"/>
    <row r="1081" ht="15" hidden="1" customHeight="1" x14ac:dyDescent="0.25"/>
    <row r="1082" ht="15" hidden="1" customHeight="1" x14ac:dyDescent="0.25"/>
    <row r="1083" ht="15" hidden="1" customHeight="1" x14ac:dyDescent="0.25"/>
    <row r="1084" ht="15" hidden="1" customHeight="1" x14ac:dyDescent="0.25"/>
    <row r="1085" ht="15" hidden="1" customHeight="1" x14ac:dyDescent="0.25"/>
    <row r="1086" ht="15" hidden="1" customHeight="1" x14ac:dyDescent="0.25"/>
    <row r="1087" ht="15" hidden="1" customHeight="1" x14ac:dyDescent="0.25"/>
    <row r="1088" ht="15" hidden="1" customHeight="1" x14ac:dyDescent="0.25"/>
    <row r="1089" ht="15" hidden="1" customHeight="1" x14ac:dyDescent="0.25"/>
    <row r="1090" ht="15" hidden="1" customHeight="1" x14ac:dyDescent="0.25"/>
    <row r="1091" ht="15" hidden="1" customHeight="1" x14ac:dyDescent="0.25"/>
    <row r="1092" ht="15" hidden="1" customHeight="1" x14ac:dyDescent="0.25"/>
    <row r="1093" ht="15" hidden="1" customHeight="1" x14ac:dyDescent="0.25"/>
    <row r="1094" ht="15" hidden="1" customHeight="1" x14ac:dyDescent="0.25"/>
    <row r="1095" ht="15" hidden="1" customHeight="1" x14ac:dyDescent="0.25"/>
    <row r="1096" ht="15" hidden="1" customHeight="1" x14ac:dyDescent="0.25"/>
    <row r="1097" ht="15" hidden="1" customHeight="1" x14ac:dyDescent="0.25"/>
    <row r="1098" ht="15" hidden="1"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sheetData>
  <sheetProtection algorithmName="SHA-512" hashValue="ZILSZhVJNqMf6b8kZkupcipy2i2lChNhalD0Z3JHNIobwnN+mXTAaeR2+GhJYZIM3c3QG/v3vw0hPXrNCVaHiQ==" saltValue="mRN08DOSdx52kq972ckmEw==" spinCount="100000" sheet="1" objects="1" scenarios="1" selectLockedCells="1" selectUnlockedCells="1"/>
  <mergeCells count="150">
    <mergeCell ref="M216:M293"/>
    <mergeCell ref="F172:F215"/>
    <mergeCell ref="G172:G215"/>
    <mergeCell ref="H172:H215"/>
    <mergeCell ref="I172:I215"/>
    <mergeCell ref="J172:J215"/>
    <mergeCell ref="K172:K215"/>
    <mergeCell ref="L172:L215"/>
    <mergeCell ref="D216:D293"/>
    <mergeCell ref="E216:E293"/>
    <mergeCell ref="F216:F293"/>
    <mergeCell ref="G216:G293"/>
    <mergeCell ref="H216:H293"/>
    <mergeCell ref="I216:I293"/>
    <mergeCell ref="J216:J293"/>
    <mergeCell ref="K216:K293"/>
    <mergeCell ref="L216:L293"/>
    <mergeCell ref="M138:M160"/>
    <mergeCell ref="D164:D167"/>
    <mergeCell ref="E164:E167"/>
    <mergeCell ref="F164:F167"/>
    <mergeCell ref="G164:G167"/>
    <mergeCell ref="H164:H167"/>
    <mergeCell ref="I164:I167"/>
    <mergeCell ref="J164:J167"/>
    <mergeCell ref="K164:K167"/>
    <mergeCell ref="L164:L167"/>
    <mergeCell ref="M164:M167"/>
    <mergeCell ref="D111:D137"/>
    <mergeCell ref="E111:E137"/>
    <mergeCell ref="F111:F137"/>
    <mergeCell ref="G111:G137"/>
    <mergeCell ref="H111:H137"/>
    <mergeCell ref="I111:I137"/>
    <mergeCell ref="J111:J137"/>
    <mergeCell ref="K111:K137"/>
    <mergeCell ref="D138:D160"/>
    <mergeCell ref="E138:E160"/>
    <mergeCell ref="F138:F160"/>
    <mergeCell ref="G138:G160"/>
    <mergeCell ref="H138:H160"/>
    <mergeCell ref="I138:I160"/>
    <mergeCell ref="J138:J160"/>
    <mergeCell ref="K138:K160"/>
    <mergeCell ref="D87:D110"/>
    <mergeCell ref="E87:E110"/>
    <mergeCell ref="F87:F110"/>
    <mergeCell ref="G87:G110"/>
    <mergeCell ref="H87:H110"/>
    <mergeCell ref="I87:I110"/>
    <mergeCell ref="J87:J110"/>
    <mergeCell ref="K87:K110"/>
    <mergeCell ref="L87:L110"/>
    <mergeCell ref="D63:D86"/>
    <mergeCell ref="E63:E86"/>
    <mergeCell ref="F63:F86"/>
    <mergeCell ref="G63:G86"/>
    <mergeCell ref="H63:H86"/>
    <mergeCell ref="I63:I86"/>
    <mergeCell ref="J63:J86"/>
    <mergeCell ref="K63:K86"/>
    <mergeCell ref="L63:L86"/>
    <mergeCell ref="M15:M35"/>
    <mergeCell ref="D39:D62"/>
    <mergeCell ref="E39:E62"/>
    <mergeCell ref="F39:F62"/>
    <mergeCell ref="G39:G62"/>
    <mergeCell ref="H39:H62"/>
    <mergeCell ref="I39:I62"/>
    <mergeCell ref="J39:J62"/>
    <mergeCell ref="K8:K13"/>
    <mergeCell ref="L8:L13"/>
    <mergeCell ref="D15:D35"/>
    <mergeCell ref="E15:E35"/>
    <mergeCell ref="F15:F35"/>
    <mergeCell ref="G15:G35"/>
    <mergeCell ref="H15:H35"/>
    <mergeCell ref="I15:I35"/>
    <mergeCell ref="J15:J35"/>
    <mergeCell ref="K15:K35"/>
    <mergeCell ref="L15:L35"/>
    <mergeCell ref="D295:D297"/>
    <mergeCell ref="E295:E297"/>
    <mergeCell ref="F295:F297"/>
    <mergeCell ref="M295:M297"/>
    <mergeCell ref="L295:L297"/>
    <mergeCell ref="K295:K297"/>
    <mergeCell ref="J295:J297"/>
    <mergeCell ref="I295:I297"/>
    <mergeCell ref="H295:H297"/>
    <mergeCell ref="G295:G297"/>
    <mergeCell ref="A2:A5"/>
    <mergeCell ref="B2:W2"/>
    <mergeCell ref="A8:A13"/>
    <mergeCell ref="B8:B13"/>
    <mergeCell ref="C8:C13"/>
    <mergeCell ref="D8:D13"/>
    <mergeCell ref="E8:E13"/>
    <mergeCell ref="F8:F13"/>
    <mergeCell ref="G8:G13"/>
    <mergeCell ref="M8:M13"/>
    <mergeCell ref="N8:N13"/>
    <mergeCell ref="X2:Y2"/>
    <mergeCell ref="B3:W3"/>
    <mergeCell ref="X3:Y3"/>
    <mergeCell ref="B4:W5"/>
    <mergeCell ref="X4:Y4"/>
    <mergeCell ref="X5:Y5"/>
    <mergeCell ref="O147:O149"/>
    <mergeCell ref="P142:P149"/>
    <mergeCell ref="Q145:Q149"/>
    <mergeCell ref="R147:R149"/>
    <mergeCell ref="H8:H13"/>
    <mergeCell ref="I8:I13"/>
    <mergeCell ref="J8:J13"/>
    <mergeCell ref="N15:N37"/>
    <mergeCell ref="N39:N301"/>
    <mergeCell ref="P120:P122"/>
    <mergeCell ref="Q119:Q122"/>
    <mergeCell ref="R120:R122"/>
    <mergeCell ref="P48:P50"/>
    <mergeCell ref="Q48:Q50"/>
    <mergeCell ref="R48:R50"/>
    <mergeCell ref="P97:P98"/>
    <mergeCell ref="Q96:Q98"/>
    <mergeCell ref="R97:R98"/>
    <mergeCell ref="P72:P74"/>
    <mergeCell ref="Q72:Q74"/>
    <mergeCell ref="R72:R74"/>
    <mergeCell ref="A15:A37"/>
    <mergeCell ref="B15:B37"/>
    <mergeCell ref="C15:C37"/>
    <mergeCell ref="A39:A301"/>
    <mergeCell ref="B39:B301"/>
    <mergeCell ref="C39:C301"/>
    <mergeCell ref="L111:L137"/>
    <mergeCell ref="L138:L160"/>
    <mergeCell ref="O120:O122"/>
    <mergeCell ref="K39:K62"/>
    <mergeCell ref="L39:L62"/>
    <mergeCell ref="M39:M62"/>
    <mergeCell ref="M63:M86"/>
    <mergeCell ref="M87:M110"/>
    <mergeCell ref="M111:M137"/>
    <mergeCell ref="E172:E215"/>
    <mergeCell ref="M172:M215"/>
    <mergeCell ref="D172:D215"/>
    <mergeCell ref="O49:O50"/>
    <mergeCell ref="O96:O98"/>
    <mergeCell ref="O72:O74"/>
  </mergeCells>
  <conditionalFormatting sqref="S313:S1048576 S7:S13 S15:S37 S303 S39:S301">
    <cfRule type="cellIs" dxfId="259" priority="31" operator="between">
      <formula>0.51</formula>
      <formula>0.69</formula>
    </cfRule>
    <cfRule type="cellIs" dxfId="258" priority="32" operator="between">
      <formula>0.51</formula>
      <formula>0.69</formula>
    </cfRule>
    <cfRule type="cellIs" dxfId="257" priority="33" operator="lessThan">
      <formula>0.5</formula>
    </cfRule>
    <cfRule type="cellIs" dxfId="256" priority="34" operator="greaterThan">
      <formula>0.7</formula>
    </cfRule>
    <cfRule type="cellIs" dxfId="255" priority="35" operator="between">
      <formula>0.51</formula>
      <formula>0.69</formula>
    </cfRule>
    <cfRule type="cellIs" dxfId="254" priority="36" operator="lessThan">
      <formula>50</formula>
    </cfRule>
    <cfRule type="cellIs" dxfId="253" priority="37" operator="greaterThan">
      <formula>0.7</formula>
    </cfRule>
    <cfRule type="cellIs" dxfId="252" priority="38" operator="between">
      <formula>0.51</formula>
      <formula>0.69</formula>
    </cfRule>
    <cfRule type="cellIs" dxfId="251" priority="39" operator="lessThan">
      <formula>0.5</formula>
    </cfRule>
    <cfRule type="cellIs" dxfId="250" priority="40" operator="greaterThan">
      <formula>0.7</formula>
    </cfRule>
  </conditionalFormatting>
  <conditionalFormatting sqref="S14">
    <cfRule type="cellIs" dxfId="249" priority="21" operator="between">
      <formula>0.51</formula>
      <formula>0.69</formula>
    </cfRule>
    <cfRule type="cellIs" dxfId="248" priority="22" operator="between">
      <formula>0.51</formula>
      <formula>0.69</formula>
    </cfRule>
    <cfRule type="cellIs" dxfId="247" priority="23" operator="lessThan">
      <formula>0.5</formula>
    </cfRule>
    <cfRule type="cellIs" dxfId="246" priority="24" operator="greaterThan">
      <formula>0.7</formula>
    </cfRule>
    <cfRule type="cellIs" dxfId="245" priority="25" operator="between">
      <formula>0.51</formula>
      <formula>0.69</formula>
    </cfRule>
    <cfRule type="cellIs" dxfId="244" priority="26" operator="lessThan">
      <formula>50</formula>
    </cfRule>
    <cfRule type="cellIs" dxfId="243" priority="27" operator="greaterThan">
      <formula>0.7</formula>
    </cfRule>
    <cfRule type="cellIs" dxfId="242" priority="28" operator="between">
      <formula>0.51</formula>
      <formula>0.69</formula>
    </cfRule>
    <cfRule type="cellIs" dxfId="241" priority="29" operator="lessThan">
      <formula>0.5</formula>
    </cfRule>
    <cfRule type="cellIs" dxfId="240" priority="30" operator="greaterThan">
      <formula>0.7</formula>
    </cfRule>
  </conditionalFormatting>
  <conditionalFormatting sqref="S38">
    <cfRule type="cellIs" dxfId="239" priority="11" operator="between">
      <formula>0.51</formula>
      <formula>0.69</formula>
    </cfRule>
    <cfRule type="cellIs" dxfId="238" priority="12" operator="between">
      <formula>0.51</formula>
      <formula>0.69</formula>
    </cfRule>
    <cfRule type="cellIs" dxfId="237" priority="13" operator="lessThan">
      <formula>0.5</formula>
    </cfRule>
    <cfRule type="cellIs" dxfId="236" priority="14" operator="greaterThan">
      <formula>0.7</formula>
    </cfRule>
    <cfRule type="cellIs" dxfId="235" priority="15" operator="between">
      <formula>0.51</formula>
      <formula>0.69</formula>
    </cfRule>
    <cfRule type="cellIs" dxfId="234" priority="16" operator="lessThan">
      <formula>50</formula>
    </cfRule>
    <cfRule type="cellIs" dxfId="233" priority="17" operator="greaterThan">
      <formula>0.7</formula>
    </cfRule>
    <cfRule type="cellIs" dxfId="232" priority="18" operator="between">
      <formula>0.51</formula>
      <formula>0.69</formula>
    </cfRule>
    <cfRule type="cellIs" dxfId="231" priority="19" operator="lessThan">
      <formula>0.5</formula>
    </cfRule>
    <cfRule type="cellIs" dxfId="230" priority="20" operator="greaterThan">
      <formula>0.7</formula>
    </cfRule>
  </conditionalFormatting>
  <conditionalFormatting sqref="S302">
    <cfRule type="cellIs" dxfId="229" priority="1" operator="between">
      <formula>0.51</formula>
      <formula>0.69</formula>
    </cfRule>
    <cfRule type="cellIs" dxfId="228" priority="2" operator="between">
      <formula>0.51</formula>
      <formula>0.69</formula>
    </cfRule>
    <cfRule type="cellIs" dxfId="227" priority="3" operator="lessThan">
      <formula>0.5</formula>
    </cfRule>
    <cfRule type="cellIs" dxfId="226" priority="4" operator="greaterThan">
      <formula>0.7</formula>
    </cfRule>
    <cfRule type="cellIs" dxfId="225" priority="5" operator="between">
      <formula>0.51</formula>
      <formula>0.69</formula>
    </cfRule>
    <cfRule type="cellIs" dxfId="224" priority="6" operator="lessThan">
      <formula>50</formula>
    </cfRule>
    <cfRule type="cellIs" dxfId="223" priority="7" operator="greaterThan">
      <formula>0.7</formula>
    </cfRule>
    <cfRule type="cellIs" dxfId="222" priority="8" operator="between">
      <formula>0.51</formula>
      <formula>0.69</formula>
    </cfRule>
    <cfRule type="cellIs" dxfId="221" priority="9" operator="lessThan">
      <formula>0.5</formula>
    </cfRule>
    <cfRule type="cellIs" dxfId="220" priority="10" operator="greaterThan">
      <formula>0.7</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482B"/>
  </sheetPr>
  <dimension ref="A1:EF1151"/>
  <sheetViews>
    <sheetView showGridLines="0" topLeftCell="A7" zoomScale="80" zoomScaleNormal="80" workbookViewId="0">
      <pane ySplit="1" topLeftCell="A326" activePane="bottomLeft" state="frozen"/>
      <selection activeCell="B7" sqref="B7"/>
      <selection pane="bottomLeft" activeCell="E337" sqref="E337"/>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6.7109375" style="40" hidden="1" customWidth="1"/>
    <col min="9" max="9" width="18.5703125" style="211" hidden="1" customWidth="1"/>
    <col min="10" max="11" width="16.7109375" style="211" hidden="1" customWidth="1"/>
    <col min="12" max="12" width="17.42578125" style="40" hidden="1" customWidth="1"/>
    <col min="13" max="13" width="18.5703125" style="351" hidden="1" customWidth="1"/>
    <col min="14" max="14" width="16.7109375" style="40" hidden="1" customWidth="1"/>
    <col min="15" max="15" width="18.7109375" style="40" hidden="1" customWidth="1"/>
    <col min="16" max="16" width="18.7109375" style="40" customWidth="1"/>
    <col min="17" max="17" width="18.85546875" style="40" customWidth="1"/>
    <col min="18" max="18" width="15.7109375" style="40" hidden="1" customWidth="1"/>
    <col min="19" max="19" width="11.42578125" style="40" hidden="1" customWidth="1"/>
    <col min="20" max="20" width="15.42578125" style="40" hidden="1" customWidth="1"/>
    <col min="21" max="21" width="20.140625" style="40" hidden="1" customWidth="1"/>
    <col min="22" max="22" width="11.5703125" style="3" bestFit="1" customWidth="1"/>
    <col min="23" max="23" width="11.42578125" style="40" customWidth="1"/>
    <col min="24" max="24" width="16.7109375" style="35" bestFit="1" customWidth="1"/>
    <col min="25" max="25" width="18.85546875" style="40" bestFit="1" customWidth="1"/>
    <col min="26" max="26" width="11.42578125" style="40" customWidth="1"/>
    <col min="27" max="27" width="14.5703125" style="35" customWidth="1"/>
    <col min="28" max="28" width="19" style="40" bestFit="1" customWidth="1"/>
    <col min="29" max="133" width="11.5703125" style="39" hidden="1" customWidth="1"/>
    <col min="134" max="136" width="11.5703125" style="40" hidden="1" customWidth="1"/>
    <col min="137" max="16384" width="11.42578125" style="40" hidden="1"/>
  </cols>
  <sheetData>
    <row r="1" spans="1:133" ht="15" hidden="1" x14ac:dyDescent="0.25">
      <c r="A1" s="24"/>
      <c r="B1" s="25"/>
      <c r="C1" s="25"/>
      <c r="D1" s="26"/>
      <c r="E1" s="26"/>
      <c r="F1" s="27"/>
      <c r="G1" s="28"/>
      <c r="H1" s="28"/>
      <c r="I1" s="28"/>
      <c r="J1" s="28"/>
      <c r="K1" s="28"/>
      <c r="L1" s="28"/>
      <c r="M1" s="28"/>
      <c r="N1" s="28"/>
      <c r="O1" s="29"/>
      <c r="P1" s="24"/>
      <c r="Q1" s="24"/>
      <c r="R1" s="24"/>
      <c r="S1" s="24"/>
      <c r="T1" s="24"/>
      <c r="U1" s="24"/>
      <c r="V1" s="24"/>
      <c r="W1" s="24"/>
      <c r="X1" s="36"/>
      <c r="Y1" s="24"/>
      <c r="Z1" s="24"/>
      <c r="AA1" s="36"/>
    </row>
    <row r="2" spans="1:133" ht="15" hidden="1" x14ac:dyDescent="0.25">
      <c r="A2" s="523"/>
      <c r="B2" s="524"/>
      <c r="C2" s="524"/>
      <c r="D2" s="524"/>
      <c r="E2" s="524"/>
      <c r="F2" s="524"/>
      <c r="G2" s="524"/>
      <c r="H2" s="524"/>
      <c r="I2" s="524"/>
      <c r="J2" s="524"/>
      <c r="K2" s="524"/>
      <c r="L2" s="524"/>
      <c r="M2" s="524"/>
      <c r="N2" s="524"/>
      <c r="O2" s="524"/>
      <c r="P2" s="524"/>
      <c r="Q2" s="524"/>
      <c r="R2" s="524"/>
      <c r="S2" s="524"/>
      <c r="T2" s="524"/>
      <c r="U2" s="524"/>
      <c r="V2" s="524"/>
      <c r="W2" s="524"/>
      <c r="X2" s="524"/>
      <c r="Y2" s="524"/>
      <c r="Z2" s="524"/>
      <c r="AA2" s="525" t="s">
        <v>86</v>
      </c>
      <c r="AB2" s="525"/>
    </row>
    <row r="3" spans="1:133" ht="15" hidden="1"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6"/>
      <c r="X3" s="526"/>
      <c r="Y3" s="526"/>
      <c r="Z3" s="526"/>
      <c r="AA3" s="525" t="s">
        <v>88</v>
      </c>
      <c r="AB3" s="525"/>
    </row>
    <row r="4" spans="1:133" ht="15" hidden="1"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6"/>
      <c r="X4" s="526"/>
      <c r="Y4" s="526"/>
      <c r="Z4" s="526"/>
      <c r="AA4" s="525" t="s">
        <v>90</v>
      </c>
      <c r="AB4" s="525"/>
    </row>
    <row r="5" spans="1:133" ht="15" hidden="1" x14ac:dyDescent="0.25">
      <c r="A5" s="523"/>
      <c r="B5" s="526"/>
      <c r="C5" s="526"/>
      <c r="D5" s="526"/>
      <c r="E5" s="526"/>
      <c r="F5" s="526"/>
      <c r="G5" s="526"/>
      <c r="H5" s="526"/>
      <c r="I5" s="526"/>
      <c r="J5" s="526"/>
      <c r="K5" s="526"/>
      <c r="L5" s="526"/>
      <c r="M5" s="526"/>
      <c r="N5" s="526"/>
      <c r="O5" s="526"/>
      <c r="P5" s="526"/>
      <c r="Q5" s="526"/>
      <c r="R5" s="526"/>
      <c r="S5" s="526"/>
      <c r="T5" s="526"/>
      <c r="U5" s="526"/>
      <c r="V5" s="526"/>
      <c r="W5" s="526"/>
      <c r="X5" s="526"/>
      <c r="Y5" s="526"/>
      <c r="Z5" s="526"/>
      <c r="AA5" s="525" t="s">
        <v>91</v>
      </c>
      <c r="AB5" s="525"/>
    </row>
    <row r="6" spans="1:133" ht="15" hidden="1" x14ac:dyDescent="0.25">
      <c r="A6" s="24"/>
      <c r="B6" s="24"/>
      <c r="C6" s="24"/>
      <c r="D6" s="24"/>
      <c r="E6" s="24"/>
      <c r="F6" s="24"/>
      <c r="G6" s="24"/>
      <c r="H6" s="24"/>
      <c r="I6" s="24"/>
      <c r="J6" s="24"/>
      <c r="K6" s="24"/>
      <c r="L6" s="24"/>
      <c r="M6" s="24"/>
      <c r="N6" s="24"/>
      <c r="O6" s="24"/>
      <c r="P6" s="24"/>
      <c r="Q6" s="24"/>
      <c r="R6" s="24"/>
      <c r="S6" s="24"/>
      <c r="T6" s="24"/>
      <c r="U6" s="24"/>
      <c r="V6" s="24"/>
      <c r="W6" s="24"/>
      <c r="X6" s="36"/>
      <c r="Y6" s="24"/>
      <c r="Z6" s="24"/>
      <c r="AA6" s="36"/>
    </row>
    <row r="7" spans="1:133" s="34" customFormat="1" ht="63.75" x14ac:dyDescent="0.25">
      <c r="A7" s="41" t="s">
        <v>0</v>
      </c>
      <c r="B7" s="41" t="s">
        <v>1</v>
      </c>
      <c r="C7" s="41" t="s">
        <v>2</v>
      </c>
      <c r="D7" s="41" t="s">
        <v>103</v>
      </c>
      <c r="E7" s="41" t="s">
        <v>30</v>
      </c>
      <c r="F7" s="41" t="s">
        <v>96</v>
      </c>
      <c r="G7" s="41" t="s">
        <v>97</v>
      </c>
      <c r="H7" s="41" t="s">
        <v>876</v>
      </c>
      <c r="I7" s="41" t="s">
        <v>1143</v>
      </c>
      <c r="J7" s="41" t="s">
        <v>1144</v>
      </c>
      <c r="K7" s="41" t="s">
        <v>1145</v>
      </c>
      <c r="L7" s="41" t="s">
        <v>1146</v>
      </c>
      <c r="M7" s="41" t="s">
        <v>1558</v>
      </c>
      <c r="N7" s="41" t="s">
        <v>98</v>
      </c>
      <c r="O7" s="41" t="s">
        <v>99</v>
      </c>
      <c r="P7" s="41" t="s">
        <v>3</v>
      </c>
      <c r="Q7" s="41" t="s">
        <v>4</v>
      </c>
      <c r="R7" s="41" t="s">
        <v>28</v>
      </c>
      <c r="S7" s="41" t="s">
        <v>21</v>
      </c>
      <c r="T7" s="41" t="s">
        <v>65</v>
      </c>
      <c r="U7" s="41" t="s">
        <v>31</v>
      </c>
      <c r="V7" s="32" t="s">
        <v>62</v>
      </c>
      <c r="W7" s="41" t="s">
        <v>22</v>
      </c>
      <c r="X7" s="37" t="s">
        <v>23</v>
      </c>
      <c r="Y7" s="41" t="s">
        <v>24</v>
      </c>
      <c r="Z7" s="41" t="s">
        <v>25</v>
      </c>
      <c r="AA7" s="37" t="s">
        <v>26</v>
      </c>
      <c r="AB7" s="41" t="s">
        <v>27</v>
      </c>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row>
    <row r="8" spans="1:133" s="51" customFormat="1" ht="27" customHeight="1" x14ac:dyDescent="0.25">
      <c r="A8" s="517" t="s">
        <v>182</v>
      </c>
      <c r="B8" s="530" t="s">
        <v>183</v>
      </c>
      <c r="C8" s="530" t="s">
        <v>16</v>
      </c>
      <c r="D8" s="517" t="s">
        <v>864</v>
      </c>
      <c r="E8" s="530" t="s">
        <v>133</v>
      </c>
      <c r="F8" s="539">
        <v>326818514</v>
      </c>
      <c r="G8" s="533">
        <v>0</v>
      </c>
      <c r="H8" s="517"/>
      <c r="I8" s="517"/>
      <c r="J8" s="539">
        <v>429935369</v>
      </c>
      <c r="K8" s="517"/>
      <c r="L8" s="517"/>
      <c r="M8" s="517"/>
      <c r="N8" s="539">
        <v>16311046</v>
      </c>
      <c r="O8" s="552">
        <v>14035276</v>
      </c>
      <c r="P8" s="545">
        <f>+F8+G8+H8+I8+J8+K8+L8+N8-O8</f>
        <v>759029653</v>
      </c>
      <c r="Q8" s="548">
        <f>+P296</f>
        <v>1211056859</v>
      </c>
      <c r="R8" s="608" t="s">
        <v>672</v>
      </c>
      <c r="S8" s="609">
        <v>1</v>
      </c>
      <c r="T8" s="610" t="s">
        <v>673</v>
      </c>
      <c r="U8" s="533">
        <v>326667409</v>
      </c>
      <c r="V8" s="46"/>
      <c r="W8" s="302">
        <v>31</v>
      </c>
      <c r="X8" s="303" t="s">
        <v>856</v>
      </c>
      <c r="Y8" s="277">
        <v>326667409</v>
      </c>
      <c r="Z8" s="38">
        <v>158</v>
      </c>
      <c r="AA8" s="123">
        <v>44574</v>
      </c>
      <c r="AB8" s="296">
        <v>5997227</v>
      </c>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row>
    <row r="9" spans="1:133" s="51" customFormat="1" ht="15" x14ac:dyDescent="0.25">
      <c r="A9" s="518"/>
      <c r="B9" s="531"/>
      <c r="C9" s="531"/>
      <c r="D9" s="518"/>
      <c r="E9" s="531"/>
      <c r="F9" s="540"/>
      <c r="G9" s="534"/>
      <c r="H9" s="518"/>
      <c r="I9" s="518"/>
      <c r="J9" s="540"/>
      <c r="K9" s="518"/>
      <c r="L9" s="518"/>
      <c r="M9" s="518"/>
      <c r="N9" s="540"/>
      <c r="O9" s="553"/>
      <c r="P9" s="546"/>
      <c r="Q9" s="549"/>
      <c r="R9" s="608"/>
      <c r="S9" s="609"/>
      <c r="T9" s="601"/>
      <c r="U9" s="534"/>
      <c r="V9" s="46"/>
      <c r="W9" s="301"/>
      <c r="X9" s="304"/>
      <c r="Y9" s="278"/>
      <c r="Z9" s="38">
        <v>159</v>
      </c>
      <c r="AA9" s="123">
        <v>44574</v>
      </c>
      <c r="AB9" s="296">
        <v>2737865</v>
      </c>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row>
    <row r="10" spans="1:133" s="51" customFormat="1" ht="15" x14ac:dyDescent="0.25">
      <c r="A10" s="518"/>
      <c r="B10" s="531"/>
      <c r="C10" s="531"/>
      <c r="D10" s="518"/>
      <c r="E10" s="531"/>
      <c r="F10" s="540"/>
      <c r="G10" s="534"/>
      <c r="H10" s="518"/>
      <c r="I10" s="518"/>
      <c r="J10" s="540"/>
      <c r="K10" s="518"/>
      <c r="L10" s="518"/>
      <c r="M10" s="518"/>
      <c r="N10" s="540"/>
      <c r="O10" s="553"/>
      <c r="P10" s="546"/>
      <c r="Q10" s="549"/>
      <c r="R10" s="608"/>
      <c r="S10" s="609"/>
      <c r="T10" s="601"/>
      <c r="U10" s="534"/>
      <c r="V10" s="46"/>
      <c r="W10" s="301"/>
      <c r="X10" s="304"/>
      <c r="Y10" s="278"/>
      <c r="Z10" s="38">
        <v>161</v>
      </c>
      <c r="AA10" s="123">
        <v>44574</v>
      </c>
      <c r="AB10" s="296">
        <v>9815850</v>
      </c>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row>
    <row r="11" spans="1:133" s="51" customFormat="1" ht="15" x14ac:dyDescent="0.25">
      <c r="A11" s="518"/>
      <c r="B11" s="531"/>
      <c r="C11" s="531"/>
      <c r="D11" s="518"/>
      <c r="E11" s="531"/>
      <c r="F11" s="540"/>
      <c r="G11" s="534"/>
      <c r="H11" s="518"/>
      <c r="I11" s="518"/>
      <c r="J11" s="540"/>
      <c r="K11" s="518"/>
      <c r="L11" s="518"/>
      <c r="M11" s="518"/>
      <c r="N11" s="540"/>
      <c r="O11" s="553"/>
      <c r="P11" s="546"/>
      <c r="Q11" s="549"/>
      <c r="R11" s="608"/>
      <c r="S11" s="609"/>
      <c r="T11" s="601"/>
      <c r="U11" s="534"/>
      <c r="V11" s="46"/>
      <c r="W11" s="301"/>
      <c r="X11" s="304"/>
      <c r="Y11" s="278"/>
      <c r="Z11" s="38">
        <v>162</v>
      </c>
      <c r="AA11" s="123">
        <v>44574</v>
      </c>
      <c r="AB11" s="296">
        <v>9815850</v>
      </c>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row>
    <row r="12" spans="1:133" s="51" customFormat="1" ht="15" x14ac:dyDescent="0.25">
      <c r="A12" s="518"/>
      <c r="B12" s="531"/>
      <c r="C12" s="531"/>
      <c r="D12" s="518"/>
      <c r="E12" s="531"/>
      <c r="F12" s="540"/>
      <c r="G12" s="534"/>
      <c r="H12" s="518"/>
      <c r="I12" s="518"/>
      <c r="J12" s="540"/>
      <c r="K12" s="518"/>
      <c r="L12" s="518"/>
      <c r="M12" s="518"/>
      <c r="N12" s="540"/>
      <c r="O12" s="553"/>
      <c r="P12" s="546"/>
      <c r="Q12" s="549"/>
      <c r="R12" s="608"/>
      <c r="S12" s="609"/>
      <c r="T12" s="601"/>
      <c r="U12" s="534"/>
      <c r="V12" s="46"/>
      <c r="W12" s="301"/>
      <c r="X12" s="304"/>
      <c r="Y12" s="278"/>
      <c r="Z12" s="38">
        <v>163</v>
      </c>
      <c r="AA12" s="123">
        <v>44574</v>
      </c>
      <c r="AB12" s="296">
        <v>11167173</v>
      </c>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row>
    <row r="13" spans="1:133" s="51" customFormat="1" ht="15" x14ac:dyDescent="0.25">
      <c r="A13" s="518"/>
      <c r="B13" s="531"/>
      <c r="C13" s="531"/>
      <c r="D13" s="518"/>
      <c r="E13" s="531"/>
      <c r="F13" s="540"/>
      <c r="G13" s="534"/>
      <c r="H13" s="518"/>
      <c r="I13" s="518"/>
      <c r="J13" s="540"/>
      <c r="K13" s="518"/>
      <c r="L13" s="518"/>
      <c r="M13" s="518"/>
      <c r="N13" s="540"/>
      <c r="O13" s="553"/>
      <c r="P13" s="546"/>
      <c r="Q13" s="549"/>
      <c r="R13" s="608"/>
      <c r="S13" s="609"/>
      <c r="T13" s="601"/>
      <c r="U13" s="534"/>
      <c r="V13" s="46"/>
      <c r="W13" s="301"/>
      <c r="X13" s="304"/>
      <c r="Y13" s="278"/>
      <c r="Z13" s="38">
        <v>164</v>
      </c>
      <c r="AA13" s="123">
        <v>44574</v>
      </c>
      <c r="AB13" s="296">
        <v>7040223</v>
      </c>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row>
    <row r="14" spans="1:133" s="51" customFormat="1" ht="15" x14ac:dyDescent="0.25">
      <c r="A14" s="518"/>
      <c r="B14" s="531"/>
      <c r="C14" s="531"/>
      <c r="D14" s="518"/>
      <c r="E14" s="531"/>
      <c r="F14" s="540"/>
      <c r="G14" s="534"/>
      <c r="H14" s="518"/>
      <c r="I14" s="518"/>
      <c r="J14" s="540"/>
      <c r="K14" s="518"/>
      <c r="L14" s="518"/>
      <c r="M14" s="518"/>
      <c r="N14" s="540"/>
      <c r="O14" s="553"/>
      <c r="P14" s="546"/>
      <c r="Q14" s="549"/>
      <c r="R14" s="608"/>
      <c r="S14" s="609"/>
      <c r="T14" s="601"/>
      <c r="U14" s="534"/>
      <c r="V14" s="46"/>
      <c r="W14" s="301"/>
      <c r="X14" s="304"/>
      <c r="Y14" s="278"/>
      <c r="Z14" s="38">
        <v>166</v>
      </c>
      <c r="AA14" s="123">
        <v>44574</v>
      </c>
      <c r="AB14" s="296">
        <v>11167173</v>
      </c>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row>
    <row r="15" spans="1:133" s="51" customFormat="1" ht="15" x14ac:dyDescent="0.25">
      <c r="A15" s="518"/>
      <c r="B15" s="531"/>
      <c r="C15" s="531"/>
      <c r="D15" s="518"/>
      <c r="E15" s="531"/>
      <c r="F15" s="540"/>
      <c r="G15" s="534"/>
      <c r="H15" s="518"/>
      <c r="I15" s="518"/>
      <c r="J15" s="540"/>
      <c r="K15" s="518"/>
      <c r="L15" s="518"/>
      <c r="M15" s="518"/>
      <c r="N15" s="540"/>
      <c r="O15" s="553"/>
      <c r="P15" s="546"/>
      <c r="Q15" s="549"/>
      <c r="R15" s="608"/>
      <c r="S15" s="609"/>
      <c r="T15" s="601"/>
      <c r="U15" s="534"/>
      <c r="V15" s="46"/>
      <c r="W15" s="301"/>
      <c r="X15" s="304"/>
      <c r="Y15" s="278"/>
      <c r="Z15" s="38">
        <v>167</v>
      </c>
      <c r="AA15" s="123">
        <v>44574</v>
      </c>
      <c r="AB15" s="296">
        <v>10684641</v>
      </c>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row>
    <row r="16" spans="1:133" s="51" customFormat="1" ht="15" x14ac:dyDescent="0.25">
      <c r="A16" s="518"/>
      <c r="B16" s="531"/>
      <c r="C16" s="531"/>
      <c r="D16" s="518"/>
      <c r="E16" s="531"/>
      <c r="F16" s="540"/>
      <c r="G16" s="534"/>
      <c r="H16" s="518"/>
      <c r="I16" s="518"/>
      <c r="J16" s="540"/>
      <c r="K16" s="518"/>
      <c r="L16" s="518"/>
      <c r="M16" s="518"/>
      <c r="N16" s="540"/>
      <c r="O16" s="553"/>
      <c r="P16" s="546"/>
      <c r="Q16" s="549"/>
      <c r="R16" s="608"/>
      <c r="S16" s="609"/>
      <c r="T16" s="601"/>
      <c r="U16" s="534"/>
      <c r="V16" s="46"/>
      <c r="W16" s="301"/>
      <c r="X16" s="304"/>
      <c r="Y16" s="278"/>
      <c r="Z16" s="38">
        <v>169</v>
      </c>
      <c r="AA16" s="123">
        <v>44574</v>
      </c>
      <c r="AB16" s="296">
        <v>10684641</v>
      </c>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row>
    <row r="17" spans="1:133" s="51" customFormat="1" ht="15" x14ac:dyDescent="0.25">
      <c r="A17" s="518"/>
      <c r="B17" s="531"/>
      <c r="C17" s="531"/>
      <c r="D17" s="518"/>
      <c r="E17" s="531"/>
      <c r="F17" s="540"/>
      <c r="G17" s="534"/>
      <c r="H17" s="518"/>
      <c r="I17" s="518"/>
      <c r="J17" s="540"/>
      <c r="K17" s="518"/>
      <c r="L17" s="518"/>
      <c r="M17" s="518"/>
      <c r="N17" s="540"/>
      <c r="O17" s="553"/>
      <c r="P17" s="546"/>
      <c r="Q17" s="549"/>
      <c r="R17" s="608"/>
      <c r="S17" s="609"/>
      <c r="T17" s="601"/>
      <c r="U17" s="534"/>
      <c r="V17" s="46"/>
      <c r="W17" s="301"/>
      <c r="X17" s="304"/>
      <c r="Y17" s="278"/>
      <c r="Z17" s="38">
        <v>175</v>
      </c>
      <c r="AA17" s="123">
        <v>44574</v>
      </c>
      <c r="AB17" s="296">
        <v>9815850</v>
      </c>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row>
    <row r="18" spans="1:133" s="51" customFormat="1" ht="15" x14ac:dyDescent="0.25">
      <c r="A18" s="518"/>
      <c r="B18" s="531"/>
      <c r="C18" s="531"/>
      <c r="D18" s="518"/>
      <c r="E18" s="531"/>
      <c r="F18" s="540"/>
      <c r="G18" s="534"/>
      <c r="H18" s="518"/>
      <c r="I18" s="518"/>
      <c r="J18" s="540"/>
      <c r="K18" s="518"/>
      <c r="L18" s="518"/>
      <c r="M18" s="518"/>
      <c r="N18" s="540"/>
      <c r="O18" s="553"/>
      <c r="P18" s="546"/>
      <c r="Q18" s="549"/>
      <c r="R18" s="608"/>
      <c r="S18" s="609"/>
      <c r="T18" s="601"/>
      <c r="U18" s="534"/>
      <c r="V18" s="46"/>
      <c r="W18" s="301"/>
      <c r="X18" s="304"/>
      <c r="Y18" s="278"/>
      <c r="Z18" s="38">
        <v>189</v>
      </c>
      <c r="AA18" s="123">
        <v>44575</v>
      </c>
      <c r="AB18" s="296">
        <v>10615708</v>
      </c>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row>
    <row r="19" spans="1:133" s="51" customFormat="1" ht="15" x14ac:dyDescent="0.25">
      <c r="A19" s="518"/>
      <c r="B19" s="531"/>
      <c r="C19" s="531"/>
      <c r="D19" s="518"/>
      <c r="E19" s="531"/>
      <c r="F19" s="540"/>
      <c r="G19" s="534"/>
      <c r="H19" s="518"/>
      <c r="I19" s="518"/>
      <c r="J19" s="540"/>
      <c r="K19" s="518"/>
      <c r="L19" s="518"/>
      <c r="M19" s="518"/>
      <c r="N19" s="540"/>
      <c r="O19" s="553"/>
      <c r="P19" s="546"/>
      <c r="Q19" s="549"/>
      <c r="R19" s="608"/>
      <c r="S19" s="609"/>
      <c r="T19" s="601"/>
      <c r="U19" s="534"/>
      <c r="V19" s="46"/>
      <c r="W19" s="301"/>
      <c r="X19" s="304"/>
      <c r="Y19" s="278"/>
      <c r="Z19" s="38">
        <v>190</v>
      </c>
      <c r="AA19" s="123">
        <v>44575</v>
      </c>
      <c r="AB19" s="296">
        <v>10615708</v>
      </c>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row>
    <row r="20" spans="1:133" s="51" customFormat="1" ht="15" x14ac:dyDescent="0.25">
      <c r="A20" s="518"/>
      <c r="B20" s="531"/>
      <c r="C20" s="531"/>
      <c r="D20" s="518"/>
      <c r="E20" s="531"/>
      <c r="F20" s="540"/>
      <c r="G20" s="534"/>
      <c r="H20" s="518"/>
      <c r="I20" s="518"/>
      <c r="J20" s="540"/>
      <c r="K20" s="518"/>
      <c r="L20" s="518"/>
      <c r="M20" s="518"/>
      <c r="N20" s="540"/>
      <c r="O20" s="553"/>
      <c r="P20" s="546"/>
      <c r="Q20" s="549"/>
      <c r="R20" s="608"/>
      <c r="S20" s="609"/>
      <c r="T20" s="601"/>
      <c r="U20" s="534"/>
      <c r="V20" s="46"/>
      <c r="W20" s="301"/>
      <c r="X20" s="304"/>
      <c r="Y20" s="278"/>
      <c r="Z20" s="38">
        <v>260</v>
      </c>
      <c r="AA20" s="123">
        <v>44578</v>
      </c>
      <c r="AB20" s="296">
        <v>6562184</v>
      </c>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row>
    <row r="21" spans="1:133" s="51" customFormat="1" ht="15" x14ac:dyDescent="0.25">
      <c r="A21" s="518"/>
      <c r="B21" s="531"/>
      <c r="C21" s="531"/>
      <c r="D21" s="518"/>
      <c r="E21" s="531"/>
      <c r="F21" s="540"/>
      <c r="G21" s="534"/>
      <c r="H21" s="518"/>
      <c r="I21" s="518"/>
      <c r="J21" s="540"/>
      <c r="K21" s="518"/>
      <c r="L21" s="518"/>
      <c r="M21" s="518"/>
      <c r="N21" s="540"/>
      <c r="O21" s="553"/>
      <c r="P21" s="546"/>
      <c r="Q21" s="549"/>
      <c r="R21" s="608"/>
      <c r="S21" s="609"/>
      <c r="T21" s="601"/>
      <c r="U21" s="534"/>
      <c r="V21" s="46"/>
      <c r="W21" s="301"/>
      <c r="X21" s="304"/>
      <c r="Y21" s="278"/>
      <c r="Z21" s="38">
        <v>261</v>
      </c>
      <c r="AA21" s="123">
        <v>44578</v>
      </c>
      <c r="AB21" s="296">
        <v>12217403</v>
      </c>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row>
    <row r="22" spans="1:133" s="51" customFormat="1" ht="15" x14ac:dyDescent="0.25">
      <c r="A22" s="518"/>
      <c r="B22" s="531"/>
      <c r="C22" s="531"/>
      <c r="D22" s="518"/>
      <c r="E22" s="531"/>
      <c r="F22" s="540"/>
      <c r="G22" s="534"/>
      <c r="H22" s="518"/>
      <c r="I22" s="518"/>
      <c r="J22" s="540"/>
      <c r="K22" s="518"/>
      <c r="L22" s="518"/>
      <c r="M22" s="518"/>
      <c r="N22" s="540"/>
      <c r="O22" s="553"/>
      <c r="P22" s="546"/>
      <c r="Q22" s="549"/>
      <c r="R22" s="608"/>
      <c r="S22" s="609"/>
      <c r="T22" s="601"/>
      <c r="U22" s="534"/>
      <c r="V22" s="46"/>
      <c r="W22" s="301"/>
      <c r="X22" s="304"/>
      <c r="Y22" s="278"/>
      <c r="Z22" s="38">
        <v>262</v>
      </c>
      <c r="AA22" s="123">
        <v>44578</v>
      </c>
      <c r="AB22" s="296">
        <v>15754031</v>
      </c>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row>
    <row r="23" spans="1:133" s="51" customFormat="1" ht="15" x14ac:dyDescent="0.25">
      <c r="A23" s="518"/>
      <c r="B23" s="531"/>
      <c r="C23" s="531"/>
      <c r="D23" s="518"/>
      <c r="E23" s="531"/>
      <c r="F23" s="540"/>
      <c r="G23" s="534"/>
      <c r="H23" s="518"/>
      <c r="I23" s="518"/>
      <c r="J23" s="540"/>
      <c r="K23" s="518"/>
      <c r="L23" s="518"/>
      <c r="M23" s="518"/>
      <c r="N23" s="540"/>
      <c r="O23" s="553"/>
      <c r="P23" s="546"/>
      <c r="Q23" s="549"/>
      <c r="R23" s="608"/>
      <c r="S23" s="609"/>
      <c r="T23" s="601"/>
      <c r="U23" s="534"/>
      <c r="V23" s="46"/>
      <c r="W23" s="301"/>
      <c r="X23" s="304"/>
      <c r="Y23" s="278"/>
      <c r="Z23" s="38">
        <v>263</v>
      </c>
      <c r="AA23" s="123">
        <v>44578</v>
      </c>
      <c r="AB23" s="296">
        <v>22200352</v>
      </c>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row>
    <row r="24" spans="1:133" s="51" customFormat="1" ht="15" x14ac:dyDescent="0.25">
      <c r="A24" s="518"/>
      <c r="B24" s="531"/>
      <c r="C24" s="531"/>
      <c r="D24" s="518"/>
      <c r="E24" s="531"/>
      <c r="F24" s="540"/>
      <c r="G24" s="534"/>
      <c r="H24" s="518"/>
      <c r="I24" s="518"/>
      <c r="J24" s="540"/>
      <c r="K24" s="518"/>
      <c r="L24" s="518"/>
      <c r="M24" s="518"/>
      <c r="N24" s="540"/>
      <c r="O24" s="553"/>
      <c r="P24" s="546"/>
      <c r="Q24" s="549"/>
      <c r="R24" s="608"/>
      <c r="S24" s="609"/>
      <c r="T24" s="601"/>
      <c r="U24" s="534"/>
      <c r="V24" s="46"/>
      <c r="W24" s="301"/>
      <c r="X24" s="304"/>
      <c r="Y24" s="278"/>
      <c r="Z24" s="38">
        <v>264</v>
      </c>
      <c r="AA24" s="123">
        <v>44578</v>
      </c>
      <c r="AB24" s="296">
        <v>22200352</v>
      </c>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row>
    <row r="25" spans="1:133" s="51" customFormat="1" ht="15" x14ac:dyDescent="0.25">
      <c r="A25" s="518"/>
      <c r="B25" s="531"/>
      <c r="C25" s="531"/>
      <c r="D25" s="518"/>
      <c r="E25" s="531"/>
      <c r="F25" s="540"/>
      <c r="G25" s="534"/>
      <c r="H25" s="518"/>
      <c r="I25" s="518"/>
      <c r="J25" s="540"/>
      <c r="K25" s="518"/>
      <c r="L25" s="518"/>
      <c r="M25" s="518"/>
      <c r="N25" s="540"/>
      <c r="O25" s="553"/>
      <c r="P25" s="546"/>
      <c r="Q25" s="549"/>
      <c r="R25" s="608"/>
      <c r="S25" s="609"/>
      <c r="T25" s="601"/>
      <c r="U25" s="534"/>
      <c r="V25" s="46"/>
      <c r="W25" s="301"/>
      <c r="X25" s="304"/>
      <c r="Y25" s="278"/>
      <c r="Z25" s="38">
        <v>265</v>
      </c>
      <c r="AA25" s="123">
        <v>44578</v>
      </c>
      <c r="AB25" s="296">
        <v>6562184</v>
      </c>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row>
    <row r="26" spans="1:133" s="51" customFormat="1" ht="15" x14ac:dyDescent="0.25">
      <c r="A26" s="518"/>
      <c r="B26" s="531"/>
      <c r="C26" s="531"/>
      <c r="D26" s="518"/>
      <c r="E26" s="531"/>
      <c r="F26" s="540"/>
      <c r="G26" s="534"/>
      <c r="H26" s="518"/>
      <c r="I26" s="518"/>
      <c r="J26" s="540"/>
      <c r="K26" s="518"/>
      <c r="L26" s="518"/>
      <c r="M26" s="518"/>
      <c r="N26" s="540"/>
      <c r="O26" s="553"/>
      <c r="P26" s="546"/>
      <c r="Q26" s="549"/>
      <c r="R26" s="608"/>
      <c r="S26" s="609"/>
      <c r="T26" s="601"/>
      <c r="U26" s="534"/>
      <c r="V26" s="46"/>
      <c r="W26" s="301"/>
      <c r="X26" s="304"/>
      <c r="Y26" s="278"/>
      <c r="Z26" s="38">
        <v>266</v>
      </c>
      <c r="AA26" s="123">
        <v>44578</v>
      </c>
      <c r="AB26" s="296">
        <v>23919230</v>
      </c>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row>
    <row r="27" spans="1:133" s="51" customFormat="1" ht="15" x14ac:dyDescent="0.25">
      <c r="A27" s="518"/>
      <c r="B27" s="531"/>
      <c r="C27" s="531"/>
      <c r="D27" s="518"/>
      <c r="E27" s="531"/>
      <c r="F27" s="540"/>
      <c r="G27" s="534"/>
      <c r="H27" s="518"/>
      <c r="I27" s="518"/>
      <c r="J27" s="540"/>
      <c r="K27" s="518"/>
      <c r="L27" s="518"/>
      <c r="M27" s="518"/>
      <c r="N27" s="540"/>
      <c r="O27" s="553"/>
      <c r="P27" s="546"/>
      <c r="Q27" s="549"/>
      <c r="R27" s="608"/>
      <c r="S27" s="609"/>
      <c r="T27" s="601"/>
      <c r="U27" s="534"/>
      <c r="V27" s="46"/>
      <c r="W27" s="301"/>
      <c r="X27" s="304"/>
      <c r="Y27" s="278"/>
      <c r="Z27" s="38">
        <v>267</v>
      </c>
      <c r="AA27" s="123">
        <v>44578</v>
      </c>
      <c r="AB27" s="296">
        <v>0</v>
      </c>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row>
    <row r="28" spans="1:133" s="51" customFormat="1" ht="15" x14ac:dyDescent="0.25">
      <c r="A28" s="518"/>
      <c r="B28" s="531"/>
      <c r="C28" s="531"/>
      <c r="D28" s="518"/>
      <c r="E28" s="531"/>
      <c r="F28" s="540"/>
      <c r="G28" s="534"/>
      <c r="H28" s="518"/>
      <c r="I28" s="518"/>
      <c r="J28" s="540"/>
      <c r="K28" s="518"/>
      <c r="L28" s="518"/>
      <c r="M28" s="518"/>
      <c r="N28" s="540"/>
      <c r="O28" s="553"/>
      <c r="P28" s="546"/>
      <c r="Q28" s="549"/>
      <c r="R28" s="608"/>
      <c r="S28" s="609"/>
      <c r="T28" s="601"/>
      <c r="U28" s="534"/>
      <c r="V28" s="46"/>
      <c r="W28" s="301"/>
      <c r="X28" s="304"/>
      <c r="Y28" s="278"/>
      <c r="Z28" s="38">
        <v>269</v>
      </c>
      <c r="AA28" s="123">
        <v>44578</v>
      </c>
      <c r="AB28" s="296">
        <v>10891440</v>
      </c>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row>
    <row r="29" spans="1:133" s="51" customFormat="1" ht="15" x14ac:dyDescent="0.25">
      <c r="A29" s="518"/>
      <c r="B29" s="531"/>
      <c r="C29" s="531"/>
      <c r="D29" s="518"/>
      <c r="E29" s="531"/>
      <c r="F29" s="540"/>
      <c r="G29" s="534"/>
      <c r="H29" s="518"/>
      <c r="I29" s="518"/>
      <c r="J29" s="540"/>
      <c r="K29" s="518"/>
      <c r="L29" s="518"/>
      <c r="M29" s="518"/>
      <c r="N29" s="540"/>
      <c r="O29" s="553"/>
      <c r="P29" s="546"/>
      <c r="Q29" s="549"/>
      <c r="R29" s="608"/>
      <c r="S29" s="609"/>
      <c r="T29" s="601"/>
      <c r="U29" s="534"/>
      <c r="V29" s="46"/>
      <c r="W29" s="301"/>
      <c r="X29" s="304"/>
      <c r="Y29" s="278"/>
      <c r="Z29" s="38">
        <v>270</v>
      </c>
      <c r="AA29" s="123">
        <v>44578</v>
      </c>
      <c r="AB29" s="296">
        <v>12681355</v>
      </c>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row>
    <row r="30" spans="1:133" s="51" customFormat="1" ht="15" x14ac:dyDescent="0.25">
      <c r="A30" s="518"/>
      <c r="B30" s="531"/>
      <c r="C30" s="531"/>
      <c r="D30" s="518"/>
      <c r="E30" s="531"/>
      <c r="F30" s="540"/>
      <c r="G30" s="534"/>
      <c r="H30" s="518"/>
      <c r="I30" s="518"/>
      <c r="J30" s="540"/>
      <c r="K30" s="518"/>
      <c r="L30" s="518"/>
      <c r="M30" s="518"/>
      <c r="N30" s="540"/>
      <c r="O30" s="553"/>
      <c r="P30" s="546"/>
      <c r="Q30" s="549"/>
      <c r="R30" s="608"/>
      <c r="S30" s="609"/>
      <c r="T30" s="601"/>
      <c r="U30" s="534"/>
      <c r="V30" s="46"/>
      <c r="W30" s="301"/>
      <c r="X30" s="304"/>
      <c r="Y30" s="278"/>
      <c r="Z30" s="38">
        <v>465</v>
      </c>
      <c r="AA30" s="123">
        <v>44582</v>
      </c>
      <c r="AB30" s="296">
        <v>8985528</v>
      </c>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row>
    <row r="31" spans="1:133" s="51" customFormat="1" ht="15" x14ac:dyDescent="0.25">
      <c r="A31" s="518"/>
      <c r="B31" s="531"/>
      <c r="C31" s="531"/>
      <c r="D31" s="518"/>
      <c r="E31" s="531"/>
      <c r="F31" s="540"/>
      <c r="G31" s="534"/>
      <c r="H31" s="518"/>
      <c r="I31" s="518"/>
      <c r="J31" s="540"/>
      <c r="K31" s="518"/>
      <c r="L31" s="518"/>
      <c r="M31" s="518"/>
      <c r="N31" s="540"/>
      <c r="O31" s="553"/>
      <c r="P31" s="546"/>
      <c r="Q31" s="549"/>
      <c r="R31" s="608"/>
      <c r="S31" s="609"/>
      <c r="T31" s="601"/>
      <c r="U31" s="534"/>
      <c r="V31" s="46"/>
      <c r="W31" s="301"/>
      <c r="X31" s="304"/>
      <c r="Y31" s="278"/>
      <c r="Z31" s="38">
        <v>557</v>
      </c>
      <c r="AA31" s="123">
        <v>44585</v>
      </c>
      <c r="AB31" s="296">
        <v>10822507</v>
      </c>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row>
    <row r="32" spans="1:133" s="51" customFormat="1" ht="15" x14ac:dyDescent="0.25">
      <c r="A32" s="518"/>
      <c r="B32" s="531"/>
      <c r="C32" s="531"/>
      <c r="D32" s="518"/>
      <c r="E32" s="531"/>
      <c r="F32" s="540"/>
      <c r="G32" s="534"/>
      <c r="H32" s="518"/>
      <c r="I32" s="518"/>
      <c r="J32" s="540"/>
      <c r="K32" s="518"/>
      <c r="L32" s="518"/>
      <c r="M32" s="518"/>
      <c r="N32" s="540"/>
      <c r="O32" s="553"/>
      <c r="P32" s="546"/>
      <c r="Q32" s="549"/>
      <c r="R32" s="608"/>
      <c r="S32" s="609"/>
      <c r="T32" s="601"/>
      <c r="U32" s="534"/>
      <c r="V32" s="46"/>
      <c r="W32" s="301"/>
      <c r="X32" s="304"/>
      <c r="Y32" s="278"/>
      <c r="Z32" s="38">
        <v>569</v>
      </c>
      <c r="AA32" s="123">
        <v>44587</v>
      </c>
      <c r="AB32" s="296">
        <v>9926376</v>
      </c>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row>
    <row r="33" spans="1:133" s="51" customFormat="1" ht="15" x14ac:dyDescent="0.25">
      <c r="A33" s="518"/>
      <c r="B33" s="531"/>
      <c r="C33" s="531"/>
      <c r="D33" s="518"/>
      <c r="E33" s="531"/>
      <c r="F33" s="540"/>
      <c r="G33" s="534"/>
      <c r="H33" s="518"/>
      <c r="I33" s="518"/>
      <c r="J33" s="540"/>
      <c r="K33" s="518"/>
      <c r="L33" s="518"/>
      <c r="M33" s="518"/>
      <c r="N33" s="540"/>
      <c r="O33" s="553"/>
      <c r="P33" s="546"/>
      <c r="Q33" s="549"/>
      <c r="R33" s="608"/>
      <c r="S33" s="609"/>
      <c r="T33" s="601"/>
      <c r="U33" s="534"/>
      <c r="V33" s="46"/>
      <c r="W33" s="301"/>
      <c r="X33" s="304"/>
      <c r="Y33" s="278"/>
      <c r="Z33" s="38">
        <v>1001</v>
      </c>
      <c r="AA33" s="123">
        <v>44589</v>
      </c>
      <c r="AB33" s="296">
        <v>9926376</v>
      </c>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row>
    <row r="34" spans="1:133" s="51" customFormat="1" ht="15" x14ac:dyDescent="0.25">
      <c r="A34" s="518"/>
      <c r="B34" s="531"/>
      <c r="C34" s="531"/>
      <c r="D34" s="518"/>
      <c r="E34" s="531"/>
      <c r="F34" s="540"/>
      <c r="G34" s="534"/>
      <c r="H34" s="518"/>
      <c r="I34" s="518"/>
      <c r="J34" s="540"/>
      <c r="K34" s="518"/>
      <c r="L34" s="518"/>
      <c r="M34" s="518"/>
      <c r="N34" s="540"/>
      <c r="O34" s="553"/>
      <c r="P34" s="546"/>
      <c r="Q34" s="549"/>
      <c r="R34" s="608"/>
      <c r="S34" s="609"/>
      <c r="T34" s="601"/>
      <c r="U34" s="534"/>
      <c r="V34" s="46"/>
      <c r="W34" s="301"/>
      <c r="X34" s="304"/>
      <c r="Y34" s="278"/>
      <c r="Z34" s="38">
        <v>1050</v>
      </c>
      <c r="AA34" s="123">
        <v>44589</v>
      </c>
      <c r="AB34" s="296">
        <v>9443844</v>
      </c>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row>
    <row r="35" spans="1:133" s="51" customFormat="1" ht="15" x14ac:dyDescent="0.25">
      <c r="A35" s="518"/>
      <c r="B35" s="531"/>
      <c r="C35" s="531"/>
      <c r="D35" s="518"/>
      <c r="E35" s="531"/>
      <c r="F35" s="540"/>
      <c r="G35" s="534"/>
      <c r="H35" s="518"/>
      <c r="I35" s="518"/>
      <c r="J35" s="540"/>
      <c r="K35" s="518"/>
      <c r="L35" s="518"/>
      <c r="M35" s="518"/>
      <c r="N35" s="540"/>
      <c r="O35" s="553"/>
      <c r="P35" s="546"/>
      <c r="Q35" s="549"/>
      <c r="R35" s="608"/>
      <c r="S35" s="609"/>
      <c r="T35" s="602"/>
      <c r="U35" s="535"/>
      <c r="V35" s="46"/>
      <c r="W35" s="301"/>
      <c r="X35" s="304"/>
      <c r="Y35" s="278"/>
      <c r="Z35" s="267">
        <v>1051</v>
      </c>
      <c r="AA35" s="123">
        <v>44589</v>
      </c>
      <c r="AB35" s="296">
        <v>5953769</v>
      </c>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row>
    <row r="36" spans="1:133" s="51" customFormat="1" ht="15" x14ac:dyDescent="0.25">
      <c r="A36" s="518"/>
      <c r="B36" s="531"/>
      <c r="C36" s="531"/>
      <c r="D36" s="518"/>
      <c r="E36" s="531"/>
      <c r="F36" s="540"/>
      <c r="G36" s="534"/>
      <c r="H36" s="518"/>
      <c r="I36" s="518"/>
      <c r="J36" s="540"/>
      <c r="K36" s="518"/>
      <c r="L36" s="518"/>
      <c r="M36" s="518"/>
      <c r="N36" s="540"/>
      <c r="O36" s="553"/>
      <c r="P36" s="546"/>
      <c r="Q36" s="549"/>
      <c r="R36" s="480"/>
      <c r="S36" s="481"/>
      <c r="T36" s="479"/>
      <c r="U36" s="474"/>
      <c r="V36" s="46"/>
      <c r="W36" s="301"/>
      <c r="X36" s="304"/>
      <c r="Y36" s="278"/>
      <c r="Z36" s="469">
        <v>1052</v>
      </c>
      <c r="AA36" s="262">
        <v>44589</v>
      </c>
      <c r="AB36" s="499">
        <v>9443844</v>
      </c>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row>
    <row r="37" spans="1:133" s="51" customFormat="1" ht="15" x14ac:dyDescent="0.25">
      <c r="A37" s="518"/>
      <c r="B37" s="531"/>
      <c r="C37" s="531"/>
      <c r="D37" s="518"/>
      <c r="E37" s="531"/>
      <c r="F37" s="540"/>
      <c r="G37" s="534"/>
      <c r="H37" s="518"/>
      <c r="I37" s="518"/>
      <c r="J37" s="540"/>
      <c r="K37" s="518"/>
      <c r="L37" s="518"/>
      <c r="M37" s="518"/>
      <c r="N37" s="540"/>
      <c r="O37" s="553"/>
      <c r="P37" s="546"/>
      <c r="Q37" s="549"/>
      <c r="R37" s="281" t="s">
        <v>1476</v>
      </c>
      <c r="S37" s="382" t="s">
        <v>1477</v>
      </c>
      <c r="T37" s="281" t="s">
        <v>1478</v>
      </c>
      <c r="U37" s="251">
        <v>432362244</v>
      </c>
      <c r="V37" s="46"/>
      <c r="W37" s="301">
        <v>771</v>
      </c>
      <c r="X37" s="304">
        <v>44742</v>
      </c>
      <c r="Y37" s="251">
        <v>432362244</v>
      </c>
      <c r="Z37" s="256">
        <v>3389</v>
      </c>
      <c r="AA37" s="262">
        <v>44748</v>
      </c>
      <c r="AB37" s="499">
        <v>11580772</v>
      </c>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row>
    <row r="38" spans="1:133" s="51" customFormat="1" ht="15" x14ac:dyDescent="0.25">
      <c r="A38" s="518"/>
      <c r="B38" s="531"/>
      <c r="C38" s="531"/>
      <c r="D38" s="518"/>
      <c r="E38" s="531"/>
      <c r="F38" s="540"/>
      <c r="G38" s="534"/>
      <c r="H38" s="518"/>
      <c r="I38" s="518"/>
      <c r="J38" s="540"/>
      <c r="K38" s="518"/>
      <c r="L38" s="518"/>
      <c r="M38" s="518"/>
      <c r="N38" s="540"/>
      <c r="O38" s="553"/>
      <c r="P38" s="546"/>
      <c r="Q38" s="549"/>
      <c r="R38" s="274"/>
      <c r="S38" s="379"/>
      <c r="T38" s="274"/>
      <c r="U38" s="277"/>
      <c r="V38" s="46"/>
      <c r="W38" s="301"/>
      <c r="X38" s="304"/>
      <c r="Y38" s="251"/>
      <c r="Z38" s="469">
        <v>3391</v>
      </c>
      <c r="AA38" s="262">
        <v>44748</v>
      </c>
      <c r="AB38" s="499">
        <v>11580772</v>
      </c>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row>
    <row r="39" spans="1:133" s="51" customFormat="1" ht="15" x14ac:dyDescent="0.25">
      <c r="A39" s="518"/>
      <c r="B39" s="531"/>
      <c r="C39" s="531"/>
      <c r="D39" s="518"/>
      <c r="E39" s="531"/>
      <c r="F39" s="540"/>
      <c r="G39" s="534"/>
      <c r="H39" s="518"/>
      <c r="I39" s="518"/>
      <c r="J39" s="540"/>
      <c r="K39" s="518"/>
      <c r="L39" s="518"/>
      <c r="M39" s="518"/>
      <c r="N39" s="540"/>
      <c r="O39" s="553"/>
      <c r="P39" s="546"/>
      <c r="Q39" s="549"/>
      <c r="R39" s="274"/>
      <c r="S39" s="379"/>
      <c r="T39" s="274"/>
      <c r="U39" s="277"/>
      <c r="V39" s="46"/>
      <c r="W39" s="301"/>
      <c r="X39" s="304"/>
      <c r="Y39" s="251"/>
      <c r="Z39" s="469">
        <v>3392</v>
      </c>
      <c r="AA39" s="262">
        <v>44748</v>
      </c>
      <c r="AB39" s="499">
        <v>11580772</v>
      </c>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row>
    <row r="40" spans="1:133" s="51" customFormat="1" ht="15" x14ac:dyDescent="0.25">
      <c r="A40" s="518"/>
      <c r="B40" s="531"/>
      <c r="C40" s="531"/>
      <c r="D40" s="518"/>
      <c r="E40" s="531"/>
      <c r="F40" s="540"/>
      <c r="G40" s="534"/>
      <c r="H40" s="518"/>
      <c r="I40" s="518"/>
      <c r="J40" s="540"/>
      <c r="K40" s="518"/>
      <c r="L40" s="518"/>
      <c r="M40" s="518"/>
      <c r="N40" s="540"/>
      <c r="O40" s="553"/>
      <c r="P40" s="546"/>
      <c r="Q40" s="549"/>
      <c r="R40" s="274"/>
      <c r="S40" s="379"/>
      <c r="T40" s="274"/>
      <c r="U40" s="277"/>
      <c r="V40" s="46"/>
      <c r="W40" s="301"/>
      <c r="X40" s="304"/>
      <c r="Y40" s="251"/>
      <c r="Z40" s="469">
        <v>3393</v>
      </c>
      <c r="AA40" s="262">
        <v>44748</v>
      </c>
      <c r="AB40" s="499">
        <v>11580772</v>
      </c>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row>
    <row r="41" spans="1:133" s="51" customFormat="1" ht="15" x14ac:dyDescent="0.25">
      <c r="A41" s="518"/>
      <c r="B41" s="531"/>
      <c r="C41" s="531"/>
      <c r="D41" s="518"/>
      <c r="E41" s="531"/>
      <c r="F41" s="540"/>
      <c r="G41" s="534"/>
      <c r="H41" s="518"/>
      <c r="I41" s="518"/>
      <c r="J41" s="540"/>
      <c r="K41" s="518"/>
      <c r="L41" s="518"/>
      <c r="M41" s="518"/>
      <c r="N41" s="540"/>
      <c r="O41" s="553"/>
      <c r="P41" s="546"/>
      <c r="Q41" s="549"/>
      <c r="R41" s="274"/>
      <c r="S41" s="379"/>
      <c r="T41" s="274"/>
      <c r="U41" s="277"/>
      <c r="V41" s="46"/>
      <c r="W41" s="301"/>
      <c r="X41" s="304"/>
      <c r="Y41" s="251"/>
      <c r="Z41" s="469">
        <v>3400</v>
      </c>
      <c r="AA41" s="262">
        <v>44748</v>
      </c>
      <c r="AB41" s="499">
        <v>27750440</v>
      </c>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row>
    <row r="42" spans="1:133" s="51" customFormat="1" ht="15" x14ac:dyDescent="0.25">
      <c r="A42" s="518"/>
      <c r="B42" s="531"/>
      <c r="C42" s="531"/>
      <c r="D42" s="518"/>
      <c r="E42" s="531"/>
      <c r="F42" s="540"/>
      <c r="G42" s="534"/>
      <c r="H42" s="518"/>
      <c r="I42" s="518"/>
      <c r="J42" s="540"/>
      <c r="K42" s="518"/>
      <c r="L42" s="518"/>
      <c r="M42" s="518"/>
      <c r="N42" s="540"/>
      <c r="O42" s="553"/>
      <c r="P42" s="546"/>
      <c r="Q42" s="549"/>
      <c r="R42" s="274"/>
      <c r="S42" s="379"/>
      <c r="T42" s="274"/>
      <c r="U42" s="277"/>
      <c r="V42" s="46"/>
      <c r="W42" s="301"/>
      <c r="X42" s="304"/>
      <c r="Y42" s="251"/>
      <c r="Z42" s="469">
        <v>3402</v>
      </c>
      <c r="AA42" s="262">
        <v>44748</v>
      </c>
      <c r="AB42" s="499">
        <v>7300973</v>
      </c>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row>
    <row r="43" spans="1:133" s="51" customFormat="1" ht="15" x14ac:dyDescent="0.25">
      <c r="A43" s="518"/>
      <c r="B43" s="531"/>
      <c r="C43" s="531"/>
      <c r="D43" s="518"/>
      <c r="E43" s="531"/>
      <c r="F43" s="540"/>
      <c r="G43" s="534"/>
      <c r="H43" s="518"/>
      <c r="I43" s="518"/>
      <c r="J43" s="540"/>
      <c r="K43" s="518"/>
      <c r="L43" s="518"/>
      <c r="M43" s="518"/>
      <c r="N43" s="540"/>
      <c r="O43" s="553"/>
      <c r="P43" s="546"/>
      <c r="Q43" s="549"/>
      <c r="R43" s="274"/>
      <c r="S43" s="379"/>
      <c r="T43" s="274"/>
      <c r="U43" s="277"/>
      <c r="V43" s="46"/>
      <c r="W43" s="301"/>
      <c r="X43" s="304"/>
      <c r="Y43" s="251"/>
      <c r="Z43" s="469">
        <v>3403</v>
      </c>
      <c r="AA43" s="262">
        <v>44748</v>
      </c>
      <c r="AB43" s="499">
        <v>12990656</v>
      </c>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row>
    <row r="44" spans="1:133" s="51" customFormat="1" ht="15" x14ac:dyDescent="0.25">
      <c r="A44" s="518"/>
      <c r="B44" s="531"/>
      <c r="C44" s="531"/>
      <c r="D44" s="518"/>
      <c r="E44" s="531"/>
      <c r="F44" s="540"/>
      <c r="G44" s="534"/>
      <c r="H44" s="518"/>
      <c r="I44" s="518"/>
      <c r="J44" s="540"/>
      <c r="K44" s="518"/>
      <c r="L44" s="518"/>
      <c r="M44" s="518"/>
      <c r="N44" s="540"/>
      <c r="O44" s="553"/>
      <c r="P44" s="546"/>
      <c r="Q44" s="549"/>
      <c r="R44" s="274"/>
      <c r="S44" s="379"/>
      <c r="T44" s="274"/>
      <c r="U44" s="277"/>
      <c r="V44" s="46"/>
      <c r="W44" s="301"/>
      <c r="X44" s="304"/>
      <c r="Y44" s="251"/>
      <c r="Z44" s="469">
        <v>3404</v>
      </c>
      <c r="AA44" s="262">
        <v>44748</v>
      </c>
      <c r="AB44" s="499">
        <v>15851693</v>
      </c>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row>
    <row r="45" spans="1:133" s="51" customFormat="1" ht="15" x14ac:dyDescent="0.25">
      <c r="A45" s="518"/>
      <c r="B45" s="531"/>
      <c r="C45" s="531"/>
      <c r="D45" s="518"/>
      <c r="E45" s="531"/>
      <c r="F45" s="540"/>
      <c r="G45" s="534"/>
      <c r="H45" s="518"/>
      <c r="I45" s="518"/>
      <c r="J45" s="540"/>
      <c r="K45" s="518"/>
      <c r="L45" s="518"/>
      <c r="M45" s="518"/>
      <c r="N45" s="540"/>
      <c r="O45" s="553"/>
      <c r="P45" s="546"/>
      <c r="Q45" s="549"/>
      <c r="R45" s="274"/>
      <c r="S45" s="379"/>
      <c r="T45" s="274"/>
      <c r="U45" s="277"/>
      <c r="V45" s="46"/>
      <c r="W45" s="301"/>
      <c r="X45" s="304"/>
      <c r="Y45" s="251"/>
      <c r="Z45" s="469">
        <v>3405</v>
      </c>
      <c r="AA45" s="262">
        <v>44748</v>
      </c>
      <c r="AB45" s="499">
        <v>11580772</v>
      </c>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row>
    <row r="46" spans="1:133" s="51" customFormat="1" ht="15" x14ac:dyDescent="0.25">
      <c r="A46" s="518"/>
      <c r="B46" s="531"/>
      <c r="C46" s="531"/>
      <c r="D46" s="518"/>
      <c r="E46" s="531"/>
      <c r="F46" s="540"/>
      <c r="G46" s="534"/>
      <c r="H46" s="518"/>
      <c r="I46" s="518"/>
      <c r="J46" s="540"/>
      <c r="K46" s="518"/>
      <c r="L46" s="518"/>
      <c r="M46" s="518"/>
      <c r="N46" s="540"/>
      <c r="O46" s="553"/>
      <c r="P46" s="546"/>
      <c r="Q46" s="549"/>
      <c r="R46" s="274"/>
      <c r="S46" s="379"/>
      <c r="T46" s="274"/>
      <c r="U46" s="277"/>
      <c r="V46" s="46"/>
      <c r="W46" s="301"/>
      <c r="X46" s="304"/>
      <c r="Y46" s="251"/>
      <c r="Z46" s="469">
        <v>3406</v>
      </c>
      <c r="AA46" s="262">
        <v>44748</v>
      </c>
      <c r="AB46" s="499">
        <v>11580772</v>
      </c>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row>
    <row r="47" spans="1:133" s="51" customFormat="1" ht="15" x14ac:dyDescent="0.25">
      <c r="A47" s="518"/>
      <c r="B47" s="531"/>
      <c r="C47" s="531"/>
      <c r="D47" s="518"/>
      <c r="E47" s="531"/>
      <c r="F47" s="540"/>
      <c r="G47" s="534"/>
      <c r="H47" s="518"/>
      <c r="I47" s="518"/>
      <c r="J47" s="540"/>
      <c r="K47" s="518"/>
      <c r="L47" s="518"/>
      <c r="M47" s="518"/>
      <c r="N47" s="540"/>
      <c r="O47" s="553"/>
      <c r="P47" s="546"/>
      <c r="Q47" s="549"/>
      <c r="R47" s="274"/>
      <c r="S47" s="379"/>
      <c r="T47" s="274"/>
      <c r="U47" s="277"/>
      <c r="V47" s="46"/>
      <c r="W47" s="301"/>
      <c r="X47" s="304"/>
      <c r="Y47" s="251"/>
      <c r="Z47" s="469">
        <v>3407</v>
      </c>
      <c r="AA47" s="262">
        <v>44748</v>
      </c>
      <c r="AB47" s="499">
        <v>11580772</v>
      </c>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row>
    <row r="48" spans="1:133" s="51" customFormat="1" ht="15" x14ac:dyDescent="0.25">
      <c r="A48" s="518"/>
      <c r="B48" s="531"/>
      <c r="C48" s="531"/>
      <c r="D48" s="518"/>
      <c r="E48" s="531"/>
      <c r="F48" s="540"/>
      <c r="G48" s="534"/>
      <c r="H48" s="518"/>
      <c r="I48" s="518"/>
      <c r="J48" s="540"/>
      <c r="K48" s="518"/>
      <c r="L48" s="518"/>
      <c r="M48" s="518"/>
      <c r="N48" s="540"/>
      <c r="O48" s="553"/>
      <c r="P48" s="546"/>
      <c r="Q48" s="549"/>
      <c r="R48" s="274"/>
      <c r="S48" s="379"/>
      <c r="T48" s="274"/>
      <c r="U48" s="277"/>
      <c r="V48" s="46"/>
      <c r="W48" s="301"/>
      <c r="X48" s="304"/>
      <c r="Y48" s="251"/>
      <c r="Z48" s="469">
        <v>3408</v>
      </c>
      <c r="AA48" s="262">
        <v>44748</v>
      </c>
      <c r="AB48" s="499">
        <v>11580772</v>
      </c>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row>
    <row r="49" spans="1:133" s="51" customFormat="1" ht="15" x14ac:dyDescent="0.25">
      <c r="A49" s="518"/>
      <c r="B49" s="531"/>
      <c r="C49" s="531"/>
      <c r="D49" s="518"/>
      <c r="E49" s="531"/>
      <c r="F49" s="540"/>
      <c r="G49" s="534"/>
      <c r="H49" s="518"/>
      <c r="I49" s="518"/>
      <c r="J49" s="540"/>
      <c r="K49" s="518"/>
      <c r="L49" s="518"/>
      <c r="M49" s="518"/>
      <c r="N49" s="540"/>
      <c r="O49" s="553"/>
      <c r="P49" s="546"/>
      <c r="Q49" s="549"/>
      <c r="R49" s="274"/>
      <c r="S49" s="379"/>
      <c r="T49" s="274"/>
      <c r="U49" s="277"/>
      <c r="V49" s="46"/>
      <c r="W49" s="301"/>
      <c r="X49" s="304"/>
      <c r="Y49" s="251"/>
      <c r="Z49" s="469">
        <v>3409</v>
      </c>
      <c r="AA49" s="262">
        <v>44748</v>
      </c>
      <c r="AB49" s="499">
        <v>4602512</v>
      </c>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row>
    <row r="50" spans="1:133" s="51" customFormat="1" ht="15" x14ac:dyDescent="0.25">
      <c r="A50" s="518"/>
      <c r="B50" s="531"/>
      <c r="C50" s="531"/>
      <c r="D50" s="518"/>
      <c r="E50" s="531"/>
      <c r="F50" s="540"/>
      <c r="G50" s="534"/>
      <c r="H50" s="518"/>
      <c r="I50" s="518"/>
      <c r="J50" s="540"/>
      <c r="K50" s="518"/>
      <c r="L50" s="518"/>
      <c r="M50" s="518"/>
      <c r="N50" s="540"/>
      <c r="O50" s="553"/>
      <c r="P50" s="546"/>
      <c r="Q50" s="549"/>
      <c r="R50" s="274"/>
      <c r="S50" s="379"/>
      <c r="T50" s="274"/>
      <c r="U50" s="277"/>
      <c r="V50" s="46"/>
      <c r="W50" s="301"/>
      <c r="X50" s="304"/>
      <c r="Y50" s="251"/>
      <c r="Z50" s="469">
        <v>3410</v>
      </c>
      <c r="AA50" s="262">
        <v>44748</v>
      </c>
      <c r="AB50" s="499">
        <v>14131299</v>
      </c>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row>
    <row r="51" spans="1:133" s="51" customFormat="1" ht="15" x14ac:dyDescent="0.25">
      <c r="A51" s="518"/>
      <c r="B51" s="531"/>
      <c r="C51" s="531"/>
      <c r="D51" s="518"/>
      <c r="E51" s="531"/>
      <c r="F51" s="540"/>
      <c r="G51" s="534"/>
      <c r="H51" s="518"/>
      <c r="I51" s="518"/>
      <c r="J51" s="540"/>
      <c r="K51" s="518"/>
      <c r="L51" s="518"/>
      <c r="M51" s="518"/>
      <c r="N51" s="540"/>
      <c r="O51" s="553"/>
      <c r="P51" s="546"/>
      <c r="Q51" s="549"/>
      <c r="R51" s="274"/>
      <c r="S51" s="379"/>
      <c r="T51" s="274"/>
      <c r="U51" s="277"/>
      <c r="V51" s="46"/>
      <c r="W51" s="301"/>
      <c r="X51" s="304"/>
      <c r="Y51" s="251"/>
      <c r="Z51" s="469">
        <v>3414</v>
      </c>
      <c r="AA51" s="262">
        <v>44748</v>
      </c>
      <c r="AB51" s="499">
        <v>12421292</v>
      </c>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row>
    <row r="52" spans="1:133" s="51" customFormat="1" ht="15" x14ac:dyDescent="0.25">
      <c r="A52" s="518"/>
      <c r="B52" s="531"/>
      <c r="C52" s="531"/>
      <c r="D52" s="518"/>
      <c r="E52" s="531"/>
      <c r="F52" s="540"/>
      <c r="G52" s="534"/>
      <c r="H52" s="518"/>
      <c r="I52" s="518"/>
      <c r="J52" s="540"/>
      <c r="K52" s="518"/>
      <c r="L52" s="518"/>
      <c r="M52" s="518"/>
      <c r="N52" s="540"/>
      <c r="O52" s="553"/>
      <c r="P52" s="546"/>
      <c r="Q52" s="549"/>
      <c r="R52" s="274"/>
      <c r="S52" s="379"/>
      <c r="T52" s="274"/>
      <c r="U52" s="277"/>
      <c r="V52" s="46"/>
      <c r="W52" s="301"/>
      <c r="X52" s="304"/>
      <c r="Y52" s="251"/>
      <c r="Z52" s="469">
        <v>3415</v>
      </c>
      <c r="AA52" s="262">
        <v>44748</v>
      </c>
      <c r="AB52" s="499">
        <v>3332542</v>
      </c>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row>
    <row r="53" spans="1:133" s="51" customFormat="1" ht="15" x14ac:dyDescent="0.25">
      <c r="A53" s="518"/>
      <c r="B53" s="531"/>
      <c r="C53" s="531"/>
      <c r="D53" s="518"/>
      <c r="E53" s="531"/>
      <c r="F53" s="540"/>
      <c r="G53" s="534"/>
      <c r="H53" s="518"/>
      <c r="I53" s="518"/>
      <c r="J53" s="540"/>
      <c r="K53" s="518"/>
      <c r="L53" s="518"/>
      <c r="M53" s="518"/>
      <c r="N53" s="540"/>
      <c r="O53" s="553"/>
      <c r="P53" s="546"/>
      <c r="Q53" s="549"/>
      <c r="R53" s="274"/>
      <c r="S53" s="379"/>
      <c r="T53" s="274"/>
      <c r="U53" s="277"/>
      <c r="V53" s="46"/>
      <c r="W53" s="301"/>
      <c r="X53" s="304"/>
      <c r="Y53" s="251"/>
      <c r="Z53" s="469">
        <v>3416</v>
      </c>
      <c r="AA53" s="262">
        <v>44748</v>
      </c>
      <c r="AB53" s="499">
        <v>10179400</v>
      </c>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row>
    <row r="54" spans="1:133" s="51" customFormat="1" ht="15" x14ac:dyDescent="0.25">
      <c r="A54" s="518"/>
      <c r="B54" s="531"/>
      <c r="C54" s="531"/>
      <c r="D54" s="518"/>
      <c r="E54" s="531"/>
      <c r="F54" s="540"/>
      <c r="G54" s="534"/>
      <c r="H54" s="518"/>
      <c r="I54" s="518"/>
      <c r="J54" s="540"/>
      <c r="K54" s="518"/>
      <c r="L54" s="518"/>
      <c r="M54" s="518"/>
      <c r="N54" s="540"/>
      <c r="O54" s="553"/>
      <c r="P54" s="546"/>
      <c r="Q54" s="549"/>
      <c r="R54" s="274"/>
      <c r="S54" s="379"/>
      <c r="T54" s="274"/>
      <c r="U54" s="277"/>
      <c r="V54" s="46"/>
      <c r="W54" s="301"/>
      <c r="X54" s="304"/>
      <c r="Y54" s="251"/>
      <c r="Z54" s="469">
        <v>3417</v>
      </c>
      <c r="AA54" s="262">
        <v>44748</v>
      </c>
      <c r="AB54" s="499">
        <v>7300973</v>
      </c>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row>
    <row r="55" spans="1:133" s="51" customFormat="1" ht="15" x14ac:dyDescent="0.25">
      <c r="A55" s="518"/>
      <c r="B55" s="531"/>
      <c r="C55" s="531"/>
      <c r="D55" s="518"/>
      <c r="E55" s="531"/>
      <c r="F55" s="540"/>
      <c r="G55" s="534"/>
      <c r="H55" s="518"/>
      <c r="I55" s="518"/>
      <c r="J55" s="540"/>
      <c r="K55" s="518"/>
      <c r="L55" s="518"/>
      <c r="M55" s="518"/>
      <c r="N55" s="540"/>
      <c r="O55" s="553"/>
      <c r="P55" s="546"/>
      <c r="Q55" s="549"/>
      <c r="R55" s="274"/>
      <c r="S55" s="379"/>
      <c r="T55" s="274"/>
      <c r="U55" s="277"/>
      <c r="V55" s="46"/>
      <c r="W55" s="301"/>
      <c r="X55" s="304"/>
      <c r="Y55" s="251"/>
      <c r="Z55" s="469">
        <v>3418</v>
      </c>
      <c r="AA55" s="262">
        <v>44748</v>
      </c>
      <c r="AB55" s="499">
        <v>7300973</v>
      </c>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row>
    <row r="56" spans="1:133" s="51" customFormat="1" ht="15" x14ac:dyDescent="0.25">
      <c r="A56" s="518"/>
      <c r="B56" s="531"/>
      <c r="C56" s="531"/>
      <c r="D56" s="518"/>
      <c r="E56" s="531"/>
      <c r="F56" s="540"/>
      <c r="G56" s="534"/>
      <c r="H56" s="518"/>
      <c r="I56" s="518"/>
      <c r="J56" s="540"/>
      <c r="K56" s="518"/>
      <c r="L56" s="518"/>
      <c r="M56" s="518"/>
      <c r="N56" s="540"/>
      <c r="O56" s="553"/>
      <c r="P56" s="546"/>
      <c r="Q56" s="549"/>
      <c r="R56" s="274"/>
      <c r="S56" s="379"/>
      <c r="T56" s="274"/>
      <c r="U56" s="277"/>
      <c r="V56" s="46"/>
      <c r="W56" s="301"/>
      <c r="X56" s="304"/>
      <c r="Y56" s="251"/>
      <c r="Z56" s="469">
        <v>3419</v>
      </c>
      <c r="AA56" s="262">
        <v>44748</v>
      </c>
      <c r="AB56" s="499">
        <v>7300973</v>
      </c>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row>
    <row r="57" spans="1:133" s="51" customFormat="1" ht="15" x14ac:dyDescent="0.25">
      <c r="A57" s="518"/>
      <c r="B57" s="531"/>
      <c r="C57" s="531"/>
      <c r="D57" s="518"/>
      <c r="E57" s="531"/>
      <c r="F57" s="540"/>
      <c r="G57" s="534"/>
      <c r="H57" s="518"/>
      <c r="I57" s="518"/>
      <c r="J57" s="540"/>
      <c r="K57" s="518"/>
      <c r="L57" s="518"/>
      <c r="M57" s="518"/>
      <c r="N57" s="540"/>
      <c r="O57" s="553"/>
      <c r="P57" s="546"/>
      <c r="Q57" s="549"/>
      <c r="R57" s="274"/>
      <c r="S57" s="379"/>
      <c r="T57" s="274"/>
      <c r="U57" s="277"/>
      <c r="V57" s="46"/>
      <c r="W57" s="301"/>
      <c r="X57" s="304"/>
      <c r="Y57" s="251"/>
      <c r="Z57" s="469">
        <v>3420</v>
      </c>
      <c r="AA57" s="262">
        <v>44748</v>
      </c>
      <c r="AB57" s="499">
        <v>15851693</v>
      </c>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row>
    <row r="58" spans="1:133" s="51" customFormat="1" ht="15" x14ac:dyDescent="0.25">
      <c r="A58" s="518"/>
      <c r="B58" s="531"/>
      <c r="C58" s="531"/>
      <c r="D58" s="518"/>
      <c r="E58" s="531"/>
      <c r="F58" s="540"/>
      <c r="G58" s="534"/>
      <c r="H58" s="518"/>
      <c r="I58" s="518"/>
      <c r="J58" s="540"/>
      <c r="K58" s="518"/>
      <c r="L58" s="518"/>
      <c r="M58" s="518"/>
      <c r="N58" s="540"/>
      <c r="O58" s="553"/>
      <c r="P58" s="546"/>
      <c r="Q58" s="549"/>
      <c r="R58" s="274"/>
      <c r="S58" s="379"/>
      <c r="T58" s="274"/>
      <c r="U58" s="277"/>
      <c r="V58" s="46"/>
      <c r="W58" s="301"/>
      <c r="X58" s="304"/>
      <c r="Y58" s="251"/>
      <c r="Z58" s="469">
        <v>3421</v>
      </c>
      <c r="AA58" s="262">
        <v>44748</v>
      </c>
      <c r="AB58" s="499">
        <v>11732697</v>
      </c>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row>
    <row r="59" spans="1:133" s="51" customFormat="1" ht="15" x14ac:dyDescent="0.25">
      <c r="A59" s="518"/>
      <c r="B59" s="531"/>
      <c r="C59" s="531"/>
      <c r="D59" s="518"/>
      <c r="E59" s="531"/>
      <c r="F59" s="540"/>
      <c r="G59" s="534"/>
      <c r="H59" s="518"/>
      <c r="I59" s="518"/>
      <c r="J59" s="540"/>
      <c r="K59" s="518"/>
      <c r="L59" s="518"/>
      <c r="M59" s="518"/>
      <c r="N59" s="540"/>
      <c r="O59" s="553"/>
      <c r="P59" s="546"/>
      <c r="Q59" s="549"/>
      <c r="R59" s="274"/>
      <c r="S59" s="379"/>
      <c r="T59" s="274"/>
      <c r="U59" s="277"/>
      <c r="V59" s="46"/>
      <c r="W59" s="301"/>
      <c r="X59" s="304"/>
      <c r="Y59" s="251"/>
      <c r="Z59" s="469">
        <v>3422</v>
      </c>
      <c r="AA59" s="262">
        <v>44748</v>
      </c>
      <c r="AB59" s="499">
        <v>20889842</v>
      </c>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row>
    <row r="60" spans="1:133" s="51" customFormat="1" ht="15" x14ac:dyDescent="0.25">
      <c r="A60" s="518"/>
      <c r="B60" s="531"/>
      <c r="C60" s="531"/>
      <c r="D60" s="518"/>
      <c r="E60" s="531"/>
      <c r="F60" s="540"/>
      <c r="G60" s="534"/>
      <c r="H60" s="518"/>
      <c r="I60" s="518"/>
      <c r="J60" s="540"/>
      <c r="K60" s="518"/>
      <c r="L60" s="518"/>
      <c r="M60" s="518"/>
      <c r="N60" s="540"/>
      <c r="O60" s="553"/>
      <c r="P60" s="546"/>
      <c r="Q60" s="549"/>
      <c r="R60" s="274"/>
      <c r="S60" s="379"/>
      <c r="T60" s="274"/>
      <c r="U60" s="277"/>
      <c r="V60" s="46"/>
      <c r="W60" s="301"/>
      <c r="X60" s="304"/>
      <c r="Y60" s="251"/>
      <c r="Z60" s="469">
        <v>3521</v>
      </c>
      <c r="AA60" s="262">
        <v>44756</v>
      </c>
      <c r="AB60" s="499">
        <v>6953307</v>
      </c>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row>
    <row r="61" spans="1:133" s="51" customFormat="1" ht="15" x14ac:dyDescent="0.25">
      <c r="A61" s="518"/>
      <c r="B61" s="531"/>
      <c r="C61" s="531"/>
      <c r="D61" s="518"/>
      <c r="E61" s="531"/>
      <c r="F61" s="540"/>
      <c r="G61" s="534"/>
      <c r="H61" s="518"/>
      <c r="I61" s="518"/>
      <c r="J61" s="540"/>
      <c r="K61" s="518"/>
      <c r="L61" s="518"/>
      <c r="M61" s="518"/>
      <c r="N61" s="540"/>
      <c r="O61" s="553"/>
      <c r="P61" s="546"/>
      <c r="Q61" s="549"/>
      <c r="R61" s="274"/>
      <c r="S61" s="379"/>
      <c r="T61" s="274"/>
      <c r="U61" s="277"/>
      <c r="V61" s="46"/>
      <c r="W61" s="301"/>
      <c r="X61" s="304"/>
      <c r="Y61" s="251"/>
      <c r="Z61" s="469">
        <v>3522</v>
      </c>
      <c r="AA61" s="262">
        <v>44756</v>
      </c>
      <c r="AB61" s="499">
        <v>6953307</v>
      </c>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row>
    <row r="62" spans="1:133" s="51" customFormat="1" ht="15" x14ac:dyDescent="0.25">
      <c r="A62" s="518"/>
      <c r="B62" s="531"/>
      <c r="C62" s="531"/>
      <c r="D62" s="518"/>
      <c r="E62" s="531"/>
      <c r="F62" s="540"/>
      <c r="G62" s="534"/>
      <c r="H62" s="518"/>
      <c r="I62" s="518"/>
      <c r="J62" s="540"/>
      <c r="K62" s="518"/>
      <c r="L62" s="518"/>
      <c r="M62" s="518"/>
      <c r="N62" s="540"/>
      <c r="O62" s="553"/>
      <c r="P62" s="546"/>
      <c r="Q62" s="549"/>
      <c r="R62" s="274"/>
      <c r="S62" s="379"/>
      <c r="T62" s="274"/>
      <c r="U62" s="277"/>
      <c r="V62" s="46"/>
      <c r="W62" s="301"/>
      <c r="X62" s="304"/>
      <c r="Y62" s="251"/>
      <c r="Z62" s="469">
        <v>3523</v>
      </c>
      <c r="AA62" s="262">
        <v>44756</v>
      </c>
      <c r="AB62" s="499">
        <v>6953307</v>
      </c>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row>
    <row r="63" spans="1:133" s="51" customFormat="1" ht="15" x14ac:dyDescent="0.25">
      <c r="A63" s="518"/>
      <c r="B63" s="531"/>
      <c r="C63" s="531"/>
      <c r="D63" s="518"/>
      <c r="E63" s="531"/>
      <c r="F63" s="540"/>
      <c r="G63" s="534"/>
      <c r="H63" s="518"/>
      <c r="I63" s="518"/>
      <c r="J63" s="540"/>
      <c r="K63" s="518"/>
      <c r="L63" s="518"/>
      <c r="M63" s="518"/>
      <c r="N63" s="540"/>
      <c r="O63" s="553"/>
      <c r="P63" s="546"/>
      <c r="Q63" s="549"/>
      <c r="R63" s="274"/>
      <c r="S63" s="379"/>
      <c r="T63" s="274"/>
      <c r="U63" s="277"/>
      <c r="V63" s="46"/>
      <c r="W63" s="301"/>
      <c r="X63" s="304"/>
      <c r="Y63" s="251"/>
      <c r="Z63" s="469">
        <v>3525</v>
      </c>
      <c r="AA63" s="262">
        <v>44757</v>
      </c>
      <c r="AB63" s="499">
        <v>5300000</v>
      </c>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row>
    <row r="64" spans="1:133" s="51" customFormat="1" ht="15" x14ac:dyDescent="0.25">
      <c r="A64" s="518"/>
      <c r="B64" s="531"/>
      <c r="C64" s="531"/>
      <c r="D64" s="518"/>
      <c r="E64" s="531"/>
      <c r="F64" s="540"/>
      <c r="G64" s="534"/>
      <c r="H64" s="518"/>
      <c r="I64" s="518"/>
      <c r="J64" s="540"/>
      <c r="K64" s="518"/>
      <c r="L64" s="518"/>
      <c r="M64" s="518"/>
      <c r="N64" s="540"/>
      <c r="O64" s="553"/>
      <c r="P64" s="546"/>
      <c r="Q64" s="549"/>
      <c r="R64" s="274"/>
      <c r="S64" s="379"/>
      <c r="T64" s="274"/>
      <c r="U64" s="277"/>
      <c r="V64" s="46"/>
      <c r="W64" s="301"/>
      <c r="X64" s="304"/>
      <c r="Y64" s="251"/>
      <c r="Z64" s="469">
        <v>3875</v>
      </c>
      <c r="AA64" s="262">
        <v>44774</v>
      </c>
      <c r="AB64" s="499">
        <v>9857443</v>
      </c>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c r="EC64" s="50"/>
    </row>
    <row r="65" spans="1:133" s="51" customFormat="1" ht="15" x14ac:dyDescent="0.25">
      <c r="A65" s="518"/>
      <c r="B65" s="531"/>
      <c r="C65" s="531"/>
      <c r="D65" s="518"/>
      <c r="E65" s="531"/>
      <c r="F65" s="540"/>
      <c r="G65" s="534"/>
      <c r="H65" s="518"/>
      <c r="I65" s="518"/>
      <c r="J65" s="540"/>
      <c r="K65" s="518"/>
      <c r="L65" s="518"/>
      <c r="M65" s="518"/>
      <c r="N65" s="540"/>
      <c r="O65" s="553"/>
      <c r="P65" s="546"/>
      <c r="Q65" s="549"/>
      <c r="R65" s="274"/>
      <c r="S65" s="379"/>
      <c r="T65" s="274"/>
      <c r="U65" s="277"/>
      <c r="V65" s="46"/>
      <c r="W65" s="301"/>
      <c r="X65" s="304"/>
      <c r="Y65" s="251"/>
      <c r="Z65" s="469">
        <v>3891</v>
      </c>
      <c r="AA65" s="262">
        <v>44774</v>
      </c>
      <c r="AB65" s="499">
        <v>9857443</v>
      </c>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row>
    <row r="66" spans="1:133" s="51" customFormat="1" ht="15" x14ac:dyDescent="0.25">
      <c r="A66" s="518"/>
      <c r="B66" s="531"/>
      <c r="C66" s="531"/>
      <c r="D66" s="518"/>
      <c r="E66" s="531"/>
      <c r="F66" s="540"/>
      <c r="G66" s="534"/>
      <c r="H66" s="518"/>
      <c r="I66" s="518"/>
      <c r="J66" s="540"/>
      <c r="K66" s="518"/>
      <c r="L66" s="518"/>
      <c r="M66" s="518"/>
      <c r="N66" s="540"/>
      <c r="O66" s="553"/>
      <c r="P66" s="546"/>
      <c r="Q66" s="549"/>
      <c r="R66" s="274"/>
      <c r="S66" s="379"/>
      <c r="T66" s="274"/>
      <c r="U66" s="277"/>
      <c r="V66" s="46"/>
      <c r="W66" s="301"/>
      <c r="X66" s="304"/>
      <c r="Y66" s="251"/>
      <c r="Z66" s="469">
        <v>4864</v>
      </c>
      <c r="AA66" s="262">
        <v>44806</v>
      </c>
      <c r="AB66" s="499">
        <v>8846383</v>
      </c>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row>
    <row r="67" spans="1:133" s="51" customFormat="1" ht="15" x14ac:dyDescent="0.25">
      <c r="A67" s="518"/>
      <c r="B67" s="531"/>
      <c r="C67" s="531"/>
      <c r="D67" s="518"/>
      <c r="E67" s="531"/>
      <c r="F67" s="540"/>
      <c r="G67" s="534"/>
      <c r="H67" s="518"/>
      <c r="I67" s="518"/>
      <c r="J67" s="540"/>
      <c r="K67" s="518"/>
      <c r="L67" s="518"/>
      <c r="M67" s="518"/>
      <c r="N67" s="540"/>
      <c r="O67" s="553"/>
      <c r="P67" s="546"/>
      <c r="Q67" s="549"/>
      <c r="R67" s="274"/>
      <c r="S67" s="379"/>
      <c r="T67" s="274"/>
      <c r="U67" s="277"/>
      <c r="V67" s="46"/>
      <c r="W67" s="301"/>
      <c r="X67" s="304"/>
      <c r="Y67" s="251"/>
      <c r="Z67" s="469">
        <v>4970</v>
      </c>
      <c r="AA67" s="262">
        <v>44819</v>
      </c>
      <c r="AB67" s="499">
        <v>6548651</v>
      </c>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row>
    <row r="68" spans="1:133" s="51" customFormat="1" ht="15" x14ac:dyDescent="0.25">
      <c r="A68" s="518"/>
      <c r="B68" s="531"/>
      <c r="C68" s="531"/>
      <c r="D68" s="518"/>
      <c r="E68" s="531"/>
      <c r="F68" s="540"/>
      <c r="G68" s="534"/>
      <c r="H68" s="518"/>
      <c r="I68" s="518"/>
      <c r="J68" s="540"/>
      <c r="K68" s="518"/>
      <c r="L68" s="518"/>
      <c r="M68" s="518"/>
      <c r="N68" s="540"/>
      <c r="O68" s="553"/>
      <c r="P68" s="546"/>
      <c r="Q68" s="549"/>
      <c r="R68" s="274"/>
      <c r="S68" s="379"/>
      <c r="T68" s="274"/>
      <c r="U68" s="277"/>
      <c r="V68" s="46"/>
      <c r="W68" s="301"/>
      <c r="X68" s="304"/>
      <c r="Y68" s="251"/>
      <c r="Z68" s="469">
        <v>4978</v>
      </c>
      <c r="AA68" s="262">
        <v>44820</v>
      </c>
      <c r="AB68" s="499">
        <v>13451020</v>
      </c>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row>
    <row r="69" spans="1:133" s="51" customFormat="1" ht="15" x14ac:dyDescent="0.25">
      <c r="A69" s="518"/>
      <c r="B69" s="531"/>
      <c r="C69" s="531"/>
      <c r="D69" s="518"/>
      <c r="E69" s="531"/>
      <c r="F69" s="540"/>
      <c r="G69" s="534"/>
      <c r="H69" s="518"/>
      <c r="I69" s="518"/>
      <c r="J69" s="540"/>
      <c r="K69" s="518"/>
      <c r="L69" s="518"/>
      <c r="M69" s="518"/>
      <c r="N69" s="540"/>
      <c r="O69" s="553"/>
      <c r="P69" s="546"/>
      <c r="Q69" s="549"/>
      <c r="R69" s="274"/>
      <c r="S69" s="379"/>
      <c r="T69" s="274"/>
      <c r="U69" s="277"/>
      <c r="V69" s="46"/>
      <c r="W69" s="301"/>
      <c r="X69" s="304"/>
      <c r="Y69" s="251"/>
      <c r="Z69" s="469">
        <v>4985</v>
      </c>
      <c r="AA69" s="262">
        <v>44823</v>
      </c>
      <c r="AB69" s="499">
        <v>4041610</v>
      </c>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row>
    <row r="70" spans="1:133" s="51" customFormat="1" ht="15" x14ac:dyDescent="0.25">
      <c r="A70" s="518"/>
      <c r="B70" s="531"/>
      <c r="C70" s="531"/>
      <c r="D70" s="518"/>
      <c r="E70" s="531"/>
      <c r="F70" s="540"/>
      <c r="G70" s="534"/>
      <c r="H70" s="518"/>
      <c r="I70" s="518"/>
      <c r="J70" s="540"/>
      <c r="K70" s="518"/>
      <c r="L70" s="518"/>
      <c r="M70" s="518"/>
      <c r="N70" s="540"/>
      <c r="O70" s="553"/>
      <c r="P70" s="546"/>
      <c r="Q70" s="549"/>
      <c r="R70" s="274"/>
      <c r="S70" s="379"/>
      <c r="T70" s="274"/>
      <c r="U70" s="277"/>
      <c r="V70" s="46"/>
      <c r="W70" s="301"/>
      <c r="X70" s="304"/>
      <c r="Y70" s="251"/>
      <c r="Z70" s="469"/>
      <c r="AA70" s="262"/>
      <c r="AB70" s="499"/>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row>
    <row r="71" spans="1:133" s="51" customFormat="1" ht="15" x14ac:dyDescent="0.25">
      <c r="A71" s="518"/>
      <c r="B71" s="531"/>
      <c r="C71" s="531"/>
      <c r="D71" s="519"/>
      <c r="E71" s="532"/>
      <c r="F71" s="541"/>
      <c r="G71" s="535"/>
      <c r="H71" s="519"/>
      <c r="I71" s="519"/>
      <c r="J71" s="541"/>
      <c r="K71" s="519"/>
      <c r="L71" s="519"/>
      <c r="M71" s="519"/>
      <c r="N71" s="541"/>
      <c r="O71" s="554"/>
      <c r="P71" s="547"/>
      <c r="Q71" s="549"/>
      <c r="R71" s="274"/>
      <c r="S71" s="379"/>
      <c r="T71" s="274"/>
      <c r="U71" s="277"/>
      <c r="V71" s="46"/>
      <c r="W71" s="301"/>
      <c r="X71" s="304"/>
      <c r="Y71" s="251"/>
      <c r="Z71" s="469"/>
      <c r="AA71" s="262"/>
      <c r="AB71" s="499"/>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row>
    <row r="72" spans="1:133" s="128" customFormat="1" ht="27" customHeight="1" x14ac:dyDescent="0.25">
      <c r="A72" s="518"/>
      <c r="B72" s="531"/>
      <c r="C72" s="531"/>
      <c r="D72" s="517" t="s">
        <v>865</v>
      </c>
      <c r="E72" s="530" t="s">
        <v>134</v>
      </c>
      <c r="F72" s="611">
        <v>18219645</v>
      </c>
      <c r="G72" s="552">
        <v>0</v>
      </c>
      <c r="H72" s="517"/>
      <c r="I72" s="517"/>
      <c r="J72" s="539">
        <v>1515143</v>
      </c>
      <c r="K72" s="517"/>
      <c r="L72" s="517"/>
      <c r="M72" s="517"/>
      <c r="N72" s="517"/>
      <c r="O72" s="533">
        <v>694342</v>
      </c>
      <c r="P72" s="545">
        <f>+F72+G72+H72+I72+J72+K72+L72+N72-O72</f>
        <v>19040446</v>
      </c>
      <c r="Q72" s="549"/>
      <c r="R72" s="530" t="s">
        <v>659</v>
      </c>
      <c r="S72" s="614">
        <v>2</v>
      </c>
      <c r="T72" s="610" t="s">
        <v>660</v>
      </c>
      <c r="U72" s="533">
        <v>6784258</v>
      </c>
      <c r="V72" s="46"/>
      <c r="W72" s="70">
        <v>31</v>
      </c>
      <c r="X72" s="300" t="s">
        <v>856</v>
      </c>
      <c r="Y72" s="251">
        <v>6784258</v>
      </c>
      <c r="Z72" s="267">
        <v>158</v>
      </c>
      <c r="AA72" s="123">
        <v>44574</v>
      </c>
      <c r="AB72" s="296">
        <v>538991</v>
      </c>
    </row>
    <row r="73" spans="1:133" s="128" customFormat="1" ht="15" x14ac:dyDescent="0.25">
      <c r="A73" s="518"/>
      <c r="B73" s="531"/>
      <c r="C73" s="531"/>
      <c r="D73" s="518"/>
      <c r="E73" s="531"/>
      <c r="F73" s="612"/>
      <c r="G73" s="553"/>
      <c r="H73" s="518"/>
      <c r="I73" s="518"/>
      <c r="J73" s="540"/>
      <c r="K73" s="518"/>
      <c r="L73" s="518"/>
      <c r="M73" s="518"/>
      <c r="N73" s="518"/>
      <c r="O73" s="534"/>
      <c r="P73" s="546"/>
      <c r="Q73" s="549"/>
      <c r="R73" s="531"/>
      <c r="S73" s="615"/>
      <c r="T73" s="601"/>
      <c r="U73" s="534"/>
      <c r="V73" s="46"/>
      <c r="W73" s="70"/>
      <c r="X73" s="300"/>
      <c r="Y73" s="251"/>
      <c r="Z73" s="267">
        <v>159</v>
      </c>
      <c r="AA73" s="123">
        <v>44574</v>
      </c>
      <c r="AB73" s="296">
        <v>246061</v>
      </c>
    </row>
    <row r="74" spans="1:133" s="128" customFormat="1" ht="15" x14ac:dyDescent="0.25">
      <c r="A74" s="518"/>
      <c r="B74" s="531"/>
      <c r="C74" s="531"/>
      <c r="D74" s="518"/>
      <c r="E74" s="531"/>
      <c r="F74" s="612"/>
      <c r="G74" s="553"/>
      <c r="H74" s="518"/>
      <c r="I74" s="518"/>
      <c r="J74" s="540"/>
      <c r="K74" s="518"/>
      <c r="L74" s="518"/>
      <c r="M74" s="518"/>
      <c r="N74" s="518"/>
      <c r="O74" s="534"/>
      <c r="P74" s="546"/>
      <c r="Q74" s="549"/>
      <c r="R74" s="531"/>
      <c r="S74" s="615"/>
      <c r="T74" s="601"/>
      <c r="U74" s="534"/>
      <c r="V74" s="46"/>
      <c r="W74" s="70"/>
      <c r="X74" s="300"/>
      <c r="Y74" s="251"/>
      <c r="Z74" s="267">
        <v>161</v>
      </c>
      <c r="AA74" s="123">
        <v>44574</v>
      </c>
      <c r="AB74" s="296">
        <v>632729</v>
      </c>
    </row>
    <row r="75" spans="1:133" s="128" customFormat="1" ht="15" x14ac:dyDescent="0.25">
      <c r="A75" s="518"/>
      <c r="B75" s="531"/>
      <c r="C75" s="531"/>
      <c r="D75" s="518"/>
      <c r="E75" s="531"/>
      <c r="F75" s="612"/>
      <c r="G75" s="553"/>
      <c r="H75" s="518"/>
      <c r="I75" s="518"/>
      <c r="J75" s="540"/>
      <c r="K75" s="518"/>
      <c r="L75" s="518"/>
      <c r="M75" s="518"/>
      <c r="N75" s="518"/>
      <c r="O75" s="534"/>
      <c r="P75" s="546"/>
      <c r="Q75" s="549"/>
      <c r="R75" s="531"/>
      <c r="S75" s="615"/>
      <c r="T75" s="601"/>
      <c r="U75" s="534"/>
      <c r="V75" s="46"/>
      <c r="W75" s="70"/>
      <c r="X75" s="300"/>
      <c r="Y75" s="251"/>
      <c r="Z75" s="267">
        <v>162</v>
      </c>
      <c r="AA75" s="123">
        <v>44574</v>
      </c>
      <c r="AB75" s="296">
        <v>632729</v>
      </c>
    </row>
    <row r="76" spans="1:133" s="128" customFormat="1" ht="15" x14ac:dyDescent="0.25">
      <c r="A76" s="518"/>
      <c r="B76" s="531"/>
      <c r="C76" s="531"/>
      <c r="D76" s="518"/>
      <c r="E76" s="531"/>
      <c r="F76" s="612"/>
      <c r="G76" s="553"/>
      <c r="H76" s="518"/>
      <c r="I76" s="518"/>
      <c r="J76" s="540"/>
      <c r="K76" s="518"/>
      <c r="L76" s="518"/>
      <c r="M76" s="518"/>
      <c r="N76" s="518"/>
      <c r="O76" s="534"/>
      <c r="P76" s="546"/>
      <c r="Q76" s="549"/>
      <c r="R76" s="531"/>
      <c r="S76" s="615"/>
      <c r="T76" s="601"/>
      <c r="U76" s="534"/>
      <c r="V76" s="46"/>
      <c r="W76" s="70"/>
      <c r="X76" s="300"/>
      <c r="Y76" s="251"/>
      <c r="Z76" s="267">
        <v>164</v>
      </c>
      <c r="AA76" s="123">
        <v>44574</v>
      </c>
      <c r="AB76" s="296">
        <v>632729</v>
      </c>
    </row>
    <row r="77" spans="1:133" s="128" customFormat="1" ht="15" x14ac:dyDescent="0.25">
      <c r="A77" s="518"/>
      <c r="B77" s="531"/>
      <c r="C77" s="531"/>
      <c r="D77" s="518"/>
      <c r="E77" s="531"/>
      <c r="F77" s="612"/>
      <c r="G77" s="553"/>
      <c r="H77" s="518"/>
      <c r="I77" s="518"/>
      <c r="J77" s="540"/>
      <c r="K77" s="518"/>
      <c r="L77" s="518"/>
      <c r="M77" s="518"/>
      <c r="N77" s="518"/>
      <c r="O77" s="534"/>
      <c r="P77" s="546"/>
      <c r="Q77" s="549"/>
      <c r="R77" s="531"/>
      <c r="S77" s="615"/>
      <c r="T77" s="601"/>
      <c r="U77" s="534"/>
      <c r="V77" s="46"/>
      <c r="W77" s="70"/>
      <c r="X77" s="300"/>
      <c r="Y77" s="251"/>
      <c r="Z77" s="267">
        <v>175</v>
      </c>
      <c r="AA77" s="123">
        <v>44574</v>
      </c>
      <c r="AB77" s="296">
        <v>632729</v>
      </c>
    </row>
    <row r="78" spans="1:133" s="128" customFormat="1" ht="15" x14ac:dyDescent="0.25">
      <c r="A78" s="518"/>
      <c r="B78" s="531"/>
      <c r="C78" s="531"/>
      <c r="D78" s="518"/>
      <c r="E78" s="531"/>
      <c r="F78" s="612"/>
      <c r="G78" s="553"/>
      <c r="H78" s="518"/>
      <c r="I78" s="518"/>
      <c r="J78" s="540"/>
      <c r="K78" s="518"/>
      <c r="L78" s="518"/>
      <c r="M78" s="518"/>
      <c r="N78" s="518"/>
      <c r="O78" s="534"/>
      <c r="P78" s="546"/>
      <c r="Q78" s="549"/>
      <c r="R78" s="531"/>
      <c r="S78" s="615"/>
      <c r="T78" s="601"/>
      <c r="U78" s="534"/>
      <c r="V78" s="46"/>
      <c r="W78" s="70"/>
      <c r="X78" s="300"/>
      <c r="Y78" s="251"/>
      <c r="Z78" s="267">
        <v>260</v>
      </c>
      <c r="AA78" s="123">
        <v>44578</v>
      </c>
      <c r="AB78" s="296">
        <v>589765</v>
      </c>
    </row>
    <row r="79" spans="1:133" s="128" customFormat="1" ht="15" x14ac:dyDescent="0.25">
      <c r="A79" s="518"/>
      <c r="B79" s="531"/>
      <c r="C79" s="531"/>
      <c r="D79" s="518"/>
      <c r="E79" s="531"/>
      <c r="F79" s="612"/>
      <c r="G79" s="553"/>
      <c r="H79" s="518"/>
      <c r="I79" s="518"/>
      <c r="J79" s="540"/>
      <c r="K79" s="518"/>
      <c r="L79" s="518"/>
      <c r="M79" s="518"/>
      <c r="N79" s="518"/>
      <c r="O79" s="534"/>
      <c r="P79" s="546"/>
      <c r="Q79" s="549"/>
      <c r="R79" s="531"/>
      <c r="S79" s="615"/>
      <c r="T79" s="601"/>
      <c r="U79" s="534"/>
      <c r="V79" s="46"/>
      <c r="W79" s="70"/>
      <c r="X79" s="300"/>
      <c r="Y79" s="251"/>
      <c r="Z79" s="267">
        <v>265</v>
      </c>
      <c r="AA79" s="123">
        <v>44578</v>
      </c>
      <c r="AB79" s="296">
        <v>589765</v>
      </c>
    </row>
    <row r="80" spans="1:133" s="128" customFormat="1" ht="15" x14ac:dyDescent="0.25">
      <c r="A80" s="518"/>
      <c r="B80" s="531"/>
      <c r="C80" s="531"/>
      <c r="D80" s="518"/>
      <c r="E80" s="531"/>
      <c r="F80" s="612"/>
      <c r="G80" s="553"/>
      <c r="H80" s="518"/>
      <c r="I80" s="518"/>
      <c r="J80" s="540"/>
      <c r="K80" s="518"/>
      <c r="L80" s="518"/>
      <c r="M80" s="518"/>
      <c r="N80" s="518"/>
      <c r="O80" s="534"/>
      <c r="P80" s="546"/>
      <c r="Q80" s="549"/>
      <c r="R80" s="531"/>
      <c r="S80" s="615"/>
      <c r="T80" s="601"/>
      <c r="U80" s="534"/>
      <c r="V80" s="46"/>
      <c r="W80" s="70"/>
      <c r="X80" s="300"/>
      <c r="Y80" s="251"/>
      <c r="Z80" s="267">
        <v>465</v>
      </c>
      <c r="AA80" s="123">
        <v>44582</v>
      </c>
      <c r="AB80" s="296">
        <v>613201</v>
      </c>
    </row>
    <row r="81" spans="1:28" s="128" customFormat="1" ht="15" x14ac:dyDescent="0.25">
      <c r="A81" s="518"/>
      <c r="B81" s="531"/>
      <c r="C81" s="531"/>
      <c r="D81" s="518"/>
      <c r="E81" s="531"/>
      <c r="F81" s="612"/>
      <c r="G81" s="553"/>
      <c r="H81" s="518"/>
      <c r="I81" s="518"/>
      <c r="J81" s="540"/>
      <c r="K81" s="518"/>
      <c r="L81" s="518"/>
      <c r="M81" s="518"/>
      <c r="N81" s="518"/>
      <c r="O81" s="534"/>
      <c r="P81" s="546"/>
      <c r="Q81" s="549"/>
      <c r="R81" s="532"/>
      <c r="S81" s="616"/>
      <c r="T81" s="602"/>
      <c r="U81" s="535"/>
      <c r="V81" s="46"/>
      <c r="W81" s="70"/>
      <c r="X81" s="300"/>
      <c r="Y81" s="251"/>
      <c r="Z81" s="267">
        <v>569</v>
      </c>
      <c r="AA81" s="123">
        <v>44587</v>
      </c>
      <c r="AB81" s="296">
        <v>0</v>
      </c>
    </row>
    <row r="82" spans="1:28" s="128" customFormat="1" ht="15" x14ac:dyDescent="0.25">
      <c r="A82" s="518"/>
      <c r="B82" s="531"/>
      <c r="C82" s="531"/>
      <c r="D82" s="518"/>
      <c r="E82" s="531"/>
      <c r="F82" s="612"/>
      <c r="G82" s="553"/>
      <c r="H82" s="518"/>
      <c r="I82" s="518"/>
      <c r="J82" s="540"/>
      <c r="K82" s="518"/>
      <c r="L82" s="518"/>
      <c r="M82" s="518"/>
      <c r="N82" s="518"/>
      <c r="O82" s="534"/>
      <c r="P82" s="546"/>
      <c r="Q82" s="549"/>
      <c r="R82" s="457"/>
      <c r="S82" s="462"/>
      <c r="T82" s="459"/>
      <c r="U82" s="456"/>
      <c r="V82" s="46"/>
      <c r="W82" s="70"/>
      <c r="X82" s="300"/>
      <c r="Y82" s="251"/>
      <c r="Z82" s="464">
        <v>1051</v>
      </c>
      <c r="AA82" s="294">
        <v>44589</v>
      </c>
      <c r="AB82" s="296">
        <v>535085</v>
      </c>
    </row>
    <row r="83" spans="1:28" s="128" customFormat="1" ht="108.75" customHeight="1" x14ac:dyDescent="0.25">
      <c r="A83" s="518"/>
      <c r="B83" s="531"/>
      <c r="C83" s="531"/>
      <c r="D83" s="518"/>
      <c r="E83" s="531"/>
      <c r="F83" s="612"/>
      <c r="G83" s="553"/>
      <c r="H83" s="518"/>
      <c r="I83" s="518"/>
      <c r="J83" s="540"/>
      <c r="K83" s="518"/>
      <c r="L83" s="518"/>
      <c r="M83" s="518"/>
      <c r="N83" s="518"/>
      <c r="O83" s="534"/>
      <c r="P83" s="546"/>
      <c r="Q83" s="549"/>
      <c r="R83" s="70" t="s">
        <v>1479</v>
      </c>
      <c r="S83" s="382" t="s">
        <v>1480</v>
      </c>
      <c r="T83" s="281" t="s">
        <v>1481</v>
      </c>
      <c r="U83" s="251">
        <v>12256188</v>
      </c>
      <c r="V83" s="46"/>
      <c r="W83" s="70">
        <v>771</v>
      </c>
      <c r="X83" s="300">
        <v>44742</v>
      </c>
      <c r="Y83" s="251">
        <v>12256188</v>
      </c>
      <c r="Z83" s="267">
        <v>3402</v>
      </c>
      <c r="AA83" s="123">
        <v>44748</v>
      </c>
      <c r="AB83" s="296">
        <v>656163</v>
      </c>
    </row>
    <row r="84" spans="1:28" s="50" customFormat="1" ht="15" x14ac:dyDescent="0.25">
      <c r="A84" s="518"/>
      <c r="B84" s="531"/>
      <c r="C84" s="531"/>
      <c r="D84" s="518"/>
      <c r="E84" s="531"/>
      <c r="F84" s="612"/>
      <c r="G84" s="553"/>
      <c r="H84" s="518"/>
      <c r="I84" s="518"/>
      <c r="J84" s="540"/>
      <c r="K84" s="518"/>
      <c r="L84" s="518"/>
      <c r="M84" s="518"/>
      <c r="N84" s="518"/>
      <c r="O84" s="534"/>
      <c r="P84" s="546"/>
      <c r="Q84" s="549"/>
      <c r="R84" s="302"/>
      <c r="S84" s="379"/>
      <c r="T84" s="274"/>
      <c r="U84" s="277"/>
      <c r="V84" s="46"/>
      <c r="W84" s="301"/>
      <c r="X84" s="300"/>
      <c r="Y84" s="251"/>
      <c r="Z84" s="464">
        <v>3414</v>
      </c>
      <c r="AA84" s="294">
        <v>44748</v>
      </c>
      <c r="AB84" s="296">
        <v>800675</v>
      </c>
    </row>
    <row r="85" spans="1:28" s="50" customFormat="1" ht="15" x14ac:dyDescent="0.25">
      <c r="A85" s="518"/>
      <c r="B85" s="531"/>
      <c r="C85" s="531"/>
      <c r="D85" s="518"/>
      <c r="E85" s="531"/>
      <c r="F85" s="612"/>
      <c r="G85" s="553"/>
      <c r="H85" s="518"/>
      <c r="I85" s="518"/>
      <c r="J85" s="540"/>
      <c r="K85" s="518"/>
      <c r="L85" s="518"/>
      <c r="M85" s="518"/>
      <c r="N85" s="518"/>
      <c r="O85" s="534"/>
      <c r="P85" s="546"/>
      <c r="Q85" s="549"/>
      <c r="R85" s="302"/>
      <c r="S85" s="379"/>
      <c r="T85" s="274"/>
      <c r="U85" s="277"/>
      <c r="V85" s="46"/>
      <c r="W85" s="301"/>
      <c r="X85" s="300"/>
      <c r="Y85" s="251"/>
      <c r="Z85" s="464">
        <v>3415</v>
      </c>
      <c r="AA85" s="294">
        <v>44748</v>
      </c>
      <c r="AB85" s="296">
        <v>214815</v>
      </c>
    </row>
    <row r="86" spans="1:28" s="50" customFormat="1" ht="15" x14ac:dyDescent="0.25">
      <c r="A86" s="518"/>
      <c r="B86" s="531"/>
      <c r="C86" s="531"/>
      <c r="D86" s="518"/>
      <c r="E86" s="531"/>
      <c r="F86" s="612"/>
      <c r="G86" s="553"/>
      <c r="H86" s="518"/>
      <c r="I86" s="518"/>
      <c r="J86" s="540"/>
      <c r="K86" s="518"/>
      <c r="L86" s="518"/>
      <c r="M86" s="518"/>
      <c r="N86" s="518"/>
      <c r="O86" s="534"/>
      <c r="P86" s="546"/>
      <c r="Q86" s="549"/>
      <c r="R86" s="302"/>
      <c r="S86" s="379"/>
      <c r="T86" s="274"/>
      <c r="U86" s="277"/>
      <c r="V86" s="46"/>
      <c r="W86" s="301"/>
      <c r="X86" s="300"/>
      <c r="Y86" s="251"/>
      <c r="Z86" s="464">
        <v>3416</v>
      </c>
      <c r="AA86" s="294">
        <v>44748</v>
      </c>
      <c r="AB86" s="296">
        <v>656163</v>
      </c>
    </row>
    <row r="87" spans="1:28" s="50" customFormat="1" ht="15" x14ac:dyDescent="0.25">
      <c r="A87" s="518"/>
      <c r="B87" s="531"/>
      <c r="C87" s="531"/>
      <c r="D87" s="518"/>
      <c r="E87" s="531"/>
      <c r="F87" s="612"/>
      <c r="G87" s="553"/>
      <c r="H87" s="518"/>
      <c r="I87" s="518"/>
      <c r="J87" s="540"/>
      <c r="K87" s="518"/>
      <c r="L87" s="518"/>
      <c r="M87" s="518"/>
      <c r="N87" s="518"/>
      <c r="O87" s="534"/>
      <c r="P87" s="546"/>
      <c r="Q87" s="549"/>
      <c r="R87" s="302"/>
      <c r="S87" s="379"/>
      <c r="T87" s="274"/>
      <c r="U87" s="277"/>
      <c r="V87" s="46"/>
      <c r="W87" s="301"/>
      <c r="X87" s="300"/>
      <c r="Y87" s="251"/>
      <c r="Z87" s="464">
        <v>3417</v>
      </c>
      <c r="AA87" s="294">
        <v>44748</v>
      </c>
      <c r="AB87" s="296">
        <v>656163</v>
      </c>
    </row>
    <row r="88" spans="1:28" s="50" customFormat="1" ht="15" x14ac:dyDescent="0.25">
      <c r="A88" s="518"/>
      <c r="B88" s="531"/>
      <c r="C88" s="531"/>
      <c r="D88" s="518"/>
      <c r="E88" s="531"/>
      <c r="F88" s="612"/>
      <c r="G88" s="553"/>
      <c r="H88" s="518"/>
      <c r="I88" s="518"/>
      <c r="J88" s="540"/>
      <c r="K88" s="518"/>
      <c r="L88" s="518"/>
      <c r="M88" s="518"/>
      <c r="N88" s="518"/>
      <c r="O88" s="534"/>
      <c r="P88" s="546"/>
      <c r="Q88" s="549"/>
      <c r="R88" s="302"/>
      <c r="S88" s="379"/>
      <c r="T88" s="274"/>
      <c r="U88" s="277"/>
      <c r="V88" s="46"/>
      <c r="W88" s="301"/>
      <c r="X88" s="300"/>
      <c r="Y88" s="251"/>
      <c r="Z88" s="464">
        <v>3418</v>
      </c>
      <c r="AA88" s="294">
        <v>44748</v>
      </c>
      <c r="AB88" s="296">
        <v>656163</v>
      </c>
    </row>
    <row r="89" spans="1:28" s="50" customFormat="1" ht="15" x14ac:dyDescent="0.25">
      <c r="A89" s="518"/>
      <c r="B89" s="531"/>
      <c r="C89" s="531"/>
      <c r="D89" s="518"/>
      <c r="E89" s="531"/>
      <c r="F89" s="612"/>
      <c r="G89" s="553"/>
      <c r="H89" s="518"/>
      <c r="I89" s="518"/>
      <c r="J89" s="540"/>
      <c r="K89" s="518"/>
      <c r="L89" s="518"/>
      <c r="M89" s="518"/>
      <c r="N89" s="518"/>
      <c r="O89" s="534"/>
      <c r="P89" s="546"/>
      <c r="Q89" s="549"/>
      <c r="R89" s="302"/>
      <c r="S89" s="379"/>
      <c r="T89" s="274"/>
      <c r="U89" s="277"/>
      <c r="V89" s="46"/>
      <c r="W89" s="301"/>
      <c r="X89" s="300"/>
      <c r="Y89" s="251"/>
      <c r="Z89" s="464">
        <v>3419</v>
      </c>
      <c r="AA89" s="294">
        <v>44748</v>
      </c>
      <c r="AB89" s="296">
        <v>656163</v>
      </c>
    </row>
    <row r="90" spans="1:28" s="50" customFormat="1" ht="15" x14ac:dyDescent="0.25">
      <c r="A90" s="518"/>
      <c r="B90" s="531"/>
      <c r="C90" s="531"/>
      <c r="D90" s="518"/>
      <c r="E90" s="531"/>
      <c r="F90" s="612"/>
      <c r="G90" s="553"/>
      <c r="H90" s="518"/>
      <c r="I90" s="518"/>
      <c r="J90" s="540"/>
      <c r="K90" s="518"/>
      <c r="L90" s="518"/>
      <c r="M90" s="518"/>
      <c r="N90" s="518"/>
      <c r="O90" s="534"/>
      <c r="P90" s="546"/>
      <c r="Q90" s="549"/>
      <c r="R90" s="302"/>
      <c r="S90" s="379"/>
      <c r="T90" s="274"/>
      <c r="U90" s="277"/>
      <c r="V90" s="46"/>
      <c r="W90" s="301"/>
      <c r="X90" s="300"/>
      <c r="Y90" s="251"/>
      <c r="Z90" s="464">
        <v>3421</v>
      </c>
      <c r="AA90" s="294">
        <v>44748</v>
      </c>
      <c r="AB90" s="296">
        <v>800675</v>
      </c>
    </row>
    <row r="91" spans="1:28" s="50" customFormat="1" ht="15" x14ac:dyDescent="0.25">
      <c r="A91" s="518"/>
      <c r="B91" s="531"/>
      <c r="C91" s="531"/>
      <c r="D91" s="518"/>
      <c r="E91" s="531"/>
      <c r="F91" s="612"/>
      <c r="G91" s="553"/>
      <c r="H91" s="518"/>
      <c r="I91" s="518"/>
      <c r="J91" s="540"/>
      <c r="K91" s="518"/>
      <c r="L91" s="518"/>
      <c r="M91" s="518"/>
      <c r="N91" s="518"/>
      <c r="O91" s="534"/>
      <c r="P91" s="546"/>
      <c r="Q91" s="549"/>
      <c r="R91" s="302"/>
      <c r="S91" s="379"/>
      <c r="T91" s="274"/>
      <c r="U91" s="277"/>
      <c r="V91" s="46"/>
      <c r="W91" s="301"/>
      <c r="X91" s="300"/>
      <c r="Y91" s="251"/>
      <c r="Z91" s="464">
        <v>3521</v>
      </c>
      <c r="AA91" s="294">
        <v>44756</v>
      </c>
      <c r="AB91" s="296">
        <v>624917</v>
      </c>
    </row>
    <row r="92" spans="1:28" s="50" customFormat="1" ht="15" x14ac:dyDescent="0.25">
      <c r="A92" s="518"/>
      <c r="B92" s="531"/>
      <c r="C92" s="531"/>
      <c r="D92" s="518"/>
      <c r="E92" s="531"/>
      <c r="F92" s="612"/>
      <c r="G92" s="553"/>
      <c r="H92" s="518"/>
      <c r="I92" s="518"/>
      <c r="J92" s="540"/>
      <c r="K92" s="518"/>
      <c r="L92" s="518"/>
      <c r="M92" s="518"/>
      <c r="N92" s="518"/>
      <c r="O92" s="534"/>
      <c r="P92" s="546"/>
      <c r="Q92" s="549"/>
      <c r="R92" s="302"/>
      <c r="S92" s="379"/>
      <c r="T92" s="274"/>
      <c r="U92" s="277"/>
      <c r="V92" s="46"/>
      <c r="W92" s="301"/>
      <c r="X92" s="300"/>
      <c r="Y92" s="251"/>
      <c r="Z92" s="464">
        <v>3522</v>
      </c>
      <c r="AA92" s="294">
        <v>44756</v>
      </c>
      <c r="AB92" s="296">
        <v>624917</v>
      </c>
    </row>
    <row r="93" spans="1:28" s="50" customFormat="1" ht="15" x14ac:dyDescent="0.25">
      <c r="A93" s="518"/>
      <c r="B93" s="531"/>
      <c r="C93" s="531"/>
      <c r="D93" s="518"/>
      <c r="E93" s="531"/>
      <c r="F93" s="612"/>
      <c r="G93" s="553"/>
      <c r="H93" s="518"/>
      <c r="I93" s="518"/>
      <c r="J93" s="540"/>
      <c r="K93" s="518"/>
      <c r="L93" s="518"/>
      <c r="M93" s="518"/>
      <c r="N93" s="518"/>
      <c r="O93" s="534"/>
      <c r="P93" s="546"/>
      <c r="Q93" s="549"/>
      <c r="R93" s="302"/>
      <c r="S93" s="379"/>
      <c r="T93" s="274"/>
      <c r="U93" s="277"/>
      <c r="V93" s="46"/>
      <c r="W93" s="301"/>
      <c r="X93" s="300"/>
      <c r="Y93" s="251"/>
      <c r="Z93" s="464">
        <v>3523</v>
      </c>
      <c r="AA93" s="294">
        <v>44756</v>
      </c>
      <c r="AB93" s="296">
        <v>624917</v>
      </c>
    </row>
    <row r="94" spans="1:28" s="50" customFormat="1" ht="15" x14ac:dyDescent="0.25">
      <c r="A94" s="518"/>
      <c r="B94" s="531"/>
      <c r="C94" s="531"/>
      <c r="D94" s="518"/>
      <c r="E94" s="531"/>
      <c r="F94" s="612"/>
      <c r="G94" s="553"/>
      <c r="H94" s="518"/>
      <c r="I94" s="518"/>
      <c r="J94" s="540"/>
      <c r="K94" s="518"/>
      <c r="L94" s="518"/>
      <c r="M94" s="518"/>
      <c r="N94" s="518"/>
      <c r="O94" s="534"/>
      <c r="P94" s="546"/>
      <c r="Q94" s="549"/>
      <c r="R94" s="302"/>
      <c r="S94" s="379"/>
      <c r="T94" s="274"/>
      <c r="U94" s="277"/>
      <c r="V94" s="46"/>
      <c r="W94" s="301"/>
      <c r="X94" s="300"/>
      <c r="Y94" s="251"/>
      <c r="Z94" s="464">
        <v>3525</v>
      </c>
      <c r="AA94" s="294">
        <v>44757</v>
      </c>
      <c r="AB94" s="296">
        <v>621012</v>
      </c>
    </row>
    <row r="95" spans="1:28" s="50" customFormat="1" ht="15" x14ac:dyDescent="0.25">
      <c r="A95" s="518"/>
      <c r="B95" s="531"/>
      <c r="C95" s="531"/>
      <c r="D95" s="518"/>
      <c r="E95" s="531"/>
      <c r="F95" s="612"/>
      <c r="G95" s="553"/>
      <c r="H95" s="518"/>
      <c r="I95" s="518"/>
      <c r="J95" s="540"/>
      <c r="K95" s="518"/>
      <c r="L95" s="518"/>
      <c r="M95" s="518"/>
      <c r="N95" s="518"/>
      <c r="O95" s="534"/>
      <c r="P95" s="546"/>
      <c r="Q95" s="549"/>
      <c r="R95" s="302"/>
      <c r="S95" s="379"/>
      <c r="T95" s="274"/>
      <c r="U95" s="277"/>
      <c r="V95" s="46"/>
      <c r="W95" s="301"/>
      <c r="X95" s="300"/>
      <c r="Y95" s="251"/>
      <c r="Z95" s="464">
        <v>4864</v>
      </c>
      <c r="AA95" s="294">
        <v>44806</v>
      </c>
      <c r="AB95" s="296">
        <v>570237</v>
      </c>
    </row>
    <row r="96" spans="1:28" s="50" customFormat="1" ht="15" x14ac:dyDescent="0.25">
      <c r="A96" s="518"/>
      <c r="B96" s="531"/>
      <c r="C96" s="531"/>
      <c r="D96" s="518"/>
      <c r="E96" s="531"/>
      <c r="F96" s="612"/>
      <c r="G96" s="553"/>
      <c r="H96" s="518"/>
      <c r="I96" s="518"/>
      <c r="J96" s="540"/>
      <c r="K96" s="518"/>
      <c r="L96" s="518"/>
      <c r="M96" s="518"/>
      <c r="N96" s="518"/>
      <c r="O96" s="534"/>
      <c r="P96" s="546"/>
      <c r="Q96" s="549"/>
      <c r="R96" s="302"/>
      <c r="S96" s="379"/>
      <c r="T96" s="274"/>
      <c r="U96" s="277"/>
      <c r="V96" s="46"/>
      <c r="W96" s="301"/>
      <c r="X96" s="300"/>
      <c r="Y96" s="251"/>
      <c r="Z96" s="464">
        <v>4985</v>
      </c>
      <c r="AA96" s="294">
        <v>44823</v>
      </c>
      <c r="AB96" s="296">
        <v>363233</v>
      </c>
    </row>
    <row r="97" spans="1:133" s="50" customFormat="1" ht="59.25" customHeight="1" x14ac:dyDescent="0.25">
      <c r="A97" s="518"/>
      <c r="B97" s="531"/>
      <c r="C97" s="531"/>
      <c r="D97" s="519"/>
      <c r="E97" s="532"/>
      <c r="F97" s="613"/>
      <c r="G97" s="554"/>
      <c r="H97" s="519"/>
      <c r="I97" s="519"/>
      <c r="J97" s="541"/>
      <c r="K97" s="519"/>
      <c r="L97" s="519"/>
      <c r="M97" s="519"/>
      <c r="N97" s="519"/>
      <c r="O97" s="535"/>
      <c r="P97" s="547"/>
      <c r="Q97" s="549"/>
      <c r="R97" s="302"/>
      <c r="S97" s="379"/>
      <c r="T97" s="274"/>
      <c r="U97" s="277"/>
      <c r="V97" s="46"/>
      <c r="W97" s="301"/>
      <c r="X97" s="300"/>
      <c r="Y97" s="251"/>
      <c r="Z97" s="464"/>
      <c r="AA97" s="294"/>
      <c r="AB97" s="296"/>
    </row>
    <row r="98" spans="1:133" s="51" customFormat="1" ht="15" customHeight="1" x14ac:dyDescent="0.25">
      <c r="A98" s="518"/>
      <c r="B98" s="531"/>
      <c r="C98" s="531"/>
      <c r="D98" s="517" t="s">
        <v>866</v>
      </c>
      <c r="E98" s="530" t="s">
        <v>135</v>
      </c>
      <c r="F98" s="539">
        <v>62385527</v>
      </c>
      <c r="G98" s="533">
        <v>0</v>
      </c>
      <c r="H98" s="517"/>
      <c r="I98" s="517"/>
      <c r="J98" s="539">
        <v>2269207</v>
      </c>
      <c r="K98" s="517"/>
      <c r="L98" s="517"/>
      <c r="M98" s="517"/>
      <c r="N98" s="539">
        <v>1190008</v>
      </c>
      <c r="O98" s="533">
        <v>1005563</v>
      </c>
      <c r="P98" s="545">
        <f>+F98+G98+H98+I98+J98+K98+L98+N98-O98</f>
        <v>64839179</v>
      </c>
      <c r="Q98" s="549"/>
      <c r="R98" s="530" t="s">
        <v>670</v>
      </c>
      <c r="S98" s="614">
        <v>3</v>
      </c>
      <c r="T98" s="610" t="s">
        <v>671</v>
      </c>
      <c r="U98" s="533">
        <v>27787642</v>
      </c>
      <c r="V98" s="46"/>
      <c r="W98" s="301">
        <v>31</v>
      </c>
      <c r="X98" s="300" t="s">
        <v>856</v>
      </c>
      <c r="Y98" s="251">
        <v>27787642</v>
      </c>
      <c r="Z98" s="267">
        <v>158</v>
      </c>
      <c r="AA98" s="123">
        <v>44574</v>
      </c>
      <c r="AB98" s="296">
        <v>544685</v>
      </c>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row>
    <row r="99" spans="1:133" s="51" customFormat="1" ht="15" x14ac:dyDescent="0.25">
      <c r="A99" s="518"/>
      <c r="B99" s="531"/>
      <c r="C99" s="531"/>
      <c r="D99" s="518"/>
      <c r="E99" s="531"/>
      <c r="F99" s="540"/>
      <c r="G99" s="534"/>
      <c r="H99" s="518"/>
      <c r="I99" s="518"/>
      <c r="J99" s="540"/>
      <c r="K99" s="518"/>
      <c r="L99" s="518"/>
      <c r="M99" s="518"/>
      <c r="N99" s="540"/>
      <c r="O99" s="534"/>
      <c r="P99" s="546"/>
      <c r="Q99" s="549"/>
      <c r="R99" s="531"/>
      <c r="S99" s="615"/>
      <c r="T99" s="601"/>
      <c r="U99" s="534"/>
      <c r="V99" s="46"/>
      <c r="W99" s="301"/>
      <c r="X99" s="300"/>
      <c r="Y99" s="251"/>
      <c r="Z99" s="267">
        <v>159</v>
      </c>
      <c r="AA99" s="123">
        <v>44574</v>
      </c>
      <c r="AB99" s="296">
        <v>248660</v>
      </c>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c r="EB99" s="50"/>
      <c r="EC99" s="50"/>
    </row>
    <row r="100" spans="1:133" s="51" customFormat="1" ht="15" x14ac:dyDescent="0.25">
      <c r="A100" s="518"/>
      <c r="B100" s="531"/>
      <c r="C100" s="531"/>
      <c r="D100" s="518"/>
      <c r="E100" s="531"/>
      <c r="F100" s="540"/>
      <c r="G100" s="534"/>
      <c r="H100" s="518"/>
      <c r="I100" s="518"/>
      <c r="J100" s="540"/>
      <c r="K100" s="518"/>
      <c r="L100" s="518"/>
      <c r="M100" s="518"/>
      <c r="N100" s="540"/>
      <c r="O100" s="534"/>
      <c r="P100" s="546"/>
      <c r="Q100" s="549"/>
      <c r="R100" s="531"/>
      <c r="S100" s="615"/>
      <c r="T100" s="601"/>
      <c r="U100" s="534"/>
      <c r="V100" s="46"/>
      <c r="W100" s="301"/>
      <c r="X100" s="300"/>
      <c r="Y100" s="251"/>
      <c r="Z100" s="267">
        <v>161</v>
      </c>
      <c r="AA100" s="123">
        <v>44574</v>
      </c>
      <c r="AB100" s="296">
        <v>870715</v>
      </c>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c r="CR100" s="50"/>
      <c r="CS100" s="50"/>
      <c r="CT100" s="50"/>
      <c r="CU100" s="50"/>
      <c r="CV100" s="50"/>
      <c r="CW100" s="50"/>
      <c r="CX100" s="50"/>
      <c r="CY100" s="50"/>
      <c r="CZ100" s="50"/>
      <c r="DA100" s="50"/>
      <c r="DB100" s="50"/>
      <c r="DC100" s="50"/>
      <c r="DD100" s="50"/>
      <c r="DE100" s="50"/>
      <c r="DF100" s="50"/>
      <c r="DG100" s="50"/>
      <c r="DH100" s="50"/>
      <c r="DI100" s="50"/>
      <c r="DJ100" s="50"/>
      <c r="DK100" s="50"/>
      <c r="DL100" s="50"/>
      <c r="DM100" s="50"/>
      <c r="DN100" s="50"/>
      <c r="DO100" s="50"/>
      <c r="DP100" s="50"/>
      <c r="DQ100" s="50"/>
      <c r="DR100" s="50"/>
      <c r="DS100" s="50"/>
      <c r="DT100" s="50"/>
      <c r="DU100" s="50"/>
      <c r="DV100" s="50"/>
      <c r="DW100" s="50"/>
      <c r="DX100" s="50"/>
      <c r="DY100" s="50"/>
      <c r="DZ100" s="50"/>
      <c r="EA100" s="50"/>
      <c r="EB100" s="50"/>
      <c r="EC100" s="50"/>
    </row>
    <row r="101" spans="1:133" s="51" customFormat="1" ht="15" x14ac:dyDescent="0.25">
      <c r="A101" s="518"/>
      <c r="B101" s="531"/>
      <c r="C101" s="531"/>
      <c r="D101" s="518"/>
      <c r="E101" s="531"/>
      <c r="F101" s="540"/>
      <c r="G101" s="534"/>
      <c r="H101" s="518"/>
      <c r="I101" s="518"/>
      <c r="J101" s="540"/>
      <c r="K101" s="518"/>
      <c r="L101" s="518"/>
      <c r="M101" s="518"/>
      <c r="N101" s="540"/>
      <c r="O101" s="534"/>
      <c r="P101" s="546"/>
      <c r="Q101" s="549"/>
      <c r="R101" s="531"/>
      <c r="S101" s="615"/>
      <c r="T101" s="601"/>
      <c r="U101" s="534"/>
      <c r="V101" s="46"/>
      <c r="W101" s="301"/>
      <c r="X101" s="300"/>
      <c r="Y101" s="251"/>
      <c r="Z101" s="267">
        <v>162</v>
      </c>
      <c r="AA101" s="123">
        <v>44574</v>
      </c>
      <c r="AB101" s="296">
        <v>870715</v>
      </c>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50"/>
      <c r="DI101" s="50"/>
      <c r="DJ101" s="50"/>
      <c r="DK101" s="50"/>
      <c r="DL101" s="50"/>
      <c r="DM101" s="50"/>
      <c r="DN101" s="50"/>
      <c r="DO101" s="50"/>
      <c r="DP101" s="50"/>
      <c r="DQ101" s="50"/>
      <c r="DR101" s="50"/>
      <c r="DS101" s="50"/>
      <c r="DT101" s="50"/>
      <c r="DU101" s="50"/>
      <c r="DV101" s="50"/>
      <c r="DW101" s="50"/>
      <c r="DX101" s="50"/>
      <c r="DY101" s="50"/>
      <c r="DZ101" s="50"/>
      <c r="EA101" s="50"/>
      <c r="EB101" s="50"/>
      <c r="EC101" s="50"/>
    </row>
    <row r="102" spans="1:133" s="51" customFormat="1" ht="15" x14ac:dyDescent="0.25">
      <c r="A102" s="518"/>
      <c r="B102" s="531"/>
      <c r="C102" s="531"/>
      <c r="D102" s="518"/>
      <c r="E102" s="531"/>
      <c r="F102" s="540"/>
      <c r="G102" s="534"/>
      <c r="H102" s="518"/>
      <c r="I102" s="518"/>
      <c r="J102" s="540"/>
      <c r="K102" s="518"/>
      <c r="L102" s="518"/>
      <c r="M102" s="518"/>
      <c r="N102" s="540"/>
      <c r="O102" s="534"/>
      <c r="P102" s="546"/>
      <c r="Q102" s="549"/>
      <c r="R102" s="531"/>
      <c r="S102" s="615"/>
      <c r="T102" s="601"/>
      <c r="U102" s="534"/>
      <c r="V102" s="46"/>
      <c r="W102" s="301"/>
      <c r="X102" s="300"/>
      <c r="Y102" s="251"/>
      <c r="Z102" s="267">
        <v>163</v>
      </c>
      <c r="AA102" s="123">
        <v>44574</v>
      </c>
      <c r="AB102" s="296">
        <v>930598</v>
      </c>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row>
    <row r="103" spans="1:133" s="51" customFormat="1" ht="15" x14ac:dyDescent="0.25">
      <c r="A103" s="518"/>
      <c r="B103" s="531"/>
      <c r="C103" s="531"/>
      <c r="D103" s="518"/>
      <c r="E103" s="531"/>
      <c r="F103" s="540"/>
      <c r="G103" s="534"/>
      <c r="H103" s="518"/>
      <c r="I103" s="518"/>
      <c r="J103" s="540"/>
      <c r="K103" s="518"/>
      <c r="L103" s="518"/>
      <c r="M103" s="518"/>
      <c r="N103" s="540"/>
      <c r="O103" s="534"/>
      <c r="P103" s="546"/>
      <c r="Q103" s="549"/>
      <c r="R103" s="531"/>
      <c r="S103" s="615"/>
      <c r="T103" s="601"/>
      <c r="U103" s="534"/>
      <c r="V103" s="46"/>
      <c r="W103" s="301"/>
      <c r="X103" s="300"/>
      <c r="Y103" s="251"/>
      <c r="Z103" s="267">
        <v>164</v>
      </c>
      <c r="AA103" s="123">
        <v>44574</v>
      </c>
      <c r="AB103" s="296">
        <v>639413</v>
      </c>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0"/>
      <c r="CG103" s="50"/>
      <c r="CH103" s="50"/>
      <c r="CI103" s="50"/>
      <c r="CJ103" s="50"/>
      <c r="CK103" s="50"/>
      <c r="CL103" s="50"/>
      <c r="CM103" s="50"/>
      <c r="CN103" s="50"/>
      <c r="CO103" s="50"/>
      <c r="CP103" s="50"/>
      <c r="CQ103" s="50"/>
      <c r="CR103" s="50"/>
      <c r="CS103" s="50"/>
      <c r="CT103" s="50"/>
      <c r="CU103" s="50"/>
      <c r="CV103" s="50"/>
      <c r="CW103" s="50"/>
      <c r="CX103" s="50"/>
      <c r="CY103" s="50"/>
      <c r="CZ103" s="50"/>
      <c r="DA103" s="50"/>
      <c r="DB103" s="50"/>
      <c r="DC103" s="50"/>
      <c r="DD103" s="50"/>
      <c r="DE103" s="50"/>
      <c r="DF103" s="50"/>
      <c r="DG103" s="50"/>
      <c r="DH103" s="50"/>
      <c r="DI103" s="50"/>
      <c r="DJ103" s="50"/>
      <c r="DK103" s="50"/>
      <c r="DL103" s="50"/>
      <c r="DM103" s="50"/>
      <c r="DN103" s="50"/>
      <c r="DO103" s="50"/>
      <c r="DP103" s="50"/>
      <c r="DQ103" s="50"/>
      <c r="DR103" s="50"/>
      <c r="DS103" s="50"/>
      <c r="DT103" s="50"/>
      <c r="DU103" s="50"/>
      <c r="DV103" s="50"/>
      <c r="DW103" s="50"/>
      <c r="DX103" s="50"/>
      <c r="DY103" s="50"/>
      <c r="DZ103" s="50"/>
      <c r="EA103" s="50"/>
      <c r="EB103" s="50"/>
      <c r="EC103" s="50"/>
    </row>
    <row r="104" spans="1:133" s="51" customFormat="1" ht="15" x14ac:dyDescent="0.25">
      <c r="A104" s="518"/>
      <c r="B104" s="531"/>
      <c r="C104" s="531"/>
      <c r="D104" s="518"/>
      <c r="E104" s="531"/>
      <c r="F104" s="540"/>
      <c r="G104" s="534"/>
      <c r="H104" s="518"/>
      <c r="I104" s="518"/>
      <c r="J104" s="540"/>
      <c r="K104" s="518"/>
      <c r="L104" s="518"/>
      <c r="M104" s="518"/>
      <c r="N104" s="540"/>
      <c r="O104" s="534"/>
      <c r="P104" s="546"/>
      <c r="Q104" s="549"/>
      <c r="R104" s="531"/>
      <c r="S104" s="615"/>
      <c r="T104" s="601"/>
      <c r="U104" s="534"/>
      <c r="V104" s="46"/>
      <c r="W104" s="301"/>
      <c r="X104" s="300"/>
      <c r="Y104" s="251"/>
      <c r="Z104" s="267">
        <v>166</v>
      </c>
      <c r="AA104" s="123">
        <v>44574</v>
      </c>
      <c r="AB104" s="296">
        <v>930598</v>
      </c>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c r="BP104" s="50"/>
      <c r="BQ104" s="50"/>
      <c r="BR104" s="50"/>
      <c r="BS104" s="50"/>
      <c r="BT104" s="50"/>
      <c r="BU104" s="50"/>
      <c r="BV104" s="50"/>
      <c r="BW104" s="50"/>
      <c r="BX104" s="50"/>
      <c r="BY104" s="50"/>
      <c r="BZ104" s="50"/>
      <c r="CA104" s="50"/>
      <c r="CB104" s="50"/>
      <c r="CC104" s="50"/>
      <c r="CD104" s="50"/>
      <c r="CE104" s="50"/>
      <c r="CF104" s="50"/>
      <c r="CG104" s="50"/>
      <c r="CH104" s="50"/>
      <c r="CI104" s="50"/>
      <c r="CJ104" s="50"/>
      <c r="CK104" s="50"/>
      <c r="CL104" s="50"/>
      <c r="CM104" s="50"/>
      <c r="CN104" s="50"/>
      <c r="CO104" s="50"/>
      <c r="CP104" s="50"/>
      <c r="CQ104" s="50"/>
      <c r="CR104" s="50"/>
      <c r="CS104" s="50"/>
      <c r="CT104" s="50"/>
      <c r="CU104" s="50"/>
      <c r="CV104" s="50"/>
      <c r="CW104" s="50"/>
      <c r="CX104" s="50"/>
      <c r="CY104" s="50"/>
      <c r="CZ104" s="50"/>
      <c r="DA104" s="50"/>
      <c r="DB104" s="50"/>
      <c r="DC104" s="50"/>
      <c r="DD104" s="50"/>
      <c r="DE104" s="50"/>
      <c r="DF104" s="50"/>
      <c r="DG104" s="50"/>
      <c r="DH104" s="50"/>
      <c r="DI104" s="50"/>
      <c r="DJ104" s="50"/>
      <c r="DK104" s="50"/>
      <c r="DL104" s="50"/>
      <c r="DM104" s="50"/>
      <c r="DN104" s="50"/>
      <c r="DO104" s="50"/>
      <c r="DP104" s="50"/>
      <c r="DQ104" s="50"/>
      <c r="DR104" s="50"/>
      <c r="DS104" s="50"/>
      <c r="DT104" s="50"/>
      <c r="DU104" s="50"/>
      <c r="DV104" s="50"/>
      <c r="DW104" s="50"/>
      <c r="DX104" s="50"/>
      <c r="DY104" s="50"/>
      <c r="DZ104" s="50"/>
      <c r="EA104" s="50"/>
      <c r="EB104" s="50"/>
      <c r="EC104" s="50"/>
    </row>
    <row r="105" spans="1:133" s="51" customFormat="1" ht="15" x14ac:dyDescent="0.25">
      <c r="A105" s="518"/>
      <c r="B105" s="531"/>
      <c r="C105" s="531"/>
      <c r="D105" s="518"/>
      <c r="E105" s="531"/>
      <c r="F105" s="540"/>
      <c r="G105" s="534"/>
      <c r="H105" s="518"/>
      <c r="I105" s="518"/>
      <c r="J105" s="540"/>
      <c r="K105" s="518"/>
      <c r="L105" s="518"/>
      <c r="M105" s="518"/>
      <c r="N105" s="540"/>
      <c r="O105" s="534"/>
      <c r="P105" s="546"/>
      <c r="Q105" s="549"/>
      <c r="R105" s="531"/>
      <c r="S105" s="615"/>
      <c r="T105" s="601"/>
      <c r="U105" s="534"/>
      <c r="V105" s="46"/>
      <c r="W105" s="301"/>
      <c r="X105" s="300"/>
      <c r="Y105" s="251"/>
      <c r="Z105" s="267">
        <v>167</v>
      </c>
      <c r="AA105" s="123">
        <v>44574</v>
      </c>
      <c r="AB105" s="296">
        <v>890387</v>
      </c>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c r="BP105" s="50"/>
      <c r="BQ105" s="50"/>
      <c r="BR105" s="50"/>
      <c r="BS105" s="50"/>
      <c r="BT105" s="50"/>
      <c r="BU105" s="50"/>
      <c r="BV105" s="50"/>
      <c r="BW105" s="50"/>
      <c r="BX105" s="50"/>
      <c r="BY105" s="50"/>
      <c r="BZ105" s="50"/>
      <c r="CA105" s="50"/>
      <c r="CB105" s="50"/>
      <c r="CC105" s="50"/>
      <c r="CD105" s="50"/>
      <c r="CE105" s="50"/>
      <c r="CF105" s="50"/>
      <c r="CG105" s="50"/>
      <c r="CH105" s="50"/>
      <c r="CI105" s="50"/>
      <c r="CJ105" s="50"/>
      <c r="CK105" s="50"/>
      <c r="CL105" s="50"/>
      <c r="CM105" s="50"/>
      <c r="CN105" s="50"/>
      <c r="CO105" s="50"/>
      <c r="CP105" s="50"/>
      <c r="CQ105" s="50"/>
      <c r="CR105" s="50"/>
      <c r="CS105" s="50"/>
      <c r="CT105" s="50"/>
      <c r="CU105" s="50"/>
      <c r="CV105" s="50"/>
      <c r="CW105" s="50"/>
      <c r="CX105" s="50"/>
      <c r="CY105" s="50"/>
      <c r="CZ105" s="50"/>
      <c r="DA105" s="50"/>
      <c r="DB105" s="50"/>
      <c r="DC105" s="50"/>
      <c r="DD105" s="50"/>
      <c r="DE105" s="50"/>
      <c r="DF105" s="50"/>
      <c r="DG105" s="50"/>
      <c r="DH105" s="50"/>
      <c r="DI105" s="50"/>
      <c r="DJ105" s="50"/>
      <c r="DK105" s="50"/>
      <c r="DL105" s="50"/>
      <c r="DM105" s="50"/>
      <c r="DN105" s="50"/>
      <c r="DO105" s="50"/>
      <c r="DP105" s="50"/>
      <c r="DQ105" s="50"/>
      <c r="DR105" s="50"/>
      <c r="DS105" s="50"/>
      <c r="DT105" s="50"/>
      <c r="DU105" s="50"/>
      <c r="DV105" s="50"/>
      <c r="DW105" s="50"/>
      <c r="DX105" s="50"/>
      <c r="DY105" s="50"/>
      <c r="DZ105" s="50"/>
      <c r="EA105" s="50"/>
      <c r="EB105" s="50"/>
      <c r="EC105" s="50"/>
    </row>
    <row r="106" spans="1:133" s="51" customFormat="1" ht="15" x14ac:dyDescent="0.25">
      <c r="A106" s="518"/>
      <c r="B106" s="531"/>
      <c r="C106" s="531"/>
      <c r="D106" s="518"/>
      <c r="E106" s="531"/>
      <c r="F106" s="540"/>
      <c r="G106" s="534"/>
      <c r="H106" s="518"/>
      <c r="I106" s="518"/>
      <c r="J106" s="540"/>
      <c r="K106" s="518"/>
      <c r="L106" s="518"/>
      <c r="M106" s="518"/>
      <c r="N106" s="540"/>
      <c r="O106" s="534"/>
      <c r="P106" s="546"/>
      <c r="Q106" s="549"/>
      <c r="R106" s="531"/>
      <c r="S106" s="615"/>
      <c r="T106" s="601"/>
      <c r="U106" s="534"/>
      <c r="V106" s="46"/>
      <c r="W106" s="301"/>
      <c r="X106" s="300"/>
      <c r="Y106" s="251"/>
      <c r="Z106" s="267">
        <v>169</v>
      </c>
      <c r="AA106" s="123">
        <v>44574</v>
      </c>
      <c r="AB106" s="296">
        <v>890387</v>
      </c>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c r="BP106" s="50"/>
      <c r="BQ106" s="50"/>
      <c r="BR106" s="50"/>
      <c r="BS106" s="50"/>
      <c r="BT106" s="50"/>
      <c r="BU106" s="50"/>
      <c r="BV106" s="50"/>
      <c r="BW106" s="50"/>
      <c r="BX106" s="50"/>
      <c r="BY106" s="50"/>
      <c r="BZ106" s="50"/>
      <c r="CA106" s="50"/>
      <c r="CB106" s="50"/>
      <c r="CC106" s="50"/>
      <c r="CD106" s="50"/>
      <c r="CE106" s="50"/>
      <c r="CF106" s="50"/>
      <c r="CG106" s="50"/>
      <c r="CH106" s="50"/>
      <c r="CI106" s="50"/>
      <c r="CJ106" s="50"/>
      <c r="CK106" s="50"/>
      <c r="CL106" s="50"/>
      <c r="CM106" s="50"/>
      <c r="CN106" s="50"/>
      <c r="CO106" s="50"/>
      <c r="CP106" s="50"/>
      <c r="CQ106" s="50"/>
      <c r="CR106" s="50"/>
      <c r="CS106" s="50"/>
      <c r="CT106" s="50"/>
      <c r="CU106" s="50"/>
      <c r="CV106" s="50"/>
      <c r="CW106" s="50"/>
      <c r="CX106" s="50"/>
      <c r="CY106" s="50"/>
      <c r="CZ106" s="50"/>
      <c r="DA106" s="50"/>
      <c r="DB106" s="50"/>
      <c r="DC106" s="50"/>
      <c r="DD106" s="50"/>
      <c r="DE106" s="50"/>
      <c r="DF106" s="50"/>
      <c r="DG106" s="50"/>
      <c r="DH106" s="50"/>
      <c r="DI106" s="50"/>
      <c r="DJ106" s="50"/>
      <c r="DK106" s="50"/>
      <c r="DL106" s="50"/>
      <c r="DM106" s="50"/>
      <c r="DN106" s="50"/>
      <c r="DO106" s="50"/>
      <c r="DP106" s="50"/>
      <c r="DQ106" s="50"/>
      <c r="DR106" s="50"/>
      <c r="DS106" s="50"/>
      <c r="DT106" s="50"/>
      <c r="DU106" s="50"/>
      <c r="DV106" s="50"/>
      <c r="DW106" s="50"/>
      <c r="DX106" s="50"/>
      <c r="DY106" s="50"/>
      <c r="DZ106" s="50"/>
      <c r="EA106" s="50"/>
      <c r="EB106" s="50"/>
      <c r="EC106" s="50"/>
    </row>
    <row r="107" spans="1:133" s="51" customFormat="1" ht="15" x14ac:dyDescent="0.25">
      <c r="A107" s="518"/>
      <c r="B107" s="531"/>
      <c r="C107" s="531"/>
      <c r="D107" s="518"/>
      <c r="E107" s="531"/>
      <c r="F107" s="540"/>
      <c r="G107" s="534"/>
      <c r="H107" s="518"/>
      <c r="I107" s="518"/>
      <c r="J107" s="540"/>
      <c r="K107" s="518"/>
      <c r="L107" s="518"/>
      <c r="M107" s="518"/>
      <c r="N107" s="540"/>
      <c r="O107" s="534"/>
      <c r="P107" s="546"/>
      <c r="Q107" s="549"/>
      <c r="R107" s="531"/>
      <c r="S107" s="615"/>
      <c r="T107" s="601"/>
      <c r="U107" s="534"/>
      <c r="V107" s="46"/>
      <c r="W107" s="301"/>
      <c r="X107" s="300"/>
      <c r="Y107" s="251"/>
      <c r="Z107" s="267">
        <v>175</v>
      </c>
      <c r="AA107" s="123">
        <v>44574</v>
      </c>
      <c r="AB107" s="296">
        <v>870715</v>
      </c>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c r="BP107" s="50"/>
      <c r="BQ107" s="50"/>
      <c r="BR107" s="50"/>
      <c r="BS107" s="50"/>
      <c r="BT107" s="50"/>
      <c r="BU107" s="50"/>
      <c r="BV107" s="50"/>
      <c r="BW107" s="50"/>
      <c r="BX107" s="50"/>
      <c r="BY107" s="50"/>
      <c r="BZ107" s="50"/>
      <c r="CA107" s="50"/>
      <c r="CB107" s="50"/>
      <c r="CC107" s="50"/>
      <c r="CD107" s="50"/>
      <c r="CE107" s="50"/>
      <c r="CF107" s="50"/>
      <c r="CG107" s="50"/>
      <c r="CH107" s="50"/>
      <c r="CI107" s="50"/>
      <c r="CJ107" s="50"/>
      <c r="CK107" s="50"/>
      <c r="CL107" s="50"/>
      <c r="CM107" s="50"/>
      <c r="CN107" s="50"/>
      <c r="CO107" s="50"/>
      <c r="CP107" s="50"/>
      <c r="CQ107" s="50"/>
      <c r="CR107" s="50"/>
      <c r="CS107" s="50"/>
      <c r="CT107" s="50"/>
      <c r="CU107" s="50"/>
      <c r="CV107" s="50"/>
      <c r="CW107" s="50"/>
      <c r="CX107" s="50"/>
      <c r="CY107" s="50"/>
      <c r="CZ107" s="50"/>
      <c r="DA107" s="50"/>
      <c r="DB107" s="50"/>
      <c r="DC107" s="50"/>
      <c r="DD107" s="50"/>
      <c r="DE107" s="50"/>
      <c r="DF107" s="50"/>
      <c r="DG107" s="50"/>
      <c r="DH107" s="50"/>
      <c r="DI107" s="50"/>
      <c r="DJ107" s="50"/>
      <c r="DK107" s="50"/>
      <c r="DL107" s="50"/>
      <c r="DM107" s="50"/>
      <c r="DN107" s="50"/>
      <c r="DO107" s="50"/>
      <c r="DP107" s="50"/>
      <c r="DQ107" s="50"/>
      <c r="DR107" s="50"/>
      <c r="DS107" s="50"/>
      <c r="DT107" s="50"/>
      <c r="DU107" s="50"/>
      <c r="DV107" s="50"/>
      <c r="DW107" s="50"/>
      <c r="DX107" s="50"/>
      <c r="DY107" s="50"/>
      <c r="DZ107" s="50"/>
      <c r="EA107" s="50"/>
      <c r="EB107" s="50"/>
      <c r="EC107" s="50"/>
    </row>
    <row r="108" spans="1:133" s="51" customFormat="1" ht="15" x14ac:dyDescent="0.25">
      <c r="A108" s="518"/>
      <c r="B108" s="531"/>
      <c r="C108" s="531"/>
      <c r="D108" s="518"/>
      <c r="E108" s="531"/>
      <c r="F108" s="540"/>
      <c r="G108" s="534"/>
      <c r="H108" s="518"/>
      <c r="I108" s="518"/>
      <c r="J108" s="540"/>
      <c r="K108" s="518"/>
      <c r="L108" s="518"/>
      <c r="M108" s="518"/>
      <c r="N108" s="540"/>
      <c r="O108" s="534"/>
      <c r="P108" s="546"/>
      <c r="Q108" s="549"/>
      <c r="R108" s="531"/>
      <c r="S108" s="615"/>
      <c r="T108" s="601"/>
      <c r="U108" s="534"/>
      <c r="V108" s="46"/>
      <c r="W108" s="301"/>
      <c r="X108" s="300"/>
      <c r="Y108" s="251"/>
      <c r="Z108" s="267">
        <v>189</v>
      </c>
      <c r="AA108" s="123">
        <v>44575</v>
      </c>
      <c r="AB108" s="296">
        <v>884642</v>
      </c>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0"/>
      <c r="CA108" s="50"/>
      <c r="CB108" s="50"/>
      <c r="CC108" s="50"/>
      <c r="CD108" s="50"/>
      <c r="CE108" s="50"/>
      <c r="CF108" s="50"/>
      <c r="CG108" s="50"/>
      <c r="CH108" s="50"/>
      <c r="CI108" s="50"/>
      <c r="CJ108" s="50"/>
      <c r="CK108" s="50"/>
      <c r="CL108" s="50"/>
      <c r="CM108" s="50"/>
      <c r="CN108" s="50"/>
      <c r="CO108" s="50"/>
      <c r="CP108" s="50"/>
      <c r="CQ108" s="50"/>
      <c r="CR108" s="50"/>
      <c r="CS108" s="50"/>
      <c r="CT108" s="50"/>
      <c r="CU108" s="50"/>
      <c r="CV108" s="50"/>
      <c r="CW108" s="50"/>
      <c r="CX108" s="50"/>
      <c r="CY108" s="50"/>
      <c r="CZ108" s="50"/>
      <c r="DA108" s="50"/>
      <c r="DB108" s="50"/>
      <c r="DC108" s="50"/>
      <c r="DD108" s="50"/>
      <c r="DE108" s="50"/>
      <c r="DF108" s="50"/>
      <c r="DG108" s="50"/>
      <c r="DH108" s="50"/>
      <c r="DI108" s="50"/>
      <c r="DJ108" s="50"/>
      <c r="DK108" s="50"/>
      <c r="DL108" s="50"/>
      <c r="DM108" s="50"/>
      <c r="DN108" s="50"/>
      <c r="DO108" s="50"/>
      <c r="DP108" s="50"/>
      <c r="DQ108" s="50"/>
      <c r="DR108" s="50"/>
      <c r="DS108" s="50"/>
      <c r="DT108" s="50"/>
      <c r="DU108" s="50"/>
      <c r="DV108" s="50"/>
      <c r="DW108" s="50"/>
      <c r="DX108" s="50"/>
      <c r="DY108" s="50"/>
      <c r="DZ108" s="50"/>
      <c r="EA108" s="50"/>
      <c r="EB108" s="50"/>
      <c r="EC108" s="50"/>
    </row>
    <row r="109" spans="1:133" s="51" customFormat="1" ht="15" x14ac:dyDescent="0.25">
      <c r="A109" s="518"/>
      <c r="B109" s="531"/>
      <c r="C109" s="531"/>
      <c r="D109" s="518"/>
      <c r="E109" s="531"/>
      <c r="F109" s="540"/>
      <c r="G109" s="534"/>
      <c r="H109" s="518"/>
      <c r="I109" s="518"/>
      <c r="J109" s="540"/>
      <c r="K109" s="518"/>
      <c r="L109" s="518"/>
      <c r="M109" s="518"/>
      <c r="N109" s="540"/>
      <c r="O109" s="534"/>
      <c r="P109" s="546"/>
      <c r="Q109" s="549"/>
      <c r="R109" s="531"/>
      <c r="S109" s="615"/>
      <c r="T109" s="601"/>
      <c r="U109" s="534"/>
      <c r="V109" s="46"/>
      <c r="W109" s="301"/>
      <c r="X109" s="300"/>
      <c r="Y109" s="251"/>
      <c r="Z109" s="267">
        <v>190</v>
      </c>
      <c r="AA109" s="123">
        <v>44575</v>
      </c>
      <c r="AB109" s="296">
        <v>884642</v>
      </c>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row>
    <row r="110" spans="1:133" s="51" customFormat="1" ht="15" x14ac:dyDescent="0.25">
      <c r="A110" s="518"/>
      <c r="B110" s="531"/>
      <c r="C110" s="531"/>
      <c r="D110" s="518"/>
      <c r="E110" s="531"/>
      <c r="F110" s="540"/>
      <c r="G110" s="534"/>
      <c r="H110" s="518"/>
      <c r="I110" s="518"/>
      <c r="J110" s="540"/>
      <c r="K110" s="518"/>
      <c r="L110" s="518"/>
      <c r="M110" s="518"/>
      <c r="N110" s="540"/>
      <c r="O110" s="534"/>
      <c r="P110" s="546"/>
      <c r="Q110" s="549"/>
      <c r="R110" s="531"/>
      <c r="S110" s="615"/>
      <c r="T110" s="601"/>
      <c r="U110" s="534"/>
      <c r="V110" s="46"/>
      <c r="W110" s="301"/>
      <c r="X110" s="300"/>
      <c r="Y110" s="251"/>
      <c r="Z110" s="267">
        <v>260</v>
      </c>
      <c r="AA110" s="123">
        <v>44578</v>
      </c>
      <c r="AB110" s="296">
        <v>595996</v>
      </c>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c r="BP110" s="50"/>
      <c r="BQ110" s="50"/>
      <c r="BR110" s="50"/>
      <c r="BS110" s="50"/>
      <c r="BT110" s="50"/>
      <c r="BU110" s="50"/>
      <c r="BV110" s="50"/>
      <c r="BW110" s="50"/>
      <c r="BX110" s="50"/>
      <c r="BY110" s="50"/>
      <c r="BZ110" s="50"/>
      <c r="CA110" s="50"/>
      <c r="CB110" s="50"/>
      <c r="CC110" s="50"/>
      <c r="CD110" s="50"/>
      <c r="CE110" s="50"/>
      <c r="CF110" s="50"/>
      <c r="CG110" s="50"/>
      <c r="CH110" s="50"/>
      <c r="CI110" s="50"/>
      <c r="CJ110" s="50"/>
      <c r="CK110" s="50"/>
      <c r="CL110" s="50"/>
      <c r="CM110" s="50"/>
      <c r="CN110" s="50"/>
      <c r="CO110" s="50"/>
      <c r="CP110" s="50"/>
      <c r="CQ110" s="50"/>
      <c r="CR110" s="50"/>
      <c r="CS110" s="50"/>
      <c r="CT110" s="50"/>
      <c r="CU110" s="50"/>
      <c r="CV110" s="50"/>
      <c r="CW110" s="50"/>
      <c r="CX110" s="50"/>
      <c r="CY110" s="50"/>
      <c r="CZ110" s="50"/>
      <c r="DA110" s="50"/>
      <c r="DB110" s="50"/>
      <c r="DC110" s="50"/>
      <c r="DD110" s="50"/>
      <c r="DE110" s="50"/>
      <c r="DF110" s="50"/>
      <c r="DG110" s="50"/>
      <c r="DH110" s="50"/>
      <c r="DI110" s="50"/>
      <c r="DJ110" s="50"/>
      <c r="DK110" s="50"/>
      <c r="DL110" s="50"/>
      <c r="DM110" s="50"/>
      <c r="DN110" s="50"/>
      <c r="DO110" s="50"/>
      <c r="DP110" s="50"/>
      <c r="DQ110" s="50"/>
      <c r="DR110" s="50"/>
      <c r="DS110" s="50"/>
      <c r="DT110" s="50"/>
      <c r="DU110" s="50"/>
      <c r="DV110" s="50"/>
      <c r="DW110" s="50"/>
      <c r="DX110" s="50"/>
      <c r="DY110" s="50"/>
      <c r="DZ110" s="50"/>
      <c r="EA110" s="50"/>
      <c r="EB110" s="50"/>
      <c r="EC110" s="50"/>
    </row>
    <row r="111" spans="1:133" s="51" customFormat="1" ht="15" x14ac:dyDescent="0.25">
      <c r="A111" s="518"/>
      <c r="B111" s="531"/>
      <c r="C111" s="531"/>
      <c r="D111" s="518"/>
      <c r="E111" s="531"/>
      <c r="F111" s="540"/>
      <c r="G111" s="534"/>
      <c r="H111" s="518"/>
      <c r="I111" s="518"/>
      <c r="J111" s="540"/>
      <c r="K111" s="518"/>
      <c r="L111" s="518"/>
      <c r="M111" s="518"/>
      <c r="N111" s="540"/>
      <c r="O111" s="534"/>
      <c r="P111" s="546"/>
      <c r="Q111" s="549"/>
      <c r="R111" s="531"/>
      <c r="S111" s="615"/>
      <c r="T111" s="601"/>
      <c r="U111" s="534"/>
      <c r="V111" s="46"/>
      <c r="W111" s="301"/>
      <c r="X111" s="300"/>
      <c r="Y111" s="251"/>
      <c r="Z111" s="267">
        <v>261</v>
      </c>
      <c r="AA111" s="123">
        <v>44578</v>
      </c>
      <c r="AB111" s="296">
        <v>1018117</v>
      </c>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c r="EA111" s="50"/>
      <c r="EB111" s="50"/>
      <c r="EC111" s="50"/>
    </row>
    <row r="112" spans="1:133" s="51" customFormat="1" ht="15" x14ac:dyDescent="0.25">
      <c r="A112" s="518"/>
      <c r="B112" s="531"/>
      <c r="C112" s="531"/>
      <c r="D112" s="518"/>
      <c r="E112" s="531"/>
      <c r="F112" s="540"/>
      <c r="G112" s="534"/>
      <c r="H112" s="518"/>
      <c r="I112" s="518"/>
      <c r="J112" s="540"/>
      <c r="K112" s="518"/>
      <c r="L112" s="518"/>
      <c r="M112" s="518"/>
      <c r="N112" s="540"/>
      <c r="O112" s="534"/>
      <c r="P112" s="546"/>
      <c r="Q112" s="549"/>
      <c r="R112" s="531"/>
      <c r="S112" s="615"/>
      <c r="T112" s="601"/>
      <c r="U112" s="534"/>
      <c r="V112" s="46"/>
      <c r="W112" s="301"/>
      <c r="X112" s="300"/>
      <c r="Y112" s="251"/>
      <c r="Z112" s="267">
        <v>262</v>
      </c>
      <c r="AA112" s="123">
        <v>44578</v>
      </c>
      <c r="AB112" s="296">
        <v>1312836</v>
      </c>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row>
    <row r="113" spans="1:133" s="51" customFormat="1" ht="15" x14ac:dyDescent="0.25">
      <c r="A113" s="518"/>
      <c r="B113" s="531"/>
      <c r="C113" s="531"/>
      <c r="D113" s="518"/>
      <c r="E113" s="531"/>
      <c r="F113" s="540"/>
      <c r="G113" s="534"/>
      <c r="H113" s="518"/>
      <c r="I113" s="518"/>
      <c r="J113" s="540"/>
      <c r="K113" s="518"/>
      <c r="L113" s="518"/>
      <c r="M113" s="518"/>
      <c r="N113" s="540"/>
      <c r="O113" s="534"/>
      <c r="P113" s="546"/>
      <c r="Q113" s="549"/>
      <c r="R113" s="531"/>
      <c r="S113" s="615"/>
      <c r="T113" s="601"/>
      <c r="U113" s="534"/>
      <c r="V113" s="46"/>
      <c r="W113" s="301"/>
      <c r="X113" s="300"/>
      <c r="Y113" s="251"/>
      <c r="Z113" s="267">
        <v>263</v>
      </c>
      <c r="AA113" s="123">
        <v>44578</v>
      </c>
      <c r="AB113" s="296">
        <v>1850029</v>
      </c>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c r="CH113" s="50"/>
      <c r="CI113" s="50"/>
      <c r="CJ113" s="50"/>
      <c r="CK113" s="50"/>
      <c r="CL113" s="50"/>
      <c r="CM113" s="50"/>
      <c r="CN113" s="50"/>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c r="EA113" s="50"/>
      <c r="EB113" s="50"/>
      <c r="EC113" s="50"/>
    </row>
    <row r="114" spans="1:133" s="51" customFormat="1" ht="15" x14ac:dyDescent="0.25">
      <c r="A114" s="518"/>
      <c r="B114" s="531"/>
      <c r="C114" s="531"/>
      <c r="D114" s="518"/>
      <c r="E114" s="531"/>
      <c r="F114" s="540"/>
      <c r="G114" s="534"/>
      <c r="H114" s="518"/>
      <c r="I114" s="518"/>
      <c r="J114" s="540"/>
      <c r="K114" s="518"/>
      <c r="L114" s="518"/>
      <c r="M114" s="518"/>
      <c r="N114" s="540"/>
      <c r="O114" s="534"/>
      <c r="P114" s="546"/>
      <c r="Q114" s="549"/>
      <c r="R114" s="531"/>
      <c r="S114" s="615"/>
      <c r="T114" s="601"/>
      <c r="U114" s="534"/>
      <c r="V114" s="46"/>
      <c r="W114" s="301"/>
      <c r="X114" s="300"/>
      <c r="Y114" s="251"/>
      <c r="Z114" s="267">
        <v>264</v>
      </c>
      <c r="AA114" s="123">
        <v>44578</v>
      </c>
      <c r="AB114" s="296">
        <v>1850029</v>
      </c>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c r="BV114" s="50"/>
      <c r="BW114" s="50"/>
      <c r="BX114" s="50"/>
      <c r="BY114" s="50"/>
      <c r="BZ114" s="50"/>
      <c r="CA114" s="50"/>
      <c r="CB114" s="50"/>
      <c r="CC114" s="50"/>
      <c r="CD114" s="50"/>
      <c r="CE114" s="50"/>
      <c r="CF114" s="50"/>
      <c r="CG114" s="50"/>
      <c r="CH114" s="50"/>
      <c r="CI114" s="50"/>
      <c r="CJ114" s="50"/>
      <c r="CK114" s="50"/>
      <c r="CL114" s="50"/>
      <c r="CM114" s="50"/>
      <c r="CN114" s="50"/>
      <c r="CO114" s="50"/>
      <c r="CP114" s="50"/>
      <c r="CQ114" s="50"/>
      <c r="CR114" s="50"/>
      <c r="CS114" s="50"/>
      <c r="CT114" s="50"/>
      <c r="CU114" s="50"/>
      <c r="CV114" s="50"/>
      <c r="CW114" s="50"/>
      <c r="CX114" s="50"/>
      <c r="CY114" s="50"/>
      <c r="CZ114" s="50"/>
      <c r="DA114" s="50"/>
      <c r="DB114" s="50"/>
      <c r="DC114" s="50"/>
      <c r="DD114" s="50"/>
      <c r="DE114" s="50"/>
      <c r="DF114" s="50"/>
      <c r="DG114" s="50"/>
      <c r="DH114" s="50"/>
      <c r="DI114" s="50"/>
      <c r="DJ114" s="50"/>
      <c r="DK114" s="50"/>
      <c r="DL114" s="50"/>
      <c r="DM114" s="50"/>
      <c r="DN114" s="50"/>
      <c r="DO114" s="50"/>
      <c r="DP114" s="50"/>
      <c r="DQ114" s="50"/>
      <c r="DR114" s="50"/>
      <c r="DS114" s="50"/>
      <c r="DT114" s="50"/>
      <c r="DU114" s="50"/>
      <c r="DV114" s="50"/>
      <c r="DW114" s="50"/>
      <c r="DX114" s="50"/>
      <c r="DY114" s="50"/>
      <c r="DZ114" s="50"/>
      <c r="EA114" s="50"/>
      <c r="EB114" s="50"/>
      <c r="EC114" s="50"/>
    </row>
    <row r="115" spans="1:133" s="51" customFormat="1" ht="15" x14ac:dyDescent="0.25">
      <c r="A115" s="518"/>
      <c r="B115" s="531"/>
      <c r="C115" s="531"/>
      <c r="D115" s="518"/>
      <c r="E115" s="531"/>
      <c r="F115" s="540"/>
      <c r="G115" s="534"/>
      <c r="H115" s="518"/>
      <c r="I115" s="518"/>
      <c r="J115" s="540"/>
      <c r="K115" s="518"/>
      <c r="L115" s="518"/>
      <c r="M115" s="518"/>
      <c r="N115" s="540"/>
      <c r="O115" s="534"/>
      <c r="P115" s="546"/>
      <c r="Q115" s="549"/>
      <c r="R115" s="531"/>
      <c r="S115" s="615"/>
      <c r="T115" s="601"/>
      <c r="U115" s="534"/>
      <c r="V115" s="46"/>
      <c r="W115" s="301"/>
      <c r="X115" s="300"/>
      <c r="Y115" s="251"/>
      <c r="Z115" s="267">
        <v>265</v>
      </c>
      <c r="AA115" s="123">
        <v>44578</v>
      </c>
      <c r="AB115" s="296">
        <v>595996</v>
      </c>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c r="CH115" s="50"/>
      <c r="CI115" s="50"/>
      <c r="CJ115" s="50"/>
      <c r="CK115" s="50"/>
      <c r="CL115" s="50"/>
      <c r="CM115" s="50"/>
      <c r="CN115" s="50"/>
      <c r="CO115" s="50"/>
      <c r="CP115" s="50"/>
      <c r="CQ115" s="50"/>
      <c r="CR115" s="50"/>
      <c r="CS115" s="50"/>
      <c r="CT115" s="50"/>
      <c r="CU115" s="50"/>
      <c r="CV115" s="50"/>
      <c r="CW115" s="50"/>
      <c r="CX115" s="50"/>
      <c r="CY115" s="50"/>
      <c r="CZ115" s="50"/>
      <c r="DA115" s="50"/>
      <c r="DB115" s="50"/>
      <c r="DC115" s="50"/>
      <c r="DD115" s="50"/>
      <c r="DE115" s="50"/>
      <c r="DF115" s="50"/>
      <c r="DG115" s="50"/>
      <c r="DH115" s="50"/>
      <c r="DI115" s="50"/>
      <c r="DJ115" s="50"/>
      <c r="DK115" s="50"/>
      <c r="DL115" s="50"/>
      <c r="DM115" s="50"/>
      <c r="DN115" s="50"/>
      <c r="DO115" s="50"/>
      <c r="DP115" s="50"/>
      <c r="DQ115" s="50"/>
      <c r="DR115" s="50"/>
      <c r="DS115" s="50"/>
      <c r="DT115" s="50"/>
      <c r="DU115" s="50"/>
      <c r="DV115" s="50"/>
      <c r="DW115" s="50"/>
      <c r="DX115" s="50"/>
      <c r="DY115" s="50"/>
      <c r="DZ115" s="50"/>
      <c r="EA115" s="50"/>
      <c r="EB115" s="50"/>
      <c r="EC115" s="50"/>
    </row>
    <row r="116" spans="1:133" s="51" customFormat="1" ht="15" x14ac:dyDescent="0.25">
      <c r="A116" s="518"/>
      <c r="B116" s="531"/>
      <c r="C116" s="531"/>
      <c r="D116" s="518"/>
      <c r="E116" s="531"/>
      <c r="F116" s="540"/>
      <c r="G116" s="534"/>
      <c r="H116" s="518"/>
      <c r="I116" s="518"/>
      <c r="J116" s="540"/>
      <c r="K116" s="518"/>
      <c r="L116" s="518"/>
      <c r="M116" s="518"/>
      <c r="N116" s="540"/>
      <c r="O116" s="534"/>
      <c r="P116" s="546"/>
      <c r="Q116" s="549"/>
      <c r="R116" s="531"/>
      <c r="S116" s="615"/>
      <c r="T116" s="601"/>
      <c r="U116" s="534"/>
      <c r="V116" s="46"/>
      <c r="W116" s="301"/>
      <c r="X116" s="300"/>
      <c r="Y116" s="251"/>
      <c r="Z116" s="267">
        <v>266</v>
      </c>
      <c r="AA116" s="123">
        <v>44578</v>
      </c>
      <c r="AB116" s="296">
        <v>536342</v>
      </c>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c r="BP116" s="50"/>
      <c r="BQ116" s="50"/>
      <c r="BR116" s="50"/>
      <c r="BS116" s="50"/>
      <c r="BT116" s="50"/>
      <c r="BU116" s="50"/>
      <c r="BV116" s="50"/>
      <c r="BW116" s="50"/>
      <c r="BX116" s="50"/>
      <c r="BY116" s="50"/>
      <c r="BZ116" s="50"/>
      <c r="CA116" s="50"/>
      <c r="CB116" s="50"/>
      <c r="CC116" s="50"/>
      <c r="CD116" s="50"/>
      <c r="CE116" s="50"/>
      <c r="CF116" s="50"/>
      <c r="CG116" s="50"/>
      <c r="CH116" s="50"/>
      <c r="CI116" s="50"/>
      <c r="CJ116" s="50"/>
      <c r="CK116" s="50"/>
      <c r="CL116" s="50"/>
      <c r="CM116" s="50"/>
      <c r="CN116" s="50"/>
      <c r="CO116" s="50"/>
      <c r="CP116" s="50"/>
      <c r="CQ116" s="50"/>
      <c r="CR116" s="50"/>
      <c r="CS116" s="50"/>
      <c r="CT116" s="50"/>
      <c r="CU116" s="50"/>
      <c r="CV116" s="50"/>
      <c r="CW116" s="50"/>
      <c r="CX116" s="50"/>
      <c r="CY116" s="50"/>
      <c r="CZ116" s="50"/>
      <c r="DA116" s="50"/>
      <c r="DB116" s="50"/>
      <c r="DC116" s="50"/>
      <c r="DD116" s="50"/>
      <c r="DE116" s="50"/>
      <c r="DF116" s="50"/>
      <c r="DG116" s="50"/>
      <c r="DH116" s="50"/>
      <c r="DI116" s="50"/>
      <c r="DJ116" s="50"/>
      <c r="DK116" s="50"/>
      <c r="DL116" s="50"/>
      <c r="DM116" s="50"/>
      <c r="DN116" s="50"/>
      <c r="DO116" s="50"/>
      <c r="DP116" s="50"/>
      <c r="DQ116" s="50"/>
      <c r="DR116" s="50"/>
      <c r="DS116" s="50"/>
      <c r="DT116" s="50"/>
      <c r="DU116" s="50"/>
      <c r="DV116" s="50"/>
      <c r="DW116" s="50"/>
      <c r="DX116" s="50"/>
      <c r="DY116" s="50"/>
      <c r="DZ116" s="50"/>
      <c r="EA116" s="50"/>
      <c r="EB116" s="50"/>
      <c r="EC116" s="50"/>
    </row>
    <row r="117" spans="1:133" s="51" customFormat="1" ht="15" x14ac:dyDescent="0.25">
      <c r="A117" s="518"/>
      <c r="B117" s="531"/>
      <c r="C117" s="531"/>
      <c r="D117" s="518"/>
      <c r="E117" s="531"/>
      <c r="F117" s="540"/>
      <c r="G117" s="534"/>
      <c r="H117" s="518"/>
      <c r="I117" s="518"/>
      <c r="J117" s="540"/>
      <c r="K117" s="518"/>
      <c r="L117" s="518"/>
      <c r="M117" s="518"/>
      <c r="N117" s="540"/>
      <c r="O117" s="534"/>
      <c r="P117" s="546"/>
      <c r="Q117" s="549"/>
      <c r="R117" s="531"/>
      <c r="S117" s="615"/>
      <c r="T117" s="601"/>
      <c r="U117" s="534"/>
      <c r="V117" s="46"/>
      <c r="W117" s="301"/>
      <c r="X117" s="300"/>
      <c r="Y117" s="251"/>
      <c r="Z117" s="267">
        <v>267</v>
      </c>
      <c r="AA117" s="123">
        <v>44578</v>
      </c>
      <c r="AB117" s="296">
        <v>0</v>
      </c>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0"/>
      <c r="BR117" s="50"/>
      <c r="BS117" s="50"/>
      <c r="BT117" s="50"/>
      <c r="BU117" s="50"/>
      <c r="BV117" s="50"/>
      <c r="BW117" s="50"/>
      <c r="BX117" s="50"/>
      <c r="BY117" s="50"/>
      <c r="BZ117" s="50"/>
      <c r="CA117" s="50"/>
      <c r="CB117" s="50"/>
      <c r="CC117" s="50"/>
      <c r="CD117" s="50"/>
      <c r="CE117" s="50"/>
      <c r="CF117" s="50"/>
      <c r="CG117" s="50"/>
      <c r="CH117" s="50"/>
      <c r="CI117" s="50"/>
      <c r="CJ117" s="50"/>
      <c r="CK117" s="50"/>
      <c r="CL117" s="50"/>
      <c r="CM117" s="50"/>
      <c r="CN117" s="50"/>
      <c r="CO117" s="50"/>
      <c r="CP117" s="50"/>
      <c r="CQ117" s="50"/>
      <c r="CR117" s="50"/>
      <c r="CS117" s="50"/>
      <c r="CT117" s="50"/>
      <c r="CU117" s="50"/>
      <c r="CV117" s="50"/>
      <c r="CW117" s="50"/>
      <c r="CX117" s="50"/>
      <c r="CY117" s="50"/>
      <c r="CZ117" s="50"/>
      <c r="DA117" s="50"/>
      <c r="DB117" s="50"/>
      <c r="DC117" s="50"/>
      <c r="DD117" s="50"/>
      <c r="DE117" s="50"/>
      <c r="DF117" s="50"/>
      <c r="DG117" s="50"/>
      <c r="DH117" s="50"/>
      <c r="DI117" s="50"/>
      <c r="DJ117" s="50"/>
      <c r="DK117" s="50"/>
      <c r="DL117" s="50"/>
      <c r="DM117" s="50"/>
      <c r="DN117" s="50"/>
      <c r="DO117" s="50"/>
      <c r="DP117" s="50"/>
      <c r="DQ117" s="50"/>
      <c r="DR117" s="50"/>
      <c r="DS117" s="50"/>
      <c r="DT117" s="50"/>
      <c r="DU117" s="50"/>
      <c r="DV117" s="50"/>
      <c r="DW117" s="50"/>
      <c r="DX117" s="50"/>
      <c r="DY117" s="50"/>
      <c r="DZ117" s="50"/>
      <c r="EA117" s="50"/>
      <c r="EB117" s="50"/>
      <c r="EC117" s="50"/>
    </row>
    <row r="118" spans="1:133" s="51" customFormat="1" ht="15" x14ac:dyDescent="0.25">
      <c r="A118" s="518"/>
      <c r="B118" s="531"/>
      <c r="C118" s="531"/>
      <c r="D118" s="518"/>
      <c r="E118" s="531"/>
      <c r="F118" s="540"/>
      <c r="G118" s="534"/>
      <c r="H118" s="518"/>
      <c r="I118" s="518"/>
      <c r="J118" s="540"/>
      <c r="K118" s="518"/>
      <c r="L118" s="518"/>
      <c r="M118" s="518"/>
      <c r="N118" s="540"/>
      <c r="O118" s="534"/>
      <c r="P118" s="546"/>
      <c r="Q118" s="549"/>
      <c r="R118" s="531"/>
      <c r="S118" s="615"/>
      <c r="T118" s="601"/>
      <c r="U118" s="534"/>
      <c r="V118" s="46"/>
      <c r="W118" s="301"/>
      <c r="X118" s="300"/>
      <c r="Y118" s="251"/>
      <c r="Z118" s="267">
        <v>269</v>
      </c>
      <c r="AA118" s="123">
        <v>44578</v>
      </c>
      <c r="AB118" s="296">
        <v>907620</v>
      </c>
      <c r="AC118" s="50"/>
      <c r="AD118" s="50"/>
      <c r="AE118" s="50"/>
      <c r="AF118" s="50"/>
      <c r="AG118" s="50"/>
      <c r="AH118" s="50"/>
      <c r="AI118" s="50"/>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50"/>
      <c r="BL118" s="50"/>
      <c r="BM118" s="50"/>
      <c r="BN118" s="50"/>
      <c r="BO118" s="50"/>
      <c r="BP118" s="50"/>
      <c r="BQ118" s="50"/>
      <c r="BR118" s="50"/>
      <c r="BS118" s="50"/>
      <c r="BT118" s="50"/>
      <c r="BU118" s="50"/>
      <c r="BV118" s="50"/>
      <c r="BW118" s="50"/>
      <c r="BX118" s="50"/>
      <c r="BY118" s="50"/>
      <c r="BZ118" s="50"/>
      <c r="CA118" s="50"/>
      <c r="CB118" s="50"/>
      <c r="CC118" s="50"/>
      <c r="CD118" s="50"/>
      <c r="CE118" s="50"/>
      <c r="CF118" s="50"/>
      <c r="CG118" s="50"/>
      <c r="CH118" s="50"/>
      <c r="CI118" s="50"/>
      <c r="CJ118" s="50"/>
      <c r="CK118" s="50"/>
      <c r="CL118" s="50"/>
      <c r="CM118" s="50"/>
      <c r="CN118" s="50"/>
      <c r="CO118" s="50"/>
      <c r="CP118" s="50"/>
      <c r="CQ118" s="50"/>
      <c r="CR118" s="50"/>
      <c r="CS118" s="50"/>
      <c r="CT118" s="50"/>
      <c r="CU118" s="50"/>
      <c r="CV118" s="50"/>
      <c r="CW118" s="50"/>
      <c r="CX118" s="50"/>
      <c r="CY118" s="50"/>
      <c r="CZ118" s="50"/>
      <c r="DA118" s="50"/>
      <c r="DB118" s="50"/>
      <c r="DC118" s="50"/>
      <c r="DD118" s="50"/>
      <c r="DE118" s="50"/>
      <c r="DF118" s="50"/>
      <c r="DG118" s="50"/>
      <c r="DH118" s="50"/>
      <c r="DI118" s="50"/>
      <c r="DJ118" s="50"/>
      <c r="DK118" s="50"/>
      <c r="DL118" s="50"/>
      <c r="DM118" s="50"/>
      <c r="DN118" s="50"/>
      <c r="DO118" s="50"/>
      <c r="DP118" s="50"/>
      <c r="DQ118" s="50"/>
      <c r="DR118" s="50"/>
      <c r="DS118" s="50"/>
      <c r="DT118" s="50"/>
      <c r="DU118" s="50"/>
      <c r="DV118" s="50"/>
      <c r="DW118" s="50"/>
      <c r="DX118" s="50"/>
      <c r="DY118" s="50"/>
      <c r="DZ118" s="50"/>
      <c r="EA118" s="50"/>
      <c r="EB118" s="50"/>
      <c r="EC118" s="50"/>
    </row>
    <row r="119" spans="1:133" s="51" customFormat="1" ht="15" x14ac:dyDescent="0.25">
      <c r="A119" s="518"/>
      <c r="B119" s="531"/>
      <c r="C119" s="531"/>
      <c r="D119" s="518"/>
      <c r="E119" s="531"/>
      <c r="F119" s="540"/>
      <c r="G119" s="534"/>
      <c r="H119" s="518"/>
      <c r="I119" s="518"/>
      <c r="J119" s="540"/>
      <c r="K119" s="518"/>
      <c r="L119" s="518"/>
      <c r="M119" s="518"/>
      <c r="N119" s="540"/>
      <c r="O119" s="534"/>
      <c r="P119" s="546"/>
      <c r="Q119" s="549"/>
      <c r="R119" s="531"/>
      <c r="S119" s="615"/>
      <c r="T119" s="601"/>
      <c r="U119" s="534"/>
      <c r="V119" s="46"/>
      <c r="W119" s="301"/>
      <c r="X119" s="300"/>
      <c r="Y119" s="251"/>
      <c r="Z119" s="267">
        <v>270</v>
      </c>
      <c r="AA119" s="123">
        <v>44578</v>
      </c>
      <c r="AB119" s="296">
        <v>1056780</v>
      </c>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c r="BP119" s="50"/>
      <c r="BQ119" s="50"/>
      <c r="BR119" s="50"/>
      <c r="BS119" s="50"/>
      <c r="BT119" s="50"/>
      <c r="BU119" s="50"/>
      <c r="BV119" s="50"/>
      <c r="BW119" s="50"/>
      <c r="BX119" s="50"/>
      <c r="BY119" s="50"/>
      <c r="BZ119" s="50"/>
      <c r="CA119" s="50"/>
      <c r="CB119" s="50"/>
      <c r="CC119" s="50"/>
      <c r="CD119" s="50"/>
      <c r="CE119" s="50"/>
      <c r="CF119" s="50"/>
      <c r="CG119" s="50"/>
      <c r="CH119" s="50"/>
      <c r="CI119" s="50"/>
      <c r="CJ119" s="50"/>
      <c r="CK119" s="50"/>
      <c r="CL119" s="50"/>
      <c r="CM119" s="50"/>
      <c r="CN119" s="50"/>
      <c r="CO119" s="50"/>
      <c r="CP119" s="50"/>
      <c r="CQ119" s="50"/>
      <c r="CR119" s="50"/>
      <c r="CS119" s="50"/>
      <c r="CT119" s="50"/>
      <c r="CU119" s="50"/>
      <c r="CV119" s="50"/>
      <c r="CW119" s="50"/>
      <c r="CX119" s="50"/>
      <c r="CY119" s="50"/>
      <c r="CZ119" s="50"/>
      <c r="DA119" s="50"/>
      <c r="DB119" s="50"/>
      <c r="DC119" s="50"/>
      <c r="DD119" s="50"/>
      <c r="DE119" s="50"/>
      <c r="DF119" s="50"/>
      <c r="DG119" s="50"/>
      <c r="DH119" s="50"/>
      <c r="DI119" s="50"/>
      <c r="DJ119" s="50"/>
      <c r="DK119" s="50"/>
      <c r="DL119" s="50"/>
      <c r="DM119" s="50"/>
      <c r="DN119" s="50"/>
      <c r="DO119" s="50"/>
      <c r="DP119" s="50"/>
      <c r="DQ119" s="50"/>
      <c r="DR119" s="50"/>
      <c r="DS119" s="50"/>
      <c r="DT119" s="50"/>
      <c r="DU119" s="50"/>
      <c r="DV119" s="50"/>
      <c r="DW119" s="50"/>
      <c r="DX119" s="50"/>
      <c r="DY119" s="50"/>
      <c r="DZ119" s="50"/>
      <c r="EA119" s="50"/>
      <c r="EB119" s="50"/>
      <c r="EC119" s="50"/>
    </row>
    <row r="120" spans="1:133" s="51" customFormat="1" ht="15" x14ac:dyDescent="0.25">
      <c r="A120" s="518"/>
      <c r="B120" s="531"/>
      <c r="C120" s="531"/>
      <c r="D120" s="518"/>
      <c r="E120" s="531"/>
      <c r="F120" s="540"/>
      <c r="G120" s="534"/>
      <c r="H120" s="518"/>
      <c r="I120" s="518"/>
      <c r="J120" s="540"/>
      <c r="K120" s="518"/>
      <c r="L120" s="518"/>
      <c r="M120" s="518"/>
      <c r="N120" s="540"/>
      <c r="O120" s="534"/>
      <c r="P120" s="546"/>
      <c r="Q120" s="549"/>
      <c r="R120" s="531"/>
      <c r="S120" s="615"/>
      <c r="T120" s="601"/>
      <c r="U120" s="534"/>
      <c r="V120" s="46"/>
      <c r="W120" s="301"/>
      <c r="X120" s="300"/>
      <c r="Y120" s="251"/>
      <c r="Z120" s="267">
        <v>465</v>
      </c>
      <c r="AA120" s="123">
        <v>44582</v>
      </c>
      <c r="AB120" s="296">
        <v>799894</v>
      </c>
      <c r="AC120" s="50"/>
      <c r="AD120" s="50"/>
      <c r="AE120" s="50"/>
      <c r="AF120" s="50"/>
      <c r="AG120" s="50"/>
      <c r="AH120" s="50"/>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50"/>
      <c r="BN120" s="50"/>
      <c r="BO120" s="50"/>
      <c r="BP120" s="50"/>
      <c r="BQ120" s="50"/>
      <c r="BR120" s="50"/>
      <c r="BS120" s="50"/>
      <c r="BT120" s="50"/>
      <c r="BU120" s="50"/>
      <c r="BV120" s="50"/>
      <c r="BW120" s="50"/>
      <c r="BX120" s="50"/>
      <c r="BY120" s="50"/>
      <c r="BZ120" s="50"/>
      <c r="CA120" s="50"/>
      <c r="CB120" s="50"/>
      <c r="CC120" s="50"/>
      <c r="CD120" s="50"/>
      <c r="CE120" s="50"/>
      <c r="CF120" s="50"/>
      <c r="CG120" s="50"/>
      <c r="CH120" s="50"/>
      <c r="CI120" s="50"/>
      <c r="CJ120" s="50"/>
      <c r="CK120" s="50"/>
      <c r="CL120" s="50"/>
      <c r="CM120" s="50"/>
      <c r="CN120" s="50"/>
      <c r="CO120" s="50"/>
      <c r="CP120" s="50"/>
      <c r="CQ120" s="50"/>
      <c r="CR120" s="50"/>
      <c r="CS120" s="50"/>
      <c r="CT120" s="50"/>
      <c r="CU120" s="50"/>
      <c r="CV120" s="50"/>
      <c r="CW120" s="50"/>
      <c r="CX120" s="50"/>
      <c r="CY120" s="50"/>
      <c r="CZ120" s="50"/>
      <c r="DA120" s="50"/>
      <c r="DB120" s="50"/>
      <c r="DC120" s="50"/>
      <c r="DD120" s="50"/>
      <c r="DE120" s="50"/>
      <c r="DF120" s="50"/>
      <c r="DG120" s="50"/>
      <c r="DH120" s="50"/>
      <c r="DI120" s="50"/>
      <c r="DJ120" s="50"/>
      <c r="DK120" s="50"/>
      <c r="DL120" s="50"/>
      <c r="DM120" s="50"/>
      <c r="DN120" s="50"/>
      <c r="DO120" s="50"/>
      <c r="DP120" s="50"/>
      <c r="DQ120" s="50"/>
      <c r="DR120" s="50"/>
      <c r="DS120" s="50"/>
      <c r="DT120" s="50"/>
      <c r="DU120" s="50"/>
      <c r="DV120" s="50"/>
      <c r="DW120" s="50"/>
      <c r="DX120" s="50"/>
      <c r="DY120" s="50"/>
      <c r="DZ120" s="50"/>
      <c r="EA120" s="50"/>
      <c r="EB120" s="50"/>
      <c r="EC120" s="50"/>
    </row>
    <row r="121" spans="1:133" s="51" customFormat="1" ht="15" x14ac:dyDescent="0.25">
      <c r="A121" s="518"/>
      <c r="B121" s="531"/>
      <c r="C121" s="531"/>
      <c r="D121" s="518"/>
      <c r="E121" s="531"/>
      <c r="F121" s="540"/>
      <c r="G121" s="534"/>
      <c r="H121" s="518"/>
      <c r="I121" s="518"/>
      <c r="J121" s="540"/>
      <c r="K121" s="518"/>
      <c r="L121" s="518"/>
      <c r="M121" s="518"/>
      <c r="N121" s="540"/>
      <c r="O121" s="534"/>
      <c r="P121" s="546"/>
      <c r="Q121" s="549"/>
      <c r="R121" s="531"/>
      <c r="S121" s="615"/>
      <c r="T121" s="601"/>
      <c r="U121" s="534"/>
      <c r="V121" s="46"/>
      <c r="W121" s="301"/>
      <c r="X121" s="300"/>
      <c r="Y121" s="251"/>
      <c r="Z121" s="267">
        <v>557</v>
      </c>
      <c r="AA121" s="123">
        <v>44585</v>
      </c>
      <c r="AB121" s="296">
        <v>901876</v>
      </c>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c r="BP121" s="50"/>
      <c r="BQ121" s="50"/>
      <c r="BR121" s="50"/>
      <c r="BS121" s="50"/>
      <c r="BT121" s="50"/>
      <c r="BU121" s="50"/>
      <c r="BV121" s="50"/>
      <c r="BW121" s="50"/>
      <c r="BX121" s="50"/>
      <c r="BY121" s="50"/>
      <c r="BZ121" s="50"/>
      <c r="CA121" s="50"/>
      <c r="CB121" s="50"/>
      <c r="CC121" s="50"/>
      <c r="CD121" s="50"/>
      <c r="CE121" s="50"/>
      <c r="CF121" s="50"/>
      <c r="CG121" s="50"/>
      <c r="CH121" s="50"/>
      <c r="CI121" s="50"/>
      <c r="CJ121" s="50"/>
      <c r="CK121" s="50"/>
      <c r="CL121" s="50"/>
      <c r="CM121" s="50"/>
      <c r="CN121" s="50"/>
      <c r="CO121" s="50"/>
      <c r="CP121" s="50"/>
      <c r="CQ121" s="50"/>
      <c r="CR121" s="50"/>
      <c r="CS121" s="50"/>
      <c r="CT121" s="50"/>
      <c r="CU121" s="50"/>
      <c r="CV121" s="50"/>
      <c r="CW121" s="50"/>
      <c r="CX121" s="50"/>
      <c r="CY121" s="50"/>
      <c r="CZ121" s="50"/>
      <c r="DA121" s="50"/>
      <c r="DB121" s="50"/>
      <c r="DC121" s="50"/>
      <c r="DD121" s="50"/>
      <c r="DE121" s="50"/>
      <c r="DF121" s="50"/>
      <c r="DG121" s="50"/>
      <c r="DH121" s="50"/>
      <c r="DI121" s="50"/>
      <c r="DJ121" s="50"/>
      <c r="DK121" s="50"/>
      <c r="DL121" s="50"/>
      <c r="DM121" s="50"/>
      <c r="DN121" s="50"/>
      <c r="DO121" s="50"/>
      <c r="DP121" s="50"/>
      <c r="DQ121" s="50"/>
      <c r="DR121" s="50"/>
      <c r="DS121" s="50"/>
      <c r="DT121" s="50"/>
      <c r="DU121" s="50"/>
      <c r="DV121" s="50"/>
      <c r="DW121" s="50"/>
      <c r="DX121" s="50"/>
      <c r="DY121" s="50"/>
      <c r="DZ121" s="50"/>
      <c r="EA121" s="50"/>
      <c r="EB121" s="50"/>
      <c r="EC121" s="50"/>
    </row>
    <row r="122" spans="1:133" s="51" customFormat="1" ht="15" x14ac:dyDescent="0.25">
      <c r="A122" s="518"/>
      <c r="B122" s="531"/>
      <c r="C122" s="531"/>
      <c r="D122" s="518"/>
      <c r="E122" s="531"/>
      <c r="F122" s="540"/>
      <c r="G122" s="534"/>
      <c r="H122" s="518"/>
      <c r="I122" s="518"/>
      <c r="J122" s="540"/>
      <c r="K122" s="518"/>
      <c r="L122" s="518"/>
      <c r="M122" s="518"/>
      <c r="N122" s="540"/>
      <c r="O122" s="534"/>
      <c r="P122" s="546"/>
      <c r="Q122" s="549"/>
      <c r="R122" s="531"/>
      <c r="S122" s="615"/>
      <c r="T122" s="601"/>
      <c r="U122" s="534"/>
      <c r="V122" s="46"/>
      <c r="W122" s="301"/>
      <c r="X122" s="300"/>
      <c r="Y122" s="251"/>
      <c r="Z122" s="267">
        <v>569</v>
      </c>
      <c r="AA122" s="123">
        <v>44587</v>
      </c>
      <c r="AB122" s="296">
        <v>827198</v>
      </c>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c r="BP122" s="50"/>
      <c r="BQ122" s="50"/>
      <c r="BR122" s="50"/>
      <c r="BS122" s="50"/>
      <c r="BT122" s="50"/>
      <c r="BU122" s="50"/>
      <c r="BV122" s="50"/>
      <c r="BW122" s="50"/>
      <c r="BX122" s="50"/>
      <c r="BY122" s="50"/>
      <c r="BZ122" s="50"/>
      <c r="CA122" s="50"/>
      <c r="CB122" s="50"/>
      <c r="CC122" s="50"/>
      <c r="CD122" s="50"/>
      <c r="CE122" s="50"/>
      <c r="CF122" s="50"/>
      <c r="CG122" s="50"/>
      <c r="CH122" s="50"/>
      <c r="CI122" s="50"/>
      <c r="CJ122" s="50"/>
      <c r="CK122" s="50"/>
      <c r="CL122" s="50"/>
      <c r="CM122" s="50"/>
      <c r="CN122" s="50"/>
      <c r="CO122" s="50"/>
      <c r="CP122" s="50"/>
      <c r="CQ122" s="50"/>
      <c r="CR122" s="50"/>
      <c r="CS122" s="50"/>
      <c r="CT122" s="50"/>
      <c r="CU122" s="50"/>
      <c r="CV122" s="50"/>
      <c r="CW122" s="50"/>
      <c r="CX122" s="50"/>
      <c r="CY122" s="50"/>
      <c r="CZ122" s="50"/>
      <c r="DA122" s="50"/>
      <c r="DB122" s="50"/>
      <c r="DC122" s="50"/>
      <c r="DD122" s="50"/>
      <c r="DE122" s="50"/>
      <c r="DF122" s="50"/>
      <c r="DG122" s="50"/>
      <c r="DH122" s="50"/>
      <c r="DI122" s="50"/>
      <c r="DJ122" s="50"/>
      <c r="DK122" s="50"/>
      <c r="DL122" s="50"/>
      <c r="DM122" s="50"/>
      <c r="DN122" s="50"/>
      <c r="DO122" s="50"/>
      <c r="DP122" s="50"/>
      <c r="DQ122" s="50"/>
      <c r="DR122" s="50"/>
      <c r="DS122" s="50"/>
      <c r="DT122" s="50"/>
      <c r="DU122" s="50"/>
      <c r="DV122" s="50"/>
      <c r="DW122" s="50"/>
      <c r="DX122" s="50"/>
      <c r="DY122" s="50"/>
      <c r="DZ122" s="50"/>
      <c r="EA122" s="50"/>
      <c r="EB122" s="50"/>
      <c r="EC122" s="50"/>
    </row>
    <row r="123" spans="1:133" s="51" customFormat="1" ht="15" x14ac:dyDescent="0.25">
      <c r="A123" s="518"/>
      <c r="B123" s="531"/>
      <c r="C123" s="531"/>
      <c r="D123" s="518"/>
      <c r="E123" s="531"/>
      <c r="F123" s="540"/>
      <c r="G123" s="534"/>
      <c r="H123" s="518"/>
      <c r="I123" s="518"/>
      <c r="J123" s="540"/>
      <c r="K123" s="518"/>
      <c r="L123" s="518"/>
      <c r="M123" s="518"/>
      <c r="N123" s="540"/>
      <c r="O123" s="534"/>
      <c r="P123" s="546"/>
      <c r="Q123" s="549"/>
      <c r="R123" s="531"/>
      <c r="S123" s="615"/>
      <c r="T123" s="601"/>
      <c r="U123" s="534"/>
      <c r="V123" s="46"/>
      <c r="W123" s="301"/>
      <c r="X123" s="300"/>
      <c r="Y123" s="251"/>
      <c r="Z123" s="267">
        <v>1001</v>
      </c>
      <c r="AA123" s="123">
        <v>44589</v>
      </c>
      <c r="AB123" s="296">
        <v>827198</v>
      </c>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c r="EB123" s="50"/>
      <c r="EC123" s="50"/>
    </row>
    <row r="124" spans="1:133" s="51" customFormat="1" ht="15" x14ac:dyDescent="0.25">
      <c r="A124" s="518"/>
      <c r="B124" s="531"/>
      <c r="C124" s="531"/>
      <c r="D124" s="518"/>
      <c r="E124" s="531"/>
      <c r="F124" s="540"/>
      <c r="G124" s="534"/>
      <c r="H124" s="518"/>
      <c r="I124" s="518"/>
      <c r="J124" s="540"/>
      <c r="K124" s="518"/>
      <c r="L124" s="518"/>
      <c r="M124" s="518"/>
      <c r="N124" s="540"/>
      <c r="O124" s="534"/>
      <c r="P124" s="546"/>
      <c r="Q124" s="549"/>
      <c r="R124" s="531"/>
      <c r="S124" s="615"/>
      <c r="T124" s="601"/>
      <c r="U124" s="534"/>
      <c r="V124" s="46"/>
      <c r="W124" s="301"/>
      <c r="X124" s="300"/>
      <c r="Y124" s="251"/>
      <c r="Z124" s="267">
        <v>1050</v>
      </c>
      <c r="AA124" s="123">
        <v>44589</v>
      </c>
      <c r="AB124" s="296">
        <v>786987</v>
      </c>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c r="BP124" s="50"/>
      <c r="BQ124" s="50"/>
      <c r="BR124" s="50"/>
      <c r="BS124" s="50"/>
      <c r="BT124" s="50"/>
      <c r="BU124" s="50"/>
      <c r="BV124" s="50"/>
      <c r="BW124" s="50"/>
      <c r="BX124" s="50"/>
      <c r="BY124" s="50"/>
      <c r="BZ124" s="50"/>
      <c r="CA124" s="50"/>
      <c r="CB124" s="50"/>
      <c r="CC124" s="50"/>
      <c r="CD124" s="50"/>
      <c r="CE124" s="50"/>
      <c r="CF124" s="50"/>
      <c r="CG124" s="50"/>
      <c r="CH124" s="50"/>
      <c r="CI124" s="50"/>
      <c r="CJ124" s="50"/>
      <c r="CK124" s="50"/>
      <c r="CL124" s="50"/>
      <c r="CM124" s="50"/>
      <c r="CN124" s="50"/>
      <c r="CO124" s="50"/>
      <c r="CP124" s="50"/>
      <c r="CQ124" s="50"/>
      <c r="CR124" s="50"/>
      <c r="CS124" s="50"/>
      <c r="CT124" s="50"/>
      <c r="CU124" s="50"/>
      <c r="CV124" s="50"/>
      <c r="CW124" s="50"/>
      <c r="CX124" s="50"/>
      <c r="CY124" s="50"/>
      <c r="CZ124" s="50"/>
      <c r="DA124" s="50"/>
      <c r="DB124" s="50"/>
      <c r="DC124" s="50"/>
      <c r="DD124" s="50"/>
      <c r="DE124" s="50"/>
      <c r="DF124" s="50"/>
      <c r="DG124" s="50"/>
      <c r="DH124" s="50"/>
      <c r="DI124" s="50"/>
      <c r="DJ124" s="50"/>
      <c r="DK124" s="50"/>
      <c r="DL124" s="50"/>
      <c r="DM124" s="50"/>
      <c r="DN124" s="50"/>
      <c r="DO124" s="50"/>
      <c r="DP124" s="50"/>
      <c r="DQ124" s="50"/>
      <c r="DR124" s="50"/>
      <c r="DS124" s="50"/>
      <c r="DT124" s="50"/>
      <c r="DU124" s="50"/>
      <c r="DV124" s="50"/>
      <c r="DW124" s="50"/>
      <c r="DX124" s="50"/>
      <c r="DY124" s="50"/>
      <c r="DZ124" s="50"/>
      <c r="EA124" s="50"/>
      <c r="EB124" s="50"/>
      <c r="EC124" s="50"/>
    </row>
    <row r="125" spans="1:133" s="51" customFormat="1" ht="15" x14ac:dyDescent="0.25">
      <c r="A125" s="518"/>
      <c r="B125" s="531"/>
      <c r="C125" s="531"/>
      <c r="D125" s="518"/>
      <c r="E125" s="531"/>
      <c r="F125" s="540"/>
      <c r="G125" s="534"/>
      <c r="H125" s="518"/>
      <c r="I125" s="518"/>
      <c r="J125" s="540"/>
      <c r="K125" s="518"/>
      <c r="L125" s="518"/>
      <c r="M125" s="518"/>
      <c r="N125" s="540"/>
      <c r="O125" s="534"/>
      <c r="P125" s="546"/>
      <c r="Q125" s="549"/>
      <c r="R125" s="532"/>
      <c r="S125" s="616"/>
      <c r="T125" s="602"/>
      <c r="U125" s="535"/>
      <c r="V125" s="46"/>
      <c r="W125" s="301"/>
      <c r="X125" s="300"/>
      <c r="Y125" s="251"/>
      <c r="Z125" s="267">
        <v>1051</v>
      </c>
      <c r="AA125" s="123">
        <v>44589</v>
      </c>
      <c r="AB125" s="296">
        <v>540738</v>
      </c>
      <c r="AC125" s="50"/>
      <c r="AD125" s="50"/>
      <c r="AE125" s="50"/>
      <c r="AF125" s="50"/>
      <c r="AG125" s="50"/>
      <c r="AH125" s="50"/>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50"/>
      <c r="BN125" s="50"/>
      <c r="BO125" s="50"/>
      <c r="BP125" s="50"/>
      <c r="BQ125" s="50"/>
      <c r="BR125" s="50"/>
      <c r="BS125" s="50"/>
      <c r="BT125" s="50"/>
      <c r="BU125" s="50"/>
      <c r="BV125" s="50"/>
      <c r="BW125" s="50"/>
      <c r="BX125" s="50"/>
      <c r="BY125" s="50"/>
      <c r="BZ125" s="50"/>
      <c r="CA125" s="50"/>
      <c r="CB125" s="50"/>
      <c r="CC125" s="50"/>
      <c r="CD125" s="50"/>
      <c r="CE125" s="50"/>
      <c r="CF125" s="50"/>
      <c r="CG125" s="50"/>
      <c r="CH125" s="50"/>
      <c r="CI125" s="50"/>
      <c r="CJ125" s="50"/>
      <c r="CK125" s="50"/>
      <c r="CL125" s="50"/>
      <c r="CM125" s="50"/>
      <c r="CN125" s="50"/>
      <c r="CO125" s="50"/>
      <c r="CP125" s="50"/>
      <c r="CQ125" s="50"/>
      <c r="CR125" s="50"/>
      <c r="CS125" s="50"/>
      <c r="CT125" s="50"/>
      <c r="CU125" s="50"/>
      <c r="CV125" s="50"/>
      <c r="CW125" s="50"/>
      <c r="CX125" s="50"/>
      <c r="CY125" s="50"/>
      <c r="CZ125" s="50"/>
      <c r="DA125" s="50"/>
      <c r="DB125" s="50"/>
      <c r="DC125" s="50"/>
      <c r="DD125" s="50"/>
      <c r="DE125" s="50"/>
      <c r="DF125" s="50"/>
      <c r="DG125" s="50"/>
      <c r="DH125" s="50"/>
      <c r="DI125" s="50"/>
      <c r="DJ125" s="50"/>
      <c r="DK125" s="50"/>
      <c r="DL125" s="50"/>
      <c r="DM125" s="50"/>
      <c r="DN125" s="50"/>
      <c r="DO125" s="50"/>
      <c r="DP125" s="50"/>
      <c r="DQ125" s="50"/>
      <c r="DR125" s="50"/>
      <c r="DS125" s="50"/>
      <c r="DT125" s="50"/>
      <c r="DU125" s="50"/>
      <c r="DV125" s="50"/>
      <c r="DW125" s="50"/>
      <c r="DX125" s="50"/>
      <c r="DY125" s="50"/>
      <c r="DZ125" s="50"/>
      <c r="EA125" s="50"/>
      <c r="EB125" s="50"/>
      <c r="EC125" s="50"/>
    </row>
    <row r="126" spans="1:133" s="51" customFormat="1" ht="15" x14ac:dyDescent="0.25">
      <c r="A126" s="518"/>
      <c r="B126" s="531"/>
      <c r="C126" s="531"/>
      <c r="D126" s="518"/>
      <c r="E126" s="531"/>
      <c r="F126" s="540"/>
      <c r="G126" s="534"/>
      <c r="H126" s="518"/>
      <c r="I126" s="518"/>
      <c r="J126" s="540"/>
      <c r="K126" s="518"/>
      <c r="L126" s="518"/>
      <c r="M126" s="518"/>
      <c r="N126" s="540"/>
      <c r="O126" s="534"/>
      <c r="P126" s="546"/>
      <c r="Q126" s="549"/>
      <c r="R126" s="475"/>
      <c r="S126" s="484"/>
      <c r="T126" s="478"/>
      <c r="U126" s="473"/>
      <c r="V126" s="46"/>
      <c r="W126" s="301"/>
      <c r="X126" s="300"/>
      <c r="Y126" s="251"/>
      <c r="Z126" s="480">
        <v>1052</v>
      </c>
      <c r="AA126" s="294">
        <v>44589</v>
      </c>
      <c r="AB126" s="296">
        <v>786987</v>
      </c>
      <c r="AC126" s="50"/>
      <c r="AD126" s="50"/>
      <c r="AE126" s="50"/>
      <c r="AF126" s="50"/>
      <c r="AG126" s="50"/>
      <c r="AH126" s="50"/>
      <c r="AI126" s="50"/>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50"/>
      <c r="BL126" s="50"/>
      <c r="BM126" s="50"/>
      <c r="BN126" s="50"/>
      <c r="BO126" s="50"/>
      <c r="BP126" s="50"/>
      <c r="BQ126" s="50"/>
      <c r="BR126" s="50"/>
      <c r="BS126" s="50"/>
      <c r="BT126" s="50"/>
      <c r="BU126" s="50"/>
      <c r="BV126" s="50"/>
      <c r="BW126" s="50"/>
      <c r="BX126" s="50"/>
      <c r="BY126" s="50"/>
      <c r="BZ126" s="50"/>
      <c r="CA126" s="50"/>
      <c r="CB126" s="50"/>
      <c r="CC126" s="50"/>
      <c r="CD126" s="50"/>
      <c r="CE126" s="50"/>
      <c r="CF126" s="50"/>
      <c r="CG126" s="50"/>
      <c r="CH126" s="50"/>
      <c r="CI126" s="50"/>
      <c r="CJ126" s="50"/>
      <c r="CK126" s="50"/>
      <c r="CL126" s="50"/>
      <c r="CM126" s="50"/>
      <c r="CN126" s="50"/>
      <c r="CO126" s="50"/>
      <c r="CP126" s="50"/>
      <c r="CQ126" s="50"/>
      <c r="CR126" s="50"/>
      <c r="CS126" s="50"/>
      <c r="CT126" s="50"/>
      <c r="CU126" s="50"/>
      <c r="CV126" s="50"/>
      <c r="CW126" s="50"/>
      <c r="CX126" s="50"/>
      <c r="CY126" s="50"/>
      <c r="CZ126" s="50"/>
      <c r="DA126" s="50"/>
      <c r="DB126" s="50"/>
      <c r="DC126" s="50"/>
      <c r="DD126" s="50"/>
      <c r="DE126" s="50"/>
      <c r="DF126" s="50"/>
      <c r="DG126" s="50"/>
      <c r="DH126" s="50"/>
      <c r="DI126" s="50"/>
      <c r="DJ126" s="50"/>
      <c r="DK126" s="50"/>
      <c r="DL126" s="50"/>
      <c r="DM126" s="50"/>
      <c r="DN126" s="50"/>
      <c r="DO126" s="50"/>
      <c r="DP126" s="50"/>
      <c r="DQ126" s="50"/>
      <c r="DR126" s="50"/>
      <c r="DS126" s="50"/>
      <c r="DT126" s="50"/>
      <c r="DU126" s="50"/>
      <c r="DV126" s="50"/>
      <c r="DW126" s="50"/>
      <c r="DX126" s="50"/>
      <c r="DY126" s="50"/>
      <c r="DZ126" s="50"/>
      <c r="EA126" s="50"/>
      <c r="EB126" s="50"/>
      <c r="EC126" s="50"/>
    </row>
    <row r="127" spans="1:133" s="51" customFormat="1" ht="15" x14ac:dyDescent="0.25">
      <c r="A127" s="518"/>
      <c r="B127" s="531"/>
      <c r="C127" s="531"/>
      <c r="D127" s="518"/>
      <c r="E127" s="531"/>
      <c r="F127" s="540"/>
      <c r="G127" s="534"/>
      <c r="H127" s="518"/>
      <c r="I127" s="518"/>
      <c r="J127" s="540"/>
      <c r="K127" s="518"/>
      <c r="L127" s="518"/>
      <c r="M127" s="518"/>
      <c r="N127" s="540"/>
      <c r="O127" s="534"/>
      <c r="P127" s="546"/>
      <c r="Q127" s="549"/>
      <c r="R127" s="293" t="s">
        <v>1482</v>
      </c>
      <c r="S127" s="401" t="s">
        <v>1483</v>
      </c>
      <c r="T127" s="261" t="s">
        <v>1484</v>
      </c>
      <c r="U127" s="255">
        <v>37051537</v>
      </c>
      <c r="V127" s="46"/>
      <c r="W127" s="139">
        <v>771</v>
      </c>
      <c r="X127" s="300">
        <v>44742</v>
      </c>
      <c r="Y127" s="251">
        <v>37051537</v>
      </c>
      <c r="Z127" s="267">
        <v>3389</v>
      </c>
      <c r="AA127" s="123">
        <v>44748</v>
      </c>
      <c r="AB127" s="296">
        <v>965064</v>
      </c>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c r="BP127" s="50"/>
      <c r="BQ127" s="50"/>
      <c r="BR127" s="50"/>
      <c r="BS127" s="50"/>
      <c r="BT127" s="50"/>
      <c r="BU127" s="50"/>
      <c r="BV127" s="50"/>
      <c r="BW127" s="50"/>
      <c r="BX127" s="50"/>
      <c r="BY127" s="50"/>
      <c r="BZ127" s="50"/>
      <c r="CA127" s="50"/>
      <c r="CB127" s="50"/>
      <c r="CC127" s="50"/>
      <c r="CD127" s="50"/>
      <c r="CE127" s="50"/>
      <c r="CF127" s="50"/>
      <c r="CG127" s="50"/>
      <c r="CH127" s="50"/>
      <c r="CI127" s="50"/>
      <c r="CJ127" s="50"/>
      <c r="CK127" s="50"/>
      <c r="CL127" s="50"/>
      <c r="CM127" s="50"/>
      <c r="CN127" s="50"/>
      <c r="CO127" s="50"/>
      <c r="CP127" s="50"/>
      <c r="CQ127" s="50"/>
      <c r="CR127" s="50"/>
      <c r="CS127" s="50"/>
      <c r="CT127" s="50"/>
      <c r="CU127" s="50"/>
      <c r="CV127" s="50"/>
      <c r="CW127" s="50"/>
      <c r="CX127" s="50"/>
      <c r="CY127" s="50"/>
      <c r="CZ127" s="50"/>
      <c r="DA127" s="50"/>
      <c r="DB127" s="50"/>
      <c r="DC127" s="50"/>
      <c r="DD127" s="50"/>
      <c r="DE127" s="50"/>
      <c r="DF127" s="50"/>
      <c r="DG127" s="50"/>
      <c r="DH127" s="50"/>
      <c r="DI127" s="50"/>
      <c r="DJ127" s="50"/>
      <c r="DK127" s="50"/>
      <c r="DL127" s="50"/>
      <c r="DM127" s="50"/>
      <c r="DN127" s="50"/>
      <c r="DO127" s="50"/>
      <c r="DP127" s="50"/>
      <c r="DQ127" s="50"/>
      <c r="DR127" s="50"/>
      <c r="DS127" s="50"/>
      <c r="DT127" s="50"/>
      <c r="DU127" s="50"/>
      <c r="DV127" s="50"/>
      <c r="DW127" s="50"/>
      <c r="DX127" s="50"/>
      <c r="DY127" s="50"/>
      <c r="DZ127" s="50"/>
      <c r="EA127" s="50"/>
      <c r="EB127" s="50"/>
      <c r="EC127" s="50"/>
    </row>
    <row r="128" spans="1:133" s="51" customFormat="1" ht="15" x14ac:dyDescent="0.25">
      <c r="A128" s="518"/>
      <c r="B128" s="531"/>
      <c r="C128" s="531"/>
      <c r="D128" s="518"/>
      <c r="E128" s="531"/>
      <c r="F128" s="540"/>
      <c r="G128" s="534"/>
      <c r="H128" s="518"/>
      <c r="I128" s="518"/>
      <c r="J128" s="540"/>
      <c r="K128" s="518"/>
      <c r="L128" s="518"/>
      <c r="M128" s="518"/>
      <c r="N128" s="540"/>
      <c r="O128" s="534"/>
      <c r="P128" s="546"/>
      <c r="Q128" s="549"/>
      <c r="R128" s="482"/>
      <c r="S128" s="483"/>
      <c r="T128" s="482"/>
      <c r="U128" s="472"/>
      <c r="V128" s="46"/>
      <c r="W128" s="139"/>
      <c r="X128" s="300"/>
      <c r="Y128" s="251"/>
      <c r="Z128" s="480">
        <v>3391</v>
      </c>
      <c r="AA128" s="294">
        <v>44748</v>
      </c>
      <c r="AB128" s="296">
        <v>965064</v>
      </c>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50"/>
      <c r="BQ128" s="50"/>
      <c r="BR128" s="50"/>
      <c r="BS128" s="50"/>
      <c r="BT128" s="50"/>
      <c r="BU128" s="50"/>
      <c r="BV128" s="50"/>
      <c r="BW128" s="50"/>
      <c r="BX128" s="50"/>
      <c r="BY128" s="50"/>
      <c r="BZ128" s="50"/>
      <c r="CA128" s="50"/>
      <c r="CB128" s="50"/>
      <c r="CC128" s="50"/>
      <c r="CD128" s="50"/>
      <c r="CE128" s="50"/>
      <c r="CF128" s="50"/>
      <c r="CG128" s="50"/>
      <c r="CH128" s="50"/>
      <c r="CI128" s="50"/>
      <c r="CJ128" s="50"/>
      <c r="CK128" s="50"/>
      <c r="CL128" s="50"/>
      <c r="CM128" s="50"/>
      <c r="CN128" s="50"/>
      <c r="CO128" s="50"/>
      <c r="CP128" s="50"/>
      <c r="CQ128" s="50"/>
      <c r="CR128" s="50"/>
      <c r="CS128" s="50"/>
      <c r="CT128" s="50"/>
      <c r="CU128" s="50"/>
      <c r="CV128" s="50"/>
      <c r="CW128" s="50"/>
      <c r="CX128" s="50"/>
      <c r="CY128" s="50"/>
      <c r="CZ128" s="50"/>
      <c r="DA128" s="50"/>
      <c r="DB128" s="50"/>
      <c r="DC128" s="50"/>
      <c r="DD128" s="50"/>
      <c r="DE128" s="50"/>
      <c r="DF128" s="50"/>
      <c r="DG128" s="50"/>
      <c r="DH128" s="50"/>
      <c r="DI128" s="50"/>
      <c r="DJ128" s="50"/>
      <c r="DK128" s="50"/>
      <c r="DL128" s="50"/>
      <c r="DM128" s="50"/>
      <c r="DN128" s="50"/>
      <c r="DO128" s="50"/>
      <c r="DP128" s="50"/>
      <c r="DQ128" s="50"/>
      <c r="DR128" s="50"/>
      <c r="DS128" s="50"/>
      <c r="DT128" s="50"/>
      <c r="DU128" s="50"/>
      <c r="DV128" s="50"/>
      <c r="DW128" s="50"/>
      <c r="DX128" s="50"/>
      <c r="DY128" s="50"/>
      <c r="DZ128" s="50"/>
      <c r="EA128" s="50"/>
      <c r="EB128" s="50"/>
      <c r="EC128" s="50"/>
    </row>
    <row r="129" spans="1:133" s="51" customFormat="1" ht="15" x14ac:dyDescent="0.25">
      <c r="A129" s="518"/>
      <c r="B129" s="531"/>
      <c r="C129" s="531"/>
      <c r="D129" s="518"/>
      <c r="E129" s="531"/>
      <c r="F129" s="540"/>
      <c r="G129" s="534"/>
      <c r="H129" s="518"/>
      <c r="I129" s="518"/>
      <c r="J129" s="540"/>
      <c r="K129" s="518"/>
      <c r="L129" s="518"/>
      <c r="M129" s="518"/>
      <c r="N129" s="540"/>
      <c r="O129" s="534"/>
      <c r="P129" s="546"/>
      <c r="Q129" s="549"/>
      <c r="R129" s="482"/>
      <c r="S129" s="483"/>
      <c r="T129" s="482"/>
      <c r="U129" s="472"/>
      <c r="V129" s="46"/>
      <c r="W129" s="139"/>
      <c r="X129" s="300"/>
      <c r="Y129" s="251"/>
      <c r="Z129" s="480">
        <v>3392</v>
      </c>
      <c r="AA129" s="294">
        <v>44748</v>
      </c>
      <c r="AB129" s="296">
        <v>965064</v>
      </c>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c r="EB129" s="50"/>
      <c r="EC129" s="50"/>
    </row>
    <row r="130" spans="1:133" s="51" customFormat="1" ht="15" x14ac:dyDescent="0.25">
      <c r="A130" s="518"/>
      <c r="B130" s="531"/>
      <c r="C130" s="531"/>
      <c r="D130" s="518"/>
      <c r="E130" s="531"/>
      <c r="F130" s="540"/>
      <c r="G130" s="534"/>
      <c r="H130" s="518"/>
      <c r="I130" s="518"/>
      <c r="J130" s="540"/>
      <c r="K130" s="518"/>
      <c r="L130" s="518"/>
      <c r="M130" s="518"/>
      <c r="N130" s="540"/>
      <c r="O130" s="534"/>
      <c r="P130" s="546"/>
      <c r="Q130" s="549"/>
      <c r="R130" s="482"/>
      <c r="S130" s="483"/>
      <c r="T130" s="482"/>
      <c r="U130" s="472"/>
      <c r="V130" s="46"/>
      <c r="W130" s="139"/>
      <c r="X130" s="300"/>
      <c r="Y130" s="251"/>
      <c r="Z130" s="480">
        <v>3393</v>
      </c>
      <c r="AA130" s="294">
        <v>44748</v>
      </c>
      <c r="AB130" s="296">
        <v>965064</v>
      </c>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c r="BP130" s="50"/>
      <c r="BQ130" s="50"/>
      <c r="BR130" s="50"/>
      <c r="BS130" s="50"/>
      <c r="BT130" s="50"/>
      <c r="BU130" s="50"/>
      <c r="BV130" s="50"/>
      <c r="BW130" s="50"/>
      <c r="BX130" s="50"/>
      <c r="BY130" s="50"/>
      <c r="BZ130" s="50"/>
      <c r="CA130" s="50"/>
      <c r="CB130" s="50"/>
      <c r="CC130" s="50"/>
      <c r="CD130" s="50"/>
      <c r="CE130" s="50"/>
      <c r="CF130" s="50"/>
      <c r="CG130" s="50"/>
      <c r="CH130" s="50"/>
      <c r="CI130" s="50"/>
      <c r="CJ130" s="50"/>
      <c r="CK130" s="50"/>
      <c r="CL130" s="50"/>
      <c r="CM130" s="50"/>
      <c r="CN130" s="50"/>
      <c r="CO130" s="50"/>
      <c r="CP130" s="50"/>
      <c r="CQ130" s="50"/>
      <c r="CR130" s="50"/>
      <c r="CS130" s="50"/>
      <c r="CT130" s="50"/>
      <c r="CU130" s="50"/>
      <c r="CV130" s="50"/>
      <c r="CW130" s="50"/>
      <c r="CX130" s="50"/>
      <c r="CY130" s="50"/>
      <c r="CZ130" s="50"/>
      <c r="DA130" s="50"/>
      <c r="DB130" s="50"/>
      <c r="DC130" s="50"/>
      <c r="DD130" s="50"/>
      <c r="DE130" s="50"/>
      <c r="DF130" s="50"/>
      <c r="DG130" s="50"/>
      <c r="DH130" s="50"/>
      <c r="DI130" s="50"/>
      <c r="DJ130" s="50"/>
      <c r="DK130" s="50"/>
      <c r="DL130" s="50"/>
      <c r="DM130" s="50"/>
      <c r="DN130" s="50"/>
      <c r="DO130" s="50"/>
      <c r="DP130" s="50"/>
      <c r="DQ130" s="50"/>
      <c r="DR130" s="50"/>
      <c r="DS130" s="50"/>
      <c r="DT130" s="50"/>
      <c r="DU130" s="50"/>
      <c r="DV130" s="50"/>
      <c r="DW130" s="50"/>
      <c r="DX130" s="50"/>
      <c r="DY130" s="50"/>
      <c r="DZ130" s="50"/>
      <c r="EA130" s="50"/>
      <c r="EB130" s="50"/>
      <c r="EC130" s="50"/>
    </row>
    <row r="131" spans="1:133" s="51" customFormat="1" ht="15" x14ac:dyDescent="0.25">
      <c r="A131" s="518"/>
      <c r="B131" s="531"/>
      <c r="C131" s="531"/>
      <c r="D131" s="518"/>
      <c r="E131" s="531"/>
      <c r="F131" s="540"/>
      <c r="G131" s="534"/>
      <c r="H131" s="518"/>
      <c r="I131" s="518"/>
      <c r="J131" s="540"/>
      <c r="K131" s="518"/>
      <c r="L131" s="518"/>
      <c r="M131" s="518"/>
      <c r="N131" s="540"/>
      <c r="O131" s="534"/>
      <c r="P131" s="546"/>
      <c r="Q131" s="549"/>
      <c r="R131" s="482"/>
      <c r="S131" s="483"/>
      <c r="T131" s="482"/>
      <c r="U131" s="472"/>
      <c r="V131" s="46"/>
      <c r="W131" s="139"/>
      <c r="X131" s="300"/>
      <c r="Y131" s="251"/>
      <c r="Z131" s="480">
        <v>3400</v>
      </c>
      <c r="AA131" s="294">
        <v>44748</v>
      </c>
      <c r="AB131" s="296">
        <v>2312537</v>
      </c>
      <c r="AC131" s="50"/>
      <c r="AD131" s="50"/>
      <c r="AE131" s="50"/>
      <c r="AF131" s="50"/>
      <c r="AG131" s="50"/>
      <c r="AH131" s="50"/>
      <c r="AI131" s="50"/>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50"/>
      <c r="BL131" s="50"/>
      <c r="BM131" s="50"/>
      <c r="BN131" s="50"/>
      <c r="BO131" s="50"/>
      <c r="BP131" s="50"/>
      <c r="BQ131" s="50"/>
      <c r="BR131" s="50"/>
      <c r="BS131" s="50"/>
      <c r="BT131" s="50"/>
      <c r="BU131" s="50"/>
      <c r="BV131" s="50"/>
      <c r="BW131" s="50"/>
      <c r="BX131" s="50"/>
      <c r="BY131" s="50"/>
      <c r="BZ131" s="50"/>
      <c r="CA131" s="50"/>
      <c r="CB131" s="50"/>
      <c r="CC131" s="50"/>
      <c r="CD131" s="50"/>
      <c r="CE131" s="50"/>
      <c r="CF131" s="50"/>
      <c r="CG131" s="50"/>
      <c r="CH131" s="50"/>
      <c r="CI131" s="50"/>
      <c r="CJ131" s="50"/>
      <c r="CK131" s="50"/>
      <c r="CL131" s="50"/>
      <c r="CM131" s="50"/>
      <c r="CN131" s="50"/>
      <c r="CO131" s="50"/>
      <c r="CP131" s="50"/>
      <c r="CQ131" s="50"/>
      <c r="CR131" s="50"/>
      <c r="CS131" s="50"/>
      <c r="CT131" s="50"/>
      <c r="CU131" s="50"/>
      <c r="CV131" s="50"/>
      <c r="CW131" s="50"/>
      <c r="CX131" s="50"/>
      <c r="CY131" s="50"/>
      <c r="CZ131" s="50"/>
      <c r="DA131" s="50"/>
      <c r="DB131" s="50"/>
      <c r="DC131" s="50"/>
      <c r="DD131" s="50"/>
      <c r="DE131" s="50"/>
      <c r="DF131" s="50"/>
      <c r="DG131" s="50"/>
      <c r="DH131" s="50"/>
      <c r="DI131" s="50"/>
      <c r="DJ131" s="50"/>
      <c r="DK131" s="50"/>
      <c r="DL131" s="50"/>
      <c r="DM131" s="50"/>
      <c r="DN131" s="50"/>
      <c r="DO131" s="50"/>
      <c r="DP131" s="50"/>
      <c r="DQ131" s="50"/>
      <c r="DR131" s="50"/>
      <c r="DS131" s="50"/>
      <c r="DT131" s="50"/>
      <c r="DU131" s="50"/>
      <c r="DV131" s="50"/>
      <c r="DW131" s="50"/>
      <c r="DX131" s="50"/>
      <c r="DY131" s="50"/>
      <c r="DZ131" s="50"/>
      <c r="EA131" s="50"/>
      <c r="EB131" s="50"/>
      <c r="EC131" s="50"/>
    </row>
    <row r="132" spans="1:133" s="51" customFormat="1" ht="15" x14ac:dyDescent="0.25">
      <c r="A132" s="518"/>
      <c r="B132" s="531"/>
      <c r="C132" s="531"/>
      <c r="D132" s="518"/>
      <c r="E132" s="531"/>
      <c r="F132" s="540"/>
      <c r="G132" s="534"/>
      <c r="H132" s="518"/>
      <c r="I132" s="518"/>
      <c r="J132" s="540"/>
      <c r="K132" s="518"/>
      <c r="L132" s="518"/>
      <c r="M132" s="518"/>
      <c r="N132" s="540"/>
      <c r="O132" s="534"/>
      <c r="P132" s="546"/>
      <c r="Q132" s="549"/>
      <c r="R132" s="482"/>
      <c r="S132" s="483"/>
      <c r="T132" s="482"/>
      <c r="U132" s="472"/>
      <c r="V132" s="46"/>
      <c r="W132" s="139"/>
      <c r="X132" s="300"/>
      <c r="Y132" s="251"/>
      <c r="Z132" s="480">
        <v>3402</v>
      </c>
      <c r="AA132" s="294">
        <v>44748</v>
      </c>
      <c r="AB132" s="296">
        <v>663095</v>
      </c>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c r="BP132" s="50"/>
      <c r="BQ132" s="50"/>
      <c r="BR132" s="50"/>
      <c r="BS132" s="50"/>
      <c r="BT132" s="50"/>
      <c r="BU132" s="50"/>
      <c r="BV132" s="50"/>
      <c r="BW132" s="50"/>
      <c r="BX132" s="50"/>
      <c r="BY132" s="50"/>
      <c r="BZ132" s="50"/>
      <c r="CA132" s="50"/>
      <c r="CB132" s="50"/>
      <c r="CC132" s="50"/>
      <c r="CD132" s="50"/>
      <c r="CE132" s="50"/>
      <c r="CF132" s="50"/>
      <c r="CG132" s="50"/>
      <c r="CH132" s="50"/>
      <c r="CI132" s="50"/>
      <c r="CJ132" s="50"/>
      <c r="CK132" s="50"/>
      <c r="CL132" s="50"/>
      <c r="CM132" s="50"/>
      <c r="CN132" s="50"/>
      <c r="CO132" s="50"/>
      <c r="CP132" s="50"/>
      <c r="CQ132" s="50"/>
      <c r="CR132" s="50"/>
      <c r="CS132" s="50"/>
      <c r="CT132" s="50"/>
      <c r="CU132" s="50"/>
      <c r="CV132" s="50"/>
      <c r="CW132" s="50"/>
      <c r="CX132" s="50"/>
      <c r="CY132" s="50"/>
      <c r="CZ132" s="50"/>
      <c r="DA132" s="50"/>
      <c r="DB132" s="50"/>
      <c r="DC132" s="50"/>
      <c r="DD132" s="50"/>
      <c r="DE132" s="50"/>
      <c r="DF132" s="50"/>
      <c r="DG132" s="50"/>
      <c r="DH132" s="50"/>
      <c r="DI132" s="50"/>
      <c r="DJ132" s="50"/>
      <c r="DK132" s="50"/>
      <c r="DL132" s="50"/>
      <c r="DM132" s="50"/>
      <c r="DN132" s="50"/>
      <c r="DO132" s="50"/>
      <c r="DP132" s="50"/>
      <c r="DQ132" s="50"/>
      <c r="DR132" s="50"/>
      <c r="DS132" s="50"/>
      <c r="DT132" s="50"/>
      <c r="DU132" s="50"/>
      <c r="DV132" s="50"/>
      <c r="DW132" s="50"/>
      <c r="DX132" s="50"/>
      <c r="DY132" s="50"/>
      <c r="DZ132" s="50"/>
      <c r="EA132" s="50"/>
      <c r="EB132" s="50"/>
      <c r="EC132" s="50"/>
    </row>
    <row r="133" spans="1:133" s="51" customFormat="1" ht="15" x14ac:dyDescent="0.25">
      <c r="A133" s="518"/>
      <c r="B133" s="531"/>
      <c r="C133" s="531"/>
      <c r="D133" s="518"/>
      <c r="E133" s="531"/>
      <c r="F133" s="540"/>
      <c r="G133" s="534"/>
      <c r="H133" s="518"/>
      <c r="I133" s="518"/>
      <c r="J133" s="540"/>
      <c r="K133" s="518"/>
      <c r="L133" s="518"/>
      <c r="M133" s="518"/>
      <c r="N133" s="540"/>
      <c r="O133" s="534"/>
      <c r="P133" s="546"/>
      <c r="Q133" s="549"/>
      <c r="R133" s="482"/>
      <c r="S133" s="483"/>
      <c r="T133" s="482"/>
      <c r="U133" s="472"/>
      <c r="V133" s="46"/>
      <c r="W133" s="139"/>
      <c r="X133" s="300"/>
      <c r="Y133" s="251"/>
      <c r="Z133" s="480">
        <v>3403</v>
      </c>
      <c r="AA133" s="294">
        <v>44748</v>
      </c>
      <c r="AB133" s="296">
        <v>1082555</v>
      </c>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c r="BI133" s="50"/>
      <c r="BJ133" s="50"/>
      <c r="BK133" s="50"/>
      <c r="BL133" s="50"/>
      <c r="BM133" s="50"/>
      <c r="BN133" s="50"/>
      <c r="BO133" s="50"/>
      <c r="BP133" s="50"/>
      <c r="BQ133" s="50"/>
      <c r="BR133" s="50"/>
      <c r="BS133" s="50"/>
      <c r="BT133" s="50"/>
      <c r="BU133" s="50"/>
      <c r="BV133" s="50"/>
      <c r="BW133" s="50"/>
      <c r="BX133" s="50"/>
      <c r="BY133" s="50"/>
      <c r="BZ133" s="50"/>
      <c r="CA133" s="50"/>
      <c r="CB133" s="50"/>
      <c r="CC133" s="50"/>
      <c r="CD133" s="50"/>
      <c r="CE133" s="50"/>
      <c r="CF133" s="50"/>
      <c r="CG133" s="50"/>
      <c r="CH133" s="50"/>
      <c r="CI133" s="50"/>
      <c r="CJ133" s="50"/>
      <c r="CK133" s="50"/>
      <c r="CL133" s="50"/>
      <c r="CM133" s="50"/>
      <c r="CN133" s="50"/>
      <c r="CO133" s="50"/>
      <c r="CP133" s="50"/>
      <c r="CQ133" s="50"/>
      <c r="CR133" s="50"/>
      <c r="CS133" s="50"/>
      <c r="CT133" s="50"/>
      <c r="CU133" s="50"/>
      <c r="CV133" s="50"/>
      <c r="CW133" s="50"/>
      <c r="CX133" s="50"/>
      <c r="CY133" s="50"/>
      <c r="CZ133" s="50"/>
      <c r="DA133" s="50"/>
      <c r="DB133" s="50"/>
      <c r="DC133" s="50"/>
      <c r="DD133" s="50"/>
      <c r="DE133" s="50"/>
      <c r="DF133" s="50"/>
      <c r="DG133" s="50"/>
      <c r="DH133" s="50"/>
      <c r="DI133" s="50"/>
      <c r="DJ133" s="50"/>
      <c r="DK133" s="50"/>
      <c r="DL133" s="50"/>
      <c r="DM133" s="50"/>
      <c r="DN133" s="50"/>
      <c r="DO133" s="50"/>
      <c r="DP133" s="50"/>
      <c r="DQ133" s="50"/>
      <c r="DR133" s="50"/>
      <c r="DS133" s="50"/>
      <c r="DT133" s="50"/>
      <c r="DU133" s="50"/>
      <c r="DV133" s="50"/>
      <c r="DW133" s="50"/>
      <c r="DX133" s="50"/>
      <c r="DY133" s="50"/>
      <c r="DZ133" s="50"/>
      <c r="EA133" s="50"/>
      <c r="EB133" s="50"/>
      <c r="EC133" s="50"/>
    </row>
    <row r="134" spans="1:133" s="51" customFormat="1" ht="15" x14ac:dyDescent="0.25">
      <c r="A134" s="518"/>
      <c r="B134" s="531"/>
      <c r="C134" s="531"/>
      <c r="D134" s="518"/>
      <c r="E134" s="531"/>
      <c r="F134" s="540"/>
      <c r="G134" s="534"/>
      <c r="H134" s="518"/>
      <c r="I134" s="518"/>
      <c r="J134" s="540"/>
      <c r="K134" s="518"/>
      <c r="L134" s="518"/>
      <c r="M134" s="518"/>
      <c r="N134" s="540"/>
      <c r="O134" s="534"/>
      <c r="P134" s="546"/>
      <c r="Q134" s="549"/>
      <c r="R134" s="482"/>
      <c r="S134" s="483"/>
      <c r="T134" s="482"/>
      <c r="U134" s="472"/>
      <c r="V134" s="46"/>
      <c r="W134" s="139"/>
      <c r="X134" s="300"/>
      <c r="Y134" s="251"/>
      <c r="Z134" s="480">
        <v>3404</v>
      </c>
      <c r="AA134" s="294">
        <v>44748</v>
      </c>
      <c r="AB134" s="296">
        <v>1320974</v>
      </c>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0"/>
      <c r="BV134" s="50"/>
      <c r="BW134" s="50"/>
      <c r="BX134" s="50"/>
      <c r="BY134" s="50"/>
      <c r="BZ134" s="50"/>
      <c r="CA134" s="50"/>
      <c r="CB134" s="50"/>
      <c r="CC134" s="50"/>
      <c r="CD134" s="50"/>
      <c r="CE134" s="50"/>
      <c r="CF134" s="50"/>
      <c r="CG134" s="50"/>
      <c r="CH134" s="50"/>
      <c r="CI134" s="50"/>
      <c r="CJ134" s="50"/>
      <c r="CK134" s="50"/>
      <c r="CL134" s="50"/>
      <c r="CM134" s="50"/>
      <c r="CN134" s="50"/>
      <c r="CO134" s="50"/>
      <c r="CP134" s="50"/>
      <c r="CQ134" s="50"/>
      <c r="CR134" s="50"/>
      <c r="CS134" s="50"/>
      <c r="CT134" s="50"/>
      <c r="CU134" s="50"/>
      <c r="CV134" s="50"/>
      <c r="CW134" s="50"/>
      <c r="CX134" s="50"/>
      <c r="CY134" s="50"/>
      <c r="CZ134" s="50"/>
      <c r="DA134" s="50"/>
      <c r="DB134" s="50"/>
      <c r="DC134" s="50"/>
      <c r="DD134" s="50"/>
      <c r="DE134" s="50"/>
      <c r="DF134" s="50"/>
      <c r="DG134" s="50"/>
      <c r="DH134" s="50"/>
      <c r="DI134" s="50"/>
      <c r="DJ134" s="50"/>
      <c r="DK134" s="50"/>
      <c r="DL134" s="50"/>
      <c r="DM134" s="50"/>
      <c r="DN134" s="50"/>
      <c r="DO134" s="50"/>
      <c r="DP134" s="50"/>
      <c r="DQ134" s="50"/>
      <c r="DR134" s="50"/>
      <c r="DS134" s="50"/>
      <c r="DT134" s="50"/>
      <c r="DU134" s="50"/>
      <c r="DV134" s="50"/>
      <c r="DW134" s="50"/>
      <c r="DX134" s="50"/>
      <c r="DY134" s="50"/>
      <c r="DZ134" s="50"/>
      <c r="EA134" s="50"/>
      <c r="EB134" s="50"/>
      <c r="EC134" s="50"/>
    </row>
    <row r="135" spans="1:133" s="51" customFormat="1" ht="15" x14ac:dyDescent="0.25">
      <c r="A135" s="518"/>
      <c r="B135" s="531"/>
      <c r="C135" s="531"/>
      <c r="D135" s="518"/>
      <c r="E135" s="531"/>
      <c r="F135" s="540"/>
      <c r="G135" s="534"/>
      <c r="H135" s="518"/>
      <c r="I135" s="518"/>
      <c r="J135" s="540"/>
      <c r="K135" s="518"/>
      <c r="L135" s="518"/>
      <c r="M135" s="518"/>
      <c r="N135" s="540"/>
      <c r="O135" s="534"/>
      <c r="P135" s="546"/>
      <c r="Q135" s="549"/>
      <c r="R135" s="482"/>
      <c r="S135" s="483"/>
      <c r="T135" s="482"/>
      <c r="U135" s="472"/>
      <c r="V135" s="46"/>
      <c r="W135" s="139"/>
      <c r="X135" s="300"/>
      <c r="Y135" s="251"/>
      <c r="Z135" s="480">
        <v>3405</v>
      </c>
      <c r="AA135" s="294">
        <v>44748</v>
      </c>
      <c r="AB135" s="296">
        <v>965064</v>
      </c>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c r="BJ135" s="50"/>
      <c r="BK135" s="50"/>
      <c r="BL135" s="50"/>
      <c r="BM135" s="50"/>
      <c r="BN135" s="50"/>
      <c r="BO135" s="50"/>
      <c r="BP135" s="50"/>
      <c r="BQ135" s="50"/>
      <c r="BR135" s="50"/>
      <c r="BS135" s="50"/>
      <c r="BT135" s="50"/>
      <c r="BU135" s="50"/>
      <c r="BV135" s="50"/>
      <c r="BW135" s="50"/>
      <c r="BX135" s="50"/>
      <c r="BY135" s="50"/>
      <c r="BZ135" s="50"/>
      <c r="CA135" s="50"/>
      <c r="CB135" s="50"/>
      <c r="CC135" s="50"/>
      <c r="CD135" s="50"/>
      <c r="CE135" s="50"/>
      <c r="CF135" s="50"/>
      <c r="CG135" s="50"/>
      <c r="CH135" s="50"/>
      <c r="CI135" s="50"/>
      <c r="CJ135" s="50"/>
      <c r="CK135" s="50"/>
      <c r="CL135" s="50"/>
      <c r="CM135" s="50"/>
      <c r="CN135" s="50"/>
      <c r="CO135" s="50"/>
      <c r="CP135" s="50"/>
      <c r="CQ135" s="50"/>
      <c r="CR135" s="50"/>
      <c r="CS135" s="50"/>
      <c r="CT135" s="50"/>
      <c r="CU135" s="50"/>
      <c r="CV135" s="50"/>
      <c r="CW135" s="50"/>
      <c r="CX135" s="50"/>
      <c r="CY135" s="50"/>
      <c r="CZ135" s="50"/>
      <c r="DA135" s="50"/>
      <c r="DB135" s="50"/>
      <c r="DC135" s="50"/>
      <c r="DD135" s="50"/>
      <c r="DE135" s="50"/>
      <c r="DF135" s="50"/>
      <c r="DG135" s="50"/>
      <c r="DH135" s="50"/>
      <c r="DI135" s="50"/>
      <c r="DJ135" s="50"/>
      <c r="DK135" s="50"/>
      <c r="DL135" s="50"/>
      <c r="DM135" s="50"/>
      <c r="DN135" s="50"/>
      <c r="DO135" s="50"/>
      <c r="DP135" s="50"/>
      <c r="DQ135" s="50"/>
      <c r="DR135" s="50"/>
      <c r="DS135" s="50"/>
      <c r="DT135" s="50"/>
      <c r="DU135" s="50"/>
      <c r="DV135" s="50"/>
      <c r="DW135" s="50"/>
      <c r="DX135" s="50"/>
      <c r="DY135" s="50"/>
      <c r="DZ135" s="50"/>
      <c r="EA135" s="50"/>
      <c r="EB135" s="50"/>
      <c r="EC135" s="50"/>
    </row>
    <row r="136" spans="1:133" s="51" customFormat="1" ht="15" x14ac:dyDescent="0.25">
      <c r="A136" s="518"/>
      <c r="B136" s="531"/>
      <c r="C136" s="531"/>
      <c r="D136" s="518"/>
      <c r="E136" s="531"/>
      <c r="F136" s="540"/>
      <c r="G136" s="534"/>
      <c r="H136" s="518"/>
      <c r="I136" s="518"/>
      <c r="J136" s="540"/>
      <c r="K136" s="518"/>
      <c r="L136" s="518"/>
      <c r="M136" s="518"/>
      <c r="N136" s="540"/>
      <c r="O136" s="534"/>
      <c r="P136" s="546"/>
      <c r="Q136" s="549"/>
      <c r="R136" s="482"/>
      <c r="S136" s="483"/>
      <c r="T136" s="482"/>
      <c r="U136" s="472"/>
      <c r="V136" s="46"/>
      <c r="W136" s="139"/>
      <c r="X136" s="300"/>
      <c r="Y136" s="251"/>
      <c r="Z136" s="480">
        <v>3406</v>
      </c>
      <c r="AA136" s="294">
        <v>44748</v>
      </c>
      <c r="AB136" s="296">
        <v>965064</v>
      </c>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c r="BI136" s="50"/>
      <c r="BJ136" s="50"/>
      <c r="BK136" s="50"/>
      <c r="BL136" s="50"/>
      <c r="BM136" s="50"/>
      <c r="BN136" s="50"/>
      <c r="BO136" s="50"/>
      <c r="BP136" s="50"/>
      <c r="BQ136" s="50"/>
      <c r="BR136" s="50"/>
      <c r="BS136" s="50"/>
      <c r="BT136" s="50"/>
      <c r="BU136" s="50"/>
      <c r="BV136" s="50"/>
      <c r="BW136" s="50"/>
      <c r="BX136" s="50"/>
      <c r="BY136" s="50"/>
      <c r="BZ136" s="50"/>
      <c r="CA136" s="50"/>
      <c r="CB136" s="50"/>
      <c r="CC136" s="50"/>
      <c r="CD136" s="50"/>
      <c r="CE136" s="50"/>
      <c r="CF136" s="50"/>
      <c r="CG136" s="50"/>
      <c r="CH136" s="50"/>
      <c r="CI136" s="50"/>
      <c r="CJ136" s="50"/>
      <c r="CK136" s="50"/>
      <c r="CL136" s="50"/>
      <c r="CM136" s="50"/>
      <c r="CN136" s="50"/>
      <c r="CO136" s="50"/>
      <c r="CP136" s="50"/>
      <c r="CQ136" s="50"/>
      <c r="CR136" s="50"/>
      <c r="CS136" s="50"/>
      <c r="CT136" s="50"/>
      <c r="CU136" s="50"/>
      <c r="CV136" s="50"/>
      <c r="CW136" s="50"/>
      <c r="CX136" s="50"/>
      <c r="CY136" s="50"/>
      <c r="CZ136" s="50"/>
      <c r="DA136" s="50"/>
      <c r="DB136" s="50"/>
      <c r="DC136" s="50"/>
      <c r="DD136" s="50"/>
      <c r="DE136" s="50"/>
      <c r="DF136" s="50"/>
      <c r="DG136" s="50"/>
      <c r="DH136" s="50"/>
      <c r="DI136" s="50"/>
      <c r="DJ136" s="50"/>
      <c r="DK136" s="50"/>
      <c r="DL136" s="50"/>
      <c r="DM136" s="50"/>
      <c r="DN136" s="50"/>
      <c r="DO136" s="50"/>
      <c r="DP136" s="50"/>
      <c r="DQ136" s="50"/>
      <c r="DR136" s="50"/>
      <c r="DS136" s="50"/>
      <c r="DT136" s="50"/>
      <c r="DU136" s="50"/>
      <c r="DV136" s="50"/>
      <c r="DW136" s="50"/>
      <c r="DX136" s="50"/>
      <c r="DY136" s="50"/>
      <c r="DZ136" s="50"/>
      <c r="EA136" s="50"/>
      <c r="EB136" s="50"/>
      <c r="EC136" s="50"/>
    </row>
    <row r="137" spans="1:133" s="51" customFormat="1" ht="15" x14ac:dyDescent="0.25">
      <c r="A137" s="518"/>
      <c r="B137" s="531"/>
      <c r="C137" s="531"/>
      <c r="D137" s="518"/>
      <c r="E137" s="531"/>
      <c r="F137" s="540"/>
      <c r="G137" s="534"/>
      <c r="H137" s="518"/>
      <c r="I137" s="518"/>
      <c r="J137" s="540"/>
      <c r="K137" s="518"/>
      <c r="L137" s="518"/>
      <c r="M137" s="518"/>
      <c r="N137" s="540"/>
      <c r="O137" s="534"/>
      <c r="P137" s="546"/>
      <c r="Q137" s="549"/>
      <c r="R137" s="482"/>
      <c r="S137" s="483"/>
      <c r="T137" s="482"/>
      <c r="U137" s="472"/>
      <c r="V137" s="46"/>
      <c r="W137" s="139"/>
      <c r="X137" s="300"/>
      <c r="Y137" s="251"/>
      <c r="Z137" s="480">
        <v>3407</v>
      </c>
      <c r="AA137" s="294">
        <v>44748</v>
      </c>
      <c r="AB137" s="296">
        <v>965064</v>
      </c>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c r="CH137" s="50"/>
      <c r="CI137" s="50"/>
      <c r="CJ137" s="50"/>
      <c r="CK137" s="50"/>
      <c r="CL137" s="50"/>
      <c r="CM137" s="50"/>
      <c r="CN137" s="50"/>
      <c r="CO137" s="50"/>
      <c r="CP137" s="50"/>
      <c r="CQ137" s="50"/>
      <c r="CR137" s="50"/>
      <c r="CS137" s="50"/>
      <c r="CT137" s="50"/>
      <c r="CU137" s="50"/>
      <c r="CV137" s="50"/>
      <c r="CW137" s="50"/>
      <c r="CX137" s="50"/>
      <c r="CY137" s="50"/>
      <c r="CZ137" s="50"/>
      <c r="DA137" s="50"/>
      <c r="DB137" s="50"/>
      <c r="DC137" s="50"/>
      <c r="DD137" s="50"/>
      <c r="DE137" s="50"/>
      <c r="DF137" s="50"/>
      <c r="DG137" s="50"/>
      <c r="DH137" s="50"/>
      <c r="DI137" s="50"/>
      <c r="DJ137" s="50"/>
      <c r="DK137" s="50"/>
      <c r="DL137" s="50"/>
      <c r="DM137" s="50"/>
      <c r="DN137" s="50"/>
      <c r="DO137" s="50"/>
      <c r="DP137" s="50"/>
      <c r="DQ137" s="50"/>
      <c r="DR137" s="50"/>
      <c r="DS137" s="50"/>
      <c r="DT137" s="50"/>
      <c r="DU137" s="50"/>
      <c r="DV137" s="50"/>
      <c r="DW137" s="50"/>
      <c r="DX137" s="50"/>
      <c r="DY137" s="50"/>
      <c r="DZ137" s="50"/>
      <c r="EA137" s="50"/>
      <c r="EB137" s="50"/>
      <c r="EC137" s="50"/>
    </row>
    <row r="138" spans="1:133" s="51" customFormat="1" ht="15" x14ac:dyDescent="0.25">
      <c r="A138" s="518"/>
      <c r="B138" s="531"/>
      <c r="C138" s="531"/>
      <c r="D138" s="518"/>
      <c r="E138" s="531"/>
      <c r="F138" s="540"/>
      <c r="G138" s="534"/>
      <c r="H138" s="518"/>
      <c r="I138" s="518"/>
      <c r="J138" s="540"/>
      <c r="K138" s="518"/>
      <c r="L138" s="518"/>
      <c r="M138" s="518"/>
      <c r="N138" s="540"/>
      <c r="O138" s="534"/>
      <c r="P138" s="546"/>
      <c r="Q138" s="549"/>
      <c r="R138" s="482"/>
      <c r="S138" s="483"/>
      <c r="T138" s="482"/>
      <c r="U138" s="472"/>
      <c r="V138" s="46"/>
      <c r="W138" s="139"/>
      <c r="X138" s="300"/>
      <c r="Y138" s="251"/>
      <c r="Z138" s="480">
        <v>3408</v>
      </c>
      <c r="AA138" s="294">
        <v>44748</v>
      </c>
      <c r="AB138" s="296">
        <v>965064</v>
      </c>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50"/>
      <c r="BL138" s="50"/>
      <c r="BM138" s="50"/>
      <c r="BN138" s="50"/>
      <c r="BO138" s="50"/>
      <c r="BP138" s="50"/>
      <c r="BQ138" s="50"/>
      <c r="BR138" s="50"/>
      <c r="BS138" s="50"/>
      <c r="BT138" s="50"/>
      <c r="BU138" s="50"/>
      <c r="BV138" s="50"/>
      <c r="BW138" s="50"/>
      <c r="BX138" s="50"/>
      <c r="BY138" s="50"/>
      <c r="BZ138" s="50"/>
      <c r="CA138" s="50"/>
      <c r="CB138" s="50"/>
      <c r="CC138" s="50"/>
      <c r="CD138" s="50"/>
      <c r="CE138" s="50"/>
      <c r="CF138" s="50"/>
      <c r="CG138" s="50"/>
      <c r="CH138" s="50"/>
      <c r="CI138" s="50"/>
      <c r="CJ138" s="50"/>
      <c r="CK138" s="50"/>
      <c r="CL138" s="50"/>
      <c r="CM138" s="50"/>
      <c r="CN138" s="50"/>
      <c r="CO138" s="50"/>
      <c r="CP138" s="50"/>
      <c r="CQ138" s="50"/>
      <c r="CR138" s="50"/>
      <c r="CS138" s="50"/>
      <c r="CT138" s="50"/>
      <c r="CU138" s="50"/>
      <c r="CV138" s="50"/>
      <c r="CW138" s="50"/>
      <c r="CX138" s="50"/>
      <c r="CY138" s="50"/>
      <c r="CZ138" s="50"/>
      <c r="DA138" s="50"/>
      <c r="DB138" s="50"/>
      <c r="DC138" s="50"/>
      <c r="DD138" s="50"/>
      <c r="DE138" s="50"/>
      <c r="DF138" s="50"/>
      <c r="DG138" s="50"/>
      <c r="DH138" s="50"/>
      <c r="DI138" s="50"/>
      <c r="DJ138" s="50"/>
      <c r="DK138" s="50"/>
      <c r="DL138" s="50"/>
      <c r="DM138" s="50"/>
      <c r="DN138" s="50"/>
      <c r="DO138" s="50"/>
      <c r="DP138" s="50"/>
      <c r="DQ138" s="50"/>
      <c r="DR138" s="50"/>
      <c r="DS138" s="50"/>
      <c r="DT138" s="50"/>
      <c r="DU138" s="50"/>
      <c r="DV138" s="50"/>
      <c r="DW138" s="50"/>
      <c r="DX138" s="50"/>
      <c r="DY138" s="50"/>
      <c r="DZ138" s="50"/>
      <c r="EA138" s="50"/>
      <c r="EB138" s="50"/>
      <c r="EC138" s="50"/>
    </row>
    <row r="139" spans="1:133" s="51" customFormat="1" ht="15" x14ac:dyDescent="0.25">
      <c r="A139" s="518"/>
      <c r="B139" s="531"/>
      <c r="C139" s="531"/>
      <c r="D139" s="518"/>
      <c r="E139" s="531"/>
      <c r="F139" s="540"/>
      <c r="G139" s="534"/>
      <c r="H139" s="518"/>
      <c r="I139" s="518"/>
      <c r="J139" s="540"/>
      <c r="K139" s="518"/>
      <c r="L139" s="518"/>
      <c r="M139" s="518"/>
      <c r="N139" s="540"/>
      <c r="O139" s="534"/>
      <c r="P139" s="546"/>
      <c r="Q139" s="549"/>
      <c r="R139" s="482"/>
      <c r="S139" s="483"/>
      <c r="T139" s="482"/>
      <c r="U139" s="472"/>
      <c r="V139" s="46"/>
      <c r="W139" s="139"/>
      <c r="X139" s="300"/>
      <c r="Y139" s="251"/>
      <c r="Z139" s="480">
        <v>3409</v>
      </c>
      <c r="AA139" s="294">
        <v>44748</v>
      </c>
      <c r="AB139" s="296">
        <v>383543</v>
      </c>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c r="BS139" s="50"/>
      <c r="BT139" s="50"/>
      <c r="BU139" s="50"/>
      <c r="BV139" s="50"/>
      <c r="BW139" s="50"/>
      <c r="BX139" s="50"/>
      <c r="BY139" s="50"/>
      <c r="BZ139" s="50"/>
      <c r="CA139" s="50"/>
      <c r="CB139" s="50"/>
      <c r="CC139" s="50"/>
      <c r="CD139" s="50"/>
      <c r="CE139" s="50"/>
      <c r="CF139" s="50"/>
      <c r="CG139" s="50"/>
      <c r="CH139" s="50"/>
      <c r="CI139" s="50"/>
      <c r="CJ139" s="50"/>
      <c r="CK139" s="50"/>
      <c r="CL139" s="50"/>
      <c r="CM139" s="50"/>
      <c r="CN139" s="50"/>
      <c r="CO139" s="50"/>
      <c r="CP139" s="50"/>
      <c r="CQ139" s="50"/>
      <c r="CR139" s="50"/>
      <c r="CS139" s="50"/>
      <c r="CT139" s="50"/>
      <c r="CU139" s="50"/>
      <c r="CV139" s="50"/>
      <c r="CW139" s="50"/>
      <c r="CX139" s="50"/>
      <c r="CY139" s="50"/>
      <c r="CZ139" s="50"/>
      <c r="DA139" s="50"/>
      <c r="DB139" s="50"/>
      <c r="DC139" s="50"/>
      <c r="DD139" s="50"/>
      <c r="DE139" s="50"/>
      <c r="DF139" s="50"/>
      <c r="DG139" s="50"/>
      <c r="DH139" s="50"/>
      <c r="DI139" s="50"/>
      <c r="DJ139" s="50"/>
      <c r="DK139" s="50"/>
      <c r="DL139" s="50"/>
      <c r="DM139" s="50"/>
      <c r="DN139" s="50"/>
      <c r="DO139" s="50"/>
      <c r="DP139" s="50"/>
      <c r="DQ139" s="50"/>
      <c r="DR139" s="50"/>
      <c r="DS139" s="50"/>
      <c r="DT139" s="50"/>
      <c r="DU139" s="50"/>
      <c r="DV139" s="50"/>
      <c r="DW139" s="50"/>
      <c r="DX139" s="50"/>
      <c r="DY139" s="50"/>
      <c r="DZ139" s="50"/>
      <c r="EA139" s="50"/>
      <c r="EB139" s="50"/>
      <c r="EC139" s="50"/>
    </row>
    <row r="140" spans="1:133" s="51" customFormat="1" ht="15" x14ac:dyDescent="0.25">
      <c r="A140" s="518"/>
      <c r="B140" s="531"/>
      <c r="C140" s="531"/>
      <c r="D140" s="518"/>
      <c r="E140" s="531"/>
      <c r="F140" s="540"/>
      <c r="G140" s="534"/>
      <c r="H140" s="518"/>
      <c r="I140" s="518"/>
      <c r="J140" s="540"/>
      <c r="K140" s="518"/>
      <c r="L140" s="518"/>
      <c r="M140" s="518"/>
      <c r="N140" s="540"/>
      <c r="O140" s="534"/>
      <c r="P140" s="546"/>
      <c r="Q140" s="549"/>
      <c r="R140" s="482"/>
      <c r="S140" s="483"/>
      <c r="T140" s="482"/>
      <c r="U140" s="472"/>
      <c r="V140" s="46"/>
      <c r="W140" s="139"/>
      <c r="X140" s="300"/>
      <c r="Y140" s="251"/>
      <c r="Z140" s="480">
        <v>3410</v>
      </c>
      <c r="AA140" s="294">
        <v>44748</v>
      </c>
      <c r="AB140" s="296">
        <v>1177608</v>
      </c>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V140" s="50"/>
      <c r="BW140" s="50"/>
      <c r="BX140" s="50"/>
      <c r="BY140" s="50"/>
      <c r="BZ140" s="50"/>
      <c r="CA140" s="50"/>
      <c r="CB140" s="50"/>
      <c r="CC140" s="50"/>
      <c r="CD140" s="50"/>
      <c r="CE140" s="50"/>
      <c r="CF140" s="50"/>
      <c r="CG140" s="50"/>
      <c r="CH140" s="50"/>
      <c r="CI140" s="50"/>
      <c r="CJ140" s="50"/>
      <c r="CK140" s="50"/>
      <c r="CL140" s="50"/>
      <c r="CM140" s="50"/>
      <c r="CN140" s="50"/>
      <c r="CO140" s="50"/>
      <c r="CP140" s="50"/>
      <c r="CQ140" s="50"/>
      <c r="CR140" s="50"/>
      <c r="CS140" s="50"/>
      <c r="CT140" s="50"/>
      <c r="CU140" s="50"/>
      <c r="CV140" s="50"/>
      <c r="CW140" s="50"/>
      <c r="CX140" s="50"/>
      <c r="CY140" s="50"/>
      <c r="CZ140" s="50"/>
      <c r="DA140" s="50"/>
      <c r="DB140" s="50"/>
      <c r="DC140" s="50"/>
      <c r="DD140" s="50"/>
      <c r="DE140" s="50"/>
      <c r="DF140" s="50"/>
      <c r="DG140" s="50"/>
      <c r="DH140" s="50"/>
      <c r="DI140" s="50"/>
      <c r="DJ140" s="50"/>
      <c r="DK140" s="50"/>
      <c r="DL140" s="50"/>
      <c r="DM140" s="50"/>
      <c r="DN140" s="50"/>
      <c r="DO140" s="50"/>
      <c r="DP140" s="50"/>
      <c r="DQ140" s="50"/>
      <c r="DR140" s="50"/>
      <c r="DS140" s="50"/>
      <c r="DT140" s="50"/>
      <c r="DU140" s="50"/>
      <c r="DV140" s="50"/>
      <c r="DW140" s="50"/>
      <c r="DX140" s="50"/>
      <c r="DY140" s="50"/>
      <c r="DZ140" s="50"/>
      <c r="EA140" s="50"/>
      <c r="EB140" s="50"/>
      <c r="EC140" s="50"/>
    </row>
    <row r="141" spans="1:133" s="51" customFormat="1" ht="15" x14ac:dyDescent="0.25">
      <c r="A141" s="518"/>
      <c r="B141" s="531"/>
      <c r="C141" s="531"/>
      <c r="D141" s="518"/>
      <c r="E141" s="531"/>
      <c r="F141" s="540"/>
      <c r="G141" s="534"/>
      <c r="H141" s="518"/>
      <c r="I141" s="518"/>
      <c r="J141" s="540"/>
      <c r="K141" s="518"/>
      <c r="L141" s="518"/>
      <c r="M141" s="518"/>
      <c r="N141" s="540"/>
      <c r="O141" s="534"/>
      <c r="P141" s="546"/>
      <c r="Q141" s="549"/>
      <c r="R141" s="482"/>
      <c r="S141" s="483"/>
      <c r="T141" s="482"/>
      <c r="U141" s="472"/>
      <c r="V141" s="46"/>
      <c r="W141" s="139"/>
      <c r="X141" s="300"/>
      <c r="Y141" s="251"/>
      <c r="Z141" s="480">
        <v>3414</v>
      </c>
      <c r="AA141" s="294">
        <v>44748</v>
      </c>
      <c r="AB141" s="296">
        <v>1101831</v>
      </c>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c r="BI141" s="50"/>
      <c r="BJ141" s="50"/>
      <c r="BK141" s="50"/>
      <c r="BL141" s="50"/>
      <c r="BM141" s="50"/>
      <c r="BN141" s="50"/>
      <c r="BO141" s="50"/>
      <c r="BP141" s="50"/>
      <c r="BQ141" s="50"/>
      <c r="BR141" s="50"/>
      <c r="BS141" s="50"/>
      <c r="BT141" s="50"/>
      <c r="BU141" s="50"/>
      <c r="BV141" s="50"/>
      <c r="BW141" s="50"/>
      <c r="BX141" s="50"/>
      <c r="BY141" s="50"/>
      <c r="BZ141" s="50"/>
      <c r="CA141" s="50"/>
      <c r="CB141" s="50"/>
      <c r="CC141" s="50"/>
      <c r="CD141" s="50"/>
      <c r="CE141" s="50"/>
      <c r="CF141" s="50"/>
      <c r="CG141" s="50"/>
      <c r="CH141" s="50"/>
      <c r="CI141" s="50"/>
      <c r="CJ141" s="50"/>
      <c r="CK141" s="50"/>
      <c r="CL141" s="50"/>
      <c r="CM141" s="50"/>
      <c r="CN141" s="50"/>
      <c r="CO141" s="50"/>
      <c r="CP141" s="50"/>
      <c r="CQ141" s="50"/>
      <c r="CR141" s="50"/>
      <c r="CS141" s="50"/>
      <c r="CT141" s="50"/>
      <c r="CU141" s="50"/>
      <c r="CV141" s="50"/>
      <c r="CW141" s="50"/>
      <c r="CX141" s="50"/>
      <c r="CY141" s="50"/>
      <c r="CZ141" s="50"/>
      <c r="DA141" s="50"/>
      <c r="DB141" s="50"/>
      <c r="DC141" s="50"/>
      <c r="DD141" s="50"/>
      <c r="DE141" s="50"/>
      <c r="DF141" s="50"/>
      <c r="DG141" s="50"/>
      <c r="DH141" s="50"/>
      <c r="DI141" s="50"/>
      <c r="DJ141" s="50"/>
      <c r="DK141" s="50"/>
      <c r="DL141" s="50"/>
      <c r="DM141" s="50"/>
      <c r="DN141" s="50"/>
      <c r="DO141" s="50"/>
      <c r="DP141" s="50"/>
      <c r="DQ141" s="50"/>
      <c r="DR141" s="50"/>
      <c r="DS141" s="50"/>
      <c r="DT141" s="50"/>
      <c r="DU141" s="50"/>
      <c r="DV141" s="50"/>
      <c r="DW141" s="50"/>
      <c r="DX141" s="50"/>
      <c r="DY141" s="50"/>
      <c r="DZ141" s="50"/>
      <c r="EA141" s="50"/>
      <c r="EB141" s="50"/>
      <c r="EC141" s="50"/>
    </row>
    <row r="142" spans="1:133" s="51" customFormat="1" ht="15" x14ac:dyDescent="0.25">
      <c r="A142" s="518"/>
      <c r="B142" s="531"/>
      <c r="C142" s="531"/>
      <c r="D142" s="518"/>
      <c r="E142" s="531"/>
      <c r="F142" s="540"/>
      <c r="G142" s="534"/>
      <c r="H142" s="518"/>
      <c r="I142" s="518"/>
      <c r="J142" s="540"/>
      <c r="K142" s="518"/>
      <c r="L142" s="518"/>
      <c r="M142" s="518"/>
      <c r="N142" s="540"/>
      <c r="O142" s="534"/>
      <c r="P142" s="546"/>
      <c r="Q142" s="549"/>
      <c r="R142" s="482"/>
      <c r="S142" s="483"/>
      <c r="T142" s="482"/>
      <c r="U142" s="472"/>
      <c r="V142" s="46"/>
      <c r="W142" s="139"/>
      <c r="X142" s="300"/>
      <c r="Y142" s="251"/>
      <c r="Z142" s="480">
        <v>3415</v>
      </c>
      <c r="AA142" s="294">
        <v>44748</v>
      </c>
      <c r="AB142" s="296">
        <v>295613</v>
      </c>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c r="CR142" s="50"/>
      <c r="CS142" s="50"/>
      <c r="CT142" s="50"/>
      <c r="CU142" s="50"/>
      <c r="CV142" s="50"/>
      <c r="CW142" s="50"/>
      <c r="CX142" s="50"/>
      <c r="CY142" s="50"/>
      <c r="CZ142" s="50"/>
      <c r="DA142" s="50"/>
      <c r="DB142" s="50"/>
      <c r="DC142" s="50"/>
      <c r="DD142" s="50"/>
      <c r="DE142" s="50"/>
      <c r="DF142" s="50"/>
      <c r="DG142" s="50"/>
      <c r="DH142" s="50"/>
      <c r="DI142" s="50"/>
      <c r="DJ142" s="50"/>
      <c r="DK142" s="50"/>
      <c r="DL142" s="50"/>
      <c r="DM142" s="50"/>
      <c r="DN142" s="50"/>
      <c r="DO142" s="50"/>
      <c r="DP142" s="50"/>
      <c r="DQ142" s="50"/>
      <c r="DR142" s="50"/>
      <c r="DS142" s="50"/>
      <c r="DT142" s="50"/>
      <c r="DU142" s="50"/>
      <c r="DV142" s="50"/>
      <c r="DW142" s="50"/>
      <c r="DX142" s="50"/>
      <c r="DY142" s="50"/>
      <c r="DZ142" s="50"/>
      <c r="EA142" s="50"/>
      <c r="EB142" s="50"/>
      <c r="EC142" s="50"/>
    </row>
    <row r="143" spans="1:133" s="51" customFormat="1" ht="15" x14ac:dyDescent="0.25">
      <c r="A143" s="518"/>
      <c r="B143" s="531"/>
      <c r="C143" s="531"/>
      <c r="D143" s="518"/>
      <c r="E143" s="531"/>
      <c r="F143" s="540"/>
      <c r="G143" s="534"/>
      <c r="H143" s="518"/>
      <c r="I143" s="518"/>
      <c r="J143" s="540"/>
      <c r="K143" s="518"/>
      <c r="L143" s="518"/>
      <c r="M143" s="518"/>
      <c r="N143" s="540"/>
      <c r="O143" s="534"/>
      <c r="P143" s="546"/>
      <c r="Q143" s="549"/>
      <c r="R143" s="482"/>
      <c r="S143" s="483"/>
      <c r="T143" s="482"/>
      <c r="U143" s="472"/>
      <c r="V143" s="46"/>
      <c r="W143" s="139"/>
      <c r="X143" s="300"/>
      <c r="Y143" s="251"/>
      <c r="Z143" s="480">
        <v>3416</v>
      </c>
      <c r="AA143" s="294">
        <v>44748</v>
      </c>
      <c r="AB143" s="296">
        <v>902964</v>
      </c>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c r="CR143" s="50"/>
      <c r="CS143" s="50"/>
      <c r="CT143" s="50"/>
      <c r="CU143" s="50"/>
      <c r="CV143" s="50"/>
      <c r="CW143" s="50"/>
      <c r="CX143" s="50"/>
      <c r="CY143" s="50"/>
      <c r="CZ143" s="50"/>
      <c r="DA143" s="50"/>
      <c r="DB143" s="50"/>
      <c r="DC143" s="50"/>
      <c r="DD143" s="50"/>
      <c r="DE143" s="50"/>
      <c r="DF143" s="50"/>
      <c r="DG143" s="50"/>
      <c r="DH143" s="50"/>
      <c r="DI143" s="50"/>
      <c r="DJ143" s="50"/>
      <c r="DK143" s="50"/>
      <c r="DL143" s="50"/>
      <c r="DM143" s="50"/>
      <c r="DN143" s="50"/>
      <c r="DO143" s="50"/>
      <c r="DP143" s="50"/>
      <c r="DQ143" s="50"/>
      <c r="DR143" s="50"/>
      <c r="DS143" s="50"/>
      <c r="DT143" s="50"/>
      <c r="DU143" s="50"/>
      <c r="DV143" s="50"/>
      <c r="DW143" s="50"/>
      <c r="DX143" s="50"/>
      <c r="DY143" s="50"/>
      <c r="DZ143" s="50"/>
      <c r="EA143" s="50"/>
      <c r="EB143" s="50"/>
      <c r="EC143" s="50"/>
    </row>
    <row r="144" spans="1:133" s="51" customFormat="1" ht="15" x14ac:dyDescent="0.25">
      <c r="A144" s="518"/>
      <c r="B144" s="531"/>
      <c r="C144" s="531"/>
      <c r="D144" s="518"/>
      <c r="E144" s="531"/>
      <c r="F144" s="540"/>
      <c r="G144" s="534"/>
      <c r="H144" s="518"/>
      <c r="I144" s="518"/>
      <c r="J144" s="540"/>
      <c r="K144" s="518"/>
      <c r="L144" s="518"/>
      <c r="M144" s="518"/>
      <c r="N144" s="540"/>
      <c r="O144" s="534"/>
      <c r="P144" s="546"/>
      <c r="Q144" s="549"/>
      <c r="R144" s="482"/>
      <c r="S144" s="483"/>
      <c r="T144" s="482"/>
      <c r="U144" s="472"/>
      <c r="V144" s="46"/>
      <c r="W144" s="139"/>
      <c r="X144" s="300"/>
      <c r="Y144" s="251"/>
      <c r="Z144" s="480">
        <v>3417</v>
      </c>
      <c r="AA144" s="294">
        <v>44748</v>
      </c>
      <c r="AB144" s="296">
        <v>663095</v>
      </c>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c r="CR144" s="50"/>
      <c r="CS144" s="50"/>
      <c r="CT144" s="50"/>
      <c r="CU144" s="50"/>
      <c r="CV144" s="50"/>
      <c r="CW144" s="50"/>
      <c r="CX144" s="50"/>
      <c r="CY144" s="50"/>
      <c r="CZ144" s="50"/>
      <c r="DA144" s="50"/>
      <c r="DB144" s="50"/>
      <c r="DC144" s="50"/>
      <c r="DD144" s="50"/>
      <c r="DE144" s="50"/>
      <c r="DF144" s="50"/>
      <c r="DG144" s="50"/>
      <c r="DH144" s="50"/>
      <c r="DI144" s="50"/>
      <c r="DJ144" s="50"/>
      <c r="DK144" s="50"/>
      <c r="DL144" s="50"/>
      <c r="DM144" s="50"/>
      <c r="DN144" s="50"/>
      <c r="DO144" s="50"/>
      <c r="DP144" s="50"/>
      <c r="DQ144" s="50"/>
      <c r="DR144" s="50"/>
      <c r="DS144" s="50"/>
      <c r="DT144" s="50"/>
      <c r="DU144" s="50"/>
      <c r="DV144" s="50"/>
      <c r="DW144" s="50"/>
      <c r="DX144" s="50"/>
      <c r="DY144" s="50"/>
      <c r="DZ144" s="50"/>
      <c r="EA144" s="50"/>
      <c r="EB144" s="50"/>
      <c r="EC144" s="50"/>
    </row>
    <row r="145" spans="1:133" s="51" customFormat="1" ht="15" x14ac:dyDescent="0.25">
      <c r="A145" s="518"/>
      <c r="B145" s="531"/>
      <c r="C145" s="531"/>
      <c r="D145" s="518"/>
      <c r="E145" s="531"/>
      <c r="F145" s="540"/>
      <c r="G145" s="534"/>
      <c r="H145" s="518"/>
      <c r="I145" s="518"/>
      <c r="J145" s="540"/>
      <c r="K145" s="518"/>
      <c r="L145" s="518"/>
      <c r="M145" s="518"/>
      <c r="N145" s="540"/>
      <c r="O145" s="534"/>
      <c r="P145" s="546"/>
      <c r="Q145" s="549"/>
      <c r="R145" s="482"/>
      <c r="S145" s="483"/>
      <c r="T145" s="482"/>
      <c r="U145" s="472"/>
      <c r="V145" s="46"/>
      <c r="W145" s="139"/>
      <c r="X145" s="300"/>
      <c r="Y145" s="251"/>
      <c r="Z145" s="480">
        <v>3418</v>
      </c>
      <c r="AA145" s="294">
        <v>44748</v>
      </c>
      <c r="AB145" s="296">
        <v>663095</v>
      </c>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0"/>
      <c r="BR145" s="50"/>
      <c r="BS145" s="50"/>
      <c r="BT145" s="50"/>
      <c r="BU145" s="50"/>
      <c r="BV145" s="50"/>
      <c r="BW145" s="50"/>
      <c r="BX145" s="50"/>
      <c r="BY145" s="50"/>
      <c r="BZ145" s="50"/>
      <c r="CA145" s="50"/>
      <c r="CB145" s="50"/>
      <c r="CC145" s="50"/>
      <c r="CD145" s="50"/>
      <c r="CE145" s="50"/>
      <c r="CF145" s="50"/>
      <c r="CG145" s="50"/>
      <c r="CH145" s="50"/>
      <c r="CI145" s="50"/>
      <c r="CJ145" s="50"/>
      <c r="CK145" s="50"/>
      <c r="CL145" s="50"/>
      <c r="CM145" s="50"/>
      <c r="CN145" s="50"/>
      <c r="CO145" s="50"/>
      <c r="CP145" s="50"/>
      <c r="CQ145" s="50"/>
      <c r="CR145" s="50"/>
      <c r="CS145" s="50"/>
      <c r="CT145" s="50"/>
      <c r="CU145" s="50"/>
      <c r="CV145" s="50"/>
      <c r="CW145" s="50"/>
      <c r="CX145" s="50"/>
      <c r="CY145" s="50"/>
      <c r="CZ145" s="50"/>
      <c r="DA145" s="50"/>
      <c r="DB145" s="50"/>
      <c r="DC145" s="50"/>
      <c r="DD145" s="50"/>
      <c r="DE145" s="50"/>
      <c r="DF145" s="50"/>
      <c r="DG145" s="50"/>
      <c r="DH145" s="50"/>
      <c r="DI145" s="50"/>
      <c r="DJ145" s="50"/>
      <c r="DK145" s="50"/>
      <c r="DL145" s="50"/>
      <c r="DM145" s="50"/>
      <c r="DN145" s="50"/>
      <c r="DO145" s="50"/>
      <c r="DP145" s="50"/>
      <c r="DQ145" s="50"/>
      <c r="DR145" s="50"/>
      <c r="DS145" s="50"/>
      <c r="DT145" s="50"/>
      <c r="DU145" s="50"/>
      <c r="DV145" s="50"/>
      <c r="DW145" s="50"/>
      <c r="DX145" s="50"/>
      <c r="DY145" s="50"/>
      <c r="DZ145" s="50"/>
      <c r="EA145" s="50"/>
      <c r="EB145" s="50"/>
      <c r="EC145" s="50"/>
    </row>
    <row r="146" spans="1:133" s="51" customFormat="1" ht="15" x14ac:dyDescent="0.25">
      <c r="A146" s="518"/>
      <c r="B146" s="531"/>
      <c r="C146" s="531"/>
      <c r="D146" s="518"/>
      <c r="E146" s="531"/>
      <c r="F146" s="540"/>
      <c r="G146" s="534"/>
      <c r="H146" s="518"/>
      <c r="I146" s="518"/>
      <c r="J146" s="540"/>
      <c r="K146" s="518"/>
      <c r="L146" s="518"/>
      <c r="M146" s="518"/>
      <c r="N146" s="540"/>
      <c r="O146" s="534"/>
      <c r="P146" s="546"/>
      <c r="Q146" s="549"/>
      <c r="R146" s="482"/>
      <c r="S146" s="483"/>
      <c r="T146" s="482"/>
      <c r="U146" s="472"/>
      <c r="V146" s="46"/>
      <c r="W146" s="139"/>
      <c r="X146" s="300"/>
      <c r="Y146" s="251"/>
      <c r="Z146" s="480">
        <v>3419</v>
      </c>
      <c r="AA146" s="294">
        <v>44748</v>
      </c>
      <c r="AB146" s="296">
        <v>663095</v>
      </c>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50"/>
      <c r="BL146" s="50"/>
      <c r="BM146" s="50"/>
      <c r="BN146" s="50"/>
      <c r="BO146" s="50"/>
      <c r="BP146" s="50"/>
      <c r="BQ146" s="50"/>
      <c r="BR146" s="50"/>
      <c r="BS146" s="50"/>
      <c r="BT146" s="50"/>
      <c r="BU146" s="50"/>
      <c r="BV146" s="50"/>
      <c r="BW146" s="50"/>
      <c r="BX146" s="50"/>
      <c r="BY146" s="50"/>
      <c r="BZ146" s="50"/>
      <c r="CA146" s="50"/>
      <c r="CB146" s="50"/>
      <c r="CC146" s="50"/>
      <c r="CD146" s="50"/>
      <c r="CE146" s="50"/>
      <c r="CF146" s="50"/>
      <c r="CG146" s="50"/>
      <c r="CH146" s="50"/>
      <c r="CI146" s="50"/>
      <c r="CJ146" s="50"/>
      <c r="CK146" s="50"/>
      <c r="CL146" s="50"/>
      <c r="CM146" s="50"/>
      <c r="CN146" s="50"/>
      <c r="CO146" s="50"/>
      <c r="CP146" s="50"/>
      <c r="CQ146" s="50"/>
      <c r="CR146" s="50"/>
      <c r="CS146" s="50"/>
      <c r="CT146" s="50"/>
      <c r="CU146" s="50"/>
      <c r="CV146" s="50"/>
      <c r="CW146" s="50"/>
      <c r="CX146" s="50"/>
      <c r="CY146" s="50"/>
      <c r="CZ146" s="50"/>
      <c r="DA146" s="50"/>
      <c r="DB146" s="50"/>
      <c r="DC146" s="50"/>
      <c r="DD146" s="50"/>
      <c r="DE146" s="50"/>
      <c r="DF146" s="50"/>
      <c r="DG146" s="50"/>
      <c r="DH146" s="50"/>
      <c r="DI146" s="50"/>
      <c r="DJ146" s="50"/>
      <c r="DK146" s="50"/>
      <c r="DL146" s="50"/>
      <c r="DM146" s="50"/>
      <c r="DN146" s="50"/>
      <c r="DO146" s="50"/>
      <c r="DP146" s="50"/>
      <c r="DQ146" s="50"/>
      <c r="DR146" s="50"/>
      <c r="DS146" s="50"/>
      <c r="DT146" s="50"/>
      <c r="DU146" s="50"/>
      <c r="DV146" s="50"/>
      <c r="DW146" s="50"/>
      <c r="DX146" s="50"/>
      <c r="DY146" s="50"/>
      <c r="DZ146" s="50"/>
      <c r="EA146" s="50"/>
      <c r="EB146" s="50"/>
      <c r="EC146" s="50"/>
    </row>
    <row r="147" spans="1:133" s="51" customFormat="1" ht="15" x14ac:dyDescent="0.25">
      <c r="A147" s="518"/>
      <c r="B147" s="531"/>
      <c r="C147" s="531"/>
      <c r="D147" s="518"/>
      <c r="E147" s="531"/>
      <c r="F147" s="540"/>
      <c r="G147" s="534"/>
      <c r="H147" s="518"/>
      <c r="I147" s="518"/>
      <c r="J147" s="540"/>
      <c r="K147" s="518"/>
      <c r="L147" s="518"/>
      <c r="M147" s="518"/>
      <c r="N147" s="540"/>
      <c r="O147" s="534"/>
      <c r="P147" s="546"/>
      <c r="Q147" s="549"/>
      <c r="R147" s="482"/>
      <c r="S147" s="483"/>
      <c r="T147" s="482"/>
      <c r="U147" s="472"/>
      <c r="V147" s="46"/>
      <c r="W147" s="139"/>
      <c r="X147" s="300"/>
      <c r="Y147" s="251"/>
      <c r="Z147" s="480">
        <v>3420</v>
      </c>
      <c r="AA147" s="294">
        <v>44748</v>
      </c>
      <c r="AB147" s="296">
        <v>1320974</v>
      </c>
      <c r="AC147" s="50"/>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0"/>
      <c r="DN147" s="50"/>
      <c r="DO147" s="50"/>
      <c r="DP147" s="50"/>
      <c r="DQ147" s="50"/>
      <c r="DR147" s="50"/>
      <c r="DS147" s="50"/>
      <c r="DT147" s="50"/>
      <c r="DU147" s="50"/>
      <c r="DV147" s="50"/>
      <c r="DW147" s="50"/>
      <c r="DX147" s="50"/>
      <c r="DY147" s="50"/>
      <c r="DZ147" s="50"/>
      <c r="EA147" s="50"/>
      <c r="EB147" s="50"/>
      <c r="EC147" s="50"/>
    </row>
    <row r="148" spans="1:133" s="51" customFormat="1" ht="15" x14ac:dyDescent="0.25">
      <c r="A148" s="518"/>
      <c r="B148" s="531"/>
      <c r="C148" s="531"/>
      <c r="D148" s="518"/>
      <c r="E148" s="531"/>
      <c r="F148" s="540"/>
      <c r="G148" s="534"/>
      <c r="H148" s="518"/>
      <c r="I148" s="518"/>
      <c r="J148" s="540"/>
      <c r="K148" s="518"/>
      <c r="L148" s="518"/>
      <c r="M148" s="518"/>
      <c r="N148" s="540"/>
      <c r="O148" s="534"/>
      <c r="P148" s="546"/>
      <c r="Q148" s="549"/>
      <c r="R148" s="482"/>
      <c r="S148" s="483"/>
      <c r="T148" s="482"/>
      <c r="U148" s="472"/>
      <c r="V148" s="46"/>
      <c r="W148" s="139"/>
      <c r="X148" s="300"/>
      <c r="Y148" s="251"/>
      <c r="Z148" s="480">
        <v>3421</v>
      </c>
      <c r="AA148" s="294">
        <v>44748</v>
      </c>
      <c r="AB148" s="296">
        <v>1044448</v>
      </c>
      <c r="AC148" s="50"/>
      <c r="AD148" s="50"/>
      <c r="AE148" s="50"/>
      <c r="AF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c r="BI148" s="50"/>
      <c r="BJ148" s="50"/>
      <c r="BK148" s="50"/>
      <c r="BL148" s="50"/>
      <c r="BM148" s="50"/>
      <c r="BN148" s="50"/>
      <c r="BO148" s="50"/>
      <c r="BP148" s="50"/>
      <c r="BQ148" s="50"/>
      <c r="BR148" s="50"/>
      <c r="BS148" s="50"/>
      <c r="BT148" s="50"/>
      <c r="BU148" s="50"/>
      <c r="BV148" s="50"/>
      <c r="BW148" s="50"/>
      <c r="BX148" s="50"/>
      <c r="BY148" s="50"/>
      <c r="BZ148" s="50"/>
      <c r="CA148" s="50"/>
      <c r="CB148" s="50"/>
      <c r="CC148" s="50"/>
      <c r="CD148" s="50"/>
      <c r="CE148" s="50"/>
      <c r="CF148" s="50"/>
      <c r="CG148" s="50"/>
      <c r="CH148" s="50"/>
      <c r="CI148" s="50"/>
      <c r="CJ148" s="50"/>
      <c r="CK148" s="50"/>
      <c r="CL148" s="50"/>
      <c r="CM148" s="50"/>
      <c r="CN148" s="50"/>
      <c r="CO148" s="50"/>
      <c r="CP148" s="50"/>
      <c r="CQ148" s="50"/>
      <c r="CR148" s="50"/>
      <c r="CS148" s="50"/>
      <c r="CT148" s="50"/>
      <c r="CU148" s="50"/>
      <c r="CV148" s="50"/>
      <c r="CW148" s="50"/>
      <c r="CX148" s="50"/>
      <c r="CY148" s="50"/>
      <c r="CZ148" s="50"/>
      <c r="DA148" s="50"/>
      <c r="DB148" s="50"/>
      <c r="DC148" s="50"/>
      <c r="DD148" s="50"/>
      <c r="DE148" s="50"/>
      <c r="DF148" s="50"/>
      <c r="DG148" s="50"/>
      <c r="DH148" s="50"/>
      <c r="DI148" s="50"/>
      <c r="DJ148" s="50"/>
      <c r="DK148" s="50"/>
      <c r="DL148" s="50"/>
      <c r="DM148" s="50"/>
      <c r="DN148" s="50"/>
      <c r="DO148" s="50"/>
      <c r="DP148" s="50"/>
      <c r="DQ148" s="50"/>
      <c r="DR148" s="50"/>
      <c r="DS148" s="50"/>
      <c r="DT148" s="50"/>
      <c r="DU148" s="50"/>
      <c r="DV148" s="50"/>
      <c r="DW148" s="50"/>
      <c r="DX148" s="50"/>
      <c r="DY148" s="50"/>
      <c r="DZ148" s="50"/>
      <c r="EA148" s="50"/>
      <c r="EB148" s="50"/>
      <c r="EC148" s="50"/>
    </row>
    <row r="149" spans="1:133" s="51" customFormat="1" ht="15" x14ac:dyDescent="0.25">
      <c r="A149" s="518"/>
      <c r="B149" s="531"/>
      <c r="C149" s="531"/>
      <c r="D149" s="518"/>
      <c r="E149" s="531"/>
      <c r="F149" s="540"/>
      <c r="G149" s="534"/>
      <c r="H149" s="518"/>
      <c r="I149" s="518"/>
      <c r="J149" s="540"/>
      <c r="K149" s="518"/>
      <c r="L149" s="518"/>
      <c r="M149" s="518"/>
      <c r="N149" s="540"/>
      <c r="O149" s="534"/>
      <c r="P149" s="546"/>
      <c r="Q149" s="549"/>
      <c r="R149" s="482"/>
      <c r="S149" s="483"/>
      <c r="T149" s="482"/>
      <c r="U149" s="472"/>
      <c r="V149" s="46"/>
      <c r="W149" s="139"/>
      <c r="X149" s="300"/>
      <c r="Y149" s="251"/>
      <c r="Z149" s="480">
        <v>3422</v>
      </c>
      <c r="AA149" s="294">
        <v>44748</v>
      </c>
      <c r="AB149" s="296">
        <v>1740820</v>
      </c>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c r="BI149" s="50"/>
      <c r="BJ149" s="50"/>
      <c r="BK149" s="50"/>
      <c r="BL149" s="50"/>
      <c r="BM149" s="50"/>
      <c r="BN149" s="50"/>
      <c r="BO149" s="50"/>
      <c r="BP149" s="50"/>
      <c r="BQ149" s="50"/>
      <c r="BR149" s="50"/>
      <c r="BS149" s="50"/>
      <c r="BT149" s="50"/>
      <c r="BU149" s="50"/>
      <c r="BV149" s="50"/>
      <c r="BW149" s="50"/>
      <c r="BX149" s="50"/>
      <c r="BY149" s="50"/>
      <c r="BZ149" s="50"/>
      <c r="CA149" s="50"/>
      <c r="CB149" s="50"/>
      <c r="CC149" s="50"/>
      <c r="CD149" s="50"/>
      <c r="CE149" s="50"/>
      <c r="CF149" s="50"/>
      <c r="CG149" s="50"/>
      <c r="CH149" s="50"/>
      <c r="CI149" s="50"/>
      <c r="CJ149" s="50"/>
      <c r="CK149" s="50"/>
      <c r="CL149" s="50"/>
      <c r="CM149" s="50"/>
      <c r="CN149" s="50"/>
      <c r="CO149" s="50"/>
      <c r="CP149" s="50"/>
      <c r="CQ149" s="50"/>
      <c r="CR149" s="50"/>
      <c r="CS149" s="50"/>
      <c r="CT149" s="50"/>
      <c r="CU149" s="50"/>
      <c r="CV149" s="50"/>
      <c r="CW149" s="50"/>
      <c r="CX149" s="50"/>
      <c r="CY149" s="50"/>
      <c r="CZ149" s="50"/>
      <c r="DA149" s="50"/>
      <c r="DB149" s="50"/>
      <c r="DC149" s="50"/>
      <c r="DD149" s="50"/>
      <c r="DE149" s="50"/>
      <c r="DF149" s="50"/>
      <c r="DG149" s="50"/>
      <c r="DH149" s="50"/>
      <c r="DI149" s="50"/>
      <c r="DJ149" s="50"/>
      <c r="DK149" s="50"/>
      <c r="DL149" s="50"/>
      <c r="DM149" s="50"/>
      <c r="DN149" s="50"/>
      <c r="DO149" s="50"/>
      <c r="DP149" s="50"/>
      <c r="DQ149" s="50"/>
      <c r="DR149" s="50"/>
      <c r="DS149" s="50"/>
      <c r="DT149" s="50"/>
      <c r="DU149" s="50"/>
      <c r="DV149" s="50"/>
      <c r="DW149" s="50"/>
      <c r="DX149" s="50"/>
      <c r="DY149" s="50"/>
      <c r="DZ149" s="50"/>
      <c r="EA149" s="50"/>
      <c r="EB149" s="50"/>
      <c r="EC149" s="50"/>
    </row>
    <row r="150" spans="1:133" s="51" customFormat="1" ht="15" x14ac:dyDescent="0.25">
      <c r="A150" s="518"/>
      <c r="B150" s="531"/>
      <c r="C150" s="531"/>
      <c r="D150" s="518"/>
      <c r="E150" s="531"/>
      <c r="F150" s="540"/>
      <c r="G150" s="534"/>
      <c r="H150" s="518"/>
      <c r="I150" s="518"/>
      <c r="J150" s="540"/>
      <c r="K150" s="518"/>
      <c r="L150" s="518"/>
      <c r="M150" s="518"/>
      <c r="N150" s="540"/>
      <c r="O150" s="534"/>
      <c r="P150" s="546"/>
      <c r="Q150" s="549"/>
      <c r="R150" s="482"/>
      <c r="S150" s="483"/>
      <c r="T150" s="482"/>
      <c r="U150" s="472"/>
      <c r="V150" s="46"/>
      <c r="W150" s="139"/>
      <c r="X150" s="300"/>
      <c r="Y150" s="251"/>
      <c r="Z150" s="480">
        <v>3521</v>
      </c>
      <c r="AA150" s="294">
        <v>44756</v>
      </c>
      <c r="AB150" s="296">
        <v>631519</v>
      </c>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50"/>
      <c r="BL150" s="50"/>
      <c r="BM150" s="50"/>
      <c r="BN150" s="50"/>
      <c r="BO150" s="50"/>
      <c r="BP150" s="50"/>
      <c r="BQ150" s="50"/>
      <c r="BR150" s="50"/>
      <c r="BS150" s="50"/>
      <c r="BT150" s="50"/>
      <c r="BU150" s="50"/>
      <c r="BV150" s="50"/>
      <c r="BW150" s="50"/>
      <c r="BX150" s="50"/>
      <c r="BY150" s="50"/>
      <c r="BZ150" s="50"/>
      <c r="CA150" s="50"/>
      <c r="CB150" s="50"/>
      <c r="CC150" s="50"/>
      <c r="CD150" s="50"/>
      <c r="CE150" s="50"/>
      <c r="CF150" s="50"/>
      <c r="CG150" s="50"/>
      <c r="CH150" s="50"/>
      <c r="CI150" s="50"/>
      <c r="CJ150" s="50"/>
      <c r="CK150" s="50"/>
      <c r="CL150" s="50"/>
      <c r="CM150" s="50"/>
      <c r="CN150" s="50"/>
      <c r="CO150" s="50"/>
      <c r="CP150" s="50"/>
      <c r="CQ150" s="50"/>
      <c r="CR150" s="50"/>
      <c r="CS150" s="50"/>
      <c r="CT150" s="50"/>
      <c r="CU150" s="50"/>
      <c r="CV150" s="50"/>
      <c r="CW150" s="50"/>
      <c r="CX150" s="50"/>
      <c r="CY150" s="50"/>
      <c r="CZ150" s="50"/>
      <c r="DA150" s="50"/>
      <c r="DB150" s="50"/>
      <c r="DC150" s="50"/>
      <c r="DD150" s="50"/>
      <c r="DE150" s="50"/>
      <c r="DF150" s="50"/>
      <c r="DG150" s="50"/>
      <c r="DH150" s="50"/>
      <c r="DI150" s="50"/>
      <c r="DJ150" s="50"/>
      <c r="DK150" s="50"/>
      <c r="DL150" s="50"/>
      <c r="DM150" s="50"/>
      <c r="DN150" s="50"/>
      <c r="DO150" s="50"/>
      <c r="DP150" s="50"/>
      <c r="DQ150" s="50"/>
      <c r="DR150" s="50"/>
      <c r="DS150" s="50"/>
      <c r="DT150" s="50"/>
      <c r="DU150" s="50"/>
      <c r="DV150" s="50"/>
      <c r="DW150" s="50"/>
      <c r="DX150" s="50"/>
      <c r="DY150" s="50"/>
      <c r="DZ150" s="50"/>
      <c r="EA150" s="50"/>
      <c r="EB150" s="50"/>
      <c r="EC150" s="50"/>
    </row>
    <row r="151" spans="1:133" s="51" customFormat="1" ht="15" x14ac:dyDescent="0.25">
      <c r="A151" s="518"/>
      <c r="B151" s="531"/>
      <c r="C151" s="531"/>
      <c r="D151" s="518"/>
      <c r="E151" s="531"/>
      <c r="F151" s="540"/>
      <c r="G151" s="534"/>
      <c r="H151" s="518"/>
      <c r="I151" s="518"/>
      <c r="J151" s="540"/>
      <c r="K151" s="518"/>
      <c r="L151" s="518"/>
      <c r="M151" s="518"/>
      <c r="N151" s="540"/>
      <c r="O151" s="534"/>
      <c r="P151" s="546"/>
      <c r="Q151" s="549"/>
      <c r="R151" s="482"/>
      <c r="S151" s="483"/>
      <c r="T151" s="482"/>
      <c r="U151" s="472"/>
      <c r="V151" s="46"/>
      <c r="W151" s="139"/>
      <c r="X151" s="300"/>
      <c r="Y151" s="251"/>
      <c r="Z151" s="480">
        <v>3522</v>
      </c>
      <c r="AA151" s="294">
        <v>44756</v>
      </c>
      <c r="AB151" s="296">
        <v>631519</v>
      </c>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0"/>
      <c r="BW151" s="50"/>
      <c r="BX151" s="50"/>
      <c r="BY151" s="50"/>
      <c r="BZ151" s="50"/>
      <c r="CA151" s="50"/>
      <c r="CB151" s="50"/>
      <c r="CC151" s="50"/>
      <c r="CD151" s="50"/>
      <c r="CE151" s="50"/>
      <c r="CF151" s="50"/>
      <c r="CG151" s="50"/>
      <c r="CH151" s="50"/>
      <c r="CI151" s="50"/>
      <c r="CJ151" s="50"/>
      <c r="CK151" s="50"/>
      <c r="CL151" s="50"/>
      <c r="CM151" s="50"/>
      <c r="CN151" s="50"/>
      <c r="CO151" s="50"/>
      <c r="CP151" s="50"/>
      <c r="CQ151" s="50"/>
      <c r="CR151" s="50"/>
      <c r="CS151" s="50"/>
      <c r="CT151" s="50"/>
      <c r="CU151" s="50"/>
      <c r="CV151" s="50"/>
      <c r="CW151" s="50"/>
      <c r="CX151" s="50"/>
      <c r="CY151" s="50"/>
      <c r="CZ151" s="50"/>
      <c r="DA151" s="50"/>
      <c r="DB151" s="50"/>
      <c r="DC151" s="50"/>
      <c r="DD151" s="50"/>
      <c r="DE151" s="50"/>
      <c r="DF151" s="50"/>
      <c r="DG151" s="50"/>
      <c r="DH151" s="50"/>
      <c r="DI151" s="50"/>
      <c r="DJ151" s="50"/>
      <c r="DK151" s="50"/>
      <c r="DL151" s="50"/>
      <c r="DM151" s="50"/>
      <c r="DN151" s="50"/>
      <c r="DO151" s="50"/>
      <c r="DP151" s="50"/>
      <c r="DQ151" s="50"/>
      <c r="DR151" s="50"/>
      <c r="DS151" s="50"/>
      <c r="DT151" s="50"/>
      <c r="DU151" s="50"/>
      <c r="DV151" s="50"/>
      <c r="DW151" s="50"/>
      <c r="DX151" s="50"/>
      <c r="DY151" s="50"/>
      <c r="DZ151" s="50"/>
      <c r="EA151" s="50"/>
      <c r="EB151" s="50"/>
      <c r="EC151" s="50"/>
    </row>
    <row r="152" spans="1:133" s="51" customFormat="1" ht="15" x14ac:dyDescent="0.25">
      <c r="A152" s="518"/>
      <c r="B152" s="531"/>
      <c r="C152" s="531"/>
      <c r="D152" s="518"/>
      <c r="E152" s="531"/>
      <c r="F152" s="540"/>
      <c r="G152" s="534"/>
      <c r="H152" s="518"/>
      <c r="I152" s="518"/>
      <c r="J152" s="540"/>
      <c r="K152" s="518"/>
      <c r="L152" s="518"/>
      <c r="M152" s="518"/>
      <c r="N152" s="540"/>
      <c r="O152" s="534"/>
      <c r="P152" s="546"/>
      <c r="Q152" s="549"/>
      <c r="R152" s="482"/>
      <c r="S152" s="483"/>
      <c r="T152" s="482"/>
      <c r="U152" s="472"/>
      <c r="V152" s="46"/>
      <c r="W152" s="139"/>
      <c r="X152" s="300"/>
      <c r="Y152" s="251"/>
      <c r="Z152" s="480">
        <v>3523</v>
      </c>
      <c r="AA152" s="294">
        <v>44756</v>
      </c>
      <c r="AB152" s="296">
        <v>631519</v>
      </c>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50"/>
      <c r="BJ152" s="50"/>
      <c r="BK152" s="50"/>
      <c r="BL152" s="50"/>
      <c r="BM152" s="50"/>
      <c r="BN152" s="50"/>
      <c r="BO152" s="50"/>
      <c r="BP152" s="50"/>
      <c r="BQ152" s="50"/>
      <c r="BR152" s="50"/>
      <c r="BS152" s="50"/>
      <c r="BT152" s="50"/>
      <c r="BU152" s="50"/>
      <c r="BV152" s="50"/>
      <c r="BW152" s="50"/>
      <c r="BX152" s="50"/>
      <c r="BY152" s="50"/>
      <c r="BZ152" s="50"/>
      <c r="CA152" s="50"/>
      <c r="CB152" s="50"/>
      <c r="CC152" s="50"/>
      <c r="CD152" s="50"/>
      <c r="CE152" s="50"/>
      <c r="CF152" s="50"/>
      <c r="CG152" s="50"/>
      <c r="CH152" s="50"/>
      <c r="CI152" s="50"/>
      <c r="CJ152" s="50"/>
      <c r="CK152" s="50"/>
      <c r="CL152" s="50"/>
      <c r="CM152" s="50"/>
      <c r="CN152" s="50"/>
      <c r="CO152" s="50"/>
      <c r="CP152" s="50"/>
      <c r="CQ152" s="50"/>
      <c r="CR152" s="50"/>
      <c r="CS152" s="50"/>
      <c r="CT152" s="50"/>
      <c r="CU152" s="50"/>
      <c r="CV152" s="50"/>
      <c r="CW152" s="50"/>
      <c r="CX152" s="50"/>
      <c r="CY152" s="50"/>
      <c r="CZ152" s="50"/>
      <c r="DA152" s="50"/>
      <c r="DB152" s="50"/>
      <c r="DC152" s="50"/>
      <c r="DD152" s="50"/>
      <c r="DE152" s="50"/>
      <c r="DF152" s="50"/>
      <c r="DG152" s="50"/>
      <c r="DH152" s="50"/>
      <c r="DI152" s="50"/>
      <c r="DJ152" s="50"/>
      <c r="DK152" s="50"/>
      <c r="DL152" s="50"/>
      <c r="DM152" s="50"/>
      <c r="DN152" s="50"/>
      <c r="DO152" s="50"/>
      <c r="DP152" s="50"/>
      <c r="DQ152" s="50"/>
      <c r="DR152" s="50"/>
      <c r="DS152" s="50"/>
      <c r="DT152" s="50"/>
      <c r="DU152" s="50"/>
      <c r="DV152" s="50"/>
      <c r="DW152" s="50"/>
      <c r="DX152" s="50"/>
      <c r="DY152" s="50"/>
      <c r="DZ152" s="50"/>
      <c r="EA152" s="50"/>
      <c r="EB152" s="50"/>
      <c r="EC152" s="50"/>
    </row>
    <row r="153" spans="1:133" s="51" customFormat="1" ht="15" x14ac:dyDescent="0.25">
      <c r="A153" s="518"/>
      <c r="B153" s="531"/>
      <c r="C153" s="531"/>
      <c r="D153" s="518"/>
      <c r="E153" s="531"/>
      <c r="F153" s="540"/>
      <c r="G153" s="534"/>
      <c r="H153" s="518"/>
      <c r="I153" s="518"/>
      <c r="J153" s="540"/>
      <c r="K153" s="518"/>
      <c r="L153" s="518"/>
      <c r="M153" s="518"/>
      <c r="N153" s="540"/>
      <c r="O153" s="534"/>
      <c r="P153" s="546"/>
      <c r="Q153" s="549"/>
      <c r="R153" s="482"/>
      <c r="S153" s="483"/>
      <c r="T153" s="482"/>
      <c r="U153" s="472"/>
      <c r="V153" s="46"/>
      <c r="W153" s="139"/>
      <c r="X153" s="300"/>
      <c r="Y153" s="251"/>
      <c r="Z153" s="480">
        <v>3525</v>
      </c>
      <c r="AA153" s="294">
        <v>44757</v>
      </c>
      <c r="AB153" s="296">
        <v>493418</v>
      </c>
      <c r="AC153" s="50"/>
      <c r="AD153" s="50"/>
      <c r="AE153" s="50"/>
      <c r="AF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c r="BI153" s="50"/>
      <c r="BJ153" s="50"/>
      <c r="BK153" s="50"/>
      <c r="BL153" s="50"/>
      <c r="BM153" s="50"/>
      <c r="BN153" s="50"/>
      <c r="BO153" s="50"/>
      <c r="BP153" s="50"/>
      <c r="BQ153" s="50"/>
      <c r="BR153" s="50"/>
      <c r="BS153" s="50"/>
      <c r="BT153" s="50"/>
      <c r="BU153" s="50"/>
      <c r="BV153" s="50"/>
      <c r="BW153" s="50"/>
      <c r="BX153" s="50"/>
      <c r="BY153" s="50"/>
      <c r="BZ153" s="50"/>
      <c r="CA153" s="50"/>
      <c r="CB153" s="50"/>
      <c r="CC153" s="50"/>
      <c r="CD153" s="50"/>
      <c r="CE153" s="50"/>
      <c r="CF153" s="50"/>
      <c r="CG153" s="50"/>
      <c r="CH153" s="50"/>
      <c r="CI153" s="50"/>
      <c r="CJ153" s="50"/>
      <c r="CK153" s="50"/>
      <c r="CL153" s="50"/>
      <c r="CM153" s="50"/>
      <c r="CN153" s="50"/>
      <c r="CO153" s="50"/>
      <c r="CP153" s="50"/>
      <c r="CQ153" s="50"/>
      <c r="CR153" s="50"/>
      <c r="CS153" s="50"/>
      <c r="CT153" s="50"/>
      <c r="CU153" s="50"/>
      <c r="CV153" s="50"/>
      <c r="CW153" s="50"/>
      <c r="CX153" s="50"/>
      <c r="CY153" s="50"/>
      <c r="CZ153" s="50"/>
      <c r="DA153" s="50"/>
      <c r="DB153" s="50"/>
      <c r="DC153" s="50"/>
      <c r="DD153" s="50"/>
      <c r="DE153" s="50"/>
      <c r="DF153" s="50"/>
      <c r="DG153" s="50"/>
      <c r="DH153" s="50"/>
      <c r="DI153" s="50"/>
      <c r="DJ153" s="50"/>
      <c r="DK153" s="50"/>
      <c r="DL153" s="50"/>
      <c r="DM153" s="50"/>
      <c r="DN153" s="50"/>
      <c r="DO153" s="50"/>
      <c r="DP153" s="50"/>
      <c r="DQ153" s="50"/>
      <c r="DR153" s="50"/>
      <c r="DS153" s="50"/>
      <c r="DT153" s="50"/>
      <c r="DU153" s="50"/>
      <c r="DV153" s="50"/>
      <c r="DW153" s="50"/>
      <c r="DX153" s="50"/>
      <c r="DY153" s="50"/>
      <c r="DZ153" s="50"/>
      <c r="EA153" s="50"/>
      <c r="EB153" s="50"/>
      <c r="EC153" s="50"/>
    </row>
    <row r="154" spans="1:133" s="51" customFormat="1" ht="15" x14ac:dyDescent="0.25">
      <c r="A154" s="518"/>
      <c r="B154" s="531"/>
      <c r="C154" s="531"/>
      <c r="D154" s="518"/>
      <c r="E154" s="531"/>
      <c r="F154" s="540"/>
      <c r="G154" s="534"/>
      <c r="H154" s="518"/>
      <c r="I154" s="518"/>
      <c r="J154" s="540"/>
      <c r="K154" s="518"/>
      <c r="L154" s="518"/>
      <c r="M154" s="518"/>
      <c r="N154" s="540"/>
      <c r="O154" s="534"/>
      <c r="P154" s="546"/>
      <c r="Q154" s="549"/>
      <c r="R154" s="482"/>
      <c r="S154" s="483"/>
      <c r="T154" s="482"/>
      <c r="U154" s="472"/>
      <c r="V154" s="46"/>
      <c r="W154" s="139"/>
      <c r="X154" s="300"/>
      <c r="Y154" s="251"/>
      <c r="Z154" s="480">
        <v>3875</v>
      </c>
      <c r="AA154" s="294">
        <v>44774</v>
      </c>
      <c r="AB154" s="296">
        <v>821454</v>
      </c>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50"/>
      <c r="BL154" s="50"/>
      <c r="BM154" s="50"/>
      <c r="BN154" s="50"/>
      <c r="BO154" s="50"/>
      <c r="BP154" s="50"/>
      <c r="BQ154" s="50"/>
      <c r="BR154" s="50"/>
      <c r="BS154" s="50"/>
      <c r="BT154" s="50"/>
      <c r="BU154" s="50"/>
      <c r="BV154" s="50"/>
      <c r="BW154" s="50"/>
      <c r="BX154" s="50"/>
      <c r="BY154" s="50"/>
      <c r="BZ154" s="50"/>
      <c r="CA154" s="50"/>
      <c r="CB154" s="50"/>
      <c r="CC154" s="50"/>
      <c r="CD154" s="50"/>
      <c r="CE154" s="50"/>
      <c r="CF154" s="50"/>
      <c r="CG154" s="50"/>
      <c r="CH154" s="50"/>
      <c r="CI154" s="50"/>
      <c r="CJ154" s="50"/>
      <c r="CK154" s="50"/>
      <c r="CL154" s="50"/>
      <c r="CM154" s="50"/>
      <c r="CN154" s="50"/>
      <c r="CO154" s="50"/>
      <c r="CP154" s="50"/>
      <c r="CQ154" s="50"/>
      <c r="CR154" s="50"/>
      <c r="CS154" s="50"/>
      <c r="CT154" s="50"/>
      <c r="CU154" s="50"/>
      <c r="CV154" s="50"/>
      <c r="CW154" s="50"/>
      <c r="CX154" s="50"/>
      <c r="CY154" s="50"/>
      <c r="CZ154" s="50"/>
      <c r="DA154" s="50"/>
      <c r="DB154" s="50"/>
      <c r="DC154" s="50"/>
      <c r="DD154" s="50"/>
      <c r="DE154" s="50"/>
      <c r="DF154" s="50"/>
      <c r="DG154" s="50"/>
      <c r="DH154" s="50"/>
      <c r="DI154" s="50"/>
      <c r="DJ154" s="50"/>
      <c r="DK154" s="50"/>
      <c r="DL154" s="50"/>
      <c r="DM154" s="50"/>
      <c r="DN154" s="50"/>
      <c r="DO154" s="50"/>
      <c r="DP154" s="50"/>
      <c r="DQ154" s="50"/>
      <c r="DR154" s="50"/>
      <c r="DS154" s="50"/>
      <c r="DT154" s="50"/>
      <c r="DU154" s="50"/>
      <c r="DV154" s="50"/>
      <c r="DW154" s="50"/>
      <c r="DX154" s="50"/>
      <c r="DY154" s="50"/>
      <c r="DZ154" s="50"/>
      <c r="EA154" s="50"/>
      <c r="EB154" s="50"/>
      <c r="EC154" s="50"/>
    </row>
    <row r="155" spans="1:133" s="51" customFormat="1" ht="15" x14ac:dyDescent="0.25">
      <c r="A155" s="518"/>
      <c r="B155" s="531"/>
      <c r="C155" s="531"/>
      <c r="D155" s="518"/>
      <c r="E155" s="531"/>
      <c r="F155" s="540"/>
      <c r="G155" s="534"/>
      <c r="H155" s="518"/>
      <c r="I155" s="518"/>
      <c r="J155" s="540"/>
      <c r="K155" s="518"/>
      <c r="L155" s="518"/>
      <c r="M155" s="518"/>
      <c r="N155" s="540"/>
      <c r="O155" s="534"/>
      <c r="P155" s="546"/>
      <c r="Q155" s="549"/>
      <c r="R155" s="482"/>
      <c r="S155" s="483"/>
      <c r="T155" s="482"/>
      <c r="U155" s="472"/>
      <c r="V155" s="46"/>
      <c r="W155" s="139"/>
      <c r="X155" s="300"/>
      <c r="Y155" s="251"/>
      <c r="Z155" s="480">
        <v>3891</v>
      </c>
      <c r="AA155" s="294">
        <v>44774</v>
      </c>
      <c r="AB155" s="296">
        <v>821454</v>
      </c>
      <c r="AC155" s="50"/>
      <c r="AD155" s="50"/>
      <c r="AE155" s="50"/>
      <c r="AF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c r="BI155" s="50"/>
      <c r="BJ155" s="50"/>
      <c r="BK155" s="50"/>
      <c r="BL155" s="50"/>
      <c r="BM155" s="50"/>
      <c r="BN155" s="50"/>
      <c r="BO155" s="50"/>
      <c r="BP155" s="50"/>
      <c r="BQ155" s="50"/>
      <c r="BR155" s="50"/>
      <c r="BS155" s="50"/>
      <c r="BT155" s="50"/>
      <c r="BU155" s="50"/>
      <c r="BV155" s="50"/>
      <c r="BW155" s="50"/>
      <c r="BX155" s="50"/>
      <c r="BY155" s="50"/>
      <c r="BZ155" s="50"/>
      <c r="CA155" s="50"/>
      <c r="CB155" s="50"/>
      <c r="CC155" s="50"/>
      <c r="CD155" s="50"/>
      <c r="CE155" s="50"/>
      <c r="CF155" s="50"/>
      <c r="CG155" s="50"/>
      <c r="CH155" s="50"/>
      <c r="CI155" s="50"/>
      <c r="CJ155" s="50"/>
      <c r="CK155" s="50"/>
      <c r="CL155" s="50"/>
      <c r="CM155" s="50"/>
      <c r="CN155" s="50"/>
      <c r="CO155" s="50"/>
      <c r="CP155" s="50"/>
      <c r="CQ155" s="50"/>
      <c r="CR155" s="50"/>
      <c r="CS155" s="50"/>
      <c r="CT155" s="50"/>
      <c r="CU155" s="50"/>
      <c r="CV155" s="50"/>
      <c r="CW155" s="50"/>
      <c r="CX155" s="50"/>
      <c r="CY155" s="50"/>
      <c r="CZ155" s="50"/>
      <c r="DA155" s="50"/>
      <c r="DB155" s="50"/>
      <c r="DC155" s="50"/>
      <c r="DD155" s="50"/>
      <c r="DE155" s="50"/>
      <c r="DF155" s="50"/>
      <c r="DG155" s="50"/>
      <c r="DH155" s="50"/>
      <c r="DI155" s="50"/>
      <c r="DJ155" s="50"/>
      <c r="DK155" s="50"/>
      <c r="DL155" s="50"/>
      <c r="DM155" s="50"/>
      <c r="DN155" s="50"/>
      <c r="DO155" s="50"/>
      <c r="DP155" s="50"/>
      <c r="DQ155" s="50"/>
      <c r="DR155" s="50"/>
      <c r="DS155" s="50"/>
      <c r="DT155" s="50"/>
      <c r="DU155" s="50"/>
      <c r="DV155" s="50"/>
      <c r="DW155" s="50"/>
      <c r="DX155" s="50"/>
      <c r="DY155" s="50"/>
      <c r="DZ155" s="50"/>
      <c r="EA155" s="50"/>
      <c r="EB155" s="50"/>
      <c r="EC155" s="50"/>
    </row>
    <row r="156" spans="1:133" s="51" customFormat="1" ht="15" x14ac:dyDescent="0.25">
      <c r="A156" s="518"/>
      <c r="B156" s="531"/>
      <c r="C156" s="531"/>
      <c r="D156" s="518"/>
      <c r="E156" s="531"/>
      <c r="F156" s="540"/>
      <c r="G156" s="534"/>
      <c r="H156" s="518"/>
      <c r="I156" s="518"/>
      <c r="J156" s="540"/>
      <c r="K156" s="518"/>
      <c r="L156" s="518"/>
      <c r="M156" s="518"/>
      <c r="N156" s="540"/>
      <c r="O156" s="534"/>
      <c r="P156" s="546"/>
      <c r="Q156" s="549"/>
      <c r="R156" s="482"/>
      <c r="S156" s="483"/>
      <c r="T156" s="482"/>
      <c r="U156" s="472"/>
      <c r="V156" s="46"/>
      <c r="W156" s="139"/>
      <c r="X156" s="300"/>
      <c r="Y156" s="251"/>
      <c r="Z156" s="480">
        <v>4864</v>
      </c>
      <c r="AA156" s="294">
        <v>44806</v>
      </c>
      <c r="AB156" s="296">
        <v>784718</v>
      </c>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0"/>
      <c r="BV156" s="50"/>
      <c r="BW156" s="50"/>
      <c r="BX156" s="50"/>
      <c r="BY156" s="50"/>
      <c r="BZ156" s="50"/>
      <c r="CA156" s="50"/>
      <c r="CB156" s="50"/>
      <c r="CC156" s="50"/>
      <c r="CD156" s="50"/>
      <c r="CE156" s="50"/>
      <c r="CF156" s="50"/>
      <c r="CG156" s="50"/>
      <c r="CH156" s="50"/>
      <c r="CI156" s="50"/>
      <c r="CJ156" s="50"/>
      <c r="CK156" s="50"/>
      <c r="CL156" s="50"/>
      <c r="CM156" s="50"/>
      <c r="CN156" s="50"/>
      <c r="CO156" s="50"/>
      <c r="CP156" s="50"/>
      <c r="CQ156" s="50"/>
      <c r="CR156" s="50"/>
      <c r="CS156" s="50"/>
      <c r="CT156" s="50"/>
      <c r="CU156" s="50"/>
      <c r="CV156" s="50"/>
      <c r="CW156" s="50"/>
      <c r="CX156" s="50"/>
      <c r="CY156" s="50"/>
      <c r="CZ156" s="50"/>
      <c r="DA156" s="50"/>
      <c r="DB156" s="50"/>
      <c r="DC156" s="50"/>
      <c r="DD156" s="50"/>
      <c r="DE156" s="50"/>
      <c r="DF156" s="50"/>
      <c r="DG156" s="50"/>
      <c r="DH156" s="50"/>
      <c r="DI156" s="50"/>
      <c r="DJ156" s="50"/>
      <c r="DK156" s="50"/>
      <c r="DL156" s="50"/>
      <c r="DM156" s="50"/>
      <c r="DN156" s="50"/>
      <c r="DO156" s="50"/>
      <c r="DP156" s="50"/>
      <c r="DQ156" s="50"/>
      <c r="DR156" s="50"/>
      <c r="DS156" s="50"/>
      <c r="DT156" s="50"/>
      <c r="DU156" s="50"/>
      <c r="DV156" s="50"/>
      <c r="DW156" s="50"/>
      <c r="DX156" s="50"/>
      <c r="DY156" s="50"/>
      <c r="DZ156" s="50"/>
      <c r="EA156" s="50"/>
      <c r="EB156" s="50"/>
      <c r="EC156" s="50"/>
    </row>
    <row r="157" spans="1:133" s="51" customFormat="1" ht="15" x14ac:dyDescent="0.25">
      <c r="A157" s="518"/>
      <c r="B157" s="531"/>
      <c r="C157" s="531"/>
      <c r="D157" s="518"/>
      <c r="E157" s="531"/>
      <c r="F157" s="540"/>
      <c r="G157" s="534"/>
      <c r="H157" s="518"/>
      <c r="I157" s="518"/>
      <c r="J157" s="540"/>
      <c r="K157" s="518"/>
      <c r="L157" s="518"/>
      <c r="M157" s="518"/>
      <c r="N157" s="540"/>
      <c r="O157" s="534"/>
      <c r="P157" s="546"/>
      <c r="Q157" s="549"/>
      <c r="R157" s="482"/>
      <c r="S157" s="483"/>
      <c r="T157" s="482"/>
      <c r="U157" s="472"/>
      <c r="V157" s="46"/>
      <c r="W157" s="139"/>
      <c r="X157" s="300"/>
      <c r="Y157" s="251"/>
      <c r="Z157" s="480">
        <v>4970</v>
      </c>
      <c r="AA157" s="294">
        <v>44819</v>
      </c>
      <c r="AB157" s="296">
        <v>545721</v>
      </c>
      <c r="AC157" s="50"/>
      <c r="AD157" s="50"/>
      <c r="AE157" s="50"/>
      <c r="AF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c r="BI157" s="50"/>
      <c r="BJ157" s="50"/>
      <c r="BK157" s="50"/>
      <c r="BL157" s="50"/>
      <c r="BM157" s="50"/>
      <c r="BN157" s="50"/>
      <c r="BO157" s="50"/>
      <c r="BP157" s="50"/>
      <c r="BQ157" s="50"/>
      <c r="BR157" s="50"/>
      <c r="BS157" s="50"/>
      <c r="BT157" s="50"/>
      <c r="BU157" s="50"/>
      <c r="BV157" s="50"/>
      <c r="BW157" s="50"/>
      <c r="BX157" s="50"/>
      <c r="BY157" s="50"/>
      <c r="BZ157" s="50"/>
      <c r="CA157" s="50"/>
      <c r="CB157" s="50"/>
      <c r="CC157" s="50"/>
      <c r="CD157" s="50"/>
      <c r="CE157" s="50"/>
      <c r="CF157" s="50"/>
      <c r="CG157" s="50"/>
      <c r="CH157" s="50"/>
      <c r="CI157" s="50"/>
      <c r="CJ157" s="50"/>
      <c r="CK157" s="50"/>
      <c r="CL157" s="50"/>
      <c r="CM157" s="50"/>
      <c r="CN157" s="50"/>
      <c r="CO157" s="50"/>
      <c r="CP157" s="50"/>
      <c r="CQ157" s="50"/>
      <c r="CR157" s="50"/>
      <c r="CS157" s="50"/>
      <c r="CT157" s="50"/>
      <c r="CU157" s="50"/>
      <c r="CV157" s="50"/>
      <c r="CW157" s="50"/>
      <c r="CX157" s="50"/>
      <c r="CY157" s="50"/>
      <c r="CZ157" s="50"/>
      <c r="DA157" s="50"/>
      <c r="DB157" s="50"/>
      <c r="DC157" s="50"/>
      <c r="DD157" s="50"/>
      <c r="DE157" s="50"/>
      <c r="DF157" s="50"/>
      <c r="DG157" s="50"/>
      <c r="DH157" s="50"/>
      <c r="DI157" s="50"/>
      <c r="DJ157" s="50"/>
      <c r="DK157" s="50"/>
      <c r="DL157" s="50"/>
      <c r="DM157" s="50"/>
      <c r="DN157" s="50"/>
      <c r="DO157" s="50"/>
      <c r="DP157" s="50"/>
      <c r="DQ157" s="50"/>
      <c r="DR157" s="50"/>
      <c r="DS157" s="50"/>
      <c r="DT157" s="50"/>
      <c r="DU157" s="50"/>
      <c r="DV157" s="50"/>
      <c r="DW157" s="50"/>
      <c r="DX157" s="50"/>
      <c r="DY157" s="50"/>
      <c r="DZ157" s="50"/>
      <c r="EA157" s="50"/>
      <c r="EB157" s="50"/>
      <c r="EC157" s="50"/>
    </row>
    <row r="158" spans="1:133" s="51" customFormat="1" ht="15" x14ac:dyDescent="0.25">
      <c r="A158" s="518"/>
      <c r="B158" s="531"/>
      <c r="C158" s="531"/>
      <c r="D158" s="518"/>
      <c r="E158" s="531"/>
      <c r="F158" s="540"/>
      <c r="G158" s="534"/>
      <c r="H158" s="518"/>
      <c r="I158" s="518"/>
      <c r="J158" s="540"/>
      <c r="K158" s="518"/>
      <c r="L158" s="518"/>
      <c r="M158" s="518"/>
      <c r="N158" s="540"/>
      <c r="O158" s="534"/>
      <c r="P158" s="546"/>
      <c r="Q158" s="549"/>
      <c r="R158" s="482"/>
      <c r="S158" s="483"/>
      <c r="T158" s="482"/>
      <c r="U158" s="472"/>
      <c r="V158" s="46"/>
      <c r="W158" s="139"/>
      <c r="X158" s="300"/>
      <c r="Y158" s="251"/>
      <c r="Z158" s="480">
        <v>4978</v>
      </c>
      <c r="AA158" s="294">
        <v>44820</v>
      </c>
      <c r="AB158" s="296">
        <v>1120918</v>
      </c>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50"/>
      <c r="BL158" s="50"/>
      <c r="BM158" s="50"/>
      <c r="BN158" s="50"/>
      <c r="BO158" s="50"/>
      <c r="BP158" s="50"/>
      <c r="BQ158" s="50"/>
      <c r="BR158" s="50"/>
      <c r="BS158" s="50"/>
      <c r="BT158" s="50"/>
      <c r="BU158" s="50"/>
      <c r="BV158" s="50"/>
      <c r="BW158" s="50"/>
      <c r="BX158" s="50"/>
      <c r="BY158" s="50"/>
      <c r="BZ158" s="50"/>
      <c r="CA158" s="50"/>
      <c r="CB158" s="50"/>
      <c r="CC158" s="50"/>
      <c r="CD158" s="50"/>
      <c r="CE158" s="50"/>
      <c r="CF158" s="50"/>
      <c r="CG158" s="50"/>
      <c r="CH158" s="50"/>
      <c r="CI158" s="50"/>
      <c r="CJ158" s="50"/>
      <c r="CK158" s="50"/>
      <c r="CL158" s="50"/>
      <c r="CM158" s="50"/>
      <c r="CN158" s="50"/>
      <c r="CO158" s="50"/>
      <c r="CP158" s="50"/>
      <c r="CQ158" s="50"/>
      <c r="CR158" s="50"/>
      <c r="CS158" s="50"/>
      <c r="CT158" s="50"/>
      <c r="CU158" s="50"/>
      <c r="CV158" s="50"/>
      <c r="CW158" s="50"/>
      <c r="CX158" s="50"/>
      <c r="CY158" s="50"/>
      <c r="CZ158" s="50"/>
      <c r="DA158" s="50"/>
      <c r="DB158" s="50"/>
      <c r="DC158" s="50"/>
      <c r="DD158" s="50"/>
      <c r="DE158" s="50"/>
      <c r="DF158" s="50"/>
      <c r="DG158" s="50"/>
      <c r="DH158" s="50"/>
      <c r="DI158" s="50"/>
      <c r="DJ158" s="50"/>
      <c r="DK158" s="50"/>
      <c r="DL158" s="50"/>
      <c r="DM158" s="50"/>
      <c r="DN158" s="50"/>
      <c r="DO158" s="50"/>
      <c r="DP158" s="50"/>
      <c r="DQ158" s="50"/>
      <c r="DR158" s="50"/>
      <c r="DS158" s="50"/>
      <c r="DT158" s="50"/>
      <c r="DU158" s="50"/>
      <c r="DV158" s="50"/>
      <c r="DW158" s="50"/>
      <c r="DX158" s="50"/>
      <c r="DY158" s="50"/>
      <c r="DZ158" s="50"/>
      <c r="EA158" s="50"/>
      <c r="EB158" s="50"/>
      <c r="EC158" s="50"/>
    </row>
    <row r="159" spans="1:133" s="51" customFormat="1" ht="15" x14ac:dyDescent="0.25">
      <c r="A159" s="518"/>
      <c r="B159" s="531"/>
      <c r="C159" s="531"/>
      <c r="D159" s="518"/>
      <c r="E159" s="531"/>
      <c r="F159" s="540"/>
      <c r="G159" s="534"/>
      <c r="H159" s="518"/>
      <c r="I159" s="518"/>
      <c r="J159" s="540"/>
      <c r="K159" s="518"/>
      <c r="L159" s="518"/>
      <c r="M159" s="518"/>
      <c r="N159" s="540"/>
      <c r="O159" s="534"/>
      <c r="P159" s="546"/>
      <c r="Q159" s="549"/>
      <c r="R159" s="482"/>
      <c r="S159" s="483"/>
      <c r="T159" s="482"/>
      <c r="U159" s="472"/>
      <c r="V159" s="46"/>
      <c r="W159" s="139"/>
      <c r="X159" s="300"/>
      <c r="Y159" s="251"/>
      <c r="Z159" s="480">
        <v>4985</v>
      </c>
      <c r="AA159" s="294">
        <v>44823</v>
      </c>
      <c r="AB159" s="296">
        <v>367070</v>
      </c>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c r="BI159" s="50"/>
      <c r="BJ159" s="50"/>
      <c r="BK159" s="50"/>
      <c r="BL159" s="50"/>
      <c r="BM159" s="50"/>
      <c r="BN159" s="50"/>
      <c r="BO159" s="50"/>
      <c r="BP159" s="50"/>
      <c r="BQ159" s="50"/>
      <c r="BR159" s="50"/>
      <c r="BS159" s="50"/>
      <c r="BT159" s="50"/>
      <c r="BU159" s="50"/>
      <c r="BV159" s="50"/>
      <c r="BW159" s="50"/>
      <c r="BX159" s="50"/>
      <c r="BY159" s="50"/>
      <c r="BZ159" s="50"/>
      <c r="CA159" s="50"/>
      <c r="CB159" s="50"/>
      <c r="CC159" s="50"/>
      <c r="CD159" s="50"/>
      <c r="CE159" s="50"/>
      <c r="CF159" s="50"/>
      <c r="CG159" s="50"/>
      <c r="CH159" s="50"/>
      <c r="CI159" s="50"/>
      <c r="CJ159" s="50"/>
      <c r="CK159" s="50"/>
      <c r="CL159" s="50"/>
      <c r="CM159" s="50"/>
      <c r="CN159" s="50"/>
      <c r="CO159" s="50"/>
      <c r="CP159" s="50"/>
      <c r="CQ159" s="50"/>
      <c r="CR159" s="50"/>
      <c r="CS159" s="50"/>
      <c r="CT159" s="50"/>
      <c r="CU159" s="50"/>
      <c r="CV159" s="50"/>
      <c r="CW159" s="50"/>
      <c r="CX159" s="50"/>
      <c r="CY159" s="50"/>
      <c r="CZ159" s="50"/>
      <c r="DA159" s="50"/>
      <c r="DB159" s="50"/>
      <c r="DC159" s="50"/>
      <c r="DD159" s="50"/>
      <c r="DE159" s="50"/>
      <c r="DF159" s="50"/>
      <c r="DG159" s="50"/>
      <c r="DH159" s="50"/>
      <c r="DI159" s="50"/>
      <c r="DJ159" s="50"/>
      <c r="DK159" s="50"/>
      <c r="DL159" s="50"/>
      <c r="DM159" s="50"/>
      <c r="DN159" s="50"/>
      <c r="DO159" s="50"/>
      <c r="DP159" s="50"/>
      <c r="DQ159" s="50"/>
      <c r="DR159" s="50"/>
      <c r="DS159" s="50"/>
      <c r="DT159" s="50"/>
      <c r="DU159" s="50"/>
      <c r="DV159" s="50"/>
      <c r="DW159" s="50"/>
      <c r="DX159" s="50"/>
      <c r="DY159" s="50"/>
      <c r="DZ159" s="50"/>
      <c r="EA159" s="50"/>
      <c r="EB159" s="50"/>
      <c r="EC159" s="50"/>
    </row>
    <row r="160" spans="1:133" s="51" customFormat="1" ht="15" x14ac:dyDescent="0.25">
      <c r="A160" s="518"/>
      <c r="B160" s="531"/>
      <c r="C160" s="531"/>
      <c r="D160" s="518"/>
      <c r="E160" s="531"/>
      <c r="F160" s="540"/>
      <c r="G160" s="534"/>
      <c r="H160" s="518"/>
      <c r="I160" s="518"/>
      <c r="J160" s="540"/>
      <c r="K160" s="518"/>
      <c r="L160" s="518"/>
      <c r="M160" s="518"/>
      <c r="N160" s="540"/>
      <c r="O160" s="534"/>
      <c r="P160" s="546"/>
      <c r="Q160" s="549"/>
      <c r="R160" s="482"/>
      <c r="S160" s="483"/>
      <c r="T160" s="482"/>
      <c r="U160" s="472"/>
      <c r="V160" s="46"/>
      <c r="W160" s="139"/>
      <c r="X160" s="300"/>
      <c r="Y160" s="251"/>
      <c r="Z160" s="480"/>
      <c r="AA160" s="294"/>
      <c r="AB160" s="296"/>
      <c r="AC160" s="50"/>
      <c r="AD160" s="50"/>
      <c r="AE160" s="50"/>
      <c r="AF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c r="BI160" s="50"/>
      <c r="BJ160" s="50"/>
      <c r="BK160" s="50"/>
      <c r="BL160" s="50"/>
      <c r="BM160" s="50"/>
      <c r="BN160" s="50"/>
      <c r="BO160" s="50"/>
      <c r="BP160" s="50"/>
      <c r="BQ160" s="50"/>
      <c r="BR160" s="50"/>
      <c r="BS160" s="50"/>
      <c r="BT160" s="50"/>
      <c r="BU160" s="50"/>
      <c r="BV160" s="50"/>
      <c r="BW160" s="50"/>
      <c r="BX160" s="50"/>
      <c r="BY160" s="50"/>
      <c r="BZ160" s="50"/>
      <c r="CA160" s="50"/>
      <c r="CB160" s="50"/>
      <c r="CC160" s="50"/>
      <c r="CD160" s="50"/>
      <c r="CE160" s="50"/>
      <c r="CF160" s="50"/>
      <c r="CG160" s="50"/>
      <c r="CH160" s="50"/>
      <c r="CI160" s="50"/>
      <c r="CJ160" s="50"/>
      <c r="CK160" s="50"/>
      <c r="CL160" s="50"/>
      <c r="CM160" s="50"/>
      <c r="CN160" s="50"/>
      <c r="CO160" s="50"/>
      <c r="CP160" s="50"/>
      <c r="CQ160" s="50"/>
      <c r="CR160" s="50"/>
      <c r="CS160" s="50"/>
      <c r="CT160" s="50"/>
      <c r="CU160" s="50"/>
      <c r="CV160" s="50"/>
      <c r="CW160" s="50"/>
      <c r="CX160" s="50"/>
      <c r="CY160" s="50"/>
      <c r="CZ160" s="50"/>
      <c r="DA160" s="50"/>
      <c r="DB160" s="50"/>
      <c r="DC160" s="50"/>
      <c r="DD160" s="50"/>
      <c r="DE160" s="50"/>
      <c r="DF160" s="50"/>
      <c r="DG160" s="50"/>
      <c r="DH160" s="50"/>
      <c r="DI160" s="50"/>
      <c r="DJ160" s="50"/>
      <c r="DK160" s="50"/>
      <c r="DL160" s="50"/>
      <c r="DM160" s="50"/>
      <c r="DN160" s="50"/>
      <c r="DO160" s="50"/>
      <c r="DP160" s="50"/>
      <c r="DQ160" s="50"/>
      <c r="DR160" s="50"/>
      <c r="DS160" s="50"/>
      <c r="DT160" s="50"/>
      <c r="DU160" s="50"/>
      <c r="DV160" s="50"/>
      <c r="DW160" s="50"/>
      <c r="DX160" s="50"/>
      <c r="DY160" s="50"/>
      <c r="DZ160" s="50"/>
      <c r="EA160" s="50"/>
      <c r="EB160" s="50"/>
      <c r="EC160" s="50"/>
    </row>
    <row r="161" spans="1:133" s="51" customFormat="1" ht="15" x14ac:dyDescent="0.25">
      <c r="A161" s="518"/>
      <c r="B161" s="531"/>
      <c r="C161" s="531"/>
      <c r="D161" s="519"/>
      <c r="E161" s="532"/>
      <c r="F161" s="541"/>
      <c r="G161" s="535"/>
      <c r="H161" s="519"/>
      <c r="I161" s="519"/>
      <c r="J161" s="541"/>
      <c r="K161" s="519"/>
      <c r="L161" s="519"/>
      <c r="M161" s="519"/>
      <c r="N161" s="541"/>
      <c r="O161" s="535"/>
      <c r="P161" s="547"/>
      <c r="Q161" s="549"/>
      <c r="R161" s="482"/>
      <c r="S161" s="483"/>
      <c r="T161" s="482"/>
      <c r="U161" s="472"/>
      <c r="V161" s="46"/>
      <c r="W161" s="139"/>
      <c r="X161" s="300"/>
      <c r="Y161" s="251"/>
      <c r="Z161" s="480"/>
      <c r="AA161" s="294"/>
      <c r="AB161" s="296"/>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c r="BI161" s="50"/>
      <c r="BJ161" s="50"/>
      <c r="BK161" s="50"/>
      <c r="BL161" s="50"/>
      <c r="BM161" s="50"/>
      <c r="BN161" s="50"/>
      <c r="BO161" s="50"/>
      <c r="BP161" s="50"/>
      <c r="BQ161" s="50"/>
      <c r="BR161" s="50"/>
      <c r="BS161" s="50"/>
      <c r="BT161" s="50"/>
      <c r="BU161" s="50"/>
      <c r="BV161" s="50"/>
      <c r="BW161" s="50"/>
      <c r="BX161" s="50"/>
      <c r="BY161" s="50"/>
      <c r="BZ161" s="50"/>
      <c r="CA161" s="50"/>
      <c r="CB161" s="50"/>
      <c r="CC161" s="50"/>
      <c r="CD161" s="50"/>
      <c r="CE161" s="50"/>
      <c r="CF161" s="50"/>
      <c r="CG161" s="50"/>
      <c r="CH161" s="50"/>
      <c r="CI161" s="50"/>
      <c r="CJ161" s="50"/>
      <c r="CK161" s="50"/>
      <c r="CL161" s="50"/>
      <c r="CM161" s="50"/>
      <c r="CN161" s="50"/>
      <c r="CO161" s="50"/>
      <c r="CP161" s="50"/>
      <c r="CQ161" s="50"/>
      <c r="CR161" s="50"/>
      <c r="CS161" s="50"/>
      <c r="CT161" s="50"/>
      <c r="CU161" s="50"/>
      <c r="CV161" s="50"/>
      <c r="CW161" s="50"/>
      <c r="CX161" s="50"/>
      <c r="CY161" s="50"/>
      <c r="CZ161" s="50"/>
      <c r="DA161" s="50"/>
      <c r="DB161" s="50"/>
      <c r="DC161" s="50"/>
      <c r="DD161" s="50"/>
      <c r="DE161" s="50"/>
      <c r="DF161" s="50"/>
      <c r="DG161" s="50"/>
      <c r="DH161" s="50"/>
      <c r="DI161" s="50"/>
      <c r="DJ161" s="50"/>
      <c r="DK161" s="50"/>
      <c r="DL161" s="50"/>
      <c r="DM161" s="50"/>
      <c r="DN161" s="50"/>
      <c r="DO161" s="50"/>
      <c r="DP161" s="50"/>
      <c r="DQ161" s="50"/>
      <c r="DR161" s="50"/>
      <c r="DS161" s="50"/>
      <c r="DT161" s="50"/>
      <c r="DU161" s="50"/>
      <c r="DV161" s="50"/>
      <c r="DW161" s="50"/>
      <c r="DX161" s="50"/>
      <c r="DY161" s="50"/>
      <c r="DZ161" s="50"/>
      <c r="EA161" s="50"/>
      <c r="EB161" s="50"/>
      <c r="EC161" s="50"/>
    </row>
    <row r="162" spans="1:133" s="51" customFormat="1" ht="27" customHeight="1" x14ac:dyDescent="0.25">
      <c r="A162" s="518"/>
      <c r="B162" s="531"/>
      <c r="C162" s="531"/>
      <c r="D162" s="517" t="s">
        <v>867</v>
      </c>
      <c r="E162" s="530" t="s">
        <v>136</v>
      </c>
      <c r="F162" s="539">
        <v>65779738</v>
      </c>
      <c r="G162" s="533">
        <v>0</v>
      </c>
      <c r="H162" s="517"/>
      <c r="I162" s="517"/>
      <c r="J162" s="539">
        <v>2353446</v>
      </c>
      <c r="K162" s="517"/>
      <c r="L162" s="517"/>
      <c r="M162" s="517"/>
      <c r="N162" s="539">
        <v>1457738</v>
      </c>
      <c r="O162" s="533">
        <v>1067386</v>
      </c>
      <c r="P162" s="545">
        <f>+F162+G162+H162+I162+J162+K162+L162+N162-O162</f>
        <v>68523536</v>
      </c>
      <c r="Q162" s="549"/>
      <c r="R162" s="608" t="s">
        <v>657</v>
      </c>
      <c r="S162" s="609">
        <v>4</v>
      </c>
      <c r="T162" s="610" t="s">
        <v>658</v>
      </c>
      <c r="U162" s="533">
        <v>29226124</v>
      </c>
      <c r="V162" s="46"/>
      <c r="W162" s="70">
        <v>31</v>
      </c>
      <c r="X162" s="300" t="s">
        <v>856</v>
      </c>
      <c r="Y162" s="251">
        <v>29226124</v>
      </c>
      <c r="Z162" s="267">
        <v>158</v>
      </c>
      <c r="AA162" s="123">
        <v>44574</v>
      </c>
      <c r="AB162" s="296">
        <v>569741</v>
      </c>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c r="BJ162" s="50"/>
      <c r="BK162" s="50"/>
      <c r="BL162" s="50"/>
      <c r="BM162" s="50"/>
      <c r="BN162" s="50"/>
      <c r="BO162" s="50"/>
      <c r="BP162" s="50"/>
      <c r="BQ162" s="50"/>
      <c r="BR162" s="50"/>
      <c r="BS162" s="50"/>
      <c r="BT162" s="50"/>
      <c r="BU162" s="50"/>
      <c r="BV162" s="50"/>
      <c r="BW162" s="50"/>
      <c r="BX162" s="50"/>
      <c r="BY162" s="50"/>
      <c r="BZ162" s="50"/>
      <c r="CA162" s="50"/>
      <c r="CB162" s="50"/>
      <c r="CC162" s="50"/>
      <c r="CD162" s="50"/>
      <c r="CE162" s="50"/>
      <c r="CF162" s="50"/>
      <c r="CG162" s="50"/>
      <c r="CH162" s="50"/>
      <c r="CI162" s="50"/>
      <c r="CJ162" s="50"/>
      <c r="CK162" s="50"/>
      <c r="CL162" s="50"/>
      <c r="CM162" s="50"/>
      <c r="CN162" s="50"/>
      <c r="CO162" s="50"/>
      <c r="CP162" s="50"/>
      <c r="CQ162" s="50"/>
      <c r="CR162" s="50"/>
      <c r="CS162" s="50"/>
      <c r="CT162" s="50"/>
      <c r="CU162" s="50"/>
      <c r="CV162" s="50"/>
      <c r="CW162" s="50"/>
      <c r="CX162" s="50"/>
      <c r="CY162" s="50"/>
      <c r="CZ162" s="50"/>
      <c r="DA162" s="50"/>
      <c r="DB162" s="50"/>
      <c r="DC162" s="50"/>
      <c r="DD162" s="50"/>
      <c r="DE162" s="50"/>
      <c r="DF162" s="50"/>
      <c r="DG162" s="50"/>
      <c r="DH162" s="50"/>
      <c r="DI162" s="50"/>
      <c r="DJ162" s="50"/>
      <c r="DK162" s="50"/>
      <c r="DL162" s="50"/>
      <c r="DM162" s="50"/>
      <c r="DN162" s="50"/>
      <c r="DO162" s="50"/>
      <c r="DP162" s="50"/>
      <c r="DQ162" s="50"/>
      <c r="DR162" s="50"/>
      <c r="DS162" s="50"/>
      <c r="DT162" s="50"/>
      <c r="DU162" s="50"/>
      <c r="DV162" s="50"/>
      <c r="DW162" s="50"/>
      <c r="DX162" s="50"/>
      <c r="DY162" s="50"/>
      <c r="DZ162" s="50"/>
      <c r="EA162" s="50"/>
      <c r="EB162" s="50"/>
      <c r="EC162" s="50"/>
    </row>
    <row r="163" spans="1:133" s="51" customFormat="1" ht="15" x14ac:dyDescent="0.25">
      <c r="A163" s="518"/>
      <c r="B163" s="531"/>
      <c r="C163" s="531"/>
      <c r="D163" s="518"/>
      <c r="E163" s="531"/>
      <c r="F163" s="540"/>
      <c r="G163" s="534"/>
      <c r="H163" s="518"/>
      <c r="I163" s="518"/>
      <c r="J163" s="540"/>
      <c r="K163" s="518"/>
      <c r="L163" s="518"/>
      <c r="M163" s="518"/>
      <c r="N163" s="540"/>
      <c r="O163" s="534"/>
      <c r="P163" s="546"/>
      <c r="Q163" s="549"/>
      <c r="R163" s="608"/>
      <c r="S163" s="609"/>
      <c r="T163" s="601"/>
      <c r="U163" s="534"/>
      <c r="V163" s="46"/>
      <c r="W163" s="70"/>
      <c r="X163" s="300"/>
      <c r="Y163" s="251"/>
      <c r="Z163" s="267">
        <v>159</v>
      </c>
      <c r="AA163" s="123">
        <v>44574</v>
      </c>
      <c r="AB163" s="296">
        <v>253882</v>
      </c>
      <c r="AC163" s="50"/>
      <c r="AD163" s="50"/>
      <c r="AE163" s="50"/>
      <c r="AF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50"/>
      <c r="CS163" s="50"/>
      <c r="CT163" s="50"/>
      <c r="CU163" s="50"/>
      <c r="CV163" s="50"/>
      <c r="CW163" s="50"/>
      <c r="CX163" s="50"/>
      <c r="CY163" s="50"/>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c r="EA163" s="50"/>
      <c r="EB163" s="50"/>
      <c r="EC163" s="50"/>
    </row>
    <row r="164" spans="1:133" s="51" customFormat="1" ht="15" x14ac:dyDescent="0.25">
      <c r="A164" s="518"/>
      <c r="B164" s="531"/>
      <c r="C164" s="531"/>
      <c r="D164" s="518"/>
      <c r="E164" s="531"/>
      <c r="F164" s="540"/>
      <c r="G164" s="534"/>
      <c r="H164" s="518"/>
      <c r="I164" s="518"/>
      <c r="J164" s="540"/>
      <c r="K164" s="518"/>
      <c r="L164" s="518"/>
      <c r="M164" s="518"/>
      <c r="N164" s="540"/>
      <c r="O164" s="534"/>
      <c r="P164" s="546"/>
      <c r="Q164" s="549"/>
      <c r="R164" s="608"/>
      <c r="S164" s="609"/>
      <c r="T164" s="601"/>
      <c r="U164" s="534"/>
      <c r="V164" s="46"/>
      <c r="W164" s="70"/>
      <c r="X164" s="300"/>
      <c r="Y164" s="251"/>
      <c r="Z164" s="267">
        <v>161</v>
      </c>
      <c r="AA164" s="123">
        <v>44574</v>
      </c>
      <c r="AB164" s="296">
        <v>917734</v>
      </c>
      <c r="AC164" s="50"/>
      <c r="AD164" s="50"/>
      <c r="AE164" s="50"/>
      <c r="AF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c r="BI164" s="50"/>
      <c r="BJ164" s="50"/>
      <c r="BK164" s="50"/>
      <c r="BL164" s="50"/>
      <c r="BM164" s="50"/>
      <c r="BN164" s="50"/>
      <c r="BO164" s="50"/>
      <c r="BP164" s="50"/>
      <c r="BQ164" s="50"/>
      <c r="BR164" s="50"/>
      <c r="BS164" s="50"/>
      <c r="BT164" s="50"/>
      <c r="BU164" s="50"/>
      <c r="BV164" s="50"/>
      <c r="BW164" s="50"/>
      <c r="BX164" s="50"/>
      <c r="BY164" s="50"/>
      <c r="BZ164" s="50"/>
      <c r="CA164" s="50"/>
      <c r="CB164" s="50"/>
      <c r="CC164" s="50"/>
      <c r="CD164" s="50"/>
      <c r="CE164" s="50"/>
      <c r="CF164" s="50"/>
      <c r="CG164" s="50"/>
      <c r="CH164" s="50"/>
      <c r="CI164" s="50"/>
      <c r="CJ164" s="50"/>
      <c r="CK164" s="50"/>
      <c r="CL164" s="50"/>
      <c r="CM164" s="50"/>
      <c r="CN164" s="50"/>
      <c r="CO164" s="50"/>
      <c r="CP164" s="50"/>
      <c r="CQ164" s="50"/>
      <c r="CR164" s="50"/>
      <c r="CS164" s="50"/>
      <c r="CT164" s="50"/>
      <c r="CU164" s="50"/>
      <c r="CV164" s="50"/>
      <c r="CW164" s="50"/>
      <c r="CX164" s="50"/>
      <c r="CY164" s="50"/>
      <c r="CZ164" s="50"/>
      <c r="DA164" s="50"/>
      <c r="DB164" s="50"/>
      <c r="DC164" s="50"/>
      <c r="DD164" s="50"/>
      <c r="DE164" s="50"/>
      <c r="DF164" s="50"/>
      <c r="DG164" s="50"/>
      <c r="DH164" s="50"/>
      <c r="DI164" s="50"/>
      <c r="DJ164" s="50"/>
      <c r="DK164" s="50"/>
      <c r="DL164" s="50"/>
      <c r="DM164" s="50"/>
      <c r="DN164" s="50"/>
      <c r="DO164" s="50"/>
      <c r="DP164" s="50"/>
      <c r="DQ164" s="50"/>
      <c r="DR164" s="50"/>
      <c r="DS164" s="50"/>
      <c r="DT164" s="50"/>
      <c r="DU164" s="50"/>
      <c r="DV164" s="50"/>
      <c r="DW164" s="50"/>
      <c r="DX164" s="50"/>
      <c r="DY164" s="50"/>
      <c r="DZ164" s="50"/>
      <c r="EA164" s="50"/>
      <c r="EB164" s="50"/>
      <c r="EC164" s="50"/>
    </row>
    <row r="165" spans="1:133" s="51" customFormat="1" ht="15" x14ac:dyDescent="0.25">
      <c r="A165" s="518"/>
      <c r="B165" s="531"/>
      <c r="C165" s="531"/>
      <c r="D165" s="518"/>
      <c r="E165" s="531"/>
      <c r="F165" s="540"/>
      <c r="G165" s="534"/>
      <c r="H165" s="518"/>
      <c r="I165" s="518"/>
      <c r="J165" s="540"/>
      <c r="K165" s="518"/>
      <c r="L165" s="518"/>
      <c r="M165" s="518"/>
      <c r="N165" s="540"/>
      <c r="O165" s="534"/>
      <c r="P165" s="546"/>
      <c r="Q165" s="549"/>
      <c r="R165" s="608"/>
      <c r="S165" s="609"/>
      <c r="T165" s="601"/>
      <c r="U165" s="534"/>
      <c r="V165" s="46"/>
      <c r="W165" s="70"/>
      <c r="X165" s="300"/>
      <c r="Y165" s="251"/>
      <c r="Z165" s="267">
        <v>162</v>
      </c>
      <c r="AA165" s="123">
        <v>44574</v>
      </c>
      <c r="AB165" s="296">
        <v>917734</v>
      </c>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50"/>
      <c r="BL165" s="50"/>
      <c r="BM165" s="50"/>
      <c r="BN165" s="50"/>
      <c r="BO165" s="50"/>
      <c r="BP165" s="50"/>
      <c r="BQ165" s="50"/>
      <c r="BR165" s="50"/>
      <c r="BS165" s="50"/>
      <c r="BT165" s="50"/>
      <c r="BU165" s="50"/>
      <c r="BV165" s="50"/>
      <c r="BW165" s="50"/>
      <c r="BX165" s="50"/>
      <c r="BY165" s="50"/>
      <c r="BZ165" s="50"/>
      <c r="CA165" s="50"/>
      <c r="CB165" s="50"/>
      <c r="CC165" s="50"/>
      <c r="CD165" s="50"/>
      <c r="CE165" s="50"/>
      <c r="CF165" s="50"/>
      <c r="CG165" s="50"/>
      <c r="CH165" s="50"/>
      <c r="CI165" s="50"/>
      <c r="CJ165" s="50"/>
      <c r="CK165" s="50"/>
      <c r="CL165" s="50"/>
      <c r="CM165" s="50"/>
      <c r="CN165" s="50"/>
      <c r="CO165" s="50"/>
      <c r="CP165" s="50"/>
      <c r="CQ165" s="50"/>
      <c r="CR165" s="50"/>
      <c r="CS165" s="50"/>
      <c r="CT165" s="50"/>
      <c r="CU165" s="50"/>
      <c r="CV165" s="50"/>
      <c r="CW165" s="50"/>
      <c r="CX165" s="50"/>
      <c r="CY165" s="50"/>
      <c r="CZ165" s="50"/>
      <c r="DA165" s="50"/>
      <c r="DB165" s="50"/>
      <c r="DC165" s="50"/>
      <c r="DD165" s="50"/>
      <c r="DE165" s="50"/>
      <c r="DF165" s="50"/>
      <c r="DG165" s="50"/>
      <c r="DH165" s="50"/>
      <c r="DI165" s="50"/>
      <c r="DJ165" s="50"/>
      <c r="DK165" s="50"/>
      <c r="DL165" s="50"/>
      <c r="DM165" s="50"/>
      <c r="DN165" s="50"/>
      <c r="DO165" s="50"/>
      <c r="DP165" s="50"/>
      <c r="DQ165" s="50"/>
      <c r="DR165" s="50"/>
      <c r="DS165" s="50"/>
      <c r="DT165" s="50"/>
      <c r="DU165" s="50"/>
      <c r="DV165" s="50"/>
      <c r="DW165" s="50"/>
      <c r="DX165" s="50"/>
      <c r="DY165" s="50"/>
      <c r="DZ165" s="50"/>
      <c r="EA165" s="50"/>
      <c r="EB165" s="50"/>
      <c r="EC165" s="50"/>
    </row>
    <row r="166" spans="1:133" s="51" customFormat="1" ht="15" x14ac:dyDescent="0.25">
      <c r="A166" s="518"/>
      <c r="B166" s="531"/>
      <c r="C166" s="531"/>
      <c r="D166" s="518"/>
      <c r="E166" s="531"/>
      <c r="F166" s="540"/>
      <c r="G166" s="534"/>
      <c r="H166" s="518"/>
      <c r="I166" s="518"/>
      <c r="J166" s="540"/>
      <c r="K166" s="518"/>
      <c r="L166" s="518"/>
      <c r="M166" s="518"/>
      <c r="N166" s="540"/>
      <c r="O166" s="534"/>
      <c r="P166" s="546"/>
      <c r="Q166" s="549"/>
      <c r="R166" s="608"/>
      <c r="S166" s="609"/>
      <c r="T166" s="601"/>
      <c r="U166" s="534"/>
      <c r="V166" s="46"/>
      <c r="W166" s="70"/>
      <c r="X166" s="300"/>
      <c r="Y166" s="251"/>
      <c r="Z166" s="267">
        <v>163</v>
      </c>
      <c r="AA166" s="123">
        <v>44574</v>
      </c>
      <c r="AB166" s="296">
        <v>980850</v>
      </c>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50"/>
      <c r="BL166" s="50"/>
      <c r="BM166" s="50"/>
      <c r="BN166" s="50"/>
      <c r="BO166" s="50"/>
      <c r="BP166" s="50"/>
      <c r="BQ166" s="50"/>
      <c r="BR166" s="50"/>
      <c r="BS166" s="50"/>
      <c r="BT166" s="50"/>
      <c r="BU166" s="50"/>
      <c r="BV166" s="50"/>
      <c r="BW166" s="50"/>
      <c r="BX166" s="50"/>
      <c r="BY166" s="50"/>
      <c r="BZ166" s="50"/>
      <c r="CA166" s="50"/>
      <c r="CB166" s="50"/>
      <c r="CC166" s="50"/>
      <c r="CD166" s="50"/>
      <c r="CE166" s="50"/>
      <c r="CF166" s="50"/>
      <c r="CG166" s="50"/>
      <c r="CH166" s="50"/>
      <c r="CI166" s="50"/>
      <c r="CJ166" s="50"/>
      <c r="CK166" s="50"/>
      <c r="CL166" s="50"/>
      <c r="CM166" s="50"/>
      <c r="CN166" s="50"/>
      <c r="CO166" s="50"/>
      <c r="CP166" s="50"/>
      <c r="CQ166" s="50"/>
      <c r="CR166" s="50"/>
      <c r="CS166" s="50"/>
      <c r="CT166" s="50"/>
      <c r="CU166" s="50"/>
      <c r="CV166" s="50"/>
      <c r="CW166" s="50"/>
      <c r="CX166" s="50"/>
      <c r="CY166" s="50"/>
      <c r="CZ166" s="50"/>
      <c r="DA166" s="50"/>
      <c r="DB166" s="50"/>
      <c r="DC166" s="50"/>
      <c r="DD166" s="50"/>
      <c r="DE166" s="50"/>
      <c r="DF166" s="50"/>
      <c r="DG166" s="50"/>
      <c r="DH166" s="50"/>
      <c r="DI166" s="50"/>
      <c r="DJ166" s="50"/>
      <c r="DK166" s="50"/>
      <c r="DL166" s="50"/>
      <c r="DM166" s="50"/>
      <c r="DN166" s="50"/>
      <c r="DO166" s="50"/>
      <c r="DP166" s="50"/>
      <c r="DQ166" s="50"/>
      <c r="DR166" s="50"/>
      <c r="DS166" s="50"/>
      <c r="DT166" s="50"/>
      <c r="DU166" s="50"/>
      <c r="DV166" s="50"/>
      <c r="DW166" s="50"/>
      <c r="DX166" s="50"/>
      <c r="DY166" s="50"/>
      <c r="DZ166" s="50"/>
      <c r="EA166" s="50"/>
      <c r="EB166" s="50"/>
      <c r="EC166" s="50"/>
    </row>
    <row r="167" spans="1:133" s="51" customFormat="1" ht="15" x14ac:dyDescent="0.25">
      <c r="A167" s="518"/>
      <c r="B167" s="531"/>
      <c r="C167" s="531"/>
      <c r="D167" s="518"/>
      <c r="E167" s="531"/>
      <c r="F167" s="540"/>
      <c r="G167" s="534"/>
      <c r="H167" s="518"/>
      <c r="I167" s="518"/>
      <c r="J167" s="540"/>
      <c r="K167" s="518"/>
      <c r="L167" s="518"/>
      <c r="M167" s="518"/>
      <c r="N167" s="540"/>
      <c r="O167" s="534"/>
      <c r="P167" s="546"/>
      <c r="Q167" s="549"/>
      <c r="R167" s="608"/>
      <c r="S167" s="609"/>
      <c r="T167" s="601"/>
      <c r="U167" s="534"/>
      <c r="V167" s="46"/>
      <c r="W167" s="70"/>
      <c r="X167" s="300"/>
      <c r="Y167" s="251"/>
      <c r="Z167" s="267">
        <v>164</v>
      </c>
      <c r="AA167" s="123">
        <v>44574</v>
      </c>
      <c r="AB167" s="296">
        <v>673941</v>
      </c>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50"/>
      <c r="BL167" s="50"/>
      <c r="BM167" s="50"/>
      <c r="BN167" s="50"/>
      <c r="BO167" s="50"/>
      <c r="BP167" s="50"/>
      <c r="BQ167" s="50"/>
      <c r="BR167" s="50"/>
      <c r="BS167" s="50"/>
      <c r="BT167" s="50"/>
      <c r="BU167" s="50"/>
      <c r="BV167" s="50"/>
      <c r="BW167" s="50"/>
      <c r="BX167" s="50"/>
      <c r="BY167" s="50"/>
      <c r="BZ167" s="50"/>
      <c r="CA167" s="50"/>
      <c r="CB167" s="50"/>
      <c r="CC167" s="50"/>
      <c r="CD167" s="50"/>
      <c r="CE167" s="50"/>
      <c r="CF167" s="50"/>
      <c r="CG167" s="50"/>
      <c r="CH167" s="50"/>
      <c r="CI167" s="50"/>
      <c r="CJ167" s="50"/>
      <c r="CK167" s="50"/>
      <c r="CL167" s="50"/>
      <c r="CM167" s="50"/>
      <c r="CN167" s="50"/>
      <c r="CO167" s="50"/>
      <c r="CP167" s="50"/>
      <c r="CQ167" s="50"/>
      <c r="CR167" s="50"/>
      <c r="CS167" s="50"/>
      <c r="CT167" s="50"/>
      <c r="CU167" s="50"/>
      <c r="CV167" s="50"/>
      <c r="CW167" s="50"/>
      <c r="CX167" s="50"/>
      <c r="CY167" s="50"/>
      <c r="CZ167" s="50"/>
      <c r="DA167" s="50"/>
      <c r="DB167" s="50"/>
      <c r="DC167" s="50"/>
      <c r="DD167" s="50"/>
      <c r="DE167" s="50"/>
      <c r="DF167" s="50"/>
      <c r="DG167" s="50"/>
      <c r="DH167" s="50"/>
      <c r="DI167" s="50"/>
      <c r="DJ167" s="50"/>
      <c r="DK167" s="50"/>
      <c r="DL167" s="50"/>
      <c r="DM167" s="50"/>
      <c r="DN167" s="50"/>
      <c r="DO167" s="50"/>
      <c r="DP167" s="50"/>
      <c r="DQ167" s="50"/>
      <c r="DR167" s="50"/>
      <c r="DS167" s="50"/>
      <c r="DT167" s="50"/>
      <c r="DU167" s="50"/>
      <c r="DV167" s="50"/>
      <c r="DW167" s="50"/>
      <c r="DX167" s="50"/>
      <c r="DY167" s="50"/>
      <c r="DZ167" s="50"/>
      <c r="EA167" s="50"/>
      <c r="EB167" s="50"/>
      <c r="EC167" s="50"/>
    </row>
    <row r="168" spans="1:133" s="51" customFormat="1" ht="15" x14ac:dyDescent="0.25">
      <c r="A168" s="518"/>
      <c r="B168" s="531"/>
      <c r="C168" s="531"/>
      <c r="D168" s="518"/>
      <c r="E168" s="531"/>
      <c r="F168" s="540"/>
      <c r="G168" s="534"/>
      <c r="H168" s="518"/>
      <c r="I168" s="518"/>
      <c r="J168" s="540"/>
      <c r="K168" s="518"/>
      <c r="L168" s="518"/>
      <c r="M168" s="518"/>
      <c r="N168" s="540"/>
      <c r="O168" s="534"/>
      <c r="P168" s="546"/>
      <c r="Q168" s="549"/>
      <c r="R168" s="608"/>
      <c r="S168" s="609"/>
      <c r="T168" s="601"/>
      <c r="U168" s="534"/>
      <c r="V168" s="46"/>
      <c r="W168" s="70"/>
      <c r="X168" s="300"/>
      <c r="Y168" s="251"/>
      <c r="Z168" s="267">
        <v>166</v>
      </c>
      <c r="AA168" s="123">
        <v>44574</v>
      </c>
      <c r="AB168" s="296">
        <v>980850</v>
      </c>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c r="BJ168" s="50"/>
      <c r="BK168" s="50"/>
      <c r="BL168" s="50"/>
      <c r="BM168" s="50"/>
      <c r="BN168" s="50"/>
      <c r="BO168" s="50"/>
      <c r="BP168" s="50"/>
      <c r="BQ168" s="50"/>
      <c r="BR168" s="50"/>
      <c r="BS168" s="50"/>
      <c r="BT168" s="50"/>
      <c r="BU168" s="50"/>
      <c r="BV168" s="50"/>
      <c r="BW168" s="50"/>
      <c r="BX168" s="50"/>
      <c r="BY168" s="50"/>
      <c r="BZ168" s="50"/>
      <c r="CA168" s="50"/>
      <c r="CB168" s="50"/>
      <c r="CC168" s="50"/>
      <c r="CD168" s="50"/>
      <c r="CE168" s="50"/>
      <c r="CF168" s="50"/>
      <c r="CG168" s="50"/>
      <c r="CH168" s="50"/>
      <c r="CI168" s="50"/>
      <c r="CJ168" s="50"/>
      <c r="CK168" s="50"/>
      <c r="CL168" s="50"/>
      <c r="CM168" s="50"/>
      <c r="CN168" s="50"/>
      <c r="CO168" s="50"/>
      <c r="CP168" s="50"/>
      <c r="CQ168" s="50"/>
      <c r="CR168" s="50"/>
      <c r="CS168" s="50"/>
      <c r="CT168" s="50"/>
      <c r="CU168" s="50"/>
      <c r="CV168" s="50"/>
      <c r="CW168" s="50"/>
      <c r="CX168" s="50"/>
      <c r="CY168" s="50"/>
      <c r="CZ168" s="50"/>
      <c r="DA168" s="50"/>
      <c r="DB168" s="50"/>
      <c r="DC168" s="50"/>
      <c r="DD168" s="50"/>
      <c r="DE168" s="50"/>
      <c r="DF168" s="50"/>
      <c r="DG168" s="50"/>
      <c r="DH168" s="50"/>
      <c r="DI168" s="50"/>
      <c r="DJ168" s="50"/>
      <c r="DK168" s="50"/>
      <c r="DL168" s="50"/>
      <c r="DM168" s="50"/>
      <c r="DN168" s="50"/>
      <c r="DO168" s="50"/>
      <c r="DP168" s="50"/>
      <c r="DQ168" s="50"/>
      <c r="DR168" s="50"/>
      <c r="DS168" s="50"/>
      <c r="DT168" s="50"/>
      <c r="DU168" s="50"/>
      <c r="DV168" s="50"/>
      <c r="DW168" s="50"/>
      <c r="DX168" s="50"/>
      <c r="DY168" s="50"/>
      <c r="DZ168" s="50"/>
      <c r="EA168" s="50"/>
      <c r="EB168" s="50"/>
      <c r="EC168" s="50"/>
    </row>
    <row r="169" spans="1:133" s="51" customFormat="1" ht="15" x14ac:dyDescent="0.25">
      <c r="A169" s="518"/>
      <c r="B169" s="531"/>
      <c r="C169" s="531"/>
      <c r="D169" s="518"/>
      <c r="E169" s="531"/>
      <c r="F169" s="540"/>
      <c r="G169" s="534"/>
      <c r="H169" s="518"/>
      <c r="I169" s="518"/>
      <c r="J169" s="540"/>
      <c r="K169" s="518"/>
      <c r="L169" s="518"/>
      <c r="M169" s="518"/>
      <c r="N169" s="540"/>
      <c r="O169" s="534"/>
      <c r="P169" s="546"/>
      <c r="Q169" s="549"/>
      <c r="R169" s="608"/>
      <c r="S169" s="609"/>
      <c r="T169" s="601"/>
      <c r="U169" s="534"/>
      <c r="V169" s="46"/>
      <c r="W169" s="70"/>
      <c r="X169" s="300"/>
      <c r="Y169" s="251"/>
      <c r="Z169" s="267">
        <v>167</v>
      </c>
      <c r="AA169" s="123">
        <v>44574</v>
      </c>
      <c r="AB169" s="296">
        <v>936390</v>
      </c>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c r="BO169" s="50"/>
      <c r="BP169" s="50"/>
      <c r="BQ169" s="50"/>
      <c r="BR169" s="50"/>
      <c r="BS169" s="50"/>
      <c r="BT169" s="50"/>
      <c r="BU169" s="50"/>
      <c r="BV169" s="50"/>
      <c r="BW169" s="50"/>
      <c r="BX169" s="50"/>
      <c r="BY169" s="50"/>
      <c r="BZ169" s="50"/>
      <c r="CA169" s="50"/>
      <c r="CB169" s="50"/>
      <c r="CC169" s="50"/>
      <c r="CD169" s="50"/>
      <c r="CE169" s="50"/>
      <c r="CF169" s="50"/>
      <c r="CG169" s="50"/>
      <c r="CH169" s="50"/>
      <c r="CI169" s="50"/>
      <c r="CJ169" s="50"/>
      <c r="CK169" s="50"/>
      <c r="CL169" s="50"/>
      <c r="CM169" s="50"/>
      <c r="CN169" s="50"/>
      <c r="CO169" s="50"/>
      <c r="CP169" s="50"/>
      <c r="CQ169" s="50"/>
      <c r="CR169" s="50"/>
      <c r="CS169" s="50"/>
      <c r="CT169" s="50"/>
      <c r="CU169" s="50"/>
      <c r="CV169" s="50"/>
      <c r="CW169" s="50"/>
      <c r="CX169" s="50"/>
      <c r="CY169" s="50"/>
      <c r="CZ169" s="50"/>
      <c r="DA169" s="50"/>
      <c r="DB169" s="50"/>
      <c r="DC169" s="50"/>
      <c r="DD169" s="50"/>
      <c r="DE169" s="50"/>
      <c r="DF169" s="50"/>
      <c r="DG169" s="50"/>
      <c r="DH169" s="50"/>
      <c r="DI169" s="50"/>
      <c r="DJ169" s="50"/>
      <c r="DK169" s="50"/>
      <c r="DL169" s="50"/>
      <c r="DM169" s="50"/>
      <c r="DN169" s="50"/>
      <c r="DO169" s="50"/>
      <c r="DP169" s="50"/>
      <c r="DQ169" s="50"/>
      <c r="DR169" s="50"/>
      <c r="DS169" s="50"/>
      <c r="DT169" s="50"/>
      <c r="DU169" s="50"/>
      <c r="DV169" s="50"/>
      <c r="DW169" s="50"/>
      <c r="DX169" s="50"/>
      <c r="DY169" s="50"/>
      <c r="DZ169" s="50"/>
      <c r="EA169" s="50"/>
      <c r="EB169" s="50"/>
      <c r="EC169" s="50"/>
    </row>
    <row r="170" spans="1:133" s="51" customFormat="1" ht="15" x14ac:dyDescent="0.25">
      <c r="A170" s="518"/>
      <c r="B170" s="531"/>
      <c r="C170" s="531"/>
      <c r="D170" s="518"/>
      <c r="E170" s="531"/>
      <c r="F170" s="540"/>
      <c r="G170" s="534"/>
      <c r="H170" s="518"/>
      <c r="I170" s="518"/>
      <c r="J170" s="540"/>
      <c r="K170" s="518"/>
      <c r="L170" s="518"/>
      <c r="M170" s="518"/>
      <c r="N170" s="540"/>
      <c r="O170" s="534"/>
      <c r="P170" s="546"/>
      <c r="Q170" s="549"/>
      <c r="R170" s="608"/>
      <c r="S170" s="609"/>
      <c r="T170" s="601"/>
      <c r="U170" s="534"/>
      <c r="V170" s="46"/>
      <c r="W170" s="70"/>
      <c r="X170" s="300"/>
      <c r="Y170" s="251"/>
      <c r="Z170" s="267">
        <v>169</v>
      </c>
      <c r="AA170" s="123">
        <v>44574</v>
      </c>
      <c r="AB170" s="296">
        <v>936390</v>
      </c>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50"/>
      <c r="BL170" s="50"/>
      <c r="BM170" s="50"/>
      <c r="BN170" s="50"/>
      <c r="BO170" s="50"/>
      <c r="BP170" s="50"/>
      <c r="BQ170" s="50"/>
      <c r="BR170" s="50"/>
      <c r="BS170" s="50"/>
      <c r="BT170" s="50"/>
      <c r="BU170" s="50"/>
      <c r="BV170" s="50"/>
      <c r="BW170" s="50"/>
      <c r="BX170" s="50"/>
      <c r="BY170" s="50"/>
      <c r="BZ170" s="50"/>
      <c r="CA170" s="50"/>
      <c r="CB170" s="50"/>
      <c r="CC170" s="50"/>
      <c r="CD170" s="50"/>
      <c r="CE170" s="50"/>
      <c r="CF170" s="50"/>
      <c r="CG170" s="50"/>
      <c r="CH170" s="50"/>
      <c r="CI170" s="50"/>
      <c r="CJ170" s="50"/>
      <c r="CK170" s="50"/>
      <c r="CL170" s="50"/>
      <c r="CM170" s="50"/>
      <c r="CN170" s="50"/>
      <c r="CO170" s="50"/>
      <c r="CP170" s="50"/>
      <c r="CQ170" s="50"/>
      <c r="CR170" s="50"/>
      <c r="CS170" s="50"/>
      <c r="CT170" s="50"/>
      <c r="CU170" s="50"/>
      <c r="CV170" s="50"/>
      <c r="CW170" s="50"/>
      <c r="CX170" s="50"/>
      <c r="CY170" s="50"/>
      <c r="CZ170" s="50"/>
      <c r="DA170" s="50"/>
      <c r="DB170" s="50"/>
      <c r="DC170" s="50"/>
      <c r="DD170" s="50"/>
      <c r="DE170" s="50"/>
      <c r="DF170" s="50"/>
      <c r="DG170" s="50"/>
      <c r="DH170" s="50"/>
      <c r="DI170" s="50"/>
      <c r="DJ170" s="50"/>
      <c r="DK170" s="50"/>
      <c r="DL170" s="50"/>
      <c r="DM170" s="50"/>
      <c r="DN170" s="50"/>
      <c r="DO170" s="50"/>
      <c r="DP170" s="50"/>
      <c r="DQ170" s="50"/>
      <c r="DR170" s="50"/>
      <c r="DS170" s="50"/>
      <c r="DT170" s="50"/>
      <c r="DU170" s="50"/>
      <c r="DV170" s="50"/>
      <c r="DW170" s="50"/>
      <c r="DX170" s="50"/>
      <c r="DY170" s="50"/>
      <c r="DZ170" s="50"/>
      <c r="EA170" s="50"/>
      <c r="EB170" s="50"/>
      <c r="EC170" s="50"/>
    </row>
    <row r="171" spans="1:133" s="51" customFormat="1" ht="15" x14ac:dyDescent="0.25">
      <c r="A171" s="518"/>
      <c r="B171" s="531"/>
      <c r="C171" s="531"/>
      <c r="D171" s="518"/>
      <c r="E171" s="531"/>
      <c r="F171" s="540"/>
      <c r="G171" s="534"/>
      <c r="H171" s="518"/>
      <c r="I171" s="518"/>
      <c r="J171" s="540"/>
      <c r="K171" s="518"/>
      <c r="L171" s="518"/>
      <c r="M171" s="518"/>
      <c r="N171" s="540"/>
      <c r="O171" s="534"/>
      <c r="P171" s="546"/>
      <c r="Q171" s="549"/>
      <c r="R171" s="608"/>
      <c r="S171" s="609"/>
      <c r="T171" s="601"/>
      <c r="U171" s="534"/>
      <c r="V171" s="46"/>
      <c r="W171" s="70"/>
      <c r="X171" s="300"/>
      <c r="Y171" s="251"/>
      <c r="Z171" s="267">
        <v>175</v>
      </c>
      <c r="AA171" s="123">
        <v>44574</v>
      </c>
      <c r="AB171" s="296">
        <v>917734</v>
      </c>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50"/>
      <c r="BL171" s="50"/>
      <c r="BM171" s="50"/>
      <c r="BN171" s="50"/>
      <c r="BO171" s="50"/>
      <c r="BP171" s="50"/>
      <c r="BQ171" s="50"/>
      <c r="BR171" s="50"/>
      <c r="BS171" s="50"/>
      <c r="BT171" s="50"/>
      <c r="BU171" s="50"/>
      <c r="BV171" s="50"/>
      <c r="BW171" s="50"/>
      <c r="BX171" s="50"/>
      <c r="BY171" s="50"/>
      <c r="BZ171" s="50"/>
      <c r="CA171" s="50"/>
      <c r="CB171" s="50"/>
      <c r="CC171" s="50"/>
      <c r="CD171" s="50"/>
      <c r="CE171" s="50"/>
      <c r="CF171" s="50"/>
      <c r="CG171" s="50"/>
      <c r="CH171" s="50"/>
      <c r="CI171" s="50"/>
      <c r="CJ171" s="50"/>
      <c r="CK171" s="50"/>
      <c r="CL171" s="50"/>
      <c r="CM171" s="50"/>
      <c r="CN171" s="50"/>
      <c r="CO171" s="50"/>
      <c r="CP171" s="50"/>
      <c r="CQ171" s="50"/>
      <c r="CR171" s="50"/>
      <c r="CS171" s="50"/>
      <c r="CT171" s="50"/>
      <c r="CU171" s="50"/>
      <c r="CV171" s="50"/>
      <c r="CW171" s="50"/>
      <c r="CX171" s="50"/>
      <c r="CY171" s="50"/>
      <c r="CZ171" s="50"/>
      <c r="DA171" s="50"/>
      <c r="DB171" s="50"/>
      <c r="DC171" s="50"/>
      <c r="DD171" s="50"/>
      <c r="DE171" s="50"/>
      <c r="DF171" s="50"/>
      <c r="DG171" s="50"/>
      <c r="DH171" s="50"/>
      <c r="DI171" s="50"/>
      <c r="DJ171" s="50"/>
      <c r="DK171" s="50"/>
      <c r="DL171" s="50"/>
      <c r="DM171" s="50"/>
      <c r="DN171" s="50"/>
      <c r="DO171" s="50"/>
      <c r="DP171" s="50"/>
      <c r="DQ171" s="50"/>
      <c r="DR171" s="50"/>
      <c r="DS171" s="50"/>
      <c r="DT171" s="50"/>
      <c r="DU171" s="50"/>
      <c r="DV171" s="50"/>
      <c r="DW171" s="50"/>
      <c r="DX171" s="50"/>
      <c r="DY171" s="50"/>
      <c r="DZ171" s="50"/>
      <c r="EA171" s="50"/>
      <c r="EB171" s="50"/>
      <c r="EC171" s="50"/>
    </row>
    <row r="172" spans="1:133" s="51" customFormat="1" ht="15" x14ac:dyDescent="0.25">
      <c r="A172" s="518"/>
      <c r="B172" s="531"/>
      <c r="C172" s="531"/>
      <c r="D172" s="518"/>
      <c r="E172" s="531"/>
      <c r="F172" s="540"/>
      <c r="G172" s="534"/>
      <c r="H172" s="518"/>
      <c r="I172" s="518"/>
      <c r="J172" s="540"/>
      <c r="K172" s="518"/>
      <c r="L172" s="518"/>
      <c r="M172" s="518"/>
      <c r="N172" s="540"/>
      <c r="O172" s="534"/>
      <c r="P172" s="546"/>
      <c r="Q172" s="549"/>
      <c r="R172" s="608"/>
      <c r="S172" s="609"/>
      <c r="T172" s="601"/>
      <c r="U172" s="534"/>
      <c r="V172" s="46"/>
      <c r="W172" s="70"/>
      <c r="X172" s="300"/>
      <c r="Y172" s="251"/>
      <c r="Z172" s="267">
        <v>189</v>
      </c>
      <c r="AA172" s="123">
        <v>44575</v>
      </c>
      <c r="AB172" s="296">
        <v>930054</v>
      </c>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50"/>
      <c r="BL172" s="50"/>
      <c r="BM172" s="50"/>
      <c r="BN172" s="50"/>
      <c r="BO172" s="50"/>
      <c r="BP172" s="50"/>
      <c r="BQ172" s="50"/>
      <c r="BR172" s="50"/>
      <c r="BS172" s="50"/>
      <c r="BT172" s="50"/>
      <c r="BU172" s="50"/>
      <c r="BV172" s="50"/>
      <c r="BW172" s="50"/>
      <c r="BX172" s="50"/>
      <c r="BY172" s="50"/>
      <c r="BZ172" s="50"/>
      <c r="CA172" s="50"/>
      <c r="CB172" s="50"/>
      <c r="CC172" s="50"/>
      <c r="CD172" s="50"/>
      <c r="CE172" s="50"/>
      <c r="CF172" s="50"/>
      <c r="CG172" s="50"/>
      <c r="CH172" s="50"/>
      <c r="CI172" s="50"/>
      <c r="CJ172" s="50"/>
      <c r="CK172" s="50"/>
      <c r="CL172" s="50"/>
      <c r="CM172" s="50"/>
      <c r="CN172" s="50"/>
      <c r="CO172" s="50"/>
      <c r="CP172" s="50"/>
      <c r="CQ172" s="50"/>
      <c r="CR172" s="50"/>
      <c r="CS172" s="50"/>
      <c r="CT172" s="50"/>
      <c r="CU172" s="50"/>
      <c r="CV172" s="50"/>
      <c r="CW172" s="50"/>
      <c r="CX172" s="50"/>
      <c r="CY172" s="50"/>
      <c r="CZ172" s="50"/>
      <c r="DA172" s="50"/>
      <c r="DB172" s="50"/>
      <c r="DC172" s="50"/>
      <c r="DD172" s="50"/>
      <c r="DE172" s="50"/>
      <c r="DF172" s="50"/>
      <c r="DG172" s="50"/>
      <c r="DH172" s="50"/>
      <c r="DI172" s="50"/>
      <c r="DJ172" s="50"/>
      <c r="DK172" s="50"/>
      <c r="DL172" s="50"/>
      <c r="DM172" s="50"/>
      <c r="DN172" s="50"/>
      <c r="DO172" s="50"/>
      <c r="DP172" s="50"/>
      <c r="DQ172" s="50"/>
      <c r="DR172" s="50"/>
      <c r="DS172" s="50"/>
      <c r="DT172" s="50"/>
      <c r="DU172" s="50"/>
      <c r="DV172" s="50"/>
      <c r="DW172" s="50"/>
      <c r="DX172" s="50"/>
      <c r="DY172" s="50"/>
      <c r="DZ172" s="50"/>
      <c r="EA172" s="50"/>
      <c r="EB172" s="50"/>
      <c r="EC172" s="50"/>
    </row>
    <row r="173" spans="1:133" s="51" customFormat="1" ht="15" x14ac:dyDescent="0.25">
      <c r="A173" s="518"/>
      <c r="B173" s="531"/>
      <c r="C173" s="531"/>
      <c r="D173" s="518"/>
      <c r="E173" s="531"/>
      <c r="F173" s="540"/>
      <c r="G173" s="534"/>
      <c r="H173" s="518"/>
      <c r="I173" s="518"/>
      <c r="J173" s="540"/>
      <c r="K173" s="518"/>
      <c r="L173" s="518"/>
      <c r="M173" s="518"/>
      <c r="N173" s="540"/>
      <c r="O173" s="534"/>
      <c r="P173" s="546"/>
      <c r="Q173" s="549"/>
      <c r="R173" s="608"/>
      <c r="S173" s="609"/>
      <c r="T173" s="601"/>
      <c r="U173" s="534"/>
      <c r="V173" s="46"/>
      <c r="W173" s="70"/>
      <c r="X173" s="300"/>
      <c r="Y173" s="251"/>
      <c r="Z173" s="267">
        <v>190</v>
      </c>
      <c r="AA173" s="123">
        <v>44575</v>
      </c>
      <c r="AB173" s="296">
        <v>930054</v>
      </c>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50"/>
      <c r="BL173" s="50"/>
      <c r="BM173" s="50"/>
      <c r="BN173" s="50"/>
      <c r="BO173" s="50"/>
      <c r="BP173" s="50"/>
      <c r="BQ173" s="50"/>
      <c r="BR173" s="50"/>
      <c r="BS173" s="50"/>
      <c r="BT173" s="50"/>
      <c r="BU173" s="50"/>
      <c r="BV173" s="50"/>
      <c r="BW173" s="50"/>
      <c r="BX173" s="50"/>
      <c r="BY173" s="50"/>
      <c r="BZ173" s="50"/>
      <c r="CA173" s="50"/>
      <c r="CB173" s="50"/>
      <c r="CC173" s="50"/>
      <c r="CD173" s="50"/>
      <c r="CE173" s="50"/>
      <c r="CF173" s="50"/>
      <c r="CG173" s="50"/>
      <c r="CH173" s="50"/>
      <c r="CI173" s="50"/>
      <c r="CJ173" s="50"/>
      <c r="CK173" s="50"/>
      <c r="CL173" s="50"/>
      <c r="CM173" s="50"/>
      <c r="CN173" s="50"/>
      <c r="CO173" s="50"/>
      <c r="CP173" s="50"/>
      <c r="CQ173" s="50"/>
      <c r="CR173" s="50"/>
      <c r="CS173" s="50"/>
      <c r="CT173" s="50"/>
      <c r="CU173" s="50"/>
      <c r="CV173" s="50"/>
      <c r="CW173" s="50"/>
      <c r="CX173" s="50"/>
      <c r="CY173" s="50"/>
      <c r="CZ173" s="50"/>
      <c r="DA173" s="50"/>
      <c r="DB173" s="50"/>
      <c r="DC173" s="50"/>
      <c r="DD173" s="50"/>
      <c r="DE173" s="50"/>
      <c r="DF173" s="50"/>
      <c r="DG173" s="50"/>
      <c r="DH173" s="50"/>
      <c r="DI173" s="50"/>
      <c r="DJ173" s="50"/>
      <c r="DK173" s="50"/>
      <c r="DL173" s="50"/>
      <c r="DM173" s="50"/>
      <c r="DN173" s="50"/>
      <c r="DO173" s="50"/>
      <c r="DP173" s="50"/>
      <c r="DQ173" s="50"/>
      <c r="DR173" s="50"/>
      <c r="DS173" s="50"/>
      <c r="DT173" s="50"/>
      <c r="DU173" s="50"/>
      <c r="DV173" s="50"/>
      <c r="DW173" s="50"/>
      <c r="DX173" s="50"/>
      <c r="DY173" s="50"/>
      <c r="DZ173" s="50"/>
      <c r="EA173" s="50"/>
      <c r="EB173" s="50"/>
      <c r="EC173" s="50"/>
    </row>
    <row r="174" spans="1:133" s="51" customFormat="1" ht="15" x14ac:dyDescent="0.25">
      <c r="A174" s="518"/>
      <c r="B174" s="531"/>
      <c r="C174" s="531"/>
      <c r="D174" s="518"/>
      <c r="E174" s="531"/>
      <c r="F174" s="540"/>
      <c r="G174" s="534"/>
      <c r="H174" s="518"/>
      <c r="I174" s="518"/>
      <c r="J174" s="540"/>
      <c r="K174" s="518"/>
      <c r="L174" s="518"/>
      <c r="M174" s="518"/>
      <c r="N174" s="540"/>
      <c r="O174" s="534"/>
      <c r="P174" s="546"/>
      <c r="Q174" s="549"/>
      <c r="R174" s="608"/>
      <c r="S174" s="609"/>
      <c r="T174" s="601"/>
      <c r="U174" s="534"/>
      <c r="V174" s="46"/>
      <c r="W174" s="70"/>
      <c r="X174" s="300"/>
      <c r="Y174" s="251"/>
      <c r="Z174" s="267">
        <v>260</v>
      </c>
      <c r="AA174" s="123">
        <v>44578</v>
      </c>
      <c r="AB174" s="296">
        <v>625994</v>
      </c>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c r="BJ174" s="50"/>
      <c r="BK174" s="50"/>
      <c r="BL174" s="50"/>
      <c r="BM174" s="50"/>
      <c r="BN174" s="50"/>
      <c r="BO174" s="50"/>
      <c r="BP174" s="50"/>
      <c r="BQ174" s="50"/>
      <c r="BR174" s="50"/>
      <c r="BS174" s="50"/>
      <c r="BT174" s="50"/>
      <c r="BU174" s="50"/>
      <c r="BV174" s="50"/>
      <c r="BW174" s="50"/>
      <c r="BX174" s="50"/>
      <c r="BY174" s="50"/>
      <c r="BZ174" s="50"/>
      <c r="CA174" s="50"/>
      <c r="CB174" s="50"/>
      <c r="CC174" s="50"/>
      <c r="CD174" s="50"/>
      <c r="CE174" s="50"/>
      <c r="CF174" s="50"/>
      <c r="CG174" s="50"/>
      <c r="CH174" s="50"/>
      <c r="CI174" s="50"/>
      <c r="CJ174" s="50"/>
      <c r="CK174" s="50"/>
      <c r="CL174" s="50"/>
      <c r="CM174" s="50"/>
      <c r="CN174" s="50"/>
      <c r="CO174" s="50"/>
      <c r="CP174" s="50"/>
      <c r="CQ174" s="50"/>
      <c r="CR174" s="50"/>
      <c r="CS174" s="50"/>
      <c r="CT174" s="50"/>
      <c r="CU174" s="50"/>
      <c r="CV174" s="50"/>
      <c r="CW174" s="50"/>
      <c r="CX174" s="50"/>
      <c r="CY174" s="50"/>
      <c r="CZ174" s="50"/>
      <c r="DA174" s="50"/>
      <c r="DB174" s="50"/>
      <c r="DC174" s="50"/>
      <c r="DD174" s="50"/>
      <c r="DE174" s="50"/>
      <c r="DF174" s="50"/>
      <c r="DG174" s="50"/>
      <c r="DH174" s="50"/>
      <c r="DI174" s="50"/>
      <c r="DJ174" s="50"/>
      <c r="DK174" s="50"/>
      <c r="DL174" s="50"/>
      <c r="DM174" s="50"/>
      <c r="DN174" s="50"/>
      <c r="DO174" s="50"/>
      <c r="DP174" s="50"/>
      <c r="DQ174" s="50"/>
      <c r="DR174" s="50"/>
      <c r="DS174" s="50"/>
      <c r="DT174" s="50"/>
      <c r="DU174" s="50"/>
      <c r="DV174" s="50"/>
      <c r="DW174" s="50"/>
      <c r="DX174" s="50"/>
      <c r="DY174" s="50"/>
      <c r="DZ174" s="50"/>
      <c r="EA174" s="50"/>
      <c r="EB174" s="50"/>
      <c r="EC174" s="50"/>
    </row>
    <row r="175" spans="1:133" s="51" customFormat="1" ht="15" x14ac:dyDescent="0.25">
      <c r="A175" s="518"/>
      <c r="B175" s="531"/>
      <c r="C175" s="531"/>
      <c r="D175" s="518"/>
      <c r="E175" s="531"/>
      <c r="F175" s="540"/>
      <c r="G175" s="534"/>
      <c r="H175" s="518"/>
      <c r="I175" s="518"/>
      <c r="J175" s="540"/>
      <c r="K175" s="518"/>
      <c r="L175" s="518"/>
      <c r="M175" s="518"/>
      <c r="N175" s="540"/>
      <c r="O175" s="534"/>
      <c r="P175" s="546"/>
      <c r="Q175" s="549"/>
      <c r="R175" s="608"/>
      <c r="S175" s="609"/>
      <c r="T175" s="601"/>
      <c r="U175" s="534"/>
      <c r="V175" s="46"/>
      <c r="W175" s="70"/>
      <c r="X175" s="300"/>
      <c r="Y175" s="251"/>
      <c r="Z175" s="267">
        <v>261</v>
      </c>
      <c r="AA175" s="123">
        <v>44578</v>
      </c>
      <c r="AB175" s="296">
        <v>1071738</v>
      </c>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50"/>
      <c r="BL175" s="50"/>
      <c r="BM175" s="50"/>
      <c r="BN175" s="50"/>
      <c r="BO175" s="50"/>
      <c r="BP175" s="50"/>
      <c r="BQ175" s="50"/>
      <c r="BR175" s="50"/>
      <c r="BS175" s="50"/>
      <c r="BT175" s="50"/>
      <c r="BU175" s="50"/>
      <c r="BV175" s="50"/>
      <c r="BW175" s="50"/>
      <c r="BX175" s="50"/>
      <c r="BY175" s="50"/>
      <c r="BZ175" s="50"/>
      <c r="CA175" s="50"/>
      <c r="CB175" s="50"/>
      <c r="CC175" s="50"/>
      <c r="CD175" s="50"/>
      <c r="CE175" s="50"/>
      <c r="CF175" s="50"/>
      <c r="CG175" s="50"/>
      <c r="CH175" s="50"/>
      <c r="CI175" s="50"/>
      <c r="CJ175" s="50"/>
      <c r="CK175" s="50"/>
      <c r="CL175" s="50"/>
      <c r="CM175" s="50"/>
      <c r="CN175" s="50"/>
      <c r="CO175" s="50"/>
      <c r="CP175" s="50"/>
      <c r="CQ175" s="50"/>
      <c r="CR175" s="50"/>
      <c r="CS175" s="50"/>
      <c r="CT175" s="50"/>
      <c r="CU175" s="50"/>
      <c r="CV175" s="50"/>
      <c r="CW175" s="50"/>
      <c r="CX175" s="50"/>
      <c r="CY175" s="50"/>
      <c r="CZ175" s="50"/>
      <c r="DA175" s="50"/>
      <c r="DB175" s="50"/>
      <c r="DC175" s="50"/>
      <c r="DD175" s="50"/>
      <c r="DE175" s="50"/>
      <c r="DF175" s="50"/>
      <c r="DG175" s="50"/>
      <c r="DH175" s="50"/>
      <c r="DI175" s="50"/>
      <c r="DJ175" s="50"/>
      <c r="DK175" s="50"/>
      <c r="DL175" s="50"/>
      <c r="DM175" s="50"/>
      <c r="DN175" s="50"/>
      <c r="DO175" s="50"/>
      <c r="DP175" s="50"/>
      <c r="DQ175" s="50"/>
      <c r="DR175" s="50"/>
      <c r="DS175" s="50"/>
      <c r="DT175" s="50"/>
      <c r="DU175" s="50"/>
      <c r="DV175" s="50"/>
      <c r="DW175" s="50"/>
      <c r="DX175" s="50"/>
      <c r="DY175" s="50"/>
      <c r="DZ175" s="50"/>
      <c r="EA175" s="50"/>
      <c r="EB175" s="50"/>
      <c r="EC175" s="50"/>
    </row>
    <row r="176" spans="1:133" s="51" customFormat="1" ht="15" x14ac:dyDescent="0.25">
      <c r="A176" s="518"/>
      <c r="B176" s="531"/>
      <c r="C176" s="531"/>
      <c r="D176" s="518"/>
      <c r="E176" s="531"/>
      <c r="F176" s="540"/>
      <c r="G176" s="534"/>
      <c r="H176" s="518"/>
      <c r="I176" s="518"/>
      <c r="J176" s="540"/>
      <c r="K176" s="518"/>
      <c r="L176" s="518"/>
      <c r="M176" s="518"/>
      <c r="N176" s="540"/>
      <c r="O176" s="534"/>
      <c r="P176" s="546"/>
      <c r="Q176" s="549"/>
      <c r="R176" s="608"/>
      <c r="S176" s="609"/>
      <c r="T176" s="601"/>
      <c r="U176" s="534"/>
      <c r="V176" s="46"/>
      <c r="W176" s="70"/>
      <c r="X176" s="300"/>
      <c r="Y176" s="251"/>
      <c r="Z176" s="267">
        <v>262</v>
      </c>
      <c r="AA176" s="123">
        <v>44578</v>
      </c>
      <c r="AB176" s="296">
        <v>1384604</v>
      </c>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50"/>
      <c r="BL176" s="50"/>
      <c r="BM176" s="50"/>
      <c r="BN176" s="50"/>
      <c r="BO176" s="50"/>
      <c r="BP176" s="50"/>
      <c r="BQ176" s="50"/>
      <c r="BR176" s="50"/>
      <c r="BS176" s="50"/>
      <c r="BT176" s="50"/>
      <c r="BU176" s="50"/>
      <c r="BV176" s="50"/>
      <c r="BW176" s="50"/>
      <c r="BX176" s="50"/>
      <c r="BY176" s="50"/>
      <c r="BZ176" s="50"/>
      <c r="CA176" s="50"/>
      <c r="CB176" s="50"/>
      <c r="CC176" s="50"/>
      <c r="CD176" s="50"/>
      <c r="CE176" s="50"/>
      <c r="CF176" s="50"/>
      <c r="CG176" s="50"/>
      <c r="CH176" s="50"/>
      <c r="CI176" s="50"/>
      <c r="CJ176" s="50"/>
      <c r="CK176" s="50"/>
      <c r="CL176" s="50"/>
      <c r="CM176" s="50"/>
      <c r="CN176" s="50"/>
      <c r="CO176" s="50"/>
      <c r="CP176" s="50"/>
      <c r="CQ176" s="50"/>
      <c r="CR176" s="50"/>
      <c r="CS176" s="50"/>
      <c r="CT176" s="50"/>
      <c r="CU176" s="50"/>
      <c r="CV176" s="50"/>
      <c r="CW176" s="50"/>
      <c r="CX176" s="50"/>
      <c r="CY176" s="50"/>
      <c r="CZ176" s="50"/>
      <c r="DA176" s="50"/>
      <c r="DB176" s="50"/>
      <c r="DC176" s="50"/>
      <c r="DD176" s="50"/>
      <c r="DE176" s="50"/>
      <c r="DF176" s="50"/>
      <c r="DG176" s="50"/>
      <c r="DH176" s="50"/>
      <c r="DI176" s="50"/>
      <c r="DJ176" s="50"/>
      <c r="DK176" s="50"/>
      <c r="DL176" s="50"/>
      <c r="DM176" s="50"/>
      <c r="DN176" s="50"/>
      <c r="DO176" s="50"/>
      <c r="DP176" s="50"/>
      <c r="DQ176" s="50"/>
      <c r="DR176" s="50"/>
      <c r="DS176" s="50"/>
      <c r="DT176" s="50"/>
      <c r="DU176" s="50"/>
      <c r="DV176" s="50"/>
      <c r="DW176" s="50"/>
      <c r="DX176" s="50"/>
      <c r="DY176" s="50"/>
      <c r="DZ176" s="50"/>
      <c r="EA176" s="50"/>
      <c r="EB176" s="50"/>
      <c r="EC176" s="50"/>
    </row>
    <row r="177" spans="1:133" s="51" customFormat="1" ht="15" x14ac:dyDescent="0.25">
      <c r="A177" s="518"/>
      <c r="B177" s="531"/>
      <c r="C177" s="531"/>
      <c r="D177" s="518"/>
      <c r="E177" s="531"/>
      <c r="F177" s="540"/>
      <c r="G177" s="534"/>
      <c r="H177" s="518"/>
      <c r="I177" s="518"/>
      <c r="J177" s="540"/>
      <c r="K177" s="518"/>
      <c r="L177" s="518"/>
      <c r="M177" s="518"/>
      <c r="N177" s="540"/>
      <c r="O177" s="534"/>
      <c r="P177" s="546"/>
      <c r="Q177" s="549"/>
      <c r="R177" s="608"/>
      <c r="S177" s="609"/>
      <c r="T177" s="601"/>
      <c r="U177" s="534"/>
      <c r="V177" s="46"/>
      <c r="W177" s="70"/>
      <c r="X177" s="300"/>
      <c r="Y177" s="251"/>
      <c r="Z177" s="267">
        <v>263</v>
      </c>
      <c r="AA177" s="123">
        <v>44578</v>
      </c>
      <c r="AB177" s="296">
        <v>1951164</v>
      </c>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BK177" s="50"/>
      <c r="BL177" s="50"/>
      <c r="BM177" s="50"/>
      <c r="BN177" s="50"/>
      <c r="BO177" s="50"/>
      <c r="BP177" s="50"/>
      <c r="BQ177" s="50"/>
      <c r="BR177" s="50"/>
      <c r="BS177" s="50"/>
      <c r="BT177" s="50"/>
      <c r="BU177" s="50"/>
      <c r="BV177" s="50"/>
      <c r="BW177" s="50"/>
      <c r="BX177" s="50"/>
      <c r="BY177" s="50"/>
      <c r="BZ177" s="50"/>
      <c r="CA177" s="50"/>
      <c r="CB177" s="50"/>
      <c r="CC177" s="50"/>
      <c r="CD177" s="50"/>
      <c r="CE177" s="50"/>
      <c r="CF177" s="50"/>
      <c r="CG177" s="50"/>
      <c r="CH177" s="50"/>
      <c r="CI177" s="50"/>
      <c r="CJ177" s="50"/>
      <c r="CK177" s="50"/>
      <c r="CL177" s="50"/>
      <c r="CM177" s="50"/>
      <c r="CN177" s="50"/>
      <c r="CO177" s="50"/>
      <c r="CP177" s="50"/>
      <c r="CQ177" s="50"/>
      <c r="CR177" s="50"/>
      <c r="CS177" s="50"/>
      <c r="CT177" s="50"/>
      <c r="CU177" s="50"/>
      <c r="CV177" s="50"/>
      <c r="CW177" s="50"/>
      <c r="CX177" s="50"/>
      <c r="CY177" s="50"/>
      <c r="CZ177" s="50"/>
      <c r="DA177" s="50"/>
      <c r="DB177" s="50"/>
      <c r="DC177" s="50"/>
      <c r="DD177" s="50"/>
      <c r="DE177" s="50"/>
      <c r="DF177" s="50"/>
      <c r="DG177" s="50"/>
      <c r="DH177" s="50"/>
      <c r="DI177" s="50"/>
      <c r="DJ177" s="50"/>
      <c r="DK177" s="50"/>
      <c r="DL177" s="50"/>
      <c r="DM177" s="50"/>
      <c r="DN177" s="50"/>
      <c r="DO177" s="50"/>
      <c r="DP177" s="50"/>
      <c r="DQ177" s="50"/>
      <c r="DR177" s="50"/>
      <c r="DS177" s="50"/>
      <c r="DT177" s="50"/>
      <c r="DU177" s="50"/>
      <c r="DV177" s="50"/>
      <c r="DW177" s="50"/>
      <c r="DX177" s="50"/>
      <c r="DY177" s="50"/>
      <c r="DZ177" s="50"/>
      <c r="EA177" s="50"/>
      <c r="EB177" s="50"/>
      <c r="EC177" s="50"/>
    </row>
    <row r="178" spans="1:133" s="51" customFormat="1" ht="15" x14ac:dyDescent="0.25">
      <c r="A178" s="518"/>
      <c r="B178" s="531"/>
      <c r="C178" s="531"/>
      <c r="D178" s="518"/>
      <c r="E178" s="531"/>
      <c r="F178" s="540"/>
      <c r="G178" s="534"/>
      <c r="H178" s="518"/>
      <c r="I178" s="518"/>
      <c r="J178" s="540"/>
      <c r="K178" s="518"/>
      <c r="L178" s="518"/>
      <c r="M178" s="518"/>
      <c r="N178" s="540"/>
      <c r="O178" s="534"/>
      <c r="P178" s="546"/>
      <c r="Q178" s="549"/>
      <c r="R178" s="608"/>
      <c r="S178" s="609"/>
      <c r="T178" s="601"/>
      <c r="U178" s="534"/>
      <c r="V178" s="46"/>
      <c r="W178" s="70"/>
      <c r="X178" s="300"/>
      <c r="Y178" s="251"/>
      <c r="Z178" s="267">
        <v>264</v>
      </c>
      <c r="AA178" s="123">
        <v>44578</v>
      </c>
      <c r="AB178" s="296">
        <v>1951164</v>
      </c>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0"/>
      <c r="BV178" s="50"/>
      <c r="BW178" s="50"/>
      <c r="BX178" s="50"/>
      <c r="BY178" s="50"/>
      <c r="BZ178" s="50"/>
      <c r="CA178" s="50"/>
      <c r="CB178" s="50"/>
      <c r="CC178" s="50"/>
      <c r="CD178" s="50"/>
      <c r="CE178" s="50"/>
      <c r="CF178" s="50"/>
      <c r="CG178" s="50"/>
      <c r="CH178" s="50"/>
      <c r="CI178" s="50"/>
      <c r="CJ178" s="50"/>
      <c r="CK178" s="50"/>
      <c r="CL178" s="50"/>
      <c r="CM178" s="50"/>
      <c r="CN178" s="50"/>
      <c r="CO178" s="50"/>
      <c r="CP178" s="50"/>
      <c r="CQ178" s="50"/>
      <c r="CR178" s="50"/>
      <c r="CS178" s="50"/>
      <c r="CT178" s="50"/>
      <c r="CU178" s="50"/>
      <c r="CV178" s="50"/>
      <c r="CW178" s="50"/>
      <c r="CX178" s="50"/>
      <c r="CY178" s="50"/>
      <c r="CZ178" s="50"/>
      <c r="DA178" s="50"/>
      <c r="DB178" s="50"/>
      <c r="DC178" s="50"/>
      <c r="DD178" s="50"/>
      <c r="DE178" s="50"/>
      <c r="DF178" s="50"/>
      <c r="DG178" s="50"/>
      <c r="DH178" s="50"/>
      <c r="DI178" s="50"/>
      <c r="DJ178" s="50"/>
      <c r="DK178" s="50"/>
      <c r="DL178" s="50"/>
      <c r="DM178" s="50"/>
      <c r="DN178" s="50"/>
      <c r="DO178" s="50"/>
      <c r="DP178" s="50"/>
      <c r="DQ178" s="50"/>
      <c r="DR178" s="50"/>
      <c r="DS178" s="50"/>
      <c r="DT178" s="50"/>
      <c r="DU178" s="50"/>
      <c r="DV178" s="50"/>
      <c r="DW178" s="50"/>
      <c r="DX178" s="50"/>
      <c r="DY178" s="50"/>
      <c r="DZ178" s="50"/>
      <c r="EA178" s="50"/>
      <c r="EB178" s="50"/>
      <c r="EC178" s="50"/>
    </row>
    <row r="179" spans="1:133" s="51" customFormat="1" ht="15" x14ac:dyDescent="0.25">
      <c r="A179" s="518"/>
      <c r="B179" s="531"/>
      <c r="C179" s="531"/>
      <c r="D179" s="518"/>
      <c r="E179" s="531"/>
      <c r="F179" s="540"/>
      <c r="G179" s="534"/>
      <c r="H179" s="518"/>
      <c r="I179" s="518"/>
      <c r="J179" s="540"/>
      <c r="K179" s="518"/>
      <c r="L179" s="518"/>
      <c r="M179" s="518"/>
      <c r="N179" s="540"/>
      <c r="O179" s="534"/>
      <c r="P179" s="546"/>
      <c r="Q179" s="549"/>
      <c r="R179" s="608"/>
      <c r="S179" s="609"/>
      <c r="T179" s="601"/>
      <c r="U179" s="534"/>
      <c r="V179" s="46"/>
      <c r="W179" s="70"/>
      <c r="X179" s="300"/>
      <c r="Y179" s="251"/>
      <c r="Z179" s="267">
        <v>265</v>
      </c>
      <c r="AA179" s="123">
        <v>44578</v>
      </c>
      <c r="AB179" s="296">
        <v>625994</v>
      </c>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BK179" s="50"/>
      <c r="BL179" s="50"/>
      <c r="BM179" s="50"/>
      <c r="BN179" s="50"/>
      <c r="BO179" s="50"/>
      <c r="BP179" s="50"/>
      <c r="BQ179" s="50"/>
      <c r="BR179" s="50"/>
      <c r="BS179" s="50"/>
      <c r="BT179" s="50"/>
      <c r="BU179" s="50"/>
      <c r="BV179" s="50"/>
      <c r="BW179" s="50"/>
      <c r="BX179" s="50"/>
      <c r="BY179" s="50"/>
      <c r="BZ179" s="50"/>
      <c r="CA179" s="50"/>
      <c r="CB179" s="50"/>
      <c r="CC179" s="50"/>
      <c r="CD179" s="50"/>
      <c r="CE179" s="50"/>
      <c r="CF179" s="50"/>
      <c r="CG179" s="50"/>
      <c r="CH179" s="50"/>
      <c r="CI179" s="50"/>
      <c r="CJ179" s="50"/>
      <c r="CK179" s="50"/>
      <c r="CL179" s="50"/>
      <c r="CM179" s="50"/>
      <c r="CN179" s="50"/>
      <c r="CO179" s="50"/>
      <c r="CP179" s="50"/>
      <c r="CQ179" s="50"/>
      <c r="CR179" s="50"/>
      <c r="CS179" s="50"/>
      <c r="CT179" s="50"/>
      <c r="CU179" s="50"/>
      <c r="CV179" s="50"/>
      <c r="CW179" s="50"/>
      <c r="CX179" s="50"/>
      <c r="CY179" s="50"/>
      <c r="CZ179" s="50"/>
      <c r="DA179" s="50"/>
      <c r="DB179" s="50"/>
      <c r="DC179" s="50"/>
      <c r="DD179" s="50"/>
      <c r="DE179" s="50"/>
      <c r="DF179" s="50"/>
      <c r="DG179" s="50"/>
      <c r="DH179" s="50"/>
      <c r="DI179" s="50"/>
      <c r="DJ179" s="50"/>
      <c r="DK179" s="50"/>
      <c r="DL179" s="50"/>
      <c r="DM179" s="50"/>
      <c r="DN179" s="50"/>
      <c r="DO179" s="50"/>
      <c r="DP179" s="50"/>
      <c r="DQ179" s="50"/>
      <c r="DR179" s="50"/>
      <c r="DS179" s="50"/>
      <c r="DT179" s="50"/>
      <c r="DU179" s="50"/>
      <c r="DV179" s="50"/>
      <c r="DW179" s="50"/>
      <c r="DX179" s="50"/>
      <c r="DY179" s="50"/>
      <c r="DZ179" s="50"/>
      <c r="EA179" s="50"/>
      <c r="EB179" s="50"/>
      <c r="EC179" s="50"/>
    </row>
    <row r="180" spans="1:133" s="51" customFormat="1" ht="15" x14ac:dyDescent="0.25">
      <c r="A180" s="518"/>
      <c r="B180" s="531"/>
      <c r="C180" s="531"/>
      <c r="D180" s="518"/>
      <c r="E180" s="531"/>
      <c r="F180" s="540"/>
      <c r="G180" s="534"/>
      <c r="H180" s="518"/>
      <c r="I180" s="518"/>
      <c r="J180" s="540"/>
      <c r="K180" s="518"/>
      <c r="L180" s="518"/>
      <c r="M180" s="518"/>
      <c r="N180" s="540"/>
      <c r="O180" s="534"/>
      <c r="P180" s="546"/>
      <c r="Q180" s="549"/>
      <c r="R180" s="608"/>
      <c r="S180" s="609"/>
      <c r="T180" s="601"/>
      <c r="U180" s="534"/>
      <c r="V180" s="46"/>
      <c r="W180" s="70"/>
      <c r="X180" s="300"/>
      <c r="Y180" s="251"/>
      <c r="Z180" s="267">
        <v>266</v>
      </c>
      <c r="AA180" s="123">
        <v>44578</v>
      </c>
      <c r="AB180" s="296">
        <v>548320</v>
      </c>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c r="BS180" s="50"/>
      <c r="BT180" s="50"/>
      <c r="BU180" s="50"/>
      <c r="BV180" s="50"/>
      <c r="BW180" s="50"/>
      <c r="BX180" s="50"/>
      <c r="BY180" s="50"/>
      <c r="BZ180" s="50"/>
      <c r="CA180" s="50"/>
      <c r="CB180" s="50"/>
      <c r="CC180" s="50"/>
      <c r="CD180" s="50"/>
      <c r="CE180" s="50"/>
      <c r="CF180" s="50"/>
      <c r="CG180" s="50"/>
      <c r="CH180" s="50"/>
      <c r="CI180" s="50"/>
      <c r="CJ180" s="50"/>
      <c r="CK180" s="50"/>
      <c r="CL180" s="50"/>
      <c r="CM180" s="50"/>
      <c r="CN180" s="50"/>
      <c r="CO180" s="50"/>
      <c r="CP180" s="50"/>
      <c r="CQ180" s="50"/>
      <c r="CR180" s="50"/>
      <c r="CS180" s="50"/>
      <c r="CT180" s="50"/>
      <c r="CU180" s="50"/>
      <c r="CV180" s="50"/>
      <c r="CW180" s="50"/>
      <c r="CX180" s="50"/>
      <c r="CY180" s="50"/>
      <c r="CZ180" s="50"/>
      <c r="DA180" s="50"/>
      <c r="DB180" s="50"/>
      <c r="DC180" s="50"/>
      <c r="DD180" s="50"/>
      <c r="DE180" s="50"/>
      <c r="DF180" s="50"/>
      <c r="DG180" s="50"/>
      <c r="DH180" s="50"/>
      <c r="DI180" s="50"/>
      <c r="DJ180" s="50"/>
      <c r="DK180" s="50"/>
      <c r="DL180" s="50"/>
      <c r="DM180" s="50"/>
      <c r="DN180" s="50"/>
      <c r="DO180" s="50"/>
      <c r="DP180" s="50"/>
      <c r="DQ180" s="50"/>
      <c r="DR180" s="50"/>
      <c r="DS180" s="50"/>
      <c r="DT180" s="50"/>
      <c r="DU180" s="50"/>
      <c r="DV180" s="50"/>
      <c r="DW180" s="50"/>
      <c r="DX180" s="50"/>
      <c r="DY180" s="50"/>
      <c r="DZ180" s="50"/>
      <c r="EA180" s="50"/>
      <c r="EB180" s="50"/>
      <c r="EC180" s="50"/>
    </row>
    <row r="181" spans="1:133" s="51" customFormat="1" ht="15" x14ac:dyDescent="0.25">
      <c r="A181" s="518"/>
      <c r="B181" s="531"/>
      <c r="C181" s="531"/>
      <c r="D181" s="518"/>
      <c r="E181" s="531"/>
      <c r="F181" s="540"/>
      <c r="G181" s="534"/>
      <c r="H181" s="518"/>
      <c r="I181" s="518"/>
      <c r="J181" s="540"/>
      <c r="K181" s="518"/>
      <c r="L181" s="518"/>
      <c r="M181" s="518"/>
      <c r="N181" s="540"/>
      <c r="O181" s="534"/>
      <c r="P181" s="546"/>
      <c r="Q181" s="549"/>
      <c r="R181" s="608"/>
      <c r="S181" s="609"/>
      <c r="T181" s="601"/>
      <c r="U181" s="534"/>
      <c r="V181" s="46"/>
      <c r="W181" s="70"/>
      <c r="X181" s="300"/>
      <c r="Y181" s="251"/>
      <c r="Z181" s="267">
        <v>267</v>
      </c>
      <c r="AA181" s="123">
        <v>44578</v>
      </c>
      <c r="AB181" s="296">
        <v>0</v>
      </c>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BK181" s="50"/>
      <c r="BL181" s="50"/>
      <c r="BM181" s="50"/>
      <c r="BN181" s="50"/>
      <c r="BO181" s="50"/>
      <c r="BP181" s="50"/>
      <c r="BQ181" s="50"/>
      <c r="BR181" s="50"/>
      <c r="BS181" s="50"/>
      <c r="BT181" s="50"/>
      <c r="BU181" s="50"/>
      <c r="BV181" s="50"/>
      <c r="BW181" s="50"/>
      <c r="BX181" s="50"/>
      <c r="BY181" s="50"/>
      <c r="BZ181" s="50"/>
      <c r="CA181" s="50"/>
      <c r="CB181" s="50"/>
      <c r="CC181" s="50"/>
      <c r="CD181" s="50"/>
      <c r="CE181" s="50"/>
      <c r="CF181" s="50"/>
      <c r="CG181" s="50"/>
      <c r="CH181" s="50"/>
      <c r="CI181" s="50"/>
      <c r="CJ181" s="50"/>
      <c r="CK181" s="50"/>
      <c r="CL181" s="50"/>
      <c r="CM181" s="50"/>
      <c r="CN181" s="50"/>
      <c r="CO181" s="50"/>
      <c r="CP181" s="50"/>
      <c r="CQ181" s="50"/>
      <c r="CR181" s="50"/>
      <c r="CS181" s="50"/>
      <c r="CT181" s="50"/>
      <c r="CU181" s="50"/>
      <c r="CV181" s="50"/>
      <c r="CW181" s="50"/>
      <c r="CX181" s="50"/>
      <c r="CY181" s="50"/>
      <c r="CZ181" s="50"/>
      <c r="DA181" s="50"/>
      <c r="DB181" s="50"/>
      <c r="DC181" s="50"/>
      <c r="DD181" s="50"/>
      <c r="DE181" s="50"/>
      <c r="DF181" s="50"/>
      <c r="DG181" s="50"/>
      <c r="DH181" s="50"/>
      <c r="DI181" s="50"/>
      <c r="DJ181" s="50"/>
      <c r="DK181" s="50"/>
      <c r="DL181" s="50"/>
      <c r="DM181" s="50"/>
      <c r="DN181" s="50"/>
      <c r="DO181" s="50"/>
      <c r="DP181" s="50"/>
      <c r="DQ181" s="50"/>
      <c r="DR181" s="50"/>
      <c r="DS181" s="50"/>
      <c r="DT181" s="50"/>
      <c r="DU181" s="50"/>
      <c r="DV181" s="50"/>
      <c r="DW181" s="50"/>
      <c r="DX181" s="50"/>
      <c r="DY181" s="50"/>
      <c r="DZ181" s="50"/>
      <c r="EA181" s="50"/>
      <c r="EB181" s="50"/>
      <c r="EC181" s="50"/>
    </row>
    <row r="182" spans="1:133" s="51" customFormat="1" ht="15" x14ac:dyDescent="0.25">
      <c r="A182" s="518"/>
      <c r="B182" s="531"/>
      <c r="C182" s="531"/>
      <c r="D182" s="518"/>
      <c r="E182" s="531"/>
      <c r="F182" s="540"/>
      <c r="G182" s="534"/>
      <c r="H182" s="518"/>
      <c r="I182" s="518"/>
      <c r="J182" s="540"/>
      <c r="K182" s="518"/>
      <c r="L182" s="518"/>
      <c r="M182" s="518"/>
      <c r="N182" s="540"/>
      <c r="O182" s="534"/>
      <c r="P182" s="546"/>
      <c r="Q182" s="549"/>
      <c r="R182" s="608"/>
      <c r="S182" s="609"/>
      <c r="T182" s="601"/>
      <c r="U182" s="534"/>
      <c r="V182" s="46"/>
      <c r="W182" s="70"/>
      <c r="X182" s="300"/>
      <c r="Y182" s="251"/>
      <c r="Z182" s="267">
        <v>269</v>
      </c>
      <c r="AA182" s="123">
        <v>44578</v>
      </c>
      <c r="AB182" s="296">
        <v>955421</v>
      </c>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BK182" s="50"/>
      <c r="BL182" s="50"/>
      <c r="BM182" s="50"/>
      <c r="BN182" s="50"/>
      <c r="BO182" s="50"/>
      <c r="BP182" s="50"/>
      <c r="BQ182" s="50"/>
      <c r="BR182" s="50"/>
      <c r="BS182" s="50"/>
      <c r="BT182" s="50"/>
      <c r="BU182" s="50"/>
      <c r="BV182" s="50"/>
      <c r="BW182" s="50"/>
      <c r="BX182" s="50"/>
      <c r="BY182" s="50"/>
      <c r="BZ182" s="50"/>
      <c r="CA182" s="50"/>
      <c r="CB182" s="50"/>
      <c r="CC182" s="50"/>
      <c r="CD182" s="50"/>
      <c r="CE182" s="50"/>
      <c r="CF182" s="50"/>
      <c r="CG182" s="50"/>
      <c r="CH182" s="50"/>
      <c r="CI182" s="50"/>
      <c r="CJ182" s="50"/>
      <c r="CK182" s="50"/>
      <c r="CL182" s="50"/>
      <c r="CM182" s="50"/>
      <c r="CN182" s="50"/>
      <c r="CO182" s="50"/>
      <c r="CP182" s="50"/>
      <c r="CQ182" s="50"/>
      <c r="CR182" s="50"/>
      <c r="CS182" s="50"/>
      <c r="CT182" s="50"/>
      <c r="CU182" s="50"/>
      <c r="CV182" s="50"/>
      <c r="CW182" s="50"/>
      <c r="CX182" s="50"/>
      <c r="CY182" s="50"/>
      <c r="CZ182" s="50"/>
      <c r="DA182" s="50"/>
      <c r="DB182" s="50"/>
      <c r="DC182" s="50"/>
      <c r="DD182" s="50"/>
      <c r="DE182" s="50"/>
      <c r="DF182" s="50"/>
      <c r="DG182" s="50"/>
      <c r="DH182" s="50"/>
      <c r="DI182" s="50"/>
      <c r="DJ182" s="50"/>
      <c r="DK182" s="50"/>
      <c r="DL182" s="50"/>
      <c r="DM182" s="50"/>
      <c r="DN182" s="50"/>
      <c r="DO182" s="50"/>
      <c r="DP182" s="50"/>
      <c r="DQ182" s="50"/>
      <c r="DR182" s="50"/>
      <c r="DS182" s="50"/>
      <c r="DT182" s="50"/>
      <c r="DU182" s="50"/>
      <c r="DV182" s="50"/>
      <c r="DW182" s="50"/>
      <c r="DX182" s="50"/>
      <c r="DY182" s="50"/>
      <c r="DZ182" s="50"/>
      <c r="EA182" s="50"/>
      <c r="EB182" s="50"/>
      <c r="EC182" s="50"/>
    </row>
    <row r="183" spans="1:133" s="51" customFormat="1" ht="15" x14ac:dyDescent="0.25">
      <c r="A183" s="518"/>
      <c r="B183" s="531"/>
      <c r="C183" s="531"/>
      <c r="D183" s="518"/>
      <c r="E183" s="531"/>
      <c r="F183" s="540"/>
      <c r="G183" s="534"/>
      <c r="H183" s="518"/>
      <c r="I183" s="518"/>
      <c r="J183" s="540"/>
      <c r="K183" s="518"/>
      <c r="L183" s="518"/>
      <c r="M183" s="518"/>
      <c r="N183" s="540"/>
      <c r="O183" s="534"/>
      <c r="P183" s="546"/>
      <c r="Q183" s="549"/>
      <c r="R183" s="608"/>
      <c r="S183" s="609"/>
      <c r="T183" s="601"/>
      <c r="U183" s="534"/>
      <c r="V183" s="46"/>
      <c r="W183" s="70"/>
      <c r="X183" s="300"/>
      <c r="Y183" s="251"/>
      <c r="Z183" s="267">
        <v>270</v>
      </c>
      <c r="AA183" s="123">
        <v>44578</v>
      </c>
      <c r="AB183" s="296">
        <v>1114551</v>
      </c>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0"/>
      <c r="DN183" s="50"/>
      <c r="DO183" s="50"/>
      <c r="DP183" s="50"/>
      <c r="DQ183" s="50"/>
      <c r="DR183" s="50"/>
      <c r="DS183" s="50"/>
      <c r="DT183" s="50"/>
      <c r="DU183" s="50"/>
      <c r="DV183" s="50"/>
      <c r="DW183" s="50"/>
      <c r="DX183" s="50"/>
      <c r="DY183" s="50"/>
      <c r="DZ183" s="50"/>
      <c r="EA183" s="50"/>
      <c r="EB183" s="50"/>
      <c r="EC183" s="50"/>
    </row>
    <row r="184" spans="1:133" s="51" customFormat="1" ht="15" x14ac:dyDescent="0.25">
      <c r="A184" s="518"/>
      <c r="B184" s="531"/>
      <c r="C184" s="531"/>
      <c r="D184" s="518"/>
      <c r="E184" s="531"/>
      <c r="F184" s="540"/>
      <c r="G184" s="534"/>
      <c r="H184" s="518"/>
      <c r="I184" s="518"/>
      <c r="J184" s="540"/>
      <c r="K184" s="518"/>
      <c r="L184" s="518"/>
      <c r="M184" s="518"/>
      <c r="N184" s="540"/>
      <c r="O184" s="534"/>
      <c r="P184" s="546"/>
      <c r="Q184" s="549"/>
      <c r="R184" s="608"/>
      <c r="S184" s="609"/>
      <c r="T184" s="601"/>
      <c r="U184" s="534"/>
      <c r="V184" s="46"/>
      <c r="W184" s="70"/>
      <c r="X184" s="300"/>
      <c r="Y184" s="251"/>
      <c r="Z184" s="267">
        <v>465</v>
      </c>
      <c r="AA184" s="123">
        <v>44582</v>
      </c>
      <c r="AB184" s="296">
        <v>841755</v>
      </c>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c r="CR184" s="50"/>
      <c r="CS184" s="50"/>
      <c r="CT184" s="50"/>
      <c r="CU184" s="50"/>
      <c r="CV184" s="50"/>
      <c r="CW184" s="50"/>
      <c r="CX184" s="50"/>
      <c r="CY184" s="50"/>
      <c r="CZ184" s="50"/>
      <c r="DA184" s="50"/>
      <c r="DB184" s="50"/>
      <c r="DC184" s="50"/>
      <c r="DD184" s="50"/>
      <c r="DE184" s="50"/>
      <c r="DF184" s="50"/>
      <c r="DG184" s="50"/>
      <c r="DH184" s="50"/>
      <c r="DI184" s="50"/>
      <c r="DJ184" s="50"/>
      <c r="DK184" s="50"/>
      <c r="DL184" s="50"/>
      <c r="DM184" s="50"/>
      <c r="DN184" s="50"/>
      <c r="DO184" s="50"/>
      <c r="DP184" s="50"/>
      <c r="DQ184" s="50"/>
      <c r="DR184" s="50"/>
      <c r="DS184" s="50"/>
      <c r="DT184" s="50"/>
      <c r="DU184" s="50"/>
      <c r="DV184" s="50"/>
      <c r="DW184" s="50"/>
      <c r="DX184" s="50"/>
      <c r="DY184" s="50"/>
      <c r="DZ184" s="50"/>
      <c r="EA184" s="50"/>
      <c r="EB184" s="50"/>
      <c r="EC184" s="50"/>
    </row>
    <row r="185" spans="1:133" s="51" customFormat="1" ht="15" x14ac:dyDescent="0.25">
      <c r="A185" s="518"/>
      <c r="B185" s="531"/>
      <c r="C185" s="531"/>
      <c r="D185" s="518"/>
      <c r="E185" s="531"/>
      <c r="F185" s="540"/>
      <c r="G185" s="534"/>
      <c r="H185" s="518"/>
      <c r="I185" s="518"/>
      <c r="J185" s="540"/>
      <c r="K185" s="518"/>
      <c r="L185" s="518"/>
      <c r="M185" s="518"/>
      <c r="N185" s="540"/>
      <c r="O185" s="534"/>
      <c r="P185" s="546"/>
      <c r="Q185" s="549"/>
      <c r="R185" s="608"/>
      <c r="S185" s="609"/>
      <c r="T185" s="601"/>
      <c r="U185" s="534"/>
      <c r="V185" s="46"/>
      <c r="W185" s="70"/>
      <c r="X185" s="300"/>
      <c r="Y185" s="251"/>
      <c r="Z185" s="267">
        <v>557</v>
      </c>
      <c r="AA185" s="123">
        <v>44585</v>
      </c>
      <c r="AB185" s="296">
        <v>949074</v>
      </c>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c r="CR185" s="50"/>
      <c r="CS185" s="50"/>
      <c r="CT185" s="50"/>
      <c r="CU185" s="50"/>
      <c r="CV185" s="50"/>
      <c r="CW185" s="50"/>
      <c r="CX185" s="50"/>
      <c r="CY185" s="50"/>
      <c r="CZ185" s="50"/>
      <c r="DA185" s="50"/>
      <c r="DB185" s="50"/>
      <c r="DC185" s="50"/>
      <c r="DD185" s="50"/>
      <c r="DE185" s="50"/>
      <c r="DF185" s="50"/>
      <c r="DG185" s="50"/>
      <c r="DH185" s="50"/>
      <c r="DI185" s="50"/>
      <c r="DJ185" s="50"/>
      <c r="DK185" s="50"/>
      <c r="DL185" s="50"/>
      <c r="DM185" s="50"/>
      <c r="DN185" s="50"/>
      <c r="DO185" s="50"/>
      <c r="DP185" s="50"/>
      <c r="DQ185" s="50"/>
      <c r="DR185" s="50"/>
      <c r="DS185" s="50"/>
      <c r="DT185" s="50"/>
      <c r="DU185" s="50"/>
      <c r="DV185" s="50"/>
      <c r="DW185" s="50"/>
      <c r="DX185" s="50"/>
      <c r="DY185" s="50"/>
      <c r="DZ185" s="50"/>
      <c r="EA185" s="50"/>
      <c r="EB185" s="50"/>
      <c r="EC185" s="50"/>
    </row>
    <row r="186" spans="1:133" s="51" customFormat="1" ht="15" x14ac:dyDescent="0.25">
      <c r="A186" s="518"/>
      <c r="B186" s="531"/>
      <c r="C186" s="531"/>
      <c r="D186" s="518"/>
      <c r="E186" s="531"/>
      <c r="F186" s="540"/>
      <c r="G186" s="534"/>
      <c r="H186" s="518"/>
      <c r="I186" s="518"/>
      <c r="J186" s="540"/>
      <c r="K186" s="518"/>
      <c r="L186" s="518"/>
      <c r="M186" s="518"/>
      <c r="N186" s="540"/>
      <c r="O186" s="534"/>
      <c r="P186" s="546"/>
      <c r="Q186" s="549"/>
      <c r="R186" s="608"/>
      <c r="S186" s="609"/>
      <c r="T186" s="601"/>
      <c r="U186" s="534"/>
      <c r="V186" s="46"/>
      <c r="W186" s="70"/>
      <c r="X186" s="300"/>
      <c r="Y186" s="251"/>
      <c r="Z186" s="267">
        <v>569</v>
      </c>
      <c r="AA186" s="123">
        <v>44587</v>
      </c>
      <c r="AB186" s="296">
        <v>866904</v>
      </c>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c r="CR186" s="50"/>
      <c r="CS186" s="50"/>
      <c r="CT186" s="50"/>
      <c r="CU186" s="50"/>
      <c r="CV186" s="50"/>
      <c r="CW186" s="50"/>
      <c r="CX186" s="50"/>
      <c r="CY186" s="50"/>
      <c r="CZ186" s="50"/>
      <c r="DA186" s="50"/>
      <c r="DB186" s="50"/>
      <c r="DC186" s="50"/>
      <c r="DD186" s="50"/>
      <c r="DE186" s="50"/>
      <c r="DF186" s="50"/>
      <c r="DG186" s="50"/>
      <c r="DH186" s="50"/>
      <c r="DI186" s="50"/>
      <c r="DJ186" s="50"/>
      <c r="DK186" s="50"/>
      <c r="DL186" s="50"/>
      <c r="DM186" s="50"/>
      <c r="DN186" s="50"/>
      <c r="DO186" s="50"/>
      <c r="DP186" s="50"/>
      <c r="DQ186" s="50"/>
      <c r="DR186" s="50"/>
      <c r="DS186" s="50"/>
      <c r="DT186" s="50"/>
      <c r="DU186" s="50"/>
      <c r="DV186" s="50"/>
      <c r="DW186" s="50"/>
      <c r="DX186" s="50"/>
      <c r="DY186" s="50"/>
      <c r="DZ186" s="50"/>
      <c r="EA186" s="50"/>
      <c r="EB186" s="50"/>
      <c r="EC186" s="50"/>
    </row>
    <row r="187" spans="1:133" s="51" customFormat="1" ht="15" x14ac:dyDescent="0.25">
      <c r="A187" s="518"/>
      <c r="B187" s="531"/>
      <c r="C187" s="531"/>
      <c r="D187" s="518"/>
      <c r="E187" s="531"/>
      <c r="F187" s="540"/>
      <c r="G187" s="534"/>
      <c r="H187" s="518"/>
      <c r="I187" s="518"/>
      <c r="J187" s="540"/>
      <c r="K187" s="518"/>
      <c r="L187" s="518"/>
      <c r="M187" s="518"/>
      <c r="N187" s="540"/>
      <c r="O187" s="534"/>
      <c r="P187" s="546"/>
      <c r="Q187" s="549"/>
      <c r="R187" s="608"/>
      <c r="S187" s="609"/>
      <c r="T187" s="601"/>
      <c r="U187" s="534"/>
      <c r="V187" s="46"/>
      <c r="W187" s="70"/>
      <c r="X187" s="300"/>
      <c r="Y187" s="251"/>
      <c r="Z187" s="267">
        <v>1001</v>
      </c>
      <c r="AA187" s="123">
        <v>44589</v>
      </c>
      <c r="AB187" s="296">
        <v>866904</v>
      </c>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c r="CR187" s="50"/>
      <c r="CS187" s="50"/>
      <c r="CT187" s="50"/>
      <c r="CU187" s="50"/>
      <c r="CV187" s="50"/>
      <c r="CW187" s="50"/>
      <c r="CX187" s="50"/>
      <c r="CY187" s="50"/>
      <c r="CZ187" s="50"/>
      <c r="DA187" s="50"/>
      <c r="DB187" s="50"/>
      <c r="DC187" s="50"/>
      <c r="DD187" s="50"/>
      <c r="DE187" s="50"/>
      <c r="DF187" s="50"/>
      <c r="DG187" s="50"/>
      <c r="DH187" s="50"/>
      <c r="DI187" s="50"/>
      <c r="DJ187" s="50"/>
      <c r="DK187" s="50"/>
      <c r="DL187" s="50"/>
      <c r="DM187" s="50"/>
      <c r="DN187" s="50"/>
      <c r="DO187" s="50"/>
      <c r="DP187" s="50"/>
      <c r="DQ187" s="50"/>
      <c r="DR187" s="50"/>
      <c r="DS187" s="50"/>
      <c r="DT187" s="50"/>
      <c r="DU187" s="50"/>
      <c r="DV187" s="50"/>
      <c r="DW187" s="50"/>
      <c r="DX187" s="50"/>
      <c r="DY187" s="50"/>
      <c r="DZ187" s="50"/>
      <c r="EA187" s="50"/>
      <c r="EB187" s="50"/>
      <c r="EC187" s="50"/>
    </row>
    <row r="188" spans="1:133" s="51" customFormat="1" ht="15" x14ac:dyDescent="0.25">
      <c r="A188" s="518"/>
      <c r="B188" s="531"/>
      <c r="C188" s="531"/>
      <c r="D188" s="518"/>
      <c r="E188" s="531"/>
      <c r="F188" s="540"/>
      <c r="G188" s="534"/>
      <c r="H188" s="518"/>
      <c r="I188" s="518"/>
      <c r="J188" s="540"/>
      <c r="K188" s="518"/>
      <c r="L188" s="518"/>
      <c r="M188" s="518"/>
      <c r="N188" s="540"/>
      <c r="O188" s="534"/>
      <c r="P188" s="546"/>
      <c r="Q188" s="549"/>
      <c r="R188" s="608"/>
      <c r="S188" s="609"/>
      <c r="T188" s="601"/>
      <c r="U188" s="534"/>
      <c r="V188" s="46"/>
      <c r="W188" s="70"/>
      <c r="X188" s="300"/>
      <c r="Y188" s="251"/>
      <c r="Z188" s="267">
        <v>1050</v>
      </c>
      <c r="AA188" s="123">
        <v>44589</v>
      </c>
      <c r="AB188" s="296">
        <v>822926</v>
      </c>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c r="CR188" s="50"/>
      <c r="CS188" s="50"/>
      <c r="CT188" s="50"/>
      <c r="CU188" s="50"/>
      <c r="CV188" s="50"/>
      <c r="CW188" s="50"/>
      <c r="CX188" s="50"/>
      <c r="CY188" s="50"/>
      <c r="CZ188" s="50"/>
      <c r="DA188" s="50"/>
      <c r="DB188" s="50"/>
      <c r="DC188" s="50"/>
      <c r="DD188" s="50"/>
      <c r="DE188" s="50"/>
      <c r="DF188" s="50"/>
      <c r="DG188" s="50"/>
      <c r="DH188" s="50"/>
      <c r="DI188" s="50"/>
      <c r="DJ188" s="50"/>
      <c r="DK188" s="50"/>
      <c r="DL188" s="50"/>
      <c r="DM188" s="50"/>
      <c r="DN188" s="50"/>
      <c r="DO188" s="50"/>
      <c r="DP188" s="50"/>
      <c r="DQ188" s="50"/>
      <c r="DR188" s="50"/>
      <c r="DS188" s="50"/>
      <c r="DT188" s="50"/>
      <c r="DU188" s="50"/>
      <c r="DV188" s="50"/>
      <c r="DW188" s="50"/>
      <c r="DX188" s="50"/>
      <c r="DY188" s="50"/>
      <c r="DZ188" s="50"/>
      <c r="EA188" s="50"/>
      <c r="EB188" s="50"/>
      <c r="EC188" s="50"/>
    </row>
    <row r="189" spans="1:133" s="51" customFormat="1" ht="15" x14ac:dyDescent="0.25">
      <c r="A189" s="518"/>
      <c r="B189" s="531"/>
      <c r="C189" s="531"/>
      <c r="D189" s="518"/>
      <c r="E189" s="531"/>
      <c r="F189" s="540"/>
      <c r="G189" s="534"/>
      <c r="H189" s="518"/>
      <c r="I189" s="518"/>
      <c r="J189" s="540"/>
      <c r="K189" s="518"/>
      <c r="L189" s="518"/>
      <c r="M189" s="518"/>
      <c r="N189" s="540"/>
      <c r="O189" s="534"/>
      <c r="P189" s="546"/>
      <c r="Q189" s="549"/>
      <c r="R189" s="608"/>
      <c r="S189" s="609"/>
      <c r="T189" s="602"/>
      <c r="U189" s="535"/>
      <c r="V189" s="46"/>
      <c r="W189" s="70"/>
      <c r="X189" s="300"/>
      <c r="Y189" s="251"/>
      <c r="Z189" s="267">
        <v>1051</v>
      </c>
      <c r="AA189" s="123">
        <v>44589</v>
      </c>
      <c r="AB189" s="296">
        <v>565432</v>
      </c>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c r="CR189" s="50"/>
      <c r="CS189" s="50"/>
      <c r="CT189" s="50"/>
      <c r="CU189" s="50"/>
      <c r="CV189" s="50"/>
      <c r="CW189" s="50"/>
      <c r="CX189" s="50"/>
      <c r="CY189" s="50"/>
      <c r="CZ189" s="50"/>
      <c r="DA189" s="50"/>
      <c r="DB189" s="50"/>
      <c r="DC189" s="50"/>
      <c r="DD189" s="50"/>
      <c r="DE189" s="50"/>
      <c r="DF189" s="50"/>
      <c r="DG189" s="50"/>
      <c r="DH189" s="50"/>
      <c r="DI189" s="50"/>
      <c r="DJ189" s="50"/>
      <c r="DK189" s="50"/>
      <c r="DL189" s="50"/>
      <c r="DM189" s="50"/>
      <c r="DN189" s="50"/>
      <c r="DO189" s="50"/>
      <c r="DP189" s="50"/>
      <c r="DQ189" s="50"/>
      <c r="DR189" s="50"/>
      <c r="DS189" s="50"/>
      <c r="DT189" s="50"/>
      <c r="DU189" s="50"/>
      <c r="DV189" s="50"/>
      <c r="DW189" s="50"/>
      <c r="DX189" s="50"/>
      <c r="DY189" s="50"/>
      <c r="DZ189" s="50"/>
      <c r="EA189" s="50"/>
      <c r="EB189" s="50"/>
      <c r="EC189" s="50"/>
    </row>
    <row r="190" spans="1:133" s="51" customFormat="1" ht="15" x14ac:dyDescent="0.25">
      <c r="A190" s="518"/>
      <c r="B190" s="531"/>
      <c r="C190" s="531"/>
      <c r="D190" s="518"/>
      <c r="E190" s="531"/>
      <c r="F190" s="540"/>
      <c r="G190" s="534"/>
      <c r="H190" s="518"/>
      <c r="I190" s="518"/>
      <c r="J190" s="540"/>
      <c r="K190" s="518"/>
      <c r="L190" s="518"/>
      <c r="M190" s="518"/>
      <c r="N190" s="540"/>
      <c r="O190" s="534"/>
      <c r="P190" s="546"/>
      <c r="Q190" s="549"/>
      <c r="R190" s="464"/>
      <c r="S190" s="465"/>
      <c r="T190" s="458"/>
      <c r="U190" s="455"/>
      <c r="V190" s="46"/>
      <c r="W190" s="70"/>
      <c r="X190" s="300"/>
      <c r="Y190" s="277"/>
      <c r="Z190" s="464">
        <v>1052</v>
      </c>
      <c r="AA190" s="294">
        <v>44589</v>
      </c>
      <c r="AB190" s="296">
        <v>822926</v>
      </c>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c r="CR190" s="50"/>
      <c r="CS190" s="50"/>
      <c r="CT190" s="50"/>
      <c r="CU190" s="50"/>
      <c r="CV190" s="50"/>
      <c r="CW190" s="50"/>
      <c r="CX190" s="50"/>
      <c r="CY190" s="50"/>
      <c r="CZ190" s="50"/>
      <c r="DA190" s="50"/>
      <c r="DB190" s="50"/>
      <c r="DC190" s="50"/>
      <c r="DD190" s="50"/>
      <c r="DE190" s="50"/>
      <c r="DF190" s="50"/>
      <c r="DG190" s="50"/>
      <c r="DH190" s="50"/>
      <c r="DI190" s="50"/>
      <c r="DJ190" s="50"/>
      <c r="DK190" s="50"/>
      <c r="DL190" s="50"/>
      <c r="DM190" s="50"/>
      <c r="DN190" s="50"/>
      <c r="DO190" s="50"/>
      <c r="DP190" s="50"/>
      <c r="DQ190" s="50"/>
      <c r="DR190" s="50"/>
      <c r="DS190" s="50"/>
      <c r="DT190" s="50"/>
      <c r="DU190" s="50"/>
      <c r="DV190" s="50"/>
      <c r="DW190" s="50"/>
      <c r="DX190" s="50"/>
      <c r="DY190" s="50"/>
      <c r="DZ190" s="50"/>
      <c r="EA190" s="50"/>
      <c r="EB190" s="50"/>
      <c r="EC190" s="50"/>
    </row>
    <row r="191" spans="1:133" s="51" customFormat="1" ht="15" x14ac:dyDescent="0.25">
      <c r="A191" s="518"/>
      <c r="B191" s="531"/>
      <c r="C191" s="531"/>
      <c r="D191" s="518"/>
      <c r="E191" s="531"/>
      <c r="F191" s="540"/>
      <c r="G191" s="534"/>
      <c r="H191" s="518"/>
      <c r="I191" s="518"/>
      <c r="J191" s="540"/>
      <c r="K191" s="518"/>
      <c r="L191" s="518"/>
      <c r="M191" s="518"/>
      <c r="N191" s="540"/>
      <c r="O191" s="534"/>
      <c r="P191" s="546"/>
      <c r="Q191" s="549"/>
      <c r="R191" s="81" t="s">
        <v>1485</v>
      </c>
      <c r="S191" s="371" t="s">
        <v>1486</v>
      </c>
      <c r="T191" s="261" t="s">
        <v>1487</v>
      </c>
      <c r="U191" s="255">
        <v>39297412</v>
      </c>
      <c r="V191" s="46"/>
      <c r="W191" s="70">
        <v>771</v>
      </c>
      <c r="X191" s="300">
        <v>44742</v>
      </c>
      <c r="Y191" s="290">
        <v>39297412</v>
      </c>
      <c r="Z191" s="267">
        <v>3389</v>
      </c>
      <c r="AA191" s="123">
        <v>44748</v>
      </c>
      <c r="AB191" s="296">
        <v>1019108</v>
      </c>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c r="BO191" s="50"/>
      <c r="BP191" s="50"/>
      <c r="BQ191" s="50"/>
      <c r="BR191" s="50"/>
      <c r="BS191" s="50"/>
      <c r="BT191" s="50"/>
      <c r="BU191" s="50"/>
      <c r="BV191" s="50"/>
      <c r="BW191" s="50"/>
      <c r="BX191" s="50"/>
      <c r="BY191" s="50"/>
      <c r="BZ191" s="50"/>
      <c r="CA191" s="50"/>
      <c r="CB191" s="50"/>
      <c r="CC191" s="50"/>
      <c r="CD191" s="50"/>
      <c r="CE191" s="50"/>
      <c r="CF191" s="50"/>
      <c r="CG191" s="50"/>
      <c r="CH191" s="50"/>
      <c r="CI191" s="50"/>
      <c r="CJ191" s="50"/>
      <c r="CK191" s="50"/>
      <c r="CL191" s="50"/>
      <c r="CM191" s="50"/>
      <c r="CN191" s="50"/>
      <c r="CO191" s="50"/>
      <c r="CP191" s="50"/>
      <c r="CQ191" s="50"/>
      <c r="CR191" s="50"/>
      <c r="CS191" s="50"/>
      <c r="CT191" s="50"/>
      <c r="CU191" s="50"/>
      <c r="CV191" s="50"/>
      <c r="CW191" s="50"/>
      <c r="CX191" s="50"/>
      <c r="CY191" s="50"/>
      <c r="CZ191" s="50"/>
      <c r="DA191" s="50"/>
      <c r="DB191" s="50"/>
      <c r="DC191" s="50"/>
      <c r="DD191" s="50"/>
      <c r="DE191" s="50"/>
      <c r="DF191" s="50"/>
      <c r="DG191" s="50"/>
      <c r="DH191" s="50"/>
      <c r="DI191" s="50"/>
      <c r="DJ191" s="50"/>
      <c r="DK191" s="50"/>
      <c r="DL191" s="50"/>
      <c r="DM191" s="50"/>
      <c r="DN191" s="50"/>
      <c r="DO191" s="50"/>
      <c r="DP191" s="50"/>
      <c r="DQ191" s="50"/>
      <c r="DR191" s="50"/>
      <c r="DS191" s="50"/>
      <c r="DT191" s="50"/>
      <c r="DU191" s="50"/>
      <c r="DV191" s="50"/>
      <c r="DW191" s="50"/>
      <c r="DX191" s="50"/>
      <c r="DY191" s="50"/>
      <c r="DZ191" s="50"/>
      <c r="EA191" s="50"/>
      <c r="EB191" s="50"/>
      <c r="EC191" s="50"/>
    </row>
    <row r="192" spans="1:133" s="51" customFormat="1" ht="15" x14ac:dyDescent="0.25">
      <c r="A192" s="518"/>
      <c r="B192" s="531"/>
      <c r="C192" s="531"/>
      <c r="D192" s="518"/>
      <c r="E192" s="531"/>
      <c r="F192" s="540"/>
      <c r="G192" s="534"/>
      <c r="H192" s="518"/>
      <c r="I192" s="518"/>
      <c r="J192" s="540"/>
      <c r="K192" s="518"/>
      <c r="L192" s="518"/>
      <c r="M192" s="518"/>
      <c r="N192" s="540"/>
      <c r="O192" s="534"/>
      <c r="P192" s="546"/>
      <c r="Q192" s="549"/>
      <c r="R192" s="463"/>
      <c r="S192" s="461"/>
      <c r="T192" s="463"/>
      <c r="U192" s="454"/>
      <c r="V192" s="46"/>
      <c r="W192" s="302"/>
      <c r="X192" s="303"/>
      <c r="Y192" s="454"/>
      <c r="Z192" s="464">
        <v>3391</v>
      </c>
      <c r="AA192" s="294">
        <v>44748</v>
      </c>
      <c r="AB192" s="296">
        <v>1019108</v>
      </c>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c r="BO192" s="50"/>
      <c r="BP192" s="50"/>
      <c r="BQ192" s="50"/>
      <c r="BR192" s="50"/>
      <c r="BS192" s="50"/>
      <c r="BT192" s="50"/>
      <c r="BU192" s="50"/>
      <c r="BV192" s="50"/>
      <c r="BW192" s="50"/>
      <c r="BX192" s="50"/>
      <c r="BY192" s="50"/>
      <c r="BZ192" s="50"/>
      <c r="CA192" s="50"/>
      <c r="CB192" s="50"/>
      <c r="CC192" s="50"/>
      <c r="CD192" s="50"/>
      <c r="CE192" s="50"/>
      <c r="CF192" s="50"/>
      <c r="CG192" s="50"/>
      <c r="CH192" s="50"/>
      <c r="CI192" s="50"/>
      <c r="CJ192" s="50"/>
      <c r="CK192" s="50"/>
      <c r="CL192" s="50"/>
      <c r="CM192" s="50"/>
      <c r="CN192" s="50"/>
      <c r="CO192" s="50"/>
      <c r="CP192" s="50"/>
      <c r="CQ192" s="50"/>
      <c r="CR192" s="50"/>
      <c r="CS192" s="50"/>
      <c r="CT192" s="50"/>
      <c r="CU192" s="50"/>
      <c r="CV192" s="50"/>
      <c r="CW192" s="50"/>
      <c r="CX192" s="50"/>
      <c r="CY192" s="50"/>
      <c r="CZ192" s="50"/>
      <c r="DA192" s="50"/>
      <c r="DB192" s="50"/>
      <c r="DC192" s="50"/>
      <c r="DD192" s="50"/>
      <c r="DE192" s="50"/>
      <c r="DF192" s="50"/>
      <c r="DG192" s="50"/>
      <c r="DH192" s="50"/>
      <c r="DI192" s="50"/>
      <c r="DJ192" s="50"/>
      <c r="DK192" s="50"/>
      <c r="DL192" s="50"/>
      <c r="DM192" s="50"/>
      <c r="DN192" s="50"/>
      <c r="DO192" s="50"/>
      <c r="DP192" s="50"/>
      <c r="DQ192" s="50"/>
      <c r="DR192" s="50"/>
      <c r="DS192" s="50"/>
      <c r="DT192" s="50"/>
      <c r="DU192" s="50"/>
      <c r="DV192" s="50"/>
      <c r="DW192" s="50"/>
      <c r="DX192" s="50"/>
      <c r="DY192" s="50"/>
      <c r="DZ192" s="50"/>
      <c r="EA192" s="50"/>
      <c r="EB192" s="50"/>
      <c r="EC192" s="50"/>
    </row>
    <row r="193" spans="1:133" s="51" customFormat="1" ht="15" x14ac:dyDescent="0.25">
      <c r="A193" s="518"/>
      <c r="B193" s="531"/>
      <c r="C193" s="531"/>
      <c r="D193" s="518"/>
      <c r="E193" s="531"/>
      <c r="F193" s="540"/>
      <c r="G193" s="534"/>
      <c r="H193" s="518"/>
      <c r="I193" s="518"/>
      <c r="J193" s="540"/>
      <c r="K193" s="518"/>
      <c r="L193" s="518"/>
      <c r="M193" s="518"/>
      <c r="N193" s="540"/>
      <c r="O193" s="534"/>
      <c r="P193" s="546"/>
      <c r="Q193" s="549"/>
      <c r="R193" s="463"/>
      <c r="S193" s="461"/>
      <c r="T193" s="463"/>
      <c r="U193" s="454"/>
      <c r="V193" s="46"/>
      <c r="W193" s="302"/>
      <c r="X193" s="303"/>
      <c r="Y193" s="454"/>
      <c r="Z193" s="464">
        <v>3392</v>
      </c>
      <c r="AA193" s="294">
        <v>44748</v>
      </c>
      <c r="AB193" s="296">
        <v>1019108</v>
      </c>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50"/>
      <c r="BL193" s="50"/>
      <c r="BM193" s="50"/>
      <c r="BN193" s="50"/>
      <c r="BO193" s="50"/>
      <c r="BP193" s="50"/>
      <c r="BQ193" s="50"/>
      <c r="BR193" s="50"/>
      <c r="BS193" s="50"/>
      <c r="BT193" s="50"/>
      <c r="BU193" s="50"/>
      <c r="BV193" s="50"/>
      <c r="BW193" s="50"/>
      <c r="BX193" s="50"/>
      <c r="BY193" s="50"/>
      <c r="BZ193" s="50"/>
      <c r="CA193" s="50"/>
      <c r="CB193" s="50"/>
      <c r="CC193" s="50"/>
      <c r="CD193" s="50"/>
      <c r="CE193" s="50"/>
      <c r="CF193" s="50"/>
      <c r="CG193" s="50"/>
      <c r="CH193" s="50"/>
      <c r="CI193" s="50"/>
      <c r="CJ193" s="50"/>
      <c r="CK193" s="50"/>
      <c r="CL193" s="50"/>
      <c r="CM193" s="50"/>
      <c r="CN193" s="50"/>
      <c r="CO193" s="50"/>
      <c r="CP193" s="50"/>
      <c r="CQ193" s="50"/>
      <c r="CR193" s="50"/>
      <c r="CS193" s="50"/>
      <c r="CT193" s="50"/>
      <c r="CU193" s="50"/>
      <c r="CV193" s="50"/>
      <c r="CW193" s="50"/>
      <c r="CX193" s="50"/>
      <c r="CY193" s="50"/>
      <c r="CZ193" s="50"/>
      <c r="DA193" s="50"/>
      <c r="DB193" s="50"/>
      <c r="DC193" s="50"/>
      <c r="DD193" s="50"/>
      <c r="DE193" s="50"/>
      <c r="DF193" s="50"/>
      <c r="DG193" s="50"/>
      <c r="DH193" s="50"/>
      <c r="DI193" s="50"/>
      <c r="DJ193" s="50"/>
      <c r="DK193" s="50"/>
      <c r="DL193" s="50"/>
      <c r="DM193" s="50"/>
      <c r="DN193" s="50"/>
      <c r="DO193" s="50"/>
      <c r="DP193" s="50"/>
      <c r="DQ193" s="50"/>
      <c r="DR193" s="50"/>
      <c r="DS193" s="50"/>
      <c r="DT193" s="50"/>
      <c r="DU193" s="50"/>
      <c r="DV193" s="50"/>
      <c r="DW193" s="50"/>
      <c r="DX193" s="50"/>
      <c r="DY193" s="50"/>
      <c r="DZ193" s="50"/>
      <c r="EA193" s="50"/>
      <c r="EB193" s="50"/>
      <c r="EC193" s="50"/>
    </row>
    <row r="194" spans="1:133" s="51" customFormat="1" ht="15" x14ac:dyDescent="0.25">
      <c r="A194" s="518"/>
      <c r="B194" s="531"/>
      <c r="C194" s="531"/>
      <c r="D194" s="518"/>
      <c r="E194" s="531"/>
      <c r="F194" s="540"/>
      <c r="G194" s="534"/>
      <c r="H194" s="518"/>
      <c r="I194" s="518"/>
      <c r="J194" s="540"/>
      <c r="K194" s="518"/>
      <c r="L194" s="518"/>
      <c r="M194" s="518"/>
      <c r="N194" s="540"/>
      <c r="O194" s="534"/>
      <c r="P194" s="546"/>
      <c r="Q194" s="549"/>
      <c r="R194" s="463"/>
      <c r="S194" s="461"/>
      <c r="T194" s="463"/>
      <c r="U194" s="454"/>
      <c r="V194" s="46"/>
      <c r="W194" s="302"/>
      <c r="X194" s="303"/>
      <c r="Y194" s="454"/>
      <c r="Z194" s="464">
        <v>3393</v>
      </c>
      <c r="AA194" s="294">
        <v>44748</v>
      </c>
      <c r="AB194" s="296">
        <v>1019108</v>
      </c>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BK194" s="50"/>
      <c r="BL194" s="50"/>
      <c r="BM194" s="50"/>
      <c r="BN194" s="50"/>
      <c r="BO194" s="50"/>
      <c r="BP194" s="50"/>
      <c r="BQ194" s="50"/>
      <c r="BR194" s="50"/>
      <c r="BS194" s="50"/>
      <c r="BT194" s="50"/>
      <c r="BU194" s="50"/>
      <c r="BV194" s="50"/>
      <c r="BW194" s="50"/>
      <c r="BX194" s="50"/>
      <c r="BY194" s="50"/>
      <c r="BZ194" s="50"/>
      <c r="CA194" s="50"/>
      <c r="CB194" s="50"/>
      <c r="CC194" s="50"/>
      <c r="CD194" s="50"/>
      <c r="CE194" s="50"/>
      <c r="CF194" s="50"/>
      <c r="CG194" s="50"/>
      <c r="CH194" s="50"/>
      <c r="CI194" s="50"/>
      <c r="CJ194" s="50"/>
      <c r="CK194" s="50"/>
      <c r="CL194" s="50"/>
      <c r="CM194" s="50"/>
      <c r="CN194" s="50"/>
      <c r="CO194" s="50"/>
      <c r="CP194" s="50"/>
      <c r="CQ194" s="50"/>
      <c r="CR194" s="50"/>
      <c r="CS194" s="50"/>
      <c r="CT194" s="50"/>
      <c r="CU194" s="50"/>
      <c r="CV194" s="50"/>
      <c r="CW194" s="50"/>
      <c r="CX194" s="50"/>
      <c r="CY194" s="50"/>
      <c r="CZ194" s="50"/>
      <c r="DA194" s="50"/>
      <c r="DB194" s="50"/>
      <c r="DC194" s="50"/>
      <c r="DD194" s="50"/>
      <c r="DE194" s="50"/>
      <c r="DF194" s="50"/>
      <c r="DG194" s="50"/>
      <c r="DH194" s="50"/>
      <c r="DI194" s="50"/>
      <c r="DJ194" s="50"/>
      <c r="DK194" s="50"/>
      <c r="DL194" s="50"/>
      <c r="DM194" s="50"/>
      <c r="DN194" s="50"/>
      <c r="DO194" s="50"/>
      <c r="DP194" s="50"/>
      <c r="DQ194" s="50"/>
      <c r="DR194" s="50"/>
      <c r="DS194" s="50"/>
      <c r="DT194" s="50"/>
      <c r="DU194" s="50"/>
      <c r="DV194" s="50"/>
      <c r="DW194" s="50"/>
      <c r="DX194" s="50"/>
      <c r="DY194" s="50"/>
      <c r="DZ194" s="50"/>
      <c r="EA194" s="50"/>
      <c r="EB194" s="50"/>
      <c r="EC194" s="50"/>
    </row>
    <row r="195" spans="1:133" s="51" customFormat="1" ht="15" x14ac:dyDescent="0.25">
      <c r="A195" s="518"/>
      <c r="B195" s="531"/>
      <c r="C195" s="531"/>
      <c r="D195" s="518"/>
      <c r="E195" s="531"/>
      <c r="F195" s="540"/>
      <c r="G195" s="534"/>
      <c r="H195" s="518"/>
      <c r="I195" s="518"/>
      <c r="J195" s="540"/>
      <c r="K195" s="518"/>
      <c r="L195" s="518"/>
      <c r="M195" s="518"/>
      <c r="N195" s="540"/>
      <c r="O195" s="534"/>
      <c r="P195" s="546"/>
      <c r="Q195" s="549"/>
      <c r="R195" s="463"/>
      <c r="S195" s="461"/>
      <c r="T195" s="463"/>
      <c r="U195" s="454"/>
      <c r="V195" s="46"/>
      <c r="W195" s="302"/>
      <c r="X195" s="303"/>
      <c r="Y195" s="454"/>
      <c r="Z195" s="464">
        <v>3400</v>
      </c>
      <c r="AA195" s="294">
        <v>44748</v>
      </c>
      <c r="AB195" s="296">
        <v>2470560</v>
      </c>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c r="BJ195" s="50"/>
      <c r="BK195" s="50"/>
      <c r="BL195" s="50"/>
      <c r="BM195" s="50"/>
      <c r="BN195" s="50"/>
      <c r="BO195" s="50"/>
      <c r="BP195" s="50"/>
      <c r="BQ195" s="50"/>
      <c r="BR195" s="50"/>
      <c r="BS195" s="50"/>
      <c r="BT195" s="50"/>
      <c r="BU195" s="50"/>
      <c r="BV195" s="50"/>
      <c r="BW195" s="50"/>
      <c r="BX195" s="50"/>
      <c r="BY195" s="50"/>
      <c r="BZ195" s="50"/>
      <c r="CA195" s="50"/>
      <c r="CB195" s="50"/>
      <c r="CC195" s="50"/>
      <c r="CD195" s="50"/>
      <c r="CE195" s="50"/>
      <c r="CF195" s="50"/>
      <c r="CG195" s="50"/>
      <c r="CH195" s="50"/>
      <c r="CI195" s="50"/>
      <c r="CJ195" s="50"/>
      <c r="CK195" s="50"/>
      <c r="CL195" s="50"/>
      <c r="CM195" s="50"/>
      <c r="CN195" s="50"/>
      <c r="CO195" s="50"/>
      <c r="CP195" s="50"/>
      <c r="CQ195" s="50"/>
      <c r="CR195" s="50"/>
      <c r="CS195" s="50"/>
      <c r="CT195" s="50"/>
      <c r="CU195" s="50"/>
      <c r="CV195" s="50"/>
      <c r="CW195" s="50"/>
      <c r="CX195" s="50"/>
      <c r="CY195" s="50"/>
      <c r="CZ195" s="50"/>
      <c r="DA195" s="50"/>
      <c r="DB195" s="50"/>
      <c r="DC195" s="50"/>
      <c r="DD195" s="50"/>
      <c r="DE195" s="50"/>
      <c r="DF195" s="50"/>
      <c r="DG195" s="50"/>
      <c r="DH195" s="50"/>
      <c r="DI195" s="50"/>
      <c r="DJ195" s="50"/>
      <c r="DK195" s="50"/>
      <c r="DL195" s="50"/>
      <c r="DM195" s="50"/>
      <c r="DN195" s="50"/>
      <c r="DO195" s="50"/>
      <c r="DP195" s="50"/>
      <c r="DQ195" s="50"/>
      <c r="DR195" s="50"/>
      <c r="DS195" s="50"/>
      <c r="DT195" s="50"/>
      <c r="DU195" s="50"/>
      <c r="DV195" s="50"/>
      <c r="DW195" s="50"/>
      <c r="DX195" s="50"/>
      <c r="DY195" s="50"/>
      <c r="DZ195" s="50"/>
      <c r="EA195" s="50"/>
      <c r="EB195" s="50"/>
      <c r="EC195" s="50"/>
    </row>
    <row r="196" spans="1:133" s="51" customFormat="1" ht="15" x14ac:dyDescent="0.25">
      <c r="A196" s="518"/>
      <c r="B196" s="531"/>
      <c r="C196" s="531"/>
      <c r="D196" s="518"/>
      <c r="E196" s="531"/>
      <c r="F196" s="540"/>
      <c r="G196" s="534"/>
      <c r="H196" s="518"/>
      <c r="I196" s="518"/>
      <c r="J196" s="540"/>
      <c r="K196" s="518"/>
      <c r="L196" s="518"/>
      <c r="M196" s="518"/>
      <c r="N196" s="540"/>
      <c r="O196" s="534"/>
      <c r="P196" s="546"/>
      <c r="Q196" s="549"/>
      <c r="R196" s="463"/>
      <c r="S196" s="461"/>
      <c r="T196" s="463"/>
      <c r="U196" s="454"/>
      <c r="V196" s="46"/>
      <c r="W196" s="302"/>
      <c r="X196" s="303"/>
      <c r="Y196" s="454"/>
      <c r="Z196" s="464">
        <v>3402</v>
      </c>
      <c r="AA196" s="294">
        <v>44748</v>
      </c>
      <c r="AB196" s="296">
        <v>700228</v>
      </c>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c r="BI196" s="50"/>
      <c r="BJ196" s="50"/>
      <c r="BK196" s="50"/>
      <c r="BL196" s="50"/>
      <c r="BM196" s="50"/>
      <c r="BN196" s="50"/>
      <c r="BO196" s="50"/>
      <c r="BP196" s="50"/>
      <c r="BQ196" s="50"/>
      <c r="BR196" s="50"/>
      <c r="BS196" s="50"/>
      <c r="BT196" s="50"/>
      <c r="BU196" s="50"/>
      <c r="BV196" s="50"/>
      <c r="BW196" s="50"/>
      <c r="BX196" s="50"/>
      <c r="BY196" s="50"/>
      <c r="BZ196" s="50"/>
      <c r="CA196" s="50"/>
      <c r="CB196" s="50"/>
      <c r="CC196" s="50"/>
      <c r="CD196" s="50"/>
      <c r="CE196" s="50"/>
      <c r="CF196" s="50"/>
      <c r="CG196" s="50"/>
      <c r="CH196" s="50"/>
      <c r="CI196" s="50"/>
      <c r="CJ196" s="50"/>
      <c r="CK196" s="50"/>
      <c r="CL196" s="50"/>
      <c r="CM196" s="50"/>
      <c r="CN196" s="50"/>
      <c r="CO196" s="50"/>
      <c r="CP196" s="50"/>
      <c r="CQ196" s="50"/>
      <c r="CR196" s="50"/>
      <c r="CS196" s="50"/>
      <c r="CT196" s="50"/>
      <c r="CU196" s="50"/>
      <c r="CV196" s="50"/>
      <c r="CW196" s="50"/>
      <c r="CX196" s="50"/>
      <c r="CY196" s="50"/>
      <c r="CZ196" s="50"/>
      <c r="DA196" s="50"/>
      <c r="DB196" s="50"/>
      <c r="DC196" s="50"/>
      <c r="DD196" s="50"/>
      <c r="DE196" s="50"/>
      <c r="DF196" s="50"/>
      <c r="DG196" s="50"/>
      <c r="DH196" s="50"/>
      <c r="DI196" s="50"/>
      <c r="DJ196" s="50"/>
      <c r="DK196" s="50"/>
      <c r="DL196" s="50"/>
      <c r="DM196" s="50"/>
      <c r="DN196" s="50"/>
      <c r="DO196" s="50"/>
      <c r="DP196" s="50"/>
      <c r="DQ196" s="50"/>
      <c r="DR196" s="50"/>
      <c r="DS196" s="50"/>
      <c r="DT196" s="50"/>
      <c r="DU196" s="50"/>
      <c r="DV196" s="50"/>
      <c r="DW196" s="50"/>
      <c r="DX196" s="50"/>
      <c r="DY196" s="50"/>
      <c r="DZ196" s="50"/>
      <c r="EA196" s="50"/>
      <c r="EB196" s="50"/>
      <c r="EC196" s="50"/>
    </row>
    <row r="197" spans="1:133" s="51" customFormat="1" ht="15" x14ac:dyDescent="0.25">
      <c r="A197" s="518"/>
      <c r="B197" s="531"/>
      <c r="C197" s="531"/>
      <c r="D197" s="518"/>
      <c r="E197" s="531"/>
      <c r="F197" s="540"/>
      <c r="G197" s="534"/>
      <c r="H197" s="518"/>
      <c r="I197" s="518"/>
      <c r="J197" s="540"/>
      <c r="K197" s="518"/>
      <c r="L197" s="518"/>
      <c r="M197" s="518"/>
      <c r="N197" s="540"/>
      <c r="O197" s="534"/>
      <c r="P197" s="546"/>
      <c r="Q197" s="549"/>
      <c r="R197" s="463"/>
      <c r="S197" s="461"/>
      <c r="T197" s="463"/>
      <c r="U197" s="454"/>
      <c r="V197" s="46"/>
      <c r="W197" s="302"/>
      <c r="X197" s="303"/>
      <c r="Y197" s="454"/>
      <c r="Z197" s="464">
        <v>3403</v>
      </c>
      <c r="AA197" s="294">
        <v>44748</v>
      </c>
      <c r="AB197" s="296">
        <v>1143178</v>
      </c>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BK197" s="50"/>
      <c r="BL197" s="50"/>
      <c r="BM197" s="50"/>
      <c r="BN197" s="50"/>
      <c r="BO197" s="50"/>
      <c r="BP197" s="50"/>
      <c r="BQ197" s="50"/>
      <c r="BR197" s="50"/>
      <c r="BS197" s="50"/>
      <c r="BT197" s="50"/>
      <c r="BU197" s="50"/>
      <c r="BV197" s="50"/>
      <c r="BW197" s="50"/>
      <c r="BX197" s="50"/>
      <c r="BY197" s="50"/>
      <c r="BZ197" s="50"/>
      <c r="CA197" s="50"/>
      <c r="CB197" s="50"/>
      <c r="CC197" s="50"/>
      <c r="CD197" s="50"/>
      <c r="CE197" s="50"/>
      <c r="CF197" s="50"/>
      <c r="CG197" s="50"/>
      <c r="CH197" s="50"/>
      <c r="CI197" s="50"/>
      <c r="CJ197" s="50"/>
      <c r="CK197" s="50"/>
      <c r="CL197" s="50"/>
      <c r="CM197" s="50"/>
      <c r="CN197" s="50"/>
      <c r="CO197" s="50"/>
      <c r="CP197" s="50"/>
      <c r="CQ197" s="50"/>
      <c r="CR197" s="50"/>
      <c r="CS197" s="50"/>
      <c r="CT197" s="50"/>
      <c r="CU197" s="50"/>
      <c r="CV197" s="50"/>
      <c r="CW197" s="50"/>
      <c r="CX197" s="50"/>
      <c r="CY197" s="50"/>
      <c r="CZ197" s="50"/>
      <c r="DA197" s="50"/>
      <c r="DB197" s="50"/>
      <c r="DC197" s="50"/>
      <c r="DD197" s="50"/>
      <c r="DE197" s="50"/>
      <c r="DF197" s="50"/>
      <c r="DG197" s="50"/>
      <c r="DH197" s="50"/>
      <c r="DI197" s="50"/>
      <c r="DJ197" s="50"/>
      <c r="DK197" s="50"/>
      <c r="DL197" s="50"/>
      <c r="DM197" s="50"/>
      <c r="DN197" s="50"/>
      <c r="DO197" s="50"/>
      <c r="DP197" s="50"/>
      <c r="DQ197" s="50"/>
      <c r="DR197" s="50"/>
      <c r="DS197" s="50"/>
      <c r="DT197" s="50"/>
      <c r="DU197" s="50"/>
      <c r="DV197" s="50"/>
      <c r="DW197" s="50"/>
      <c r="DX197" s="50"/>
      <c r="DY197" s="50"/>
      <c r="DZ197" s="50"/>
      <c r="EA197" s="50"/>
      <c r="EB197" s="50"/>
      <c r="EC197" s="50"/>
    </row>
    <row r="198" spans="1:133" s="51" customFormat="1" ht="15" x14ac:dyDescent="0.25">
      <c r="A198" s="518"/>
      <c r="B198" s="531"/>
      <c r="C198" s="531"/>
      <c r="D198" s="518"/>
      <c r="E198" s="531"/>
      <c r="F198" s="540"/>
      <c r="G198" s="534"/>
      <c r="H198" s="518"/>
      <c r="I198" s="518"/>
      <c r="J198" s="540"/>
      <c r="K198" s="518"/>
      <c r="L198" s="518"/>
      <c r="M198" s="518"/>
      <c r="N198" s="540"/>
      <c r="O198" s="534"/>
      <c r="P198" s="546"/>
      <c r="Q198" s="549"/>
      <c r="R198" s="463"/>
      <c r="S198" s="461"/>
      <c r="T198" s="463"/>
      <c r="U198" s="454"/>
      <c r="V198" s="46"/>
      <c r="W198" s="302"/>
      <c r="X198" s="303"/>
      <c r="Y198" s="454"/>
      <c r="Z198" s="464">
        <v>3404</v>
      </c>
      <c r="AA198" s="294">
        <v>44748</v>
      </c>
      <c r="AB198" s="296">
        <v>1411241</v>
      </c>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50"/>
      <c r="BL198" s="50"/>
      <c r="BM198" s="50"/>
      <c r="BN198" s="50"/>
      <c r="BO198" s="50"/>
      <c r="BP198" s="50"/>
      <c r="BQ198" s="50"/>
      <c r="BR198" s="50"/>
      <c r="BS198" s="50"/>
      <c r="BT198" s="50"/>
      <c r="BU198" s="50"/>
      <c r="BV198" s="50"/>
      <c r="BW198" s="50"/>
      <c r="BX198" s="50"/>
      <c r="BY198" s="50"/>
      <c r="BZ198" s="50"/>
      <c r="CA198" s="50"/>
      <c r="CB198" s="50"/>
      <c r="CC198" s="50"/>
      <c r="CD198" s="50"/>
      <c r="CE198" s="50"/>
      <c r="CF198" s="50"/>
      <c r="CG198" s="50"/>
      <c r="CH198" s="50"/>
      <c r="CI198" s="50"/>
      <c r="CJ198" s="50"/>
      <c r="CK198" s="50"/>
      <c r="CL198" s="50"/>
      <c r="CM198" s="50"/>
      <c r="CN198" s="50"/>
      <c r="CO198" s="50"/>
      <c r="CP198" s="50"/>
      <c r="CQ198" s="50"/>
      <c r="CR198" s="50"/>
      <c r="CS198" s="50"/>
      <c r="CT198" s="50"/>
      <c r="CU198" s="50"/>
      <c r="CV198" s="50"/>
      <c r="CW198" s="50"/>
      <c r="CX198" s="50"/>
      <c r="CY198" s="50"/>
      <c r="CZ198" s="50"/>
      <c r="DA198" s="50"/>
      <c r="DB198" s="50"/>
      <c r="DC198" s="50"/>
      <c r="DD198" s="50"/>
      <c r="DE198" s="50"/>
      <c r="DF198" s="50"/>
      <c r="DG198" s="50"/>
      <c r="DH198" s="50"/>
      <c r="DI198" s="50"/>
      <c r="DJ198" s="50"/>
      <c r="DK198" s="50"/>
      <c r="DL198" s="50"/>
      <c r="DM198" s="50"/>
      <c r="DN198" s="50"/>
      <c r="DO198" s="50"/>
      <c r="DP198" s="50"/>
      <c r="DQ198" s="50"/>
      <c r="DR198" s="50"/>
      <c r="DS198" s="50"/>
      <c r="DT198" s="50"/>
      <c r="DU198" s="50"/>
      <c r="DV198" s="50"/>
      <c r="DW198" s="50"/>
      <c r="DX198" s="50"/>
      <c r="DY198" s="50"/>
      <c r="DZ198" s="50"/>
      <c r="EA198" s="50"/>
      <c r="EB198" s="50"/>
      <c r="EC198" s="50"/>
    </row>
    <row r="199" spans="1:133" s="51" customFormat="1" ht="15" x14ac:dyDescent="0.25">
      <c r="A199" s="518"/>
      <c r="B199" s="531"/>
      <c r="C199" s="531"/>
      <c r="D199" s="518"/>
      <c r="E199" s="531"/>
      <c r="F199" s="540"/>
      <c r="G199" s="534"/>
      <c r="H199" s="518"/>
      <c r="I199" s="518"/>
      <c r="J199" s="540"/>
      <c r="K199" s="518"/>
      <c r="L199" s="518"/>
      <c r="M199" s="518"/>
      <c r="N199" s="540"/>
      <c r="O199" s="534"/>
      <c r="P199" s="546"/>
      <c r="Q199" s="549"/>
      <c r="R199" s="463"/>
      <c r="S199" s="461"/>
      <c r="T199" s="463"/>
      <c r="U199" s="454"/>
      <c r="V199" s="46"/>
      <c r="W199" s="302"/>
      <c r="X199" s="303"/>
      <c r="Y199" s="454"/>
      <c r="Z199" s="464">
        <v>3405</v>
      </c>
      <c r="AA199" s="294">
        <v>44748</v>
      </c>
      <c r="AB199" s="296">
        <v>1019108</v>
      </c>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50"/>
      <c r="BL199" s="50"/>
      <c r="BM199" s="50"/>
      <c r="BN199" s="50"/>
      <c r="BO199" s="50"/>
      <c r="BP199" s="50"/>
      <c r="BQ199" s="50"/>
      <c r="BR199" s="50"/>
      <c r="BS199" s="50"/>
      <c r="BT199" s="50"/>
      <c r="BU199" s="50"/>
      <c r="BV199" s="50"/>
      <c r="BW199" s="50"/>
      <c r="BX199" s="50"/>
      <c r="BY199" s="50"/>
      <c r="BZ199" s="50"/>
      <c r="CA199" s="50"/>
      <c r="CB199" s="50"/>
      <c r="CC199" s="50"/>
      <c r="CD199" s="50"/>
      <c r="CE199" s="50"/>
      <c r="CF199" s="50"/>
      <c r="CG199" s="50"/>
      <c r="CH199" s="50"/>
      <c r="CI199" s="50"/>
      <c r="CJ199" s="50"/>
      <c r="CK199" s="50"/>
      <c r="CL199" s="50"/>
      <c r="CM199" s="50"/>
      <c r="CN199" s="50"/>
      <c r="CO199" s="50"/>
      <c r="CP199" s="50"/>
      <c r="CQ199" s="50"/>
      <c r="CR199" s="50"/>
      <c r="CS199" s="50"/>
      <c r="CT199" s="50"/>
      <c r="CU199" s="50"/>
      <c r="CV199" s="50"/>
      <c r="CW199" s="50"/>
      <c r="CX199" s="50"/>
      <c r="CY199" s="50"/>
      <c r="CZ199" s="50"/>
      <c r="DA199" s="50"/>
      <c r="DB199" s="50"/>
      <c r="DC199" s="50"/>
      <c r="DD199" s="50"/>
      <c r="DE199" s="50"/>
      <c r="DF199" s="50"/>
      <c r="DG199" s="50"/>
      <c r="DH199" s="50"/>
      <c r="DI199" s="50"/>
      <c r="DJ199" s="50"/>
      <c r="DK199" s="50"/>
      <c r="DL199" s="50"/>
      <c r="DM199" s="50"/>
      <c r="DN199" s="50"/>
      <c r="DO199" s="50"/>
      <c r="DP199" s="50"/>
      <c r="DQ199" s="50"/>
      <c r="DR199" s="50"/>
      <c r="DS199" s="50"/>
      <c r="DT199" s="50"/>
      <c r="DU199" s="50"/>
      <c r="DV199" s="50"/>
      <c r="DW199" s="50"/>
      <c r="DX199" s="50"/>
      <c r="DY199" s="50"/>
      <c r="DZ199" s="50"/>
      <c r="EA199" s="50"/>
      <c r="EB199" s="50"/>
      <c r="EC199" s="50"/>
    </row>
    <row r="200" spans="1:133" s="51" customFormat="1" ht="15" x14ac:dyDescent="0.25">
      <c r="A200" s="518"/>
      <c r="B200" s="531"/>
      <c r="C200" s="531"/>
      <c r="D200" s="518"/>
      <c r="E200" s="531"/>
      <c r="F200" s="540"/>
      <c r="G200" s="534"/>
      <c r="H200" s="518"/>
      <c r="I200" s="518"/>
      <c r="J200" s="540"/>
      <c r="K200" s="518"/>
      <c r="L200" s="518"/>
      <c r="M200" s="518"/>
      <c r="N200" s="540"/>
      <c r="O200" s="534"/>
      <c r="P200" s="546"/>
      <c r="Q200" s="549"/>
      <c r="R200" s="463"/>
      <c r="S200" s="461"/>
      <c r="T200" s="463"/>
      <c r="U200" s="454"/>
      <c r="V200" s="46"/>
      <c r="W200" s="302"/>
      <c r="X200" s="303"/>
      <c r="Y200" s="454"/>
      <c r="Z200" s="464">
        <v>3406</v>
      </c>
      <c r="AA200" s="294">
        <v>44748</v>
      </c>
      <c r="AB200" s="296">
        <v>1019108</v>
      </c>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c r="CR200" s="50"/>
      <c r="CS200" s="50"/>
      <c r="CT200" s="50"/>
      <c r="CU200" s="50"/>
      <c r="CV200" s="50"/>
      <c r="CW200" s="50"/>
      <c r="CX200" s="50"/>
      <c r="CY200" s="50"/>
      <c r="CZ200" s="50"/>
      <c r="DA200" s="50"/>
      <c r="DB200" s="50"/>
      <c r="DC200" s="50"/>
      <c r="DD200" s="50"/>
      <c r="DE200" s="50"/>
      <c r="DF200" s="50"/>
      <c r="DG200" s="50"/>
      <c r="DH200" s="50"/>
      <c r="DI200" s="50"/>
      <c r="DJ200" s="50"/>
      <c r="DK200" s="50"/>
      <c r="DL200" s="50"/>
      <c r="DM200" s="50"/>
      <c r="DN200" s="50"/>
      <c r="DO200" s="50"/>
      <c r="DP200" s="50"/>
      <c r="DQ200" s="50"/>
      <c r="DR200" s="50"/>
      <c r="DS200" s="50"/>
      <c r="DT200" s="50"/>
      <c r="DU200" s="50"/>
      <c r="DV200" s="50"/>
      <c r="DW200" s="50"/>
      <c r="DX200" s="50"/>
      <c r="DY200" s="50"/>
      <c r="DZ200" s="50"/>
      <c r="EA200" s="50"/>
      <c r="EB200" s="50"/>
      <c r="EC200" s="50"/>
    </row>
    <row r="201" spans="1:133" s="51" customFormat="1" ht="15" x14ac:dyDescent="0.25">
      <c r="A201" s="518"/>
      <c r="B201" s="531"/>
      <c r="C201" s="531"/>
      <c r="D201" s="518"/>
      <c r="E201" s="531"/>
      <c r="F201" s="540"/>
      <c r="G201" s="534"/>
      <c r="H201" s="518"/>
      <c r="I201" s="518"/>
      <c r="J201" s="540"/>
      <c r="K201" s="518"/>
      <c r="L201" s="518"/>
      <c r="M201" s="518"/>
      <c r="N201" s="540"/>
      <c r="O201" s="534"/>
      <c r="P201" s="546"/>
      <c r="Q201" s="549"/>
      <c r="R201" s="463"/>
      <c r="S201" s="461"/>
      <c r="T201" s="463"/>
      <c r="U201" s="454"/>
      <c r="V201" s="46"/>
      <c r="W201" s="302"/>
      <c r="X201" s="303"/>
      <c r="Y201" s="454"/>
      <c r="Z201" s="464">
        <v>3407</v>
      </c>
      <c r="AA201" s="294">
        <v>44748</v>
      </c>
      <c r="AB201" s="296">
        <v>1019108</v>
      </c>
      <c r="AC201" s="50"/>
      <c r="AD201" s="50"/>
      <c r="AE201" s="50"/>
      <c r="AF201" s="50"/>
      <c r="AG201" s="50"/>
      <c r="AH201" s="50"/>
      <c r="AI201" s="50"/>
      <c r="AJ201" s="50"/>
      <c r="AK201" s="50"/>
      <c r="AL201" s="50"/>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c r="BJ201" s="50"/>
      <c r="BK201" s="50"/>
      <c r="BL201" s="50"/>
      <c r="BM201" s="50"/>
      <c r="BN201" s="50"/>
      <c r="BO201" s="50"/>
      <c r="BP201" s="50"/>
      <c r="BQ201" s="50"/>
      <c r="BR201" s="50"/>
      <c r="BS201" s="50"/>
      <c r="BT201" s="50"/>
      <c r="BU201" s="50"/>
      <c r="BV201" s="50"/>
      <c r="BW201" s="50"/>
      <c r="BX201" s="50"/>
      <c r="BY201" s="50"/>
      <c r="BZ201" s="50"/>
      <c r="CA201" s="50"/>
      <c r="CB201" s="50"/>
      <c r="CC201" s="50"/>
      <c r="CD201" s="50"/>
      <c r="CE201" s="50"/>
      <c r="CF201" s="50"/>
      <c r="CG201" s="50"/>
      <c r="CH201" s="50"/>
      <c r="CI201" s="50"/>
      <c r="CJ201" s="50"/>
      <c r="CK201" s="50"/>
      <c r="CL201" s="50"/>
      <c r="CM201" s="50"/>
      <c r="CN201" s="50"/>
      <c r="CO201" s="50"/>
      <c r="CP201" s="50"/>
      <c r="CQ201" s="50"/>
      <c r="CR201" s="50"/>
      <c r="CS201" s="50"/>
      <c r="CT201" s="50"/>
      <c r="CU201" s="50"/>
      <c r="CV201" s="50"/>
      <c r="CW201" s="50"/>
      <c r="CX201" s="50"/>
      <c r="CY201" s="50"/>
      <c r="CZ201" s="50"/>
      <c r="DA201" s="50"/>
      <c r="DB201" s="50"/>
      <c r="DC201" s="50"/>
      <c r="DD201" s="50"/>
      <c r="DE201" s="50"/>
      <c r="DF201" s="50"/>
      <c r="DG201" s="50"/>
      <c r="DH201" s="50"/>
      <c r="DI201" s="50"/>
      <c r="DJ201" s="50"/>
      <c r="DK201" s="50"/>
      <c r="DL201" s="50"/>
      <c r="DM201" s="50"/>
      <c r="DN201" s="50"/>
      <c r="DO201" s="50"/>
      <c r="DP201" s="50"/>
      <c r="DQ201" s="50"/>
      <c r="DR201" s="50"/>
      <c r="DS201" s="50"/>
      <c r="DT201" s="50"/>
      <c r="DU201" s="50"/>
      <c r="DV201" s="50"/>
      <c r="DW201" s="50"/>
      <c r="DX201" s="50"/>
      <c r="DY201" s="50"/>
      <c r="DZ201" s="50"/>
      <c r="EA201" s="50"/>
      <c r="EB201" s="50"/>
      <c r="EC201" s="50"/>
    </row>
    <row r="202" spans="1:133" s="51" customFormat="1" ht="15" x14ac:dyDescent="0.25">
      <c r="A202" s="518"/>
      <c r="B202" s="531"/>
      <c r="C202" s="531"/>
      <c r="D202" s="518"/>
      <c r="E202" s="531"/>
      <c r="F202" s="540"/>
      <c r="G202" s="534"/>
      <c r="H202" s="518"/>
      <c r="I202" s="518"/>
      <c r="J202" s="540"/>
      <c r="K202" s="518"/>
      <c r="L202" s="518"/>
      <c r="M202" s="518"/>
      <c r="N202" s="540"/>
      <c r="O202" s="534"/>
      <c r="P202" s="546"/>
      <c r="Q202" s="549"/>
      <c r="R202" s="463"/>
      <c r="S202" s="461"/>
      <c r="T202" s="463"/>
      <c r="U202" s="454"/>
      <c r="V202" s="46"/>
      <c r="W202" s="302"/>
      <c r="X202" s="303"/>
      <c r="Y202" s="454"/>
      <c r="Z202" s="464">
        <v>3408</v>
      </c>
      <c r="AA202" s="294">
        <v>44748</v>
      </c>
      <c r="AB202" s="296">
        <v>1019108</v>
      </c>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50"/>
      <c r="BL202" s="50"/>
      <c r="BM202" s="50"/>
      <c r="BN202" s="50"/>
      <c r="BO202" s="50"/>
      <c r="BP202" s="50"/>
      <c r="BQ202" s="50"/>
      <c r="BR202" s="50"/>
      <c r="BS202" s="50"/>
      <c r="BT202" s="50"/>
      <c r="BU202" s="50"/>
      <c r="BV202" s="50"/>
      <c r="BW202" s="50"/>
      <c r="BX202" s="50"/>
      <c r="BY202" s="50"/>
      <c r="BZ202" s="50"/>
      <c r="CA202" s="50"/>
      <c r="CB202" s="50"/>
      <c r="CC202" s="50"/>
      <c r="CD202" s="50"/>
      <c r="CE202" s="50"/>
      <c r="CF202" s="50"/>
      <c r="CG202" s="50"/>
      <c r="CH202" s="50"/>
      <c r="CI202" s="50"/>
      <c r="CJ202" s="50"/>
      <c r="CK202" s="50"/>
      <c r="CL202" s="50"/>
      <c r="CM202" s="50"/>
      <c r="CN202" s="50"/>
      <c r="CO202" s="50"/>
      <c r="CP202" s="50"/>
      <c r="CQ202" s="50"/>
      <c r="CR202" s="50"/>
      <c r="CS202" s="50"/>
      <c r="CT202" s="50"/>
      <c r="CU202" s="50"/>
      <c r="CV202" s="50"/>
      <c r="CW202" s="50"/>
      <c r="CX202" s="50"/>
      <c r="CY202" s="50"/>
      <c r="CZ202" s="50"/>
      <c r="DA202" s="50"/>
      <c r="DB202" s="50"/>
      <c r="DC202" s="50"/>
      <c r="DD202" s="50"/>
      <c r="DE202" s="50"/>
      <c r="DF202" s="50"/>
      <c r="DG202" s="50"/>
      <c r="DH202" s="50"/>
      <c r="DI202" s="50"/>
      <c r="DJ202" s="50"/>
      <c r="DK202" s="50"/>
      <c r="DL202" s="50"/>
      <c r="DM202" s="50"/>
      <c r="DN202" s="50"/>
      <c r="DO202" s="50"/>
      <c r="DP202" s="50"/>
      <c r="DQ202" s="50"/>
      <c r="DR202" s="50"/>
      <c r="DS202" s="50"/>
      <c r="DT202" s="50"/>
      <c r="DU202" s="50"/>
      <c r="DV202" s="50"/>
      <c r="DW202" s="50"/>
      <c r="DX202" s="50"/>
      <c r="DY202" s="50"/>
      <c r="DZ202" s="50"/>
      <c r="EA202" s="50"/>
      <c r="EB202" s="50"/>
      <c r="EC202" s="50"/>
    </row>
    <row r="203" spans="1:133" s="51" customFormat="1" ht="15" x14ac:dyDescent="0.25">
      <c r="A203" s="518"/>
      <c r="B203" s="531"/>
      <c r="C203" s="531"/>
      <c r="D203" s="518"/>
      <c r="E203" s="531"/>
      <c r="F203" s="540"/>
      <c r="G203" s="534"/>
      <c r="H203" s="518"/>
      <c r="I203" s="518"/>
      <c r="J203" s="540"/>
      <c r="K203" s="518"/>
      <c r="L203" s="518"/>
      <c r="M203" s="518"/>
      <c r="N203" s="540"/>
      <c r="O203" s="534"/>
      <c r="P203" s="546"/>
      <c r="Q203" s="549"/>
      <c r="R203" s="463"/>
      <c r="S203" s="461"/>
      <c r="T203" s="463"/>
      <c r="U203" s="454"/>
      <c r="V203" s="46"/>
      <c r="W203" s="302"/>
      <c r="X203" s="303"/>
      <c r="Y203" s="454"/>
      <c r="Z203" s="464">
        <v>3409</v>
      </c>
      <c r="AA203" s="294">
        <v>44748</v>
      </c>
      <c r="AB203" s="296">
        <v>387890</v>
      </c>
      <c r="AC203" s="50"/>
      <c r="AD203" s="50"/>
      <c r="AE203" s="50"/>
      <c r="AF203" s="50"/>
      <c r="AG203" s="50"/>
      <c r="AH203" s="50"/>
      <c r="AI203" s="50"/>
      <c r="AJ203" s="50"/>
      <c r="AK203" s="50"/>
      <c r="AL203" s="50"/>
      <c r="AM203" s="50"/>
      <c r="AN203" s="50"/>
      <c r="AO203" s="50"/>
      <c r="AP203" s="50"/>
      <c r="AQ203" s="50"/>
      <c r="AR203" s="50"/>
      <c r="AS203" s="50"/>
      <c r="AT203" s="50"/>
      <c r="AU203" s="50"/>
      <c r="AV203" s="50"/>
      <c r="AW203" s="50"/>
      <c r="AX203" s="50"/>
      <c r="AY203" s="50"/>
      <c r="AZ203" s="50"/>
      <c r="BA203" s="50"/>
      <c r="BB203" s="50"/>
      <c r="BC203" s="50"/>
      <c r="BD203" s="50"/>
      <c r="BE203" s="50"/>
      <c r="BF203" s="50"/>
      <c r="BG203" s="50"/>
      <c r="BH203" s="50"/>
      <c r="BI203" s="50"/>
      <c r="BJ203" s="50"/>
      <c r="BK203" s="50"/>
      <c r="BL203" s="50"/>
      <c r="BM203" s="50"/>
      <c r="BN203" s="50"/>
      <c r="BO203" s="50"/>
      <c r="BP203" s="50"/>
      <c r="BQ203" s="50"/>
      <c r="BR203" s="50"/>
      <c r="BS203" s="50"/>
      <c r="BT203" s="50"/>
      <c r="BU203" s="50"/>
      <c r="BV203" s="50"/>
      <c r="BW203" s="50"/>
      <c r="BX203" s="50"/>
      <c r="BY203" s="50"/>
      <c r="BZ203" s="50"/>
      <c r="CA203" s="50"/>
      <c r="CB203" s="50"/>
      <c r="CC203" s="50"/>
      <c r="CD203" s="50"/>
      <c r="CE203" s="50"/>
      <c r="CF203" s="50"/>
      <c r="CG203" s="50"/>
      <c r="CH203" s="50"/>
      <c r="CI203" s="50"/>
      <c r="CJ203" s="50"/>
      <c r="CK203" s="50"/>
      <c r="CL203" s="50"/>
      <c r="CM203" s="50"/>
      <c r="CN203" s="50"/>
      <c r="CO203" s="50"/>
      <c r="CP203" s="50"/>
      <c r="CQ203" s="50"/>
      <c r="CR203" s="50"/>
      <c r="CS203" s="50"/>
      <c r="CT203" s="50"/>
      <c r="CU203" s="50"/>
      <c r="CV203" s="50"/>
      <c r="CW203" s="50"/>
      <c r="CX203" s="50"/>
      <c r="CY203" s="50"/>
      <c r="CZ203" s="50"/>
      <c r="DA203" s="50"/>
      <c r="DB203" s="50"/>
      <c r="DC203" s="50"/>
      <c r="DD203" s="50"/>
      <c r="DE203" s="50"/>
      <c r="DF203" s="50"/>
      <c r="DG203" s="50"/>
      <c r="DH203" s="50"/>
      <c r="DI203" s="50"/>
      <c r="DJ203" s="50"/>
      <c r="DK203" s="50"/>
      <c r="DL203" s="50"/>
      <c r="DM203" s="50"/>
      <c r="DN203" s="50"/>
      <c r="DO203" s="50"/>
      <c r="DP203" s="50"/>
      <c r="DQ203" s="50"/>
      <c r="DR203" s="50"/>
      <c r="DS203" s="50"/>
      <c r="DT203" s="50"/>
      <c r="DU203" s="50"/>
      <c r="DV203" s="50"/>
      <c r="DW203" s="50"/>
      <c r="DX203" s="50"/>
      <c r="DY203" s="50"/>
      <c r="DZ203" s="50"/>
      <c r="EA203" s="50"/>
      <c r="EB203" s="50"/>
      <c r="EC203" s="50"/>
    </row>
    <row r="204" spans="1:133" s="51" customFormat="1" ht="15" x14ac:dyDescent="0.25">
      <c r="A204" s="518"/>
      <c r="B204" s="531"/>
      <c r="C204" s="531"/>
      <c r="D204" s="518"/>
      <c r="E204" s="531"/>
      <c r="F204" s="540"/>
      <c r="G204" s="534"/>
      <c r="H204" s="518"/>
      <c r="I204" s="518"/>
      <c r="J204" s="540"/>
      <c r="K204" s="518"/>
      <c r="L204" s="518"/>
      <c r="M204" s="518"/>
      <c r="N204" s="540"/>
      <c r="O204" s="534"/>
      <c r="P204" s="546"/>
      <c r="Q204" s="549"/>
      <c r="R204" s="463"/>
      <c r="S204" s="461"/>
      <c r="T204" s="463"/>
      <c r="U204" s="454"/>
      <c r="V204" s="46"/>
      <c r="W204" s="302"/>
      <c r="X204" s="303"/>
      <c r="Y204" s="454"/>
      <c r="Z204" s="464">
        <v>3410</v>
      </c>
      <c r="AA204" s="294">
        <v>44748</v>
      </c>
      <c r="AB204" s="296">
        <v>1258078</v>
      </c>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50"/>
      <c r="BL204" s="50"/>
      <c r="BM204" s="50"/>
      <c r="BN204" s="50"/>
      <c r="BO204" s="50"/>
      <c r="BP204" s="50"/>
      <c r="BQ204" s="50"/>
      <c r="BR204" s="50"/>
      <c r="BS204" s="50"/>
      <c r="BT204" s="50"/>
      <c r="BU204" s="50"/>
      <c r="BV204" s="50"/>
      <c r="BW204" s="50"/>
      <c r="BX204" s="50"/>
      <c r="BY204" s="50"/>
      <c r="BZ204" s="50"/>
      <c r="CA204" s="50"/>
      <c r="CB204" s="50"/>
      <c r="CC204" s="50"/>
      <c r="CD204" s="50"/>
      <c r="CE204" s="50"/>
      <c r="CF204" s="50"/>
      <c r="CG204" s="50"/>
      <c r="CH204" s="50"/>
      <c r="CI204" s="50"/>
      <c r="CJ204" s="50"/>
      <c r="CK204" s="50"/>
      <c r="CL204" s="50"/>
      <c r="CM204" s="50"/>
      <c r="CN204" s="50"/>
      <c r="CO204" s="50"/>
      <c r="CP204" s="50"/>
      <c r="CQ204" s="50"/>
      <c r="CR204" s="50"/>
      <c r="CS204" s="50"/>
      <c r="CT204" s="50"/>
      <c r="CU204" s="50"/>
      <c r="CV204" s="50"/>
      <c r="CW204" s="50"/>
      <c r="CX204" s="50"/>
      <c r="CY204" s="50"/>
      <c r="CZ204" s="50"/>
      <c r="DA204" s="50"/>
      <c r="DB204" s="50"/>
      <c r="DC204" s="50"/>
      <c r="DD204" s="50"/>
      <c r="DE204" s="50"/>
      <c r="DF204" s="50"/>
      <c r="DG204" s="50"/>
      <c r="DH204" s="50"/>
      <c r="DI204" s="50"/>
      <c r="DJ204" s="50"/>
      <c r="DK204" s="50"/>
      <c r="DL204" s="50"/>
      <c r="DM204" s="50"/>
      <c r="DN204" s="50"/>
      <c r="DO204" s="50"/>
      <c r="DP204" s="50"/>
      <c r="DQ204" s="50"/>
      <c r="DR204" s="50"/>
      <c r="DS204" s="50"/>
      <c r="DT204" s="50"/>
      <c r="DU204" s="50"/>
      <c r="DV204" s="50"/>
      <c r="DW204" s="50"/>
      <c r="DX204" s="50"/>
      <c r="DY204" s="50"/>
      <c r="DZ204" s="50"/>
      <c r="EA204" s="50"/>
      <c r="EB204" s="50"/>
      <c r="EC204" s="50"/>
    </row>
    <row r="205" spans="1:133" s="51" customFormat="1" ht="15" x14ac:dyDescent="0.25">
      <c r="A205" s="518"/>
      <c r="B205" s="531"/>
      <c r="C205" s="531"/>
      <c r="D205" s="518"/>
      <c r="E205" s="531"/>
      <c r="F205" s="540"/>
      <c r="G205" s="534"/>
      <c r="H205" s="518"/>
      <c r="I205" s="518"/>
      <c r="J205" s="540"/>
      <c r="K205" s="518"/>
      <c r="L205" s="518"/>
      <c r="M205" s="518"/>
      <c r="N205" s="540"/>
      <c r="O205" s="534"/>
      <c r="P205" s="546"/>
      <c r="Q205" s="549"/>
      <c r="R205" s="463"/>
      <c r="S205" s="461"/>
      <c r="T205" s="463"/>
      <c r="U205" s="454"/>
      <c r="V205" s="46"/>
      <c r="W205" s="302"/>
      <c r="X205" s="303"/>
      <c r="Y205" s="454"/>
      <c r="Z205" s="464">
        <v>3414</v>
      </c>
      <c r="AA205" s="294">
        <v>44748</v>
      </c>
      <c r="AB205" s="296">
        <v>1177123</v>
      </c>
      <c r="AC205" s="50"/>
      <c r="AD205" s="50"/>
      <c r="AE205" s="50"/>
      <c r="AF205" s="50"/>
      <c r="AG205" s="50"/>
      <c r="AH205" s="50"/>
      <c r="AI205" s="50"/>
      <c r="AJ205" s="50"/>
      <c r="AK205" s="50"/>
      <c r="AL205" s="50"/>
      <c r="AM205" s="50"/>
      <c r="AN205" s="50"/>
      <c r="AO205" s="50"/>
      <c r="AP205" s="50"/>
      <c r="AQ205" s="50"/>
      <c r="AR205" s="50"/>
      <c r="AS205" s="50"/>
      <c r="AT205" s="50"/>
      <c r="AU205" s="50"/>
      <c r="AV205" s="50"/>
      <c r="AW205" s="50"/>
      <c r="AX205" s="50"/>
      <c r="AY205" s="50"/>
      <c r="AZ205" s="50"/>
      <c r="BA205" s="50"/>
      <c r="BB205" s="50"/>
      <c r="BC205" s="50"/>
      <c r="BD205" s="50"/>
      <c r="BE205" s="50"/>
      <c r="BF205" s="50"/>
      <c r="BG205" s="50"/>
      <c r="BH205" s="50"/>
      <c r="BI205" s="50"/>
      <c r="BJ205" s="50"/>
      <c r="BK205" s="50"/>
      <c r="BL205" s="50"/>
      <c r="BM205" s="50"/>
      <c r="BN205" s="50"/>
      <c r="BO205" s="50"/>
      <c r="BP205" s="50"/>
      <c r="BQ205" s="50"/>
      <c r="BR205" s="50"/>
      <c r="BS205" s="50"/>
      <c r="BT205" s="50"/>
      <c r="BU205" s="50"/>
      <c r="BV205" s="50"/>
      <c r="BW205" s="50"/>
      <c r="BX205" s="50"/>
      <c r="BY205" s="50"/>
      <c r="BZ205" s="50"/>
      <c r="CA205" s="50"/>
      <c r="CB205" s="50"/>
      <c r="CC205" s="50"/>
      <c r="CD205" s="50"/>
      <c r="CE205" s="50"/>
      <c r="CF205" s="50"/>
      <c r="CG205" s="50"/>
      <c r="CH205" s="50"/>
      <c r="CI205" s="50"/>
      <c r="CJ205" s="50"/>
      <c r="CK205" s="50"/>
      <c r="CL205" s="50"/>
      <c r="CM205" s="50"/>
      <c r="CN205" s="50"/>
      <c r="CO205" s="50"/>
      <c r="CP205" s="50"/>
      <c r="CQ205" s="50"/>
      <c r="CR205" s="50"/>
      <c r="CS205" s="50"/>
      <c r="CT205" s="50"/>
      <c r="CU205" s="50"/>
      <c r="CV205" s="50"/>
      <c r="CW205" s="50"/>
      <c r="CX205" s="50"/>
      <c r="CY205" s="50"/>
      <c r="CZ205" s="50"/>
      <c r="DA205" s="50"/>
      <c r="DB205" s="50"/>
      <c r="DC205" s="50"/>
      <c r="DD205" s="50"/>
      <c r="DE205" s="50"/>
      <c r="DF205" s="50"/>
      <c r="DG205" s="50"/>
      <c r="DH205" s="50"/>
      <c r="DI205" s="50"/>
      <c r="DJ205" s="50"/>
      <c r="DK205" s="50"/>
      <c r="DL205" s="50"/>
      <c r="DM205" s="50"/>
      <c r="DN205" s="50"/>
      <c r="DO205" s="50"/>
      <c r="DP205" s="50"/>
      <c r="DQ205" s="50"/>
      <c r="DR205" s="50"/>
      <c r="DS205" s="50"/>
      <c r="DT205" s="50"/>
      <c r="DU205" s="50"/>
      <c r="DV205" s="50"/>
      <c r="DW205" s="50"/>
      <c r="DX205" s="50"/>
      <c r="DY205" s="50"/>
      <c r="DZ205" s="50"/>
      <c r="EA205" s="50"/>
      <c r="EB205" s="50"/>
      <c r="EC205" s="50"/>
    </row>
    <row r="206" spans="1:133" s="51" customFormat="1" ht="15" x14ac:dyDescent="0.25">
      <c r="A206" s="518"/>
      <c r="B206" s="531"/>
      <c r="C206" s="531"/>
      <c r="D206" s="518"/>
      <c r="E206" s="531"/>
      <c r="F206" s="540"/>
      <c r="G206" s="534"/>
      <c r="H206" s="518"/>
      <c r="I206" s="518"/>
      <c r="J206" s="540"/>
      <c r="K206" s="518"/>
      <c r="L206" s="518"/>
      <c r="M206" s="518"/>
      <c r="N206" s="540"/>
      <c r="O206" s="534"/>
      <c r="P206" s="546"/>
      <c r="Q206" s="549"/>
      <c r="R206" s="463"/>
      <c r="S206" s="461"/>
      <c r="T206" s="463"/>
      <c r="U206" s="454"/>
      <c r="V206" s="46"/>
      <c r="W206" s="302"/>
      <c r="X206" s="303"/>
      <c r="Y206" s="454"/>
      <c r="Z206" s="464">
        <v>3415</v>
      </c>
      <c r="AA206" s="294">
        <v>44748</v>
      </c>
      <c r="AB206" s="296">
        <v>301033</v>
      </c>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c r="BJ206" s="50"/>
      <c r="BK206" s="50"/>
      <c r="BL206" s="50"/>
      <c r="BM206" s="50"/>
      <c r="BN206" s="50"/>
      <c r="BO206" s="50"/>
      <c r="BP206" s="50"/>
      <c r="BQ206" s="50"/>
      <c r="BR206" s="50"/>
      <c r="BS206" s="50"/>
      <c r="BT206" s="50"/>
      <c r="BU206" s="50"/>
      <c r="BV206" s="50"/>
      <c r="BW206" s="50"/>
      <c r="BX206" s="50"/>
      <c r="BY206" s="50"/>
      <c r="BZ206" s="50"/>
      <c r="CA206" s="50"/>
      <c r="CB206" s="50"/>
      <c r="CC206" s="50"/>
      <c r="CD206" s="50"/>
      <c r="CE206" s="50"/>
      <c r="CF206" s="50"/>
      <c r="CG206" s="50"/>
      <c r="CH206" s="50"/>
      <c r="CI206" s="50"/>
      <c r="CJ206" s="50"/>
      <c r="CK206" s="50"/>
      <c r="CL206" s="50"/>
      <c r="CM206" s="50"/>
      <c r="CN206" s="50"/>
      <c r="CO206" s="50"/>
      <c r="CP206" s="50"/>
      <c r="CQ206" s="50"/>
      <c r="CR206" s="50"/>
      <c r="CS206" s="50"/>
      <c r="CT206" s="50"/>
      <c r="CU206" s="50"/>
      <c r="CV206" s="50"/>
      <c r="CW206" s="50"/>
      <c r="CX206" s="50"/>
      <c r="CY206" s="50"/>
      <c r="CZ206" s="50"/>
      <c r="DA206" s="50"/>
      <c r="DB206" s="50"/>
      <c r="DC206" s="50"/>
      <c r="DD206" s="50"/>
      <c r="DE206" s="50"/>
      <c r="DF206" s="50"/>
      <c r="DG206" s="50"/>
      <c r="DH206" s="50"/>
      <c r="DI206" s="50"/>
      <c r="DJ206" s="50"/>
      <c r="DK206" s="50"/>
      <c r="DL206" s="50"/>
      <c r="DM206" s="50"/>
      <c r="DN206" s="50"/>
      <c r="DO206" s="50"/>
      <c r="DP206" s="50"/>
      <c r="DQ206" s="50"/>
      <c r="DR206" s="50"/>
      <c r="DS206" s="50"/>
      <c r="DT206" s="50"/>
      <c r="DU206" s="50"/>
      <c r="DV206" s="50"/>
      <c r="DW206" s="50"/>
      <c r="DX206" s="50"/>
      <c r="DY206" s="50"/>
      <c r="DZ206" s="50"/>
      <c r="EA206" s="50"/>
      <c r="EB206" s="50"/>
      <c r="EC206" s="50"/>
    </row>
    <row r="207" spans="1:133" s="51" customFormat="1" ht="15" x14ac:dyDescent="0.25">
      <c r="A207" s="518"/>
      <c r="B207" s="531"/>
      <c r="C207" s="531"/>
      <c r="D207" s="518"/>
      <c r="E207" s="531"/>
      <c r="F207" s="540"/>
      <c r="G207" s="534"/>
      <c r="H207" s="518"/>
      <c r="I207" s="518"/>
      <c r="J207" s="540"/>
      <c r="K207" s="518"/>
      <c r="L207" s="518"/>
      <c r="M207" s="518"/>
      <c r="N207" s="540"/>
      <c r="O207" s="534"/>
      <c r="P207" s="546"/>
      <c r="Q207" s="549"/>
      <c r="R207" s="463"/>
      <c r="S207" s="461"/>
      <c r="T207" s="463"/>
      <c r="U207" s="454"/>
      <c r="V207" s="46"/>
      <c r="W207" s="302"/>
      <c r="X207" s="303"/>
      <c r="Y207" s="454"/>
      <c r="Z207" s="464">
        <v>3416</v>
      </c>
      <c r="AA207" s="294">
        <v>44748</v>
      </c>
      <c r="AB207" s="296">
        <v>953530</v>
      </c>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50"/>
      <c r="BL207" s="50"/>
      <c r="BM207" s="50"/>
      <c r="BN207" s="50"/>
      <c r="BO207" s="50"/>
      <c r="BP207" s="50"/>
      <c r="BQ207" s="50"/>
      <c r="BR207" s="50"/>
      <c r="BS207" s="50"/>
      <c r="BT207" s="50"/>
      <c r="BU207" s="50"/>
      <c r="BV207" s="50"/>
      <c r="BW207" s="50"/>
      <c r="BX207" s="50"/>
      <c r="BY207" s="50"/>
      <c r="BZ207" s="50"/>
      <c r="CA207" s="50"/>
      <c r="CB207" s="50"/>
      <c r="CC207" s="50"/>
      <c r="CD207" s="50"/>
      <c r="CE207" s="50"/>
      <c r="CF207" s="50"/>
      <c r="CG207" s="50"/>
      <c r="CH207" s="50"/>
      <c r="CI207" s="50"/>
      <c r="CJ207" s="50"/>
      <c r="CK207" s="50"/>
      <c r="CL207" s="50"/>
      <c r="CM207" s="50"/>
      <c r="CN207" s="50"/>
      <c r="CO207" s="50"/>
      <c r="CP207" s="50"/>
      <c r="CQ207" s="50"/>
      <c r="CR207" s="50"/>
      <c r="CS207" s="50"/>
      <c r="CT207" s="50"/>
      <c r="CU207" s="50"/>
      <c r="CV207" s="50"/>
      <c r="CW207" s="50"/>
      <c r="CX207" s="50"/>
      <c r="CY207" s="50"/>
      <c r="CZ207" s="50"/>
      <c r="DA207" s="50"/>
      <c r="DB207" s="50"/>
      <c r="DC207" s="50"/>
      <c r="DD207" s="50"/>
      <c r="DE207" s="50"/>
      <c r="DF207" s="50"/>
      <c r="DG207" s="50"/>
      <c r="DH207" s="50"/>
      <c r="DI207" s="50"/>
      <c r="DJ207" s="50"/>
      <c r="DK207" s="50"/>
      <c r="DL207" s="50"/>
      <c r="DM207" s="50"/>
      <c r="DN207" s="50"/>
      <c r="DO207" s="50"/>
      <c r="DP207" s="50"/>
      <c r="DQ207" s="50"/>
      <c r="DR207" s="50"/>
      <c r="DS207" s="50"/>
      <c r="DT207" s="50"/>
      <c r="DU207" s="50"/>
      <c r="DV207" s="50"/>
      <c r="DW207" s="50"/>
      <c r="DX207" s="50"/>
      <c r="DY207" s="50"/>
      <c r="DZ207" s="50"/>
      <c r="EA207" s="50"/>
      <c r="EB207" s="50"/>
      <c r="EC207" s="50"/>
    </row>
    <row r="208" spans="1:133" s="51" customFormat="1" ht="15" x14ac:dyDescent="0.25">
      <c r="A208" s="518"/>
      <c r="B208" s="531"/>
      <c r="C208" s="531"/>
      <c r="D208" s="518"/>
      <c r="E208" s="531"/>
      <c r="F208" s="540"/>
      <c r="G208" s="534"/>
      <c r="H208" s="518"/>
      <c r="I208" s="518"/>
      <c r="J208" s="540"/>
      <c r="K208" s="518"/>
      <c r="L208" s="518"/>
      <c r="M208" s="518"/>
      <c r="N208" s="540"/>
      <c r="O208" s="534"/>
      <c r="P208" s="546"/>
      <c r="Q208" s="549"/>
      <c r="R208" s="463"/>
      <c r="S208" s="461"/>
      <c r="T208" s="463"/>
      <c r="U208" s="454"/>
      <c r="V208" s="46"/>
      <c r="W208" s="302"/>
      <c r="X208" s="303"/>
      <c r="Y208" s="454"/>
      <c r="Z208" s="464">
        <v>3417</v>
      </c>
      <c r="AA208" s="294">
        <v>44748</v>
      </c>
      <c r="AB208" s="296">
        <v>700228</v>
      </c>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c r="BJ208" s="50"/>
      <c r="BK208" s="50"/>
      <c r="BL208" s="50"/>
      <c r="BM208" s="50"/>
      <c r="BN208" s="50"/>
      <c r="BO208" s="50"/>
      <c r="BP208" s="50"/>
      <c r="BQ208" s="50"/>
      <c r="BR208" s="50"/>
      <c r="BS208" s="50"/>
      <c r="BT208" s="50"/>
      <c r="BU208" s="50"/>
      <c r="BV208" s="50"/>
      <c r="BW208" s="50"/>
      <c r="BX208" s="50"/>
      <c r="BY208" s="50"/>
      <c r="BZ208" s="50"/>
      <c r="CA208" s="50"/>
      <c r="CB208" s="50"/>
      <c r="CC208" s="50"/>
      <c r="CD208" s="50"/>
      <c r="CE208" s="50"/>
      <c r="CF208" s="50"/>
      <c r="CG208" s="50"/>
      <c r="CH208" s="50"/>
      <c r="CI208" s="50"/>
      <c r="CJ208" s="50"/>
      <c r="CK208" s="50"/>
      <c r="CL208" s="50"/>
      <c r="CM208" s="50"/>
      <c r="CN208" s="50"/>
      <c r="CO208" s="50"/>
      <c r="CP208" s="50"/>
      <c r="CQ208" s="50"/>
      <c r="CR208" s="50"/>
      <c r="CS208" s="50"/>
      <c r="CT208" s="50"/>
      <c r="CU208" s="50"/>
      <c r="CV208" s="50"/>
      <c r="CW208" s="50"/>
      <c r="CX208" s="50"/>
      <c r="CY208" s="50"/>
      <c r="CZ208" s="50"/>
      <c r="DA208" s="50"/>
      <c r="DB208" s="50"/>
      <c r="DC208" s="50"/>
      <c r="DD208" s="50"/>
      <c r="DE208" s="50"/>
      <c r="DF208" s="50"/>
      <c r="DG208" s="50"/>
      <c r="DH208" s="50"/>
      <c r="DI208" s="50"/>
      <c r="DJ208" s="50"/>
      <c r="DK208" s="50"/>
      <c r="DL208" s="50"/>
      <c r="DM208" s="50"/>
      <c r="DN208" s="50"/>
      <c r="DO208" s="50"/>
      <c r="DP208" s="50"/>
      <c r="DQ208" s="50"/>
      <c r="DR208" s="50"/>
      <c r="DS208" s="50"/>
      <c r="DT208" s="50"/>
      <c r="DU208" s="50"/>
      <c r="DV208" s="50"/>
      <c r="DW208" s="50"/>
      <c r="DX208" s="50"/>
      <c r="DY208" s="50"/>
      <c r="DZ208" s="50"/>
      <c r="EA208" s="50"/>
      <c r="EB208" s="50"/>
      <c r="EC208" s="50"/>
    </row>
    <row r="209" spans="1:133" s="51" customFormat="1" ht="15" x14ac:dyDescent="0.25">
      <c r="A209" s="518"/>
      <c r="B209" s="531"/>
      <c r="C209" s="531"/>
      <c r="D209" s="518"/>
      <c r="E209" s="531"/>
      <c r="F209" s="540"/>
      <c r="G209" s="534"/>
      <c r="H209" s="518"/>
      <c r="I209" s="518"/>
      <c r="J209" s="540"/>
      <c r="K209" s="518"/>
      <c r="L209" s="518"/>
      <c r="M209" s="518"/>
      <c r="N209" s="540"/>
      <c r="O209" s="534"/>
      <c r="P209" s="546"/>
      <c r="Q209" s="549"/>
      <c r="R209" s="463"/>
      <c r="S209" s="461"/>
      <c r="T209" s="463"/>
      <c r="U209" s="454"/>
      <c r="V209" s="46"/>
      <c r="W209" s="302"/>
      <c r="X209" s="303"/>
      <c r="Y209" s="454"/>
      <c r="Z209" s="464">
        <v>3418</v>
      </c>
      <c r="AA209" s="294">
        <v>44748</v>
      </c>
      <c r="AB209" s="296">
        <v>700228</v>
      </c>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c r="BJ209" s="50"/>
      <c r="BK209" s="50"/>
      <c r="BL209" s="50"/>
      <c r="BM209" s="50"/>
      <c r="BN209" s="50"/>
      <c r="BO209" s="50"/>
      <c r="BP209" s="50"/>
      <c r="BQ209" s="50"/>
      <c r="BR209" s="50"/>
      <c r="BS209" s="50"/>
      <c r="BT209" s="50"/>
      <c r="BU209" s="50"/>
      <c r="BV209" s="50"/>
      <c r="BW209" s="50"/>
      <c r="BX209" s="50"/>
      <c r="BY209" s="50"/>
      <c r="BZ209" s="50"/>
      <c r="CA209" s="50"/>
      <c r="CB209" s="50"/>
      <c r="CC209" s="50"/>
      <c r="CD209" s="50"/>
      <c r="CE209" s="50"/>
      <c r="CF209" s="50"/>
      <c r="CG209" s="50"/>
      <c r="CH209" s="50"/>
      <c r="CI209" s="50"/>
      <c r="CJ209" s="50"/>
      <c r="CK209" s="50"/>
      <c r="CL209" s="50"/>
      <c r="CM209" s="50"/>
      <c r="CN209" s="50"/>
      <c r="CO209" s="50"/>
      <c r="CP209" s="50"/>
      <c r="CQ209" s="50"/>
      <c r="CR209" s="50"/>
      <c r="CS209" s="50"/>
      <c r="CT209" s="50"/>
      <c r="CU209" s="50"/>
      <c r="CV209" s="50"/>
      <c r="CW209" s="50"/>
      <c r="CX209" s="50"/>
      <c r="CY209" s="50"/>
      <c r="CZ209" s="50"/>
      <c r="DA209" s="50"/>
      <c r="DB209" s="50"/>
      <c r="DC209" s="50"/>
      <c r="DD209" s="50"/>
      <c r="DE209" s="50"/>
      <c r="DF209" s="50"/>
      <c r="DG209" s="50"/>
      <c r="DH209" s="50"/>
      <c r="DI209" s="50"/>
      <c r="DJ209" s="50"/>
      <c r="DK209" s="50"/>
      <c r="DL209" s="50"/>
      <c r="DM209" s="50"/>
      <c r="DN209" s="50"/>
      <c r="DO209" s="50"/>
      <c r="DP209" s="50"/>
      <c r="DQ209" s="50"/>
      <c r="DR209" s="50"/>
      <c r="DS209" s="50"/>
      <c r="DT209" s="50"/>
      <c r="DU209" s="50"/>
      <c r="DV209" s="50"/>
      <c r="DW209" s="50"/>
      <c r="DX209" s="50"/>
      <c r="DY209" s="50"/>
      <c r="DZ209" s="50"/>
      <c r="EA209" s="50"/>
      <c r="EB209" s="50"/>
      <c r="EC209" s="50"/>
    </row>
    <row r="210" spans="1:133" s="51" customFormat="1" ht="15" x14ac:dyDescent="0.25">
      <c r="A210" s="518"/>
      <c r="B210" s="531"/>
      <c r="C210" s="531"/>
      <c r="D210" s="518"/>
      <c r="E210" s="531"/>
      <c r="F210" s="540"/>
      <c r="G210" s="534"/>
      <c r="H210" s="518"/>
      <c r="I210" s="518"/>
      <c r="J210" s="540"/>
      <c r="K210" s="518"/>
      <c r="L210" s="518"/>
      <c r="M210" s="518"/>
      <c r="N210" s="540"/>
      <c r="O210" s="534"/>
      <c r="P210" s="546"/>
      <c r="Q210" s="549"/>
      <c r="R210" s="463"/>
      <c r="S210" s="461"/>
      <c r="T210" s="463"/>
      <c r="U210" s="454"/>
      <c r="V210" s="46"/>
      <c r="W210" s="302"/>
      <c r="X210" s="303"/>
      <c r="Y210" s="454"/>
      <c r="Z210" s="464">
        <v>3419</v>
      </c>
      <c r="AA210" s="294">
        <v>44748</v>
      </c>
      <c r="AB210" s="296">
        <v>700228</v>
      </c>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BK210" s="50"/>
      <c r="BL210" s="50"/>
      <c r="BM210" s="50"/>
      <c r="BN210" s="50"/>
      <c r="BO210" s="50"/>
      <c r="BP210" s="50"/>
      <c r="BQ210" s="50"/>
      <c r="BR210" s="50"/>
      <c r="BS210" s="50"/>
      <c r="BT210" s="50"/>
      <c r="BU210" s="50"/>
      <c r="BV210" s="50"/>
      <c r="BW210" s="50"/>
      <c r="BX210" s="50"/>
      <c r="BY210" s="50"/>
      <c r="BZ210" s="50"/>
      <c r="CA210" s="50"/>
      <c r="CB210" s="50"/>
      <c r="CC210" s="50"/>
      <c r="CD210" s="50"/>
      <c r="CE210" s="50"/>
      <c r="CF210" s="50"/>
      <c r="CG210" s="50"/>
      <c r="CH210" s="50"/>
      <c r="CI210" s="50"/>
      <c r="CJ210" s="50"/>
      <c r="CK210" s="50"/>
      <c r="CL210" s="50"/>
      <c r="CM210" s="50"/>
      <c r="CN210" s="50"/>
      <c r="CO210" s="50"/>
      <c r="CP210" s="50"/>
      <c r="CQ210" s="50"/>
      <c r="CR210" s="50"/>
      <c r="CS210" s="50"/>
      <c r="CT210" s="50"/>
      <c r="CU210" s="50"/>
      <c r="CV210" s="50"/>
      <c r="CW210" s="50"/>
      <c r="CX210" s="50"/>
      <c r="CY210" s="50"/>
      <c r="CZ210" s="50"/>
      <c r="DA210" s="50"/>
      <c r="DB210" s="50"/>
      <c r="DC210" s="50"/>
      <c r="DD210" s="50"/>
      <c r="DE210" s="50"/>
      <c r="DF210" s="50"/>
      <c r="DG210" s="50"/>
      <c r="DH210" s="50"/>
      <c r="DI210" s="50"/>
      <c r="DJ210" s="50"/>
      <c r="DK210" s="50"/>
      <c r="DL210" s="50"/>
      <c r="DM210" s="50"/>
      <c r="DN210" s="50"/>
      <c r="DO210" s="50"/>
      <c r="DP210" s="50"/>
      <c r="DQ210" s="50"/>
      <c r="DR210" s="50"/>
      <c r="DS210" s="50"/>
      <c r="DT210" s="50"/>
      <c r="DU210" s="50"/>
      <c r="DV210" s="50"/>
      <c r="DW210" s="50"/>
      <c r="DX210" s="50"/>
      <c r="DY210" s="50"/>
      <c r="DZ210" s="50"/>
      <c r="EA210" s="50"/>
      <c r="EB210" s="50"/>
      <c r="EC210" s="50"/>
    </row>
    <row r="211" spans="1:133" s="51" customFormat="1" ht="15" x14ac:dyDescent="0.25">
      <c r="A211" s="518"/>
      <c r="B211" s="531"/>
      <c r="C211" s="531"/>
      <c r="D211" s="518"/>
      <c r="E211" s="531"/>
      <c r="F211" s="540"/>
      <c r="G211" s="534"/>
      <c r="H211" s="518"/>
      <c r="I211" s="518"/>
      <c r="J211" s="540"/>
      <c r="K211" s="518"/>
      <c r="L211" s="518"/>
      <c r="M211" s="518"/>
      <c r="N211" s="540"/>
      <c r="O211" s="534"/>
      <c r="P211" s="546"/>
      <c r="Q211" s="549"/>
      <c r="R211" s="463"/>
      <c r="S211" s="461"/>
      <c r="T211" s="463"/>
      <c r="U211" s="454"/>
      <c r="V211" s="46"/>
      <c r="W211" s="302"/>
      <c r="X211" s="303"/>
      <c r="Y211" s="454"/>
      <c r="Z211" s="464">
        <v>3420</v>
      </c>
      <c r="AA211" s="294">
        <v>44748</v>
      </c>
      <c r="AB211" s="296">
        <v>1411241</v>
      </c>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BK211" s="50"/>
      <c r="BL211" s="50"/>
      <c r="BM211" s="50"/>
      <c r="BN211" s="50"/>
      <c r="BO211" s="50"/>
      <c r="BP211" s="50"/>
      <c r="BQ211" s="50"/>
      <c r="BR211" s="50"/>
      <c r="BS211" s="50"/>
      <c r="BT211" s="50"/>
      <c r="BU211" s="50"/>
      <c r="BV211" s="50"/>
      <c r="BW211" s="50"/>
      <c r="BX211" s="50"/>
      <c r="BY211" s="50"/>
      <c r="BZ211" s="50"/>
      <c r="CA211" s="50"/>
      <c r="CB211" s="50"/>
      <c r="CC211" s="50"/>
      <c r="CD211" s="50"/>
      <c r="CE211" s="50"/>
      <c r="CF211" s="50"/>
      <c r="CG211" s="50"/>
      <c r="CH211" s="50"/>
      <c r="CI211" s="50"/>
      <c r="CJ211" s="50"/>
      <c r="CK211" s="50"/>
      <c r="CL211" s="50"/>
      <c r="CM211" s="50"/>
      <c r="CN211" s="50"/>
      <c r="CO211" s="50"/>
      <c r="CP211" s="50"/>
      <c r="CQ211" s="50"/>
      <c r="CR211" s="50"/>
      <c r="CS211" s="50"/>
      <c r="CT211" s="50"/>
      <c r="CU211" s="50"/>
      <c r="CV211" s="50"/>
      <c r="CW211" s="50"/>
      <c r="CX211" s="50"/>
      <c r="CY211" s="50"/>
      <c r="CZ211" s="50"/>
      <c r="DA211" s="50"/>
      <c r="DB211" s="50"/>
      <c r="DC211" s="50"/>
      <c r="DD211" s="50"/>
      <c r="DE211" s="50"/>
      <c r="DF211" s="50"/>
      <c r="DG211" s="50"/>
      <c r="DH211" s="50"/>
      <c r="DI211" s="50"/>
      <c r="DJ211" s="50"/>
      <c r="DK211" s="50"/>
      <c r="DL211" s="50"/>
      <c r="DM211" s="50"/>
      <c r="DN211" s="50"/>
      <c r="DO211" s="50"/>
      <c r="DP211" s="50"/>
      <c r="DQ211" s="50"/>
      <c r="DR211" s="50"/>
      <c r="DS211" s="50"/>
      <c r="DT211" s="50"/>
      <c r="DU211" s="50"/>
      <c r="DV211" s="50"/>
      <c r="DW211" s="50"/>
      <c r="DX211" s="50"/>
      <c r="DY211" s="50"/>
      <c r="DZ211" s="50"/>
      <c r="EA211" s="50"/>
      <c r="EB211" s="50"/>
      <c r="EC211" s="50"/>
    </row>
    <row r="212" spans="1:133" s="51" customFormat="1" ht="15" x14ac:dyDescent="0.25">
      <c r="A212" s="518"/>
      <c r="B212" s="531"/>
      <c r="C212" s="531"/>
      <c r="D212" s="518"/>
      <c r="E212" s="531"/>
      <c r="F212" s="540"/>
      <c r="G212" s="534"/>
      <c r="H212" s="518"/>
      <c r="I212" s="518"/>
      <c r="J212" s="540"/>
      <c r="K212" s="518"/>
      <c r="L212" s="518"/>
      <c r="M212" s="518"/>
      <c r="N212" s="540"/>
      <c r="O212" s="534"/>
      <c r="P212" s="546"/>
      <c r="Q212" s="549"/>
      <c r="R212" s="463"/>
      <c r="S212" s="461"/>
      <c r="T212" s="463"/>
      <c r="U212" s="454"/>
      <c r="V212" s="46"/>
      <c r="W212" s="302"/>
      <c r="X212" s="303"/>
      <c r="Y212" s="454"/>
      <c r="Z212" s="464">
        <v>3421</v>
      </c>
      <c r="AA212" s="294">
        <v>44748</v>
      </c>
      <c r="AB212" s="296">
        <v>1115819</v>
      </c>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c r="AY212" s="50"/>
      <c r="AZ212" s="50"/>
      <c r="BA212" s="50"/>
      <c r="BB212" s="50"/>
      <c r="BC212" s="50"/>
      <c r="BD212" s="50"/>
      <c r="BE212" s="50"/>
      <c r="BF212" s="50"/>
      <c r="BG212" s="50"/>
      <c r="BH212" s="50"/>
      <c r="BI212" s="50"/>
      <c r="BJ212" s="50"/>
      <c r="BK212" s="50"/>
      <c r="BL212" s="50"/>
      <c r="BM212" s="50"/>
      <c r="BN212" s="50"/>
      <c r="BO212" s="50"/>
      <c r="BP212" s="50"/>
      <c r="BQ212" s="50"/>
      <c r="BR212" s="50"/>
      <c r="BS212" s="50"/>
      <c r="BT212" s="50"/>
      <c r="BU212" s="50"/>
      <c r="BV212" s="50"/>
      <c r="BW212" s="50"/>
      <c r="BX212" s="50"/>
      <c r="BY212" s="50"/>
      <c r="BZ212" s="50"/>
      <c r="CA212" s="50"/>
      <c r="CB212" s="50"/>
      <c r="CC212" s="50"/>
      <c r="CD212" s="50"/>
      <c r="CE212" s="50"/>
      <c r="CF212" s="50"/>
      <c r="CG212" s="50"/>
      <c r="CH212" s="50"/>
      <c r="CI212" s="50"/>
      <c r="CJ212" s="50"/>
      <c r="CK212" s="50"/>
      <c r="CL212" s="50"/>
      <c r="CM212" s="50"/>
      <c r="CN212" s="50"/>
      <c r="CO212" s="50"/>
      <c r="CP212" s="50"/>
      <c r="CQ212" s="50"/>
      <c r="CR212" s="50"/>
      <c r="CS212" s="50"/>
      <c r="CT212" s="50"/>
      <c r="CU212" s="50"/>
      <c r="CV212" s="50"/>
      <c r="CW212" s="50"/>
      <c r="CX212" s="50"/>
      <c r="CY212" s="50"/>
      <c r="CZ212" s="50"/>
      <c r="DA212" s="50"/>
      <c r="DB212" s="50"/>
      <c r="DC212" s="50"/>
      <c r="DD212" s="50"/>
      <c r="DE212" s="50"/>
      <c r="DF212" s="50"/>
      <c r="DG212" s="50"/>
      <c r="DH212" s="50"/>
      <c r="DI212" s="50"/>
      <c r="DJ212" s="50"/>
      <c r="DK212" s="50"/>
      <c r="DL212" s="50"/>
      <c r="DM212" s="50"/>
      <c r="DN212" s="50"/>
      <c r="DO212" s="50"/>
      <c r="DP212" s="50"/>
      <c r="DQ212" s="50"/>
      <c r="DR212" s="50"/>
      <c r="DS212" s="50"/>
      <c r="DT212" s="50"/>
      <c r="DU212" s="50"/>
      <c r="DV212" s="50"/>
      <c r="DW212" s="50"/>
      <c r="DX212" s="50"/>
      <c r="DY212" s="50"/>
      <c r="DZ212" s="50"/>
      <c r="EA212" s="50"/>
      <c r="EB212" s="50"/>
      <c r="EC212" s="50"/>
    </row>
    <row r="213" spans="1:133" s="51" customFormat="1" ht="15" x14ac:dyDescent="0.25">
      <c r="A213" s="518"/>
      <c r="B213" s="531"/>
      <c r="C213" s="531"/>
      <c r="D213" s="518"/>
      <c r="E213" s="531"/>
      <c r="F213" s="540"/>
      <c r="G213" s="534"/>
      <c r="H213" s="518"/>
      <c r="I213" s="518"/>
      <c r="J213" s="540"/>
      <c r="K213" s="518"/>
      <c r="L213" s="518"/>
      <c r="M213" s="518"/>
      <c r="N213" s="540"/>
      <c r="O213" s="534"/>
      <c r="P213" s="546"/>
      <c r="Q213" s="549"/>
      <c r="R213" s="463"/>
      <c r="S213" s="461"/>
      <c r="T213" s="463"/>
      <c r="U213" s="454"/>
      <c r="V213" s="46"/>
      <c r="W213" s="302"/>
      <c r="X213" s="303"/>
      <c r="Y213" s="454"/>
      <c r="Z213" s="464">
        <v>3422</v>
      </c>
      <c r="AA213" s="294">
        <v>44748</v>
      </c>
      <c r="AB213" s="296">
        <v>1859776</v>
      </c>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50"/>
      <c r="BU213" s="50"/>
      <c r="BV213" s="50"/>
      <c r="BW213" s="50"/>
      <c r="BX213" s="50"/>
      <c r="BY213" s="50"/>
      <c r="BZ213" s="50"/>
      <c r="CA213" s="50"/>
      <c r="CB213" s="50"/>
      <c r="CC213" s="50"/>
      <c r="CD213" s="50"/>
      <c r="CE213" s="50"/>
      <c r="CF213" s="50"/>
      <c r="CG213" s="50"/>
      <c r="CH213" s="50"/>
      <c r="CI213" s="50"/>
      <c r="CJ213" s="50"/>
      <c r="CK213" s="50"/>
      <c r="CL213" s="50"/>
      <c r="CM213" s="50"/>
      <c r="CN213" s="50"/>
      <c r="CO213" s="50"/>
      <c r="CP213" s="50"/>
      <c r="CQ213" s="50"/>
      <c r="CR213" s="50"/>
      <c r="CS213" s="50"/>
      <c r="CT213" s="50"/>
      <c r="CU213" s="50"/>
      <c r="CV213" s="50"/>
      <c r="CW213" s="50"/>
      <c r="CX213" s="50"/>
      <c r="CY213" s="50"/>
      <c r="CZ213" s="50"/>
      <c r="DA213" s="50"/>
      <c r="DB213" s="50"/>
      <c r="DC213" s="50"/>
      <c r="DD213" s="50"/>
      <c r="DE213" s="50"/>
      <c r="DF213" s="50"/>
      <c r="DG213" s="50"/>
      <c r="DH213" s="50"/>
      <c r="DI213" s="50"/>
      <c r="DJ213" s="50"/>
      <c r="DK213" s="50"/>
      <c r="DL213" s="50"/>
      <c r="DM213" s="50"/>
      <c r="DN213" s="50"/>
      <c r="DO213" s="50"/>
      <c r="DP213" s="50"/>
      <c r="DQ213" s="50"/>
      <c r="DR213" s="50"/>
      <c r="DS213" s="50"/>
      <c r="DT213" s="50"/>
      <c r="DU213" s="50"/>
      <c r="DV213" s="50"/>
      <c r="DW213" s="50"/>
      <c r="DX213" s="50"/>
      <c r="DY213" s="50"/>
      <c r="DZ213" s="50"/>
      <c r="EA213" s="50"/>
      <c r="EB213" s="50"/>
      <c r="EC213" s="50"/>
    </row>
    <row r="214" spans="1:133" s="51" customFormat="1" ht="15" x14ac:dyDescent="0.25">
      <c r="A214" s="518"/>
      <c r="B214" s="531"/>
      <c r="C214" s="531"/>
      <c r="D214" s="518"/>
      <c r="E214" s="531"/>
      <c r="F214" s="540"/>
      <c r="G214" s="534"/>
      <c r="H214" s="518"/>
      <c r="I214" s="518"/>
      <c r="J214" s="540"/>
      <c r="K214" s="518"/>
      <c r="L214" s="518"/>
      <c r="M214" s="518"/>
      <c r="N214" s="540"/>
      <c r="O214" s="534"/>
      <c r="P214" s="546"/>
      <c r="Q214" s="549"/>
      <c r="R214" s="463"/>
      <c r="S214" s="461"/>
      <c r="T214" s="463"/>
      <c r="U214" s="454"/>
      <c r="V214" s="46"/>
      <c r="W214" s="302"/>
      <c r="X214" s="303"/>
      <c r="Y214" s="454"/>
      <c r="Z214" s="464">
        <v>3521</v>
      </c>
      <c r="AA214" s="294">
        <v>44756</v>
      </c>
      <c r="AB214" s="296">
        <v>665200</v>
      </c>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row>
    <row r="215" spans="1:133" s="51" customFormat="1" ht="15" x14ac:dyDescent="0.25">
      <c r="A215" s="518"/>
      <c r="B215" s="531"/>
      <c r="C215" s="531"/>
      <c r="D215" s="518"/>
      <c r="E215" s="531"/>
      <c r="F215" s="540"/>
      <c r="G215" s="534"/>
      <c r="H215" s="518"/>
      <c r="I215" s="518"/>
      <c r="J215" s="540"/>
      <c r="K215" s="518"/>
      <c r="L215" s="518"/>
      <c r="M215" s="518"/>
      <c r="N215" s="540"/>
      <c r="O215" s="534"/>
      <c r="P215" s="546"/>
      <c r="Q215" s="549"/>
      <c r="R215" s="463"/>
      <c r="S215" s="461"/>
      <c r="T215" s="463"/>
      <c r="U215" s="454"/>
      <c r="V215" s="46"/>
      <c r="W215" s="302"/>
      <c r="X215" s="303"/>
      <c r="Y215" s="454"/>
      <c r="Z215" s="464">
        <v>3522</v>
      </c>
      <c r="AA215" s="294">
        <v>44756</v>
      </c>
      <c r="AB215" s="296">
        <v>665200</v>
      </c>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row>
    <row r="216" spans="1:133" s="51" customFormat="1" ht="15" x14ac:dyDescent="0.25">
      <c r="A216" s="518"/>
      <c r="B216" s="531"/>
      <c r="C216" s="531"/>
      <c r="D216" s="518"/>
      <c r="E216" s="531"/>
      <c r="F216" s="540"/>
      <c r="G216" s="534"/>
      <c r="H216" s="518"/>
      <c r="I216" s="518"/>
      <c r="J216" s="540"/>
      <c r="K216" s="518"/>
      <c r="L216" s="518"/>
      <c r="M216" s="518"/>
      <c r="N216" s="540"/>
      <c r="O216" s="534"/>
      <c r="P216" s="546"/>
      <c r="Q216" s="549"/>
      <c r="R216" s="463"/>
      <c r="S216" s="461"/>
      <c r="T216" s="463"/>
      <c r="U216" s="454"/>
      <c r="V216" s="46"/>
      <c r="W216" s="302"/>
      <c r="X216" s="303"/>
      <c r="Y216" s="454"/>
      <c r="Z216" s="464">
        <v>3523</v>
      </c>
      <c r="AA216" s="294">
        <v>44756</v>
      </c>
      <c r="AB216" s="296">
        <v>665200</v>
      </c>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row>
    <row r="217" spans="1:133" s="51" customFormat="1" ht="15" x14ac:dyDescent="0.25">
      <c r="A217" s="518"/>
      <c r="B217" s="531"/>
      <c r="C217" s="531"/>
      <c r="D217" s="518"/>
      <c r="E217" s="531"/>
      <c r="F217" s="540"/>
      <c r="G217" s="534"/>
      <c r="H217" s="518"/>
      <c r="I217" s="518"/>
      <c r="J217" s="540"/>
      <c r="K217" s="518"/>
      <c r="L217" s="518"/>
      <c r="M217" s="518"/>
      <c r="N217" s="540"/>
      <c r="O217" s="534"/>
      <c r="P217" s="546"/>
      <c r="Q217" s="549"/>
      <c r="R217" s="463"/>
      <c r="S217" s="461"/>
      <c r="T217" s="463"/>
      <c r="U217" s="454"/>
      <c r="V217" s="46"/>
      <c r="W217" s="302"/>
      <c r="X217" s="303"/>
      <c r="Y217" s="454"/>
      <c r="Z217" s="464">
        <v>3525</v>
      </c>
      <c r="AA217" s="294">
        <v>44757</v>
      </c>
      <c r="AB217" s="296">
        <v>519569</v>
      </c>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row>
    <row r="218" spans="1:133" s="51" customFormat="1" ht="15" x14ac:dyDescent="0.25">
      <c r="A218" s="518"/>
      <c r="B218" s="531"/>
      <c r="C218" s="531"/>
      <c r="D218" s="518"/>
      <c r="E218" s="531"/>
      <c r="F218" s="540"/>
      <c r="G218" s="534"/>
      <c r="H218" s="518"/>
      <c r="I218" s="518"/>
      <c r="J218" s="540"/>
      <c r="K218" s="518"/>
      <c r="L218" s="518"/>
      <c r="M218" s="518"/>
      <c r="N218" s="540"/>
      <c r="O218" s="534"/>
      <c r="P218" s="546"/>
      <c r="Q218" s="549"/>
      <c r="R218" s="463"/>
      <c r="S218" s="461"/>
      <c r="T218" s="463"/>
      <c r="U218" s="454"/>
      <c r="V218" s="46"/>
      <c r="W218" s="302"/>
      <c r="X218" s="303"/>
      <c r="Y218" s="454"/>
      <c r="Z218" s="464">
        <v>3875</v>
      </c>
      <c r="AA218" s="294">
        <v>44774</v>
      </c>
      <c r="AB218" s="296">
        <v>860610</v>
      </c>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row>
    <row r="219" spans="1:133" s="51" customFormat="1" ht="15" x14ac:dyDescent="0.25">
      <c r="A219" s="518"/>
      <c r="B219" s="531"/>
      <c r="C219" s="531"/>
      <c r="D219" s="518"/>
      <c r="E219" s="531"/>
      <c r="F219" s="540"/>
      <c r="G219" s="534"/>
      <c r="H219" s="518"/>
      <c r="I219" s="518"/>
      <c r="J219" s="540"/>
      <c r="K219" s="518"/>
      <c r="L219" s="518"/>
      <c r="M219" s="518"/>
      <c r="N219" s="540"/>
      <c r="O219" s="534"/>
      <c r="P219" s="546"/>
      <c r="Q219" s="549"/>
      <c r="R219" s="463"/>
      <c r="S219" s="461"/>
      <c r="T219" s="463"/>
      <c r="U219" s="454"/>
      <c r="V219" s="46"/>
      <c r="W219" s="302"/>
      <c r="X219" s="303"/>
      <c r="Y219" s="454"/>
      <c r="Z219" s="464">
        <v>3891</v>
      </c>
      <c r="AA219" s="294">
        <v>44774</v>
      </c>
      <c r="AB219" s="296">
        <v>860610</v>
      </c>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row>
    <row r="220" spans="1:133" s="51" customFormat="1" ht="15" x14ac:dyDescent="0.25">
      <c r="A220" s="518"/>
      <c r="B220" s="531"/>
      <c r="C220" s="531"/>
      <c r="D220" s="518"/>
      <c r="E220" s="531"/>
      <c r="F220" s="540"/>
      <c r="G220" s="534"/>
      <c r="H220" s="518"/>
      <c r="I220" s="518"/>
      <c r="J220" s="540"/>
      <c r="K220" s="518"/>
      <c r="L220" s="518"/>
      <c r="M220" s="518"/>
      <c r="N220" s="540"/>
      <c r="O220" s="534"/>
      <c r="P220" s="546"/>
      <c r="Q220" s="549"/>
      <c r="R220" s="463"/>
      <c r="S220" s="461"/>
      <c r="T220" s="463"/>
      <c r="U220" s="454"/>
      <c r="V220" s="46"/>
      <c r="W220" s="302"/>
      <c r="X220" s="303"/>
      <c r="Y220" s="454"/>
      <c r="Z220" s="464">
        <v>4864</v>
      </c>
      <c r="AA220" s="294">
        <v>44806</v>
      </c>
      <c r="AB220" s="296">
        <v>822908</v>
      </c>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row>
    <row r="221" spans="1:133" s="51" customFormat="1" ht="15" x14ac:dyDescent="0.25">
      <c r="A221" s="518"/>
      <c r="B221" s="531"/>
      <c r="C221" s="531"/>
      <c r="D221" s="518"/>
      <c r="E221" s="531"/>
      <c r="F221" s="540"/>
      <c r="G221" s="534"/>
      <c r="H221" s="518"/>
      <c r="I221" s="518"/>
      <c r="J221" s="540"/>
      <c r="K221" s="518"/>
      <c r="L221" s="518"/>
      <c r="M221" s="518"/>
      <c r="N221" s="540"/>
      <c r="O221" s="534"/>
      <c r="P221" s="546"/>
      <c r="Q221" s="549"/>
      <c r="R221" s="463"/>
      <c r="S221" s="461"/>
      <c r="T221" s="463"/>
      <c r="U221" s="454"/>
      <c r="V221" s="46"/>
      <c r="W221" s="302"/>
      <c r="X221" s="303"/>
      <c r="Y221" s="454"/>
      <c r="Z221" s="464">
        <v>4970</v>
      </c>
      <c r="AA221" s="294">
        <v>44819</v>
      </c>
      <c r="AB221" s="296">
        <v>563002</v>
      </c>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row>
    <row r="222" spans="1:133" s="51" customFormat="1" ht="15" x14ac:dyDescent="0.25">
      <c r="A222" s="518"/>
      <c r="B222" s="531"/>
      <c r="C222" s="531"/>
      <c r="D222" s="518"/>
      <c r="E222" s="531"/>
      <c r="F222" s="540"/>
      <c r="G222" s="534"/>
      <c r="H222" s="518"/>
      <c r="I222" s="518"/>
      <c r="J222" s="540"/>
      <c r="K222" s="518"/>
      <c r="L222" s="518"/>
      <c r="M222" s="518"/>
      <c r="N222" s="540"/>
      <c r="O222" s="534"/>
      <c r="P222" s="546"/>
      <c r="Q222" s="549"/>
      <c r="R222" s="463"/>
      <c r="S222" s="461"/>
      <c r="T222" s="463"/>
      <c r="U222" s="454"/>
      <c r="V222" s="46"/>
      <c r="W222" s="302"/>
      <c r="X222" s="303"/>
      <c r="Y222" s="454"/>
      <c r="Z222" s="464">
        <v>4978</v>
      </c>
      <c r="AA222" s="294">
        <v>44820</v>
      </c>
      <c r="AB222" s="296">
        <v>1170238</v>
      </c>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row>
    <row r="223" spans="1:133" s="51" customFormat="1" ht="15" x14ac:dyDescent="0.25">
      <c r="A223" s="518"/>
      <c r="B223" s="531"/>
      <c r="C223" s="531"/>
      <c r="D223" s="518"/>
      <c r="E223" s="531"/>
      <c r="F223" s="540"/>
      <c r="G223" s="534"/>
      <c r="H223" s="518"/>
      <c r="I223" s="518"/>
      <c r="J223" s="540"/>
      <c r="K223" s="518"/>
      <c r="L223" s="518"/>
      <c r="M223" s="518"/>
      <c r="N223" s="540"/>
      <c r="O223" s="534"/>
      <c r="P223" s="546"/>
      <c r="Q223" s="549"/>
      <c r="R223" s="463"/>
      <c r="S223" s="461"/>
      <c r="T223" s="463"/>
      <c r="U223" s="454"/>
      <c r="V223" s="46"/>
      <c r="W223" s="302"/>
      <c r="X223" s="303"/>
      <c r="Y223" s="454"/>
      <c r="Z223" s="464">
        <v>4985</v>
      </c>
      <c r="AA223" s="294">
        <v>44823</v>
      </c>
      <c r="AB223" s="296">
        <v>378449</v>
      </c>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row>
    <row r="224" spans="1:133" s="51" customFormat="1" ht="15" x14ac:dyDescent="0.25">
      <c r="A224" s="518"/>
      <c r="B224" s="531"/>
      <c r="C224" s="531"/>
      <c r="D224" s="519"/>
      <c r="E224" s="532"/>
      <c r="F224" s="541"/>
      <c r="G224" s="535"/>
      <c r="H224" s="519"/>
      <c r="I224" s="519"/>
      <c r="J224" s="541"/>
      <c r="K224" s="519"/>
      <c r="L224" s="519"/>
      <c r="M224" s="519"/>
      <c r="N224" s="541"/>
      <c r="O224" s="535"/>
      <c r="P224" s="547"/>
      <c r="Q224" s="549"/>
      <c r="R224" s="463"/>
      <c r="S224" s="461"/>
      <c r="T224" s="463"/>
      <c r="U224" s="454"/>
      <c r="V224" s="46"/>
      <c r="W224" s="302"/>
      <c r="X224" s="303"/>
      <c r="Y224" s="454"/>
      <c r="Z224" s="464"/>
      <c r="AA224" s="294"/>
      <c r="AB224" s="296"/>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row>
    <row r="225" spans="1:133" s="51" customFormat="1" ht="27" customHeight="1" x14ac:dyDescent="0.25">
      <c r="A225" s="518"/>
      <c r="B225" s="531"/>
      <c r="C225" s="531"/>
      <c r="D225" s="517" t="s">
        <v>868</v>
      </c>
      <c r="E225" s="530" t="s">
        <v>137</v>
      </c>
      <c r="F225" s="539">
        <v>30433604</v>
      </c>
      <c r="G225" s="533">
        <v>0</v>
      </c>
      <c r="H225" s="517"/>
      <c r="I225" s="517"/>
      <c r="J225" s="539">
        <v>1097812</v>
      </c>
      <c r="K225" s="517"/>
      <c r="L225" s="517"/>
      <c r="M225" s="517"/>
      <c r="N225" s="539">
        <v>679621</v>
      </c>
      <c r="O225" s="533">
        <v>584805</v>
      </c>
      <c r="P225" s="545">
        <f>+F225+G225+H225+I225+J225+K225+L225+N225-O225</f>
        <v>31626232</v>
      </c>
      <c r="Q225" s="549"/>
      <c r="R225" s="530" t="s">
        <v>674</v>
      </c>
      <c r="S225" s="614">
        <v>5</v>
      </c>
      <c r="T225" s="610" t="s">
        <v>675</v>
      </c>
      <c r="U225" s="533">
        <v>13611143</v>
      </c>
      <c r="V225" s="46"/>
      <c r="W225" s="302">
        <v>31</v>
      </c>
      <c r="X225" s="303" t="s">
        <v>856</v>
      </c>
      <c r="Y225" s="277">
        <v>13611143</v>
      </c>
      <c r="Z225" s="38">
        <v>158</v>
      </c>
      <c r="AA225" s="123">
        <v>44574</v>
      </c>
      <c r="AB225" s="296">
        <v>249884</v>
      </c>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row>
    <row r="226" spans="1:133" s="51" customFormat="1" ht="15" x14ac:dyDescent="0.25">
      <c r="A226" s="518"/>
      <c r="B226" s="531"/>
      <c r="C226" s="531"/>
      <c r="D226" s="518"/>
      <c r="E226" s="531"/>
      <c r="F226" s="540"/>
      <c r="G226" s="534"/>
      <c r="H226" s="518"/>
      <c r="I226" s="518"/>
      <c r="J226" s="540"/>
      <c r="K226" s="518"/>
      <c r="L226" s="518"/>
      <c r="M226" s="518"/>
      <c r="N226" s="540"/>
      <c r="O226" s="534"/>
      <c r="P226" s="546"/>
      <c r="Q226" s="549"/>
      <c r="R226" s="531"/>
      <c r="S226" s="615"/>
      <c r="T226" s="601"/>
      <c r="U226" s="534"/>
      <c r="V226" s="46"/>
      <c r="W226" s="301"/>
      <c r="X226" s="304"/>
      <c r="Y226" s="278"/>
      <c r="Z226" s="38">
        <v>159</v>
      </c>
      <c r="AA226" s="123">
        <v>44574</v>
      </c>
      <c r="AB226" s="296">
        <v>114078</v>
      </c>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row>
    <row r="227" spans="1:133" s="51" customFormat="1" ht="15" x14ac:dyDescent="0.25">
      <c r="A227" s="518"/>
      <c r="B227" s="531"/>
      <c r="C227" s="531"/>
      <c r="D227" s="518"/>
      <c r="E227" s="531"/>
      <c r="F227" s="540"/>
      <c r="G227" s="534"/>
      <c r="H227" s="518"/>
      <c r="I227" s="518"/>
      <c r="J227" s="540"/>
      <c r="K227" s="518"/>
      <c r="L227" s="518"/>
      <c r="M227" s="518"/>
      <c r="N227" s="540"/>
      <c r="O227" s="534"/>
      <c r="P227" s="546"/>
      <c r="Q227" s="549"/>
      <c r="R227" s="531"/>
      <c r="S227" s="615"/>
      <c r="T227" s="601"/>
      <c r="U227" s="534"/>
      <c r="V227" s="46"/>
      <c r="W227" s="301"/>
      <c r="X227" s="304"/>
      <c r="Y227" s="278"/>
      <c r="Z227" s="38">
        <v>161</v>
      </c>
      <c r="AA227" s="123">
        <v>44574</v>
      </c>
      <c r="AB227" s="296">
        <v>408994</v>
      </c>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row>
    <row r="228" spans="1:133" s="51" customFormat="1" ht="15" x14ac:dyDescent="0.25">
      <c r="A228" s="518"/>
      <c r="B228" s="531"/>
      <c r="C228" s="531"/>
      <c r="D228" s="518"/>
      <c r="E228" s="531"/>
      <c r="F228" s="540"/>
      <c r="G228" s="534"/>
      <c r="H228" s="518"/>
      <c r="I228" s="518"/>
      <c r="J228" s="540"/>
      <c r="K228" s="518"/>
      <c r="L228" s="518"/>
      <c r="M228" s="518"/>
      <c r="N228" s="540"/>
      <c r="O228" s="534"/>
      <c r="P228" s="546"/>
      <c r="Q228" s="549"/>
      <c r="R228" s="531"/>
      <c r="S228" s="615"/>
      <c r="T228" s="601"/>
      <c r="U228" s="534"/>
      <c r="V228" s="46"/>
      <c r="W228" s="301"/>
      <c r="X228" s="304"/>
      <c r="Y228" s="278"/>
      <c r="Z228" s="38">
        <v>162</v>
      </c>
      <c r="AA228" s="123">
        <v>44574</v>
      </c>
      <c r="AB228" s="296">
        <v>408994</v>
      </c>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row>
    <row r="229" spans="1:133" s="51" customFormat="1" ht="15" x14ac:dyDescent="0.25">
      <c r="A229" s="518"/>
      <c r="B229" s="531"/>
      <c r="C229" s="531"/>
      <c r="D229" s="518"/>
      <c r="E229" s="531"/>
      <c r="F229" s="540"/>
      <c r="G229" s="534"/>
      <c r="H229" s="518"/>
      <c r="I229" s="518"/>
      <c r="J229" s="540"/>
      <c r="K229" s="518"/>
      <c r="L229" s="518"/>
      <c r="M229" s="518"/>
      <c r="N229" s="540"/>
      <c r="O229" s="534"/>
      <c r="P229" s="546"/>
      <c r="Q229" s="549"/>
      <c r="R229" s="531"/>
      <c r="S229" s="615"/>
      <c r="T229" s="601"/>
      <c r="U229" s="534"/>
      <c r="V229" s="46"/>
      <c r="W229" s="301"/>
      <c r="X229" s="304"/>
      <c r="Y229" s="278"/>
      <c r="Z229" s="38">
        <v>163</v>
      </c>
      <c r="AA229" s="123">
        <v>44574</v>
      </c>
      <c r="AB229" s="296">
        <v>465299</v>
      </c>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row>
    <row r="230" spans="1:133" s="51" customFormat="1" ht="15" x14ac:dyDescent="0.25">
      <c r="A230" s="518"/>
      <c r="B230" s="531"/>
      <c r="C230" s="531"/>
      <c r="D230" s="518"/>
      <c r="E230" s="531"/>
      <c r="F230" s="540"/>
      <c r="G230" s="534"/>
      <c r="H230" s="518"/>
      <c r="I230" s="518"/>
      <c r="J230" s="540"/>
      <c r="K230" s="518"/>
      <c r="L230" s="518"/>
      <c r="M230" s="518"/>
      <c r="N230" s="540"/>
      <c r="O230" s="534"/>
      <c r="P230" s="546"/>
      <c r="Q230" s="549"/>
      <c r="R230" s="531"/>
      <c r="S230" s="615"/>
      <c r="T230" s="601"/>
      <c r="U230" s="534"/>
      <c r="V230" s="46"/>
      <c r="W230" s="301"/>
      <c r="X230" s="304"/>
      <c r="Y230" s="278"/>
      <c r="Z230" s="38">
        <v>164</v>
      </c>
      <c r="AA230" s="123">
        <v>44574</v>
      </c>
      <c r="AB230" s="296">
        <v>293343</v>
      </c>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row>
    <row r="231" spans="1:133" s="51" customFormat="1" ht="15" x14ac:dyDescent="0.25">
      <c r="A231" s="518"/>
      <c r="B231" s="531"/>
      <c r="C231" s="531"/>
      <c r="D231" s="518"/>
      <c r="E231" s="531"/>
      <c r="F231" s="540"/>
      <c r="G231" s="534"/>
      <c r="H231" s="518"/>
      <c r="I231" s="518"/>
      <c r="J231" s="540"/>
      <c r="K231" s="518"/>
      <c r="L231" s="518"/>
      <c r="M231" s="518"/>
      <c r="N231" s="540"/>
      <c r="O231" s="534"/>
      <c r="P231" s="546"/>
      <c r="Q231" s="549"/>
      <c r="R231" s="531"/>
      <c r="S231" s="615"/>
      <c r="T231" s="601"/>
      <c r="U231" s="534"/>
      <c r="V231" s="46"/>
      <c r="W231" s="301"/>
      <c r="X231" s="304"/>
      <c r="Y231" s="278"/>
      <c r="Z231" s="38">
        <v>166</v>
      </c>
      <c r="AA231" s="123">
        <v>44574</v>
      </c>
      <c r="AB231" s="296">
        <v>465299</v>
      </c>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row>
    <row r="232" spans="1:133" s="51" customFormat="1" ht="15" x14ac:dyDescent="0.25">
      <c r="A232" s="518"/>
      <c r="B232" s="531"/>
      <c r="C232" s="531"/>
      <c r="D232" s="518"/>
      <c r="E232" s="531"/>
      <c r="F232" s="540"/>
      <c r="G232" s="534"/>
      <c r="H232" s="518"/>
      <c r="I232" s="518"/>
      <c r="J232" s="540"/>
      <c r="K232" s="518"/>
      <c r="L232" s="518"/>
      <c r="M232" s="518"/>
      <c r="N232" s="540"/>
      <c r="O232" s="534"/>
      <c r="P232" s="546"/>
      <c r="Q232" s="549"/>
      <c r="R232" s="531"/>
      <c r="S232" s="615"/>
      <c r="T232" s="601"/>
      <c r="U232" s="534"/>
      <c r="V232" s="46"/>
      <c r="W232" s="301"/>
      <c r="X232" s="304"/>
      <c r="Y232" s="278"/>
      <c r="Z232" s="38">
        <v>167</v>
      </c>
      <c r="AA232" s="123">
        <v>44574</v>
      </c>
      <c r="AB232" s="296">
        <v>445193</v>
      </c>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row>
    <row r="233" spans="1:133" s="51" customFormat="1" ht="15" x14ac:dyDescent="0.25">
      <c r="A233" s="518"/>
      <c r="B233" s="531"/>
      <c r="C233" s="531"/>
      <c r="D233" s="518"/>
      <c r="E233" s="531"/>
      <c r="F233" s="540"/>
      <c r="G233" s="534"/>
      <c r="H233" s="518"/>
      <c r="I233" s="518"/>
      <c r="J233" s="540"/>
      <c r="K233" s="518"/>
      <c r="L233" s="518"/>
      <c r="M233" s="518"/>
      <c r="N233" s="540"/>
      <c r="O233" s="534"/>
      <c r="P233" s="546"/>
      <c r="Q233" s="549"/>
      <c r="R233" s="531"/>
      <c r="S233" s="615"/>
      <c r="T233" s="601"/>
      <c r="U233" s="534"/>
      <c r="V233" s="46"/>
      <c r="W233" s="301"/>
      <c r="X233" s="304"/>
      <c r="Y233" s="278"/>
      <c r="Z233" s="38">
        <v>169</v>
      </c>
      <c r="AA233" s="123">
        <v>44574</v>
      </c>
      <c r="AB233" s="296">
        <v>445193</v>
      </c>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row>
    <row r="234" spans="1:133" s="51" customFormat="1" ht="15" x14ac:dyDescent="0.25">
      <c r="A234" s="518"/>
      <c r="B234" s="531"/>
      <c r="C234" s="531"/>
      <c r="D234" s="518"/>
      <c r="E234" s="531"/>
      <c r="F234" s="540"/>
      <c r="G234" s="534"/>
      <c r="H234" s="518"/>
      <c r="I234" s="518"/>
      <c r="J234" s="540"/>
      <c r="K234" s="518"/>
      <c r="L234" s="518"/>
      <c r="M234" s="518"/>
      <c r="N234" s="540"/>
      <c r="O234" s="534"/>
      <c r="P234" s="546"/>
      <c r="Q234" s="549"/>
      <c r="R234" s="531"/>
      <c r="S234" s="615"/>
      <c r="T234" s="601"/>
      <c r="U234" s="534"/>
      <c r="V234" s="46"/>
      <c r="W234" s="301"/>
      <c r="X234" s="304"/>
      <c r="Y234" s="278"/>
      <c r="Z234" s="38">
        <v>175</v>
      </c>
      <c r="AA234" s="123">
        <v>44574</v>
      </c>
      <c r="AB234" s="296">
        <v>408994</v>
      </c>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row>
    <row r="235" spans="1:133" s="51" customFormat="1" ht="15" x14ac:dyDescent="0.25">
      <c r="A235" s="518"/>
      <c r="B235" s="531"/>
      <c r="C235" s="531"/>
      <c r="D235" s="518"/>
      <c r="E235" s="531"/>
      <c r="F235" s="540"/>
      <c r="G235" s="534"/>
      <c r="H235" s="518"/>
      <c r="I235" s="518"/>
      <c r="J235" s="540"/>
      <c r="K235" s="518"/>
      <c r="L235" s="518"/>
      <c r="M235" s="518"/>
      <c r="N235" s="540"/>
      <c r="O235" s="534"/>
      <c r="P235" s="546"/>
      <c r="Q235" s="549"/>
      <c r="R235" s="531"/>
      <c r="S235" s="615"/>
      <c r="T235" s="601"/>
      <c r="U235" s="534"/>
      <c r="V235" s="46"/>
      <c r="W235" s="301"/>
      <c r="X235" s="304"/>
      <c r="Y235" s="278"/>
      <c r="Z235" s="38">
        <v>189</v>
      </c>
      <c r="AA235" s="123">
        <v>44575</v>
      </c>
      <c r="AB235" s="296">
        <v>442321</v>
      </c>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row>
    <row r="236" spans="1:133" s="51" customFormat="1" ht="15" x14ac:dyDescent="0.25">
      <c r="A236" s="518"/>
      <c r="B236" s="531"/>
      <c r="C236" s="531"/>
      <c r="D236" s="518"/>
      <c r="E236" s="531"/>
      <c r="F236" s="540"/>
      <c r="G236" s="534"/>
      <c r="H236" s="518"/>
      <c r="I236" s="518"/>
      <c r="J236" s="540"/>
      <c r="K236" s="518"/>
      <c r="L236" s="518"/>
      <c r="M236" s="518"/>
      <c r="N236" s="540"/>
      <c r="O236" s="534"/>
      <c r="P236" s="546"/>
      <c r="Q236" s="549"/>
      <c r="R236" s="531"/>
      <c r="S236" s="615"/>
      <c r="T236" s="601"/>
      <c r="U236" s="534"/>
      <c r="V236" s="46"/>
      <c r="W236" s="301"/>
      <c r="X236" s="304"/>
      <c r="Y236" s="278"/>
      <c r="Z236" s="38">
        <v>190</v>
      </c>
      <c r="AA236" s="123">
        <v>44575</v>
      </c>
      <c r="AB236" s="296">
        <v>442321</v>
      </c>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row>
    <row r="237" spans="1:133" s="51" customFormat="1" ht="15" x14ac:dyDescent="0.25">
      <c r="A237" s="518"/>
      <c r="B237" s="531"/>
      <c r="C237" s="531"/>
      <c r="D237" s="518"/>
      <c r="E237" s="531"/>
      <c r="F237" s="540"/>
      <c r="G237" s="534"/>
      <c r="H237" s="518"/>
      <c r="I237" s="518"/>
      <c r="J237" s="540"/>
      <c r="K237" s="518"/>
      <c r="L237" s="518"/>
      <c r="M237" s="518"/>
      <c r="N237" s="540"/>
      <c r="O237" s="534"/>
      <c r="P237" s="546"/>
      <c r="Q237" s="549"/>
      <c r="R237" s="531"/>
      <c r="S237" s="615"/>
      <c r="T237" s="601"/>
      <c r="U237" s="534"/>
      <c r="V237" s="46"/>
      <c r="W237" s="301"/>
      <c r="X237" s="304"/>
      <c r="Y237" s="278"/>
      <c r="Z237" s="38">
        <v>260</v>
      </c>
      <c r="AA237" s="123">
        <v>44578</v>
      </c>
      <c r="AB237" s="296">
        <v>273424</v>
      </c>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c r="EA237" s="50"/>
      <c r="EB237" s="50"/>
      <c r="EC237" s="50"/>
    </row>
    <row r="238" spans="1:133" s="51" customFormat="1" ht="15" x14ac:dyDescent="0.25">
      <c r="A238" s="518"/>
      <c r="B238" s="531"/>
      <c r="C238" s="531"/>
      <c r="D238" s="518"/>
      <c r="E238" s="531"/>
      <c r="F238" s="540"/>
      <c r="G238" s="534"/>
      <c r="H238" s="518"/>
      <c r="I238" s="518"/>
      <c r="J238" s="540"/>
      <c r="K238" s="518"/>
      <c r="L238" s="518"/>
      <c r="M238" s="518"/>
      <c r="N238" s="540"/>
      <c r="O238" s="534"/>
      <c r="P238" s="546"/>
      <c r="Q238" s="549"/>
      <c r="R238" s="531"/>
      <c r="S238" s="615"/>
      <c r="T238" s="601"/>
      <c r="U238" s="534"/>
      <c r="V238" s="46"/>
      <c r="W238" s="301"/>
      <c r="X238" s="304"/>
      <c r="Y238" s="278"/>
      <c r="Z238" s="38">
        <v>261</v>
      </c>
      <c r="AA238" s="123">
        <v>44578</v>
      </c>
      <c r="AB238" s="296">
        <v>509058</v>
      </c>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row>
    <row r="239" spans="1:133" s="51" customFormat="1" ht="15" x14ac:dyDescent="0.25">
      <c r="A239" s="518"/>
      <c r="B239" s="531"/>
      <c r="C239" s="531"/>
      <c r="D239" s="518"/>
      <c r="E239" s="531"/>
      <c r="F239" s="540"/>
      <c r="G239" s="534"/>
      <c r="H239" s="518"/>
      <c r="I239" s="518"/>
      <c r="J239" s="540"/>
      <c r="K239" s="518"/>
      <c r="L239" s="518"/>
      <c r="M239" s="518"/>
      <c r="N239" s="540"/>
      <c r="O239" s="534"/>
      <c r="P239" s="546"/>
      <c r="Q239" s="549"/>
      <c r="R239" s="531"/>
      <c r="S239" s="615"/>
      <c r="T239" s="601"/>
      <c r="U239" s="534"/>
      <c r="V239" s="46"/>
      <c r="W239" s="301"/>
      <c r="X239" s="304"/>
      <c r="Y239" s="278"/>
      <c r="Z239" s="38">
        <v>262</v>
      </c>
      <c r="AA239" s="123">
        <v>44578</v>
      </c>
      <c r="AB239" s="296">
        <v>656418</v>
      </c>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row>
    <row r="240" spans="1:133" s="51" customFormat="1" ht="15" x14ac:dyDescent="0.25">
      <c r="A240" s="518"/>
      <c r="B240" s="531"/>
      <c r="C240" s="531"/>
      <c r="D240" s="518"/>
      <c r="E240" s="531"/>
      <c r="F240" s="540"/>
      <c r="G240" s="534"/>
      <c r="H240" s="518"/>
      <c r="I240" s="518"/>
      <c r="J240" s="540"/>
      <c r="K240" s="518"/>
      <c r="L240" s="518"/>
      <c r="M240" s="518"/>
      <c r="N240" s="540"/>
      <c r="O240" s="534"/>
      <c r="P240" s="546"/>
      <c r="Q240" s="549"/>
      <c r="R240" s="531"/>
      <c r="S240" s="615"/>
      <c r="T240" s="601"/>
      <c r="U240" s="534"/>
      <c r="V240" s="46"/>
      <c r="W240" s="301"/>
      <c r="X240" s="304"/>
      <c r="Y240" s="278"/>
      <c r="Z240" s="38">
        <v>263</v>
      </c>
      <c r="AA240" s="123">
        <v>44578</v>
      </c>
      <c r="AB240" s="296">
        <v>925015</v>
      </c>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row>
    <row r="241" spans="1:133" s="51" customFormat="1" ht="15" x14ac:dyDescent="0.25">
      <c r="A241" s="518"/>
      <c r="B241" s="531"/>
      <c r="C241" s="531"/>
      <c r="D241" s="518"/>
      <c r="E241" s="531"/>
      <c r="F241" s="540"/>
      <c r="G241" s="534"/>
      <c r="H241" s="518"/>
      <c r="I241" s="518"/>
      <c r="J241" s="540"/>
      <c r="K241" s="518"/>
      <c r="L241" s="518"/>
      <c r="M241" s="518"/>
      <c r="N241" s="540"/>
      <c r="O241" s="534"/>
      <c r="P241" s="546"/>
      <c r="Q241" s="549"/>
      <c r="R241" s="531"/>
      <c r="S241" s="615"/>
      <c r="T241" s="601"/>
      <c r="U241" s="534"/>
      <c r="V241" s="46"/>
      <c r="W241" s="301"/>
      <c r="X241" s="304"/>
      <c r="Y241" s="278"/>
      <c r="Z241" s="38">
        <v>264</v>
      </c>
      <c r="AA241" s="123">
        <v>44578</v>
      </c>
      <c r="AB241" s="296">
        <v>925015</v>
      </c>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row>
    <row r="242" spans="1:133" s="51" customFormat="1" ht="15" x14ac:dyDescent="0.25">
      <c r="A242" s="518"/>
      <c r="B242" s="531"/>
      <c r="C242" s="531"/>
      <c r="D242" s="518"/>
      <c r="E242" s="531"/>
      <c r="F242" s="540"/>
      <c r="G242" s="534"/>
      <c r="H242" s="518"/>
      <c r="I242" s="518"/>
      <c r="J242" s="540"/>
      <c r="K242" s="518"/>
      <c r="L242" s="518"/>
      <c r="M242" s="518"/>
      <c r="N242" s="540"/>
      <c r="O242" s="534"/>
      <c r="P242" s="546"/>
      <c r="Q242" s="549"/>
      <c r="R242" s="531"/>
      <c r="S242" s="615"/>
      <c r="T242" s="601"/>
      <c r="U242" s="534"/>
      <c r="V242" s="46"/>
      <c r="W242" s="301"/>
      <c r="X242" s="304"/>
      <c r="Y242" s="278"/>
      <c r="Z242" s="38">
        <v>265</v>
      </c>
      <c r="AA242" s="123">
        <v>44578</v>
      </c>
      <c r="AB242" s="296">
        <v>273424</v>
      </c>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row>
    <row r="243" spans="1:133" s="51" customFormat="1" ht="15" x14ac:dyDescent="0.25">
      <c r="A243" s="518"/>
      <c r="B243" s="531"/>
      <c r="C243" s="531"/>
      <c r="D243" s="518"/>
      <c r="E243" s="531"/>
      <c r="F243" s="540"/>
      <c r="G243" s="534"/>
      <c r="H243" s="518"/>
      <c r="I243" s="518"/>
      <c r="J243" s="540"/>
      <c r="K243" s="518"/>
      <c r="L243" s="518"/>
      <c r="M243" s="518"/>
      <c r="N243" s="540"/>
      <c r="O243" s="534"/>
      <c r="P243" s="546"/>
      <c r="Q243" s="549"/>
      <c r="R243" s="531"/>
      <c r="S243" s="615"/>
      <c r="T243" s="601"/>
      <c r="U243" s="534"/>
      <c r="V243" s="46"/>
      <c r="W243" s="301"/>
      <c r="X243" s="304"/>
      <c r="Y243" s="278"/>
      <c r="Z243" s="38">
        <v>266</v>
      </c>
      <c r="AA243" s="123">
        <v>44578</v>
      </c>
      <c r="AB243" s="296">
        <v>268171</v>
      </c>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row>
    <row r="244" spans="1:133" s="51" customFormat="1" ht="15" x14ac:dyDescent="0.25">
      <c r="A244" s="518"/>
      <c r="B244" s="531"/>
      <c r="C244" s="531"/>
      <c r="D244" s="518"/>
      <c r="E244" s="531"/>
      <c r="F244" s="540"/>
      <c r="G244" s="534"/>
      <c r="H244" s="518"/>
      <c r="I244" s="518"/>
      <c r="J244" s="540"/>
      <c r="K244" s="518"/>
      <c r="L244" s="518"/>
      <c r="M244" s="518"/>
      <c r="N244" s="540"/>
      <c r="O244" s="534"/>
      <c r="P244" s="546"/>
      <c r="Q244" s="549"/>
      <c r="R244" s="531"/>
      <c r="S244" s="615"/>
      <c r="T244" s="601"/>
      <c r="U244" s="534"/>
      <c r="V244" s="46"/>
      <c r="W244" s="301"/>
      <c r="X244" s="304"/>
      <c r="Y244" s="278"/>
      <c r="Z244" s="38">
        <v>267</v>
      </c>
      <c r="AA244" s="123">
        <v>44578</v>
      </c>
      <c r="AB244" s="296">
        <v>0</v>
      </c>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row>
    <row r="245" spans="1:133" s="51" customFormat="1" ht="15" x14ac:dyDescent="0.25">
      <c r="A245" s="518"/>
      <c r="B245" s="531"/>
      <c r="C245" s="531"/>
      <c r="D245" s="518"/>
      <c r="E245" s="531"/>
      <c r="F245" s="540"/>
      <c r="G245" s="534"/>
      <c r="H245" s="518"/>
      <c r="I245" s="518"/>
      <c r="J245" s="540"/>
      <c r="K245" s="518"/>
      <c r="L245" s="518"/>
      <c r="M245" s="518"/>
      <c r="N245" s="540"/>
      <c r="O245" s="534"/>
      <c r="P245" s="546"/>
      <c r="Q245" s="549"/>
      <c r="R245" s="531"/>
      <c r="S245" s="615"/>
      <c r="T245" s="601"/>
      <c r="U245" s="534"/>
      <c r="V245" s="46"/>
      <c r="W245" s="301"/>
      <c r="X245" s="304"/>
      <c r="Y245" s="278"/>
      <c r="Z245" s="38">
        <v>269</v>
      </c>
      <c r="AA245" s="123">
        <v>44578</v>
      </c>
      <c r="AB245" s="296">
        <v>453810</v>
      </c>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row>
    <row r="246" spans="1:133" s="51" customFormat="1" ht="15" x14ac:dyDescent="0.25">
      <c r="A246" s="518"/>
      <c r="B246" s="531"/>
      <c r="C246" s="531"/>
      <c r="D246" s="518"/>
      <c r="E246" s="531"/>
      <c r="F246" s="540"/>
      <c r="G246" s="534"/>
      <c r="H246" s="518"/>
      <c r="I246" s="518"/>
      <c r="J246" s="540"/>
      <c r="K246" s="518"/>
      <c r="L246" s="518"/>
      <c r="M246" s="518"/>
      <c r="N246" s="540"/>
      <c r="O246" s="534"/>
      <c r="P246" s="546"/>
      <c r="Q246" s="549"/>
      <c r="R246" s="531"/>
      <c r="S246" s="615"/>
      <c r="T246" s="601"/>
      <c r="U246" s="534"/>
      <c r="V246" s="46"/>
      <c r="W246" s="301"/>
      <c r="X246" s="304"/>
      <c r="Y246" s="278"/>
      <c r="Z246" s="38">
        <v>270</v>
      </c>
      <c r="AA246" s="123">
        <v>44578</v>
      </c>
      <c r="AB246" s="296">
        <v>528390</v>
      </c>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row>
    <row r="247" spans="1:133" s="51" customFormat="1" ht="15" x14ac:dyDescent="0.25">
      <c r="A247" s="518"/>
      <c r="B247" s="531"/>
      <c r="C247" s="531"/>
      <c r="D247" s="518"/>
      <c r="E247" s="531"/>
      <c r="F247" s="540"/>
      <c r="G247" s="534"/>
      <c r="H247" s="518"/>
      <c r="I247" s="518"/>
      <c r="J247" s="540"/>
      <c r="K247" s="518"/>
      <c r="L247" s="518"/>
      <c r="M247" s="518"/>
      <c r="N247" s="540"/>
      <c r="O247" s="534"/>
      <c r="P247" s="546"/>
      <c r="Q247" s="549"/>
      <c r="R247" s="531"/>
      <c r="S247" s="615"/>
      <c r="T247" s="601"/>
      <c r="U247" s="534"/>
      <c r="V247" s="46"/>
      <c r="W247" s="301"/>
      <c r="X247" s="304"/>
      <c r="Y247" s="278"/>
      <c r="Z247" s="38">
        <v>465</v>
      </c>
      <c r="AA247" s="123">
        <v>44582</v>
      </c>
      <c r="AB247" s="296">
        <v>374397</v>
      </c>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row>
    <row r="248" spans="1:133" s="51" customFormat="1" ht="15" x14ac:dyDescent="0.25">
      <c r="A248" s="518"/>
      <c r="B248" s="531"/>
      <c r="C248" s="531"/>
      <c r="D248" s="518"/>
      <c r="E248" s="531"/>
      <c r="F248" s="540"/>
      <c r="G248" s="534"/>
      <c r="H248" s="518"/>
      <c r="I248" s="518"/>
      <c r="J248" s="540"/>
      <c r="K248" s="518"/>
      <c r="L248" s="518"/>
      <c r="M248" s="518"/>
      <c r="N248" s="540"/>
      <c r="O248" s="534"/>
      <c r="P248" s="546"/>
      <c r="Q248" s="549"/>
      <c r="R248" s="531"/>
      <c r="S248" s="615"/>
      <c r="T248" s="601"/>
      <c r="U248" s="534"/>
      <c r="V248" s="46"/>
      <c r="W248" s="301"/>
      <c r="X248" s="304"/>
      <c r="Y248" s="278"/>
      <c r="Z248" s="38">
        <v>557</v>
      </c>
      <c r="AA248" s="123">
        <v>44585</v>
      </c>
      <c r="AB248" s="296">
        <v>450938</v>
      </c>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row>
    <row r="249" spans="1:133" s="51" customFormat="1" ht="15" x14ac:dyDescent="0.25">
      <c r="A249" s="518"/>
      <c r="B249" s="531"/>
      <c r="C249" s="531"/>
      <c r="D249" s="518"/>
      <c r="E249" s="531"/>
      <c r="F249" s="540"/>
      <c r="G249" s="534"/>
      <c r="H249" s="518"/>
      <c r="I249" s="518"/>
      <c r="J249" s="540"/>
      <c r="K249" s="518"/>
      <c r="L249" s="518"/>
      <c r="M249" s="518"/>
      <c r="N249" s="540"/>
      <c r="O249" s="534"/>
      <c r="P249" s="546"/>
      <c r="Q249" s="549"/>
      <c r="R249" s="531"/>
      <c r="S249" s="615"/>
      <c r="T249" s="601"/>
      <c r="U249" s="534"/>
      <c r="V249" s="46"/>
      <c r="W249" s="301"/>
      <c r="X249" s="304"/>
      <c r="Y249" s="278"/>
      <c r="Z249" s="38">
        <v>569</v>
      </c>
      <c r="AA249" s="123">
        <v>44587</v>
      </c>
      <c r="AB249" s="296">
        <v>413599</v>
      </c>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c r="BJ249" s="50"/>
      <c r="BK249" s="50"/>
      <c r="BL249" s="50"/>
      <c r="BM249" s="50"/>
      <c r="BN249" s="50"/>
      <c r="BO249" s="50"/>
      <c r="BP249" s="50"/>
      <c r="BQ249" s="50"/>
      <c r="BR249" s="50"/>
      <c r="BS249" s="50"/>
      <c r="BT249" s="50"/>
      <c r="BU249" s="50"/>
      <c r="BV249" s="50"/>
      <c r="BW249" s="50"/>
      <c r="BX249" s="50"/>
      <c r="BY249" s="50"/>
      <c r="BZ249" s="50"/>
      <c r="CA249" s="50"/>
      <c r="CB249" s="50"/>
      <c r="CC249" s="50"/>
      <c r="CD249" s="50"/>
      <c r="CE249" s="50"/>
      <c r="CF249" s="50"/>
      <c r="CG249" s="50"/>
      <c r="CH249" s="50"/>
      <c r="CI249" s="50"/>
      <c r="CJ249" s="50"/>
      <c r="CK249" s="50"/>
      <c r="CL249" s="50"/>
      <c r="CM249" s="50"/>
      <c r="CN249" s="50"/>
      <c r="CO249" s="50"/>
      <c r="CP249" s="50"/>
      <c r="CQ249" s="50"/>
      <c r="CR249" s="50"/>
      <c r="CS249" s="50"/>
      <c r="CT249" s="50"/>
      <c r="CU249" s="50"/>
      <c r="CV249" s="50"/>
      <c r="CW249" s="50"/>
      <c r="CX249" s="50"/>
      <c r="CY249" s="50"/>
      <c r="CZ249" s="50"/>
      <c r="DA249" s="50"/>
      <c r="DB249" s="50"/>
      <c r="DC249" s="50"/>
      <c r="DD249" s="50"/>
      <c r="DE249" s="50"/>
      <c r="DF249" s="50"/>
      <c r="DG249" s="50"/>
      <c r="DH249" s="50"/>
      <c r="DI249" s="50"/>
      <c r="DJ249" s="50"/>
      <c r="DK249" s="50"/>
      <c r="DL249" s="50"/>
      <c r="DM249" s="50"/>
      <c r="DN249" s="50"/>
      <c r="DO249" s="50"/>
      <c r="DP249" s="50"/>
      <c r="DQ249" s="50"/>
      <c r="DR249" s="50"/>
      <c r="DS249" s="50"/>
      <c r="DT249" s="50"/>
      <c r="DU249" s="50"/>
      <c r="DV249" s="50"/>
      <c r="DW249" s="50"/>
      <c r="DX249" s="50"/>
      <c r="DY249" s="50"/>
      <c r="DZ249" s="50"/>
      <c r="EA249" s="50"/>
      <c r="EB249" s="50"/>
      <c r="EC249" s="50"/>
    </row>
    <row r="250" spans="1:133" s="51" customFormat="1" ht="15" x14ac:dyDescent="0.25">
      <c r="A250" s="518"/>
      <c r="B250" s="531"/>
      <c r="C250" s="531"/>
      <c r="D250" s="518"/>
      <c r="E250" s="531"/>
      <c r="F250" s="540"/>
      <c r="G250" s="534"/>
      <c r="H250" s="518"/>
      <c r="I250" s="518"/>
      <c r="J250" s="540"/>
      <c r="K250" s="518"/>
      <c r="L250" s="518"/>
      <c r="M250" s="518"/>
      <c r="N250" s="540"/>
      <c r="O250" s="534"/>
      <c r="P250" s="546"/>
      <c r="Q250" s="549"/>
      <c r="R250" s="531"/>
      <c r="S250" s="615"/>
      <c r="T250" s="601"/>
      <c r="U250" s="534"/>
      <c r="V250" s="46"/>
      <c r="W250" s="301"/>
      <c r="X250" s="304"/>
      <c r="Y250" s="278"/>
      <c r="Z250" s="38">
        <v>1001</v>
      </c>
      <c r="AA250" s="123">
        <v>44589</v>
      </c>
      <c r="AB250" s="296">
        <v>413599</v>
      </c>
      <c r="AC250" s="50"/>
      <c r="AD250" s="50"/>
      <c r="AE250" s="50"/>
      <c r="AF250" s="50"/>
      <c r="AG250" s="50"/>
      <c r="AH250" s="50"/>
      <c r="AI250" s="50"/>
      <c r="AJ250" s="50"/>
      <c r="AK250" s="50"/>
      <c r="AL250" s="50"/>
      <c r="AM250" s="50"/>
      <c r="AN250" s="50"/>
      <c r="AO250" s="50"/>
      <c r="AP250" s="50"/>
      <c r="AQ250" s="50"/>
      <c r="AR250" s="50"/>
      <c r="AS250" s="50"/>
      <c r="AT250" s="50"/>
      <c r="AU250" s="50"/>
      <c r="AV250" s="50"/>
      <c r="AW250" s="50"/>
      <c r="AX250" s="50"/>
      <c r="AY250" s="50"/>
      <c r="AZ250" s="50"/>
      <c r="BA250" s="50"/>
      <c r="BB250" s="50"/>
      <c r="BC250" s="50"/>
      <c r="BD250" s="50"/>
      <c r="BE250" s="50"/>
      <c r="BF250" s="50"/>
      <c r="BG250" s="50"/>
      <c r="BH250" s="50"/>
      <c r="BI250" s="50"/>
      <c r="BJ250" s="50"/>
      <c r="BK250" s="50"/>
      <c r="BL250" s="50"/>
      <c r="BM250" s="50"/>
      <c r="BN250" s="50"/>
      <c r="BO250" s="50"/>
      <c r="BP250" s="50"/>
      <c r="BQ250" s="50"/>
      <c r="BR250" s="50"/>
      <c r="BS250" s="50"/>
      <c r="BT250" s="50"/>
      <c r="BU250" s="50"/>
      <c r="BV250" s="50"/>
      <c r="BW250" s="50"/>
      <c r="BX250" s="50"/>
      <c r="BY250" s="50"/>
      <c r="BZ250" s="50"/>
      <c r="CA250" s="50"/>
      <c r="CB250" s="50"/>
      <c r="CC250" s="50"/>
      <c r="CD250" s="50"/>
      <c r="CE250" s="50"/>
      <c r="CF250" s="50"/>
      <c r="CG250" s="50"/>
      <c r="CH250" s="50"/>
      <c r="CI250" s="50"/>
      <c r="CJ250" s="50"/>
      <c r="CK250" s="50"/>
      <c r="CL250" s="50"/>
      <c r="CM250" s="50"/>
      <c r="CN250" s="50"/>
      <c r="CO250" s="50"/>
      <c r="CP250" s="50"/>
      <c r="CQ250" s="50"/>
      <c r="CR250" s="50"/>
      <c r="CS250" s="50"/>
      <c r="CT250" s="50"/>
      <c r="CU250" s="50"/>
      <c r="CV250" s="50"/>
      <c r="CW250" s="50"/>
      <c r="CX250" s="50"/>
      <c r="CY250" s="50"/>
      <c r="CZ250" s="50"/>
      <c r="DA250" s="50"/>
      <c r="DB250" s="50"/>
      <c r="DC250" s="50"/>
      <c r="DD250" s="50"/>
      <c r="DE250" s="50"/>
      <c r="DF250" s="50"/>
      <c r="DG250" s="50"/>
      <c r="DH250" s="50"/>
      <c r="DI250" s="50"/>
      <c r="DJ250" s="50"/>
      <c r="DK250" s="50"/>
      <c r="DL250" s="50"/>
      <c r="DM250" s="50"/>
      <c r="DN250" s="50"/>
      <c r="DO250" s="50"/>
      <c r="DP250" s="50"/>
      <c r="DQ250" s="50"/>
      <c r="DR250" s="50"/>
      <c r="DS250" s="50"/>
      <c r="DT250" s="50"/>
      <c r="DU250" s="50"/>
      <c r="DV250" s="50"/>
      <c r="DW250" s="50"/>
      <c r="DX250" s="50"/>
      <c r="DY250" s="50"/>
      <c r="DZ250" s="50"/>
      <c r="EA250" s="50"/>
      <c r="EB250" s="50"/>
      <c r="EC250" s="50"/>
    </row>
    <row r="251" spans="1:133" s="51" customFormat="1" ht="15" x14ac:dyDescent="0.25">
      <c r="A251" s="518"/>
      <c r="B251" s="531"/>
      <c r="C251" s="531"/>
      <c r="D251" s="518"/>
      <c r="E251" s="531"/>
      <c r="F251" s="540"/>
      <c r="G251" s="534"/>
      <c r="H251" s="518"/>
      <c r="I251" s="518"/>
      <c r="J251" s="540"/>
      <c r="K251" s="518"/>
      <c r="L251" s="518"/>
      <c r="M251" s="518"/>
      <c r="N251" s="540"/>
      <c r="O251" s="534"/>
      <c r="P251" s="546"/>
      <c r="Q251" s="549"/>
      <c r="R251" s="531"/>
      <c r="S251" s="615"/>
      <c r="T251" s="601"/>
      <c r="U251" s="534"/>
      <c r="V251" s="46"/>
      <c r="W251" s="301"/>
      <c r="X251" s="304"/>
      <c r="Y251" s="278"/>
      <c r="Z251" s="38">
        <v>1050</v>
      </c>
      <c r="AA251" s="123">
        <v>44589</v>
      </c>
      <c r="AB251" s="296">
        <v>393493</v>
      </c>
      <c r="AC251" s="50"/>
      <c r="AD251" s="50"/>
      <c r="AE251" s="50"/>
      <c r="AF251" s="50"/>
      <c r="AG251" s="50"/>
      <c r="AH251" s="50"/>
      <c r="AI251" s="50"/>
      <c r="AJ251" s="50"/>
      <c r="AK251" s="50"/>
      <c r="AL251" s="50"/>
      <c r="AM251" s="50"/>
      <c r="AN251" s="50"/>
      <c r="AO251" s="50"/>
      <c r="AP251" s="50"/>
      <c r="AQ251" s="50"/>
      <c r="AR251" s="50"/>
      <c r="AS251" s="50"/>
      <c r="AT251" s="50"/>
      <c r="AU251" s="50"/>
      <c r="AV251" s="50"/>
      <c r="AW251" s="50"/>
      <c r="AX251" s="50"/>
      <c r="AY251" s="50"/>
      <c r="AZ251" s="50"/>
      <c r="BA251" s="50"/>
      <c r="BB251" s="50"/>
      <c r="BC251" s="50"/>
      <c r="BD251" s="50"/>
      <c r="BE251" s="50"/>
      <c r="BF251" s="50"/>
      <c r="BG251" s="50"/>
      <c r="BH251" s="50"/>
      <c r="BI251" s="50"/>
      <c r="BJ251" s="50"/>
      <c r="BK251" s="50"/>
      <c r="BL251" s="50"/>
      <c r="BM251" s="50"/>
      <c r="BN251" s="50"/>
      <c r="BO251" s="50"/>
      <c r="BP251" s="50"/>
      <c r="BQ251" s="50"/>
      <c r="BR251" s="50"/>
      <c r="BS251" s="50"/>
      <c r="BT251" s="50"/>
      <c r="BU251" s="50"/>
      <c r="BV251" s="50"/>
      <c r="BW251" s="50"/>
      <c r="BX251" s="50"/>
      <c r="BY251" s="50"/>
      <c r="BZ251" s="50"/>
      <c r="CA251" s="50"/>
      <c r="CB251" s="50"/>
      <c r="CC251" s="50"/>
      <c r="CD251" s="50"/>
      <c r="CE251" s="50"/>
      <c r="CF251" s="50"/>
      <c r="CG251" s="50"/>
      <c r="CH251" s="50"/>
      <c r="CI251" s="50"/>
      <c r="CJ251" s="50"/>
      <c r="CK251" s="50"/>
      <c r="CL251" s="50"/>
      <c r="CM251" s="50"/>
      <c r="CN251" s="50"/>
      <c r="CO251" s="50"/>
      <c r="CP251" s="50"/>
      <c r="CQ251" s="50"/>
      <c r="CR251" s="50"/>
      <c r="CS251" s="50"/>
      <c r="CT251" s="50"/>
      <c r="CU251" s="50"/>
      <c r="CV251" s="50"/>
      <c r="CW251" s="50"/>
      <c r="CX251" s="50"/>
      <c r="CY251" s="50"/>
      <c r="CZ251" s="50"/>
      <c r="DA251" s="50"/>
      <c r="DB251" s="50"/>
      <c r="DC251" s="50"/>
      <c r="DD251" s="50"/>
      <c r="DE251" s="50"/>
      <c r="DF251" s="50"/>
      <c r="DG251" s="50"/>
      <c r="DH251" s="50"/>
      <c r="DI251" s="50"/>
      <c r="DJ251" s="50"/>
      <c r="DK251" s="50"/>
      <c r="DL251" s="50"/>
      <c r="DM251" s="50"/>
      <c r="DN251" s="50"/>
      <c r="DO251" s="50"/>
      <c r="DP251" s="50"/>
      <c r="DQ251" s="50"/>
      <c r="DR251" s="50"/>
      <c r="DS251" s="50"/>
      <c r="DT251" s="50"/>
      <c r="DU251" s="50"/>
      <c r="DV251" s="50"/>
      <c r="DW251" s="50"/>
      <c r="DX251" s="50"/>
      <c r="DY251" s="50"/>
      <c r="DZ251" s="50"/>
      <c r="EA251" s="50"/>
      <c r="EB251" s="50"/>
      <c r="EC251" s="50"/>
    </row>
    <row r="252" spans="1:133" s="51" customFormat="1" ht="15" x14ac:dyDescent="0.25">
      <c r="A252" s="518"/>
      <c r="B252" s="531"/>
      <c r="C252" s="531"/>
      <c r="D252" s="518"/>
      <c r="E252" s="531"/>
      <c r="F252" s="540"/>
      <c r="G252" s="534"/>
      <c r="H252" s="518"/>
      <c r="I252" s="518"/>
      <c r="J252" s="540"/>
      <c r="K252" s="518"/>
      <c r="L252" s="518"/>
      <c r="M252" s="518"/>
      <c r="N252" s="540"/>
      <c r="O252" s="534"/>
      <c r="P252" s="546"/>
      <c r="Q252" s="549"/>
      <c r="R252" s="532"/>
      <c r="S252" s="616"/>
      <c r="T252" s="602"/>
      <c r="U252" s="535"/>
      <c r="V252" s="46"/>
      <c r="W252" s="301"/>
      <c r="X252" s="304"/>
      <c r="Y252" s="278"/>
      <c r="Z252" s="267">
        <v>1051</v>
      </c>
      <c r="AA252" s="123">
        <v>44589</v>
      </c>
      <c r="AB252" s="296">
        <v>248074</v>
      </c>
      <c r="AC252" s="50"/>
      <c r="AD252" s="50"/>
      <c r="AE252" s="50"/>
      <c r="AF252" s="50"/>
      <c r="AG252" s="50"/>
      <c r="AH252" s="50"/>
      <c r="AI252" s="50"/>
      <c r="AJ252" s="50"/>
      <c r="AK252" s="50"/>
      <c r="AL252" s="50"/>
      <c r="AM252" s="50"/>
      <c r="AN252" s="50"/>
      <c r="AO252" s="50"/>
      <c r="AP252" s="50"/>
      <c r="AQ252" s="50"/>
      <c r="AR252" s="50"/>
      <c r="AS252" s="50"/>
      <c r="AT252" s="50"/>
      <c r="AU252" s="50"/>
      <c r="AV252" s="50"/>
      <c r="AW252" s="50"/>
      <c r="AX252" s="50"/>
      <c r="AY252" s="50"/>
      <c r="AZ252" s="50"/>
      <c r="BA252" s="50"/>
      <c r="BB252" s="50"/>
      <c r="BC252" s="50"/>
      <c r="BD252" s="50"/>
      <c r="BE252" s="50"/>
      <c r="BF252" s="50"/>
      <c r="BG252" s="50"/>
      <c r="BH252" s="50"/>
      <c r="BI252" s="50"/>
      <c r="BJ252" s="50"/>
      <c r="BK252" s="50"/>
      <c r="BL252" s="50"/>
      <c r="BM252" s="50"/>
      <c r="BN252" s="50"/>
      <c r="BO252" s="50"/>
      <c r="BP252" s="50"/>
      <c r="BQ252" s="50"/>
      <c r="BR252" s="50"/>
      <c r="BS252" s="50"/>
      <c r="BT252" s="50"/>
      <c r="BU252" s="50"/>
      <c r="BV252" s="50"/>
      <c r="BW252" s="50"/>
      <c r="BX252" s="50"/>
      <c r="BY252" s="50"/>
      <c r="BZ252" s="50"/>
      <c r="CA252" s="50"/>
      <c r="CB252" s="50"/>
      <c r="CC252" s="50"/>
      <c r="CD252" s="50"/>
      <c r="CE252" s="50"/>
      <c r="CF252" s="50"/>
      <c r="CG252" s="50"/>
      <c r="CH252" s="50"/>
      <c r="CI252" s="50"/>
      <c r="CJ252" s="50"/>
      <c r="CK252" s="50"/>
      <c r="CL252" s="50"/>
      <c r="CM252" s="50"/>
      <c r="CN252" s="50"/>
      <c r="CO252" s="50"/>
      <c r="CP252" s="50"/>
      <c r="CQ252" s="50"/>
      <c r="CR252" s="50"/>
      <c r="CS252" s="50"/>
      <c r="CT252" s="50"/>
      <c r="CU252" s="50"/>
      <c r="CV252" s="50"/>
      <c r="CW252" s="50"/>
      <c r="CX252" s="50"/>
      <c r="CY252" s="50"/>
      <c r="CZ252" s="50"/>
      <c r="DA252" s="50"/>
      <c r="DB252" s="50"/>
      <c r="DC252" s="50"/>
      <c r="DD252" s="50"/>
      <c r="DE252" s="50"/>
      <c r="DF252" s="50"/>
      <c r="DG252" s="50"/>
      <c r="DH252" s="50"/>
      <c r="DI252" s="50"/>
      <c r="DJ252" s="50"/>
      <c r="DK252" s="50"/>
      <c r="DL252" s="50"/>
      <c r="DM252" s="50"/>
      <c r="DN252" s="50"/>
      <c r="DO252" s="50"/>
      <c r="DP252" s="50"/>
      <c r="DQ252" s="50"/>
      <c r="DR252" s="50"/>
      <c r="DS252" s="50"/>
      <c r="DT252" s="50"/>
      <c r="DU252" s="50"/>
      <c r="DV252" s="50"/>
      <c r="DW252" s="50"/>
      <c r="DX252" s="50"/>
      <c r="DY252" s="50"/>
      <c r="DZ252" s="50"/>
      <c r="EA252" s="50"/>
      <c r="EB252" s="50"/>
      <c r="EC252" s="50"/>
    </row>
    <row r="253" spans="1:133" s="51" customFormat="1" ht="15" x14ac:dyDescent="0.25">
      <c r="A253" s="518"/>
      <c r="B253" s="531"/>
      <c r="C253" s="531"/>
      <c r="D253" s="518"/>
      <c r="E253" s="531"/>
      <c r="F253" s="540"/>
      <c r="G253" s="534"/>
      <c r="H253" s="518"/>
      <c r="I253" s="518"/>
      <c r="J253" s="540"/>
      <c r="K253" s="518"/>
      <c r="L253" s="518"/>
      <c r="M253" s="518"/>
      <c r="N253" s="540"/>
      <c r="O253" s="534"/>
      <c r="P253" s="546"/>
      <c r="Q253" s="549"/>
      <c r="R253" s="470"/>
      <c r="S253" s="485"/>
      <c r="T253" s="479"/>
      <c r="U253" s="474"/>
      <c r="V253" s="46"/>
      <c r="W253" s="301"/>
      <c r="X253" s="304"/>
      <c r="Y253" s="278"/>
      <c r="Z253" s="480">
        <v>1052</v>
      </c>
      <c r="AA253" s="294">
        <v>44589</v>
      </c>
      <c r="AB253" s="296">
        <v>393493</v>
      </c>
      <c r="AC253" s="50"/>
      <c r="AD253" s="50"/>
      <c r="AE253" s="50"/>
      <c r="AF253" s="50"/>
      <c r="AG253" s="50"/>
      <c r="AH253" s="50"/>
      <c r="AI253" s="50"/>
      <c r="AJ253" s="50"/>
      <c r="AK253" s="50"/>
      <c r="AL253" s="50"/>
      <c r="AM253" s="50"/>
      <c r="AN253" s="50"/>
      <c r="AO253" s="50"/>
      <c r="AP253" s="50"/>
      <c r="AQ253" s="50"/>
      <c r="AR253" s="50"/>
      <c r="AS253" s="50"/>
      <c r="AT253" s="50"/>
      <c r="AU253" s="50"/>
      <c r="AV253" s="50"/>
      <c r="AW253" s="50"/>
      <c r="AX253" s="50"/>
      <c r="AY253" s="50"/>
      <c r="AZ253" s="50"/>
      <c r="BA253" s="50"/>
      <c r="BB253" s="50"/>
      <c r="BC253" s="50"/>
      <c r="BD253" s="50"/>
      <c r="BE253" s="50"/>
      <c r="BF253" s="50"/>
      <c r="BG253" s="50"/>
      <c r="BH253" s="50"/>
      <c r="BI253" s="50"/>
      <c r="BJ253" s="50"/>
      <c r="BK253" s="50"/>
      <c r="BL253" s="50"/>
      <c r="BM253" s="50"/>
      <c r="BN253" s="50"/>
      <c r="BO253" s="50"/>
      <c r="BP253" s="50"/>
      <c r="BQ253" s="50"/>
      <c r="BR253" s="50"/>
      <c r="BS253" s="50"/>
      <c r="BT253" s="50"/>
      <c r="BU253" s="50"/>
      <c r="BV253" s="50"/>
      <c r="BW253" s="50"/>
      <c r="BX253" s="50"/>
      <c r="BY253" s="50"/>
      <c r="BZ253" s="50"/>
      <c r="CA253" s="50"/>
      <c r="CB253" s="50"/>
      <c r="CC253" s="50"/>
      <c r="CD253" s="50"/>
      <c r="CE253" s="50"/>
      <c r="CF253" s="50"/>
      <c r="CG253" s="50"/>
      <c r="CH253" s="50"/>
      <c r="CI253" s="50"/>
      <c r="CJ253" s="50"/>
      <c r="CK253" s="50"/>
      <c r="CL253" s="50"/>
      <c r="CM253" s="50"/>
      <c r="CN253" s="50"/>
      <c r="CO253" s="50"/>
      <c r="CP253" s="50"/>
      <c r="CQ253" s="50"/>
      <c r="CR253" s="50"/>
      <c r="CS253" s="50"/>
      <c r="CT253" s="50"/>
      <c r="CU253" s="50"/>
      <c r="CV253" s="50"/>
      <c r="CW253" s="50"/>
      <c r="CX253" s="50"/>
      <c r="CY253" s="50"/>
      <c r="CZ253" s="50"/>
      <c r="DA253" s="50"/>
      <c r="DB253" s="50"/>
      <c r="DC253" s="50"/>
      <c r="DD253" s="50"/>
      <c r="DE253" s="50"/>
      <c r="DF253" s="50"/>
      <c r="DG253" s="50"/>
      <c r="DH253" s="50"/>
      <c r="DI253" s="50"/>
      <c r="DJ253" s="50"/>
      <c r="DK253" s="50"/>
      <c r="DL253" s="50"/>
      <c r="DM253" s="50"/>
      <c r="DN253" s="50"/>
      <c r="DO253" s="50"/>
      <c r="DP253" s="50"/>
      <c r="DQ253" s="50"/>
      <c r="DR253" s="50"/>
      <c r="DS253" s="50"/>
      <c r="DT253" s="50"/>
      <c r="DU253" s="50"/>
      <c r="DV253" s="50"/>
      <c r="DW253" s="50"/>
      <c r="DX253" s="50"/>
      <c r="DY253" s="50"/>
      <c r="DZ253" s="50"/>
      <c r="EA253" s="50"/>
      <c r="EB253" s="50"/>
      <c r="EC253" s="50"/>
    </row>
    <row r="254" spans="1:133" s="51" customFormat="1" ht="15" x14ac:dyDescent="0.25">
      <c r="A254" s="518"/>
      <c r="B254" s="531"/>
      <c r="C254" s="531"/>
      <c r="D254" s="518"/>
      <c r="E254" s="531"/>
      <c r="F254" s="540"/>
      <c r="G254" s="534"/>
      <c r="H254" s="518"/>
      <c r="I254" s="518"/>
      <c r="J254" s="540"/>
      <c r="K254" s="518"/>
      <c r="L254" s="518"/>
      <c r="M254" s="518"/>
      <c r="N254" s="540"/>
      <c r="O254" s="534"/>
      <c r="P254" s="546"/>
      <c r="Q254" s="549"/>
      <c r="R254" s="81" t="s">
        <v>1488</v>
      </c>
      <c r="S254" s="371" t="s">
        <v>1489</v>
      </c>
      <c r="T254" s="81" t="s">
        <v>1490</v>
      </c>
      <c r="U254" s="67">
        <v>18015089</v>
      </c>
      <c r="V254" s="46"/>
      <c r="W254" s="139">
        <v>771</v>
      </c>
      <c r="X254" s="305">
        <v>44742</v>
      </c>
      <c r="Y254" s="295">
        <v>18015089</v>
      </c>
      <c r="Z254" s="38">
        <v>3389</v>
      </c>
      <c r="AA254" s="123">
        <v>44748</v>
      </c>
      <c r="AB254" s="296">
        <v>482532</v>
      </c>
      <c r="AC254" s="50"/>
      <c r="AD254" s="50"/>
      <c r="AE254" s="50"/>
      <c r="AF254" s="50"/>
      <c r="AG254" s="50"/>
      <c r="AH254" s="50"/>
      <c r="AI254" s="50"/>
      <c r="AJ254" s="50"/>
      <c r="AK254" s="50"/>
      <c r="AL254" s="50"/>
      <c r="AM254" s="50"/>
      <c r="AN254" s="50"/>
      <c r="AO254" s="50"/>
      <c r="AP254" s="50"/>
      <c r="AQ254" s="50"/>
      <c r="AR254" s="50"/>
      <c r="AS254" s="50"/>
      <c r="AT254" s="50"/>
      <c r="AU254" s="50"/>
      <c r="AV254" s="50"/>
      <c r="AW254" s="50"/>
      <c r="AX254" s="50"/>
      <c r="AY254" s="50"/>
      <c r="AZ254" s="50"/>
      <c r="BA254" s="50"/>
      <c r="BB254" s="50"/>
      <c r="BC254" s="50"/>
      <c r="BD254" s="50"/>
      <c r="BE254" s="50"/>
      <c r="BF254" s="50"/>
      <c r="BG254" s="50"/>
      <c r="BH254" s="50"/>
      <c r="BI254" s="50"/>
      <c r="BJ254" s="50"/>
      <c r="BK254" s="50"/>
      <c r="BL254" s="50"/>
      <c r="BM254" s="50"/>
      <c r="BN254" s="50"/>
      <c r="BO254" s="50"/>
      <c r="BP254" s="50"/>
      <c r="BQ254" s="50"/>
      <c r="BR254" s="50"/>
      <c r="BS254" s="50"/>
      <c r="BT254" s="50"/>
      <c r="BU254" s="50"/>
      <c r="BV254" s="50"/>
      <c r="BW254" s="50"/>
      <c r="BX254" s="50"/>
      <c r="BY254" s="50"/>
      <c r="BZ254" s="50"/>
      <c r="CA254" s="50"/>
      <c r="CB254" s="50"/>
      <c r="CC254" s="50"/>
      <c r="CD254" s="50"/>
      <c r="CE254" s="50"/>
      <c r="CF254" s="50"/>
      <c r="CG254" s="50"/>
      <c r="CH254" s="50"/>
      <c r="CI254" s="50"/>
      <c r="CJ254" s="50"/>
      <c r="CK254" s="50"/>
      <c r="CL254" s="50"/>
      <c r="CM254" s="50"/>
      <c r="CN254" s="50"/>
      <c r="CO254" s="50"/>
      <c r="CP254" s="50"/>
      <c r="CQ254" s="50"/>
      <c r="CR254" s="50"/>
      <c r="CS254" s="50"/>
      <c r="CT254" s="50"/>
      <c r="CU254" s="50"/>
      <c r="CV254" s="50"/>
      <c r="CW254" s="50"/>
      <c r="CX254" s="50"/>
      <c r="CY254" s="50"/>
      <c r="CZ254" s="50"/>
      <c r="DA254" s="50"/>
      <c r="DB254" s="50"/>
      <c r="DC254" s="50"/>
      <c r="DD254" s="50"/>
      <c r="DE254" s="50"/>
      <c r="DF254" s="50"/>
      <c r="DG254" s="50"/>
      <c r="DH254" s="50"/>
      <c r="DI254" s="50"/>
      <c r="DJ254" s="50"/>
      <c r="DK254" s="50"/>
      <c r="DL254" s="50"/>
      <c r="DM254" s="50"/>
      <c r="DN254" s="50"/>
      <c r="DO254" s="50"/>
      <c r="DP254" s="50"/>
      <c r="DQ254" s="50"/>
      <c r="DR254" s="50"/>
      <c r="DS254" s="50"/>
      <c r="DT254" s="50"/>
      <c r="DU254" s="50"/>
      <c r="DV254" s="50"/>
      <c r="DW254" s="50"/>
      <c r="DX254" s="50"/>
      <c r="DY254" s="50"/>
      <c r="DZ254" s="50"/>
      <c r="EA254" s="50"/>
      <c r="EB254" s="50"/>
      <c r="EC254" s="50"/>
    </row>
    <row r="255" spans="1:133" s="51" customFormat="1" ht="15" x14ac:dyDescent="0.25">
      <c r="A255" s="518"/>
      <c r="B255" s="531"/>
      <c r="C255" s="531"/>
      <c r="D255" s="518"/>
      <c r="E255" s="531"/>
      <c r="F255" s="540"/>
      <c r="G255" s="534"/>
      <c r="H255" s="518"/>
      <c r="I255" s="518"/>
      <c r="J255" s="540"/>
      <c r="K255" s="518"/>
      <c r="L255" s="518"/>
      <c r="M255" s="518"/>
      <c r="N255" s="540"/>
      <c r="O255" s="534"/>
      <c r="P255" s="546"/>
      <c r="Q255" s="549"/>
      <c r="R255" s="81"/>
      <c r="S255" s="481"/>
      <c r="T255" s="81"/>
      <c r="U255" s="295"/>
      <c r="V255" s="46"/>
      <c r="W255" s="139"/>
      <c r="X255" s="305"/>
      <c r="Y255" s="295"/>
      <c r="Z255" s="480">
        <v>3391</v>
      </c>
      <c r="AA255" s="294">
        <v>44748</v>
      </c>
      <c r="AB255" s="296">
        <v>482532</v>
      </c>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row>
    <row r="256" spans="1:133" s="51" customFormat="1" ht="15" x14ac:dyDescent="0.25">
      <c r="A256" s="518"/>
      <c r="B256" s="531"/>
      <c r="C256" s="531"/>
      <c r="D256" s="518"/>
      <c r="E256" s="531"/>
      <c r="F256" s="540"/>
      <c r="G256" s="534"/>
      <c r="H256" s="518"/>
      <c r="I256" s="518"/>
      <c r="J256" s="540"/>
      <c r="K256" s="518"/>
      <c r="L256" s="518"/>
      <c r="M256" s="518"/>
      <c r="N256" s="540"/>
      <c r="O256" s="534"/>
      <c r="P256" s="546"/>
      <c r="Q256" s="549"/>
      <c r="R256" s="81"/>
      <c r="S256" s="481"/>
      <c r="T256" s="81"/>
      <c r="U256" s="295"/>
      <c r="V256" s="46"/>
      <c r="W256" s="139"/>
      <c r="X256" s="305"/>
      <c r="Y256" s="295"/>
      <c r="Z256" s="480">
        <v>3392</v>
      </c>
      <c r="AA256" s="294">
        <v>44748</v>
      </c>
      <c r="AB256" s="296">
        <v>482532</v>
      </c>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row>
    <row r="257" spans="1:133" s="51" customFormat="1" ht="15" x14ac:dyDescent="0.25">
      <c r="A257" s="518"/>
      <c r="B257" s="531"/>
      <c r="C257" s="531"/>
      <c r="D257" s="518"/>
      <c r="E257" s="531"/>
      <c r="F257" s="540"/>
      <c r="G257" s="534"/>
      <c r="H257" s="518"/>
      <c r="I257" s="518"/>
      <c r="J257" s="540"/>
      <c r="K257" s="518"/>
      <c r="L257" s="518"/>
      <c r="M257" s="518"/>
      <c r="N257" s="540"/>
      <c r="O257" s="534"/>
      <c r="P257" s="546"/>
      <c r="Q257" s="549"/>
      <c r="R257" s="81"/>
      <c r="S257" s="481"/>
      <c r="T257" s="81"/>
      <c r="U257" s="295"/>
      <c r="V257" s="46"/>
      <c r="W257" s="139"/>
      <c r="X257" s="305"/>
      <c r="Y257" s="295"/>
      <c r="Z257" s="480">
        <v>3393</v>
      </c>
      <c r="AA257" s="294">
        <v>44748</v>
      </c>
      <c r="AB257" s="296">
        <v>482532</v>
      </c>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row>
    <row r="258" spans="1:133" s="51" customFormat="1" ht="15" x14ac:dyDescent="0.25">
      <c r="A258" s="518"/>
      <c r="B258" s="531"/>
      <c r="C258" s="531"/>
      <c r="D258" s="518"/>
      <c r="E258" s="531"/>
      <c r="F258" s="540"/>
      <c r="G258" s="534"/>
      <c r="H258" s="518"/>
      <c r="I258" s="518"/>
      <c r="J258" s="540"/>
      <c r="K258" s="518"/>
      <c r="L258" s="518"/>
      <c r="M258" s="518"/>
      <c r="N258" s="540"/>
      <c r="O258" s="534"/>
      <c r="P258" s="546"/>
      <c r="Q258" s="549"/>
      <c r="R258" s="81"/>
      <c r="S258" s="481"/>
      <c r="T258" s="81"/>
      <c r="U258" s="295"/>
      <c r="V258" s="46"/>
      <c r="W258" s="139"/>
      <c r="X258" s="305"/>
      <c r="Y258" s="295"/>
      <c r="Z258" s="480">
        <v>3400</v>
      </c>
      <c r="AA258" s="294">
        <v>44748</v>
      </c>
      <c r="AB258" s="296">
        <v>1156268</v>
      </c>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row>
    <row r="259" spans="1:133" s="51" customFormat="1" ht="15" x14ac:dyDescent="0.25">
      <c r="A259" s="518"/>
      <c r="B259" s="531"/>
      <c r="C259" s="531"/>
      <c r="D259" s="518"/>
      <c r="E259" s="531"/>
      <c r="F259" s="540"/>
      <c r="G259" s="534"/>
      <c r="H259" s="518"/>
      <c r="I259" s="518"/>
      <c r="J259" s="540"/>
      <c r="K259" s="518"/>
      <c r="L259" s="518"/>
      <c r="M259" s="518"/>
      <c r="N259" s="540"/>
      <c r="O259" s="534"/>
      <c r="P259" s="546"/>
      <c r="Q259" s="549"/>
      <c r="R259" s="81"/>
      <c r="S259" s="481"/>
      <c r="T259" s="81"/>
      <c r="U259" s="295"/>
      <c r="V259" s="46"/>
      <c r="W259" s="139"/>
      <c r="X259" s="305"/>
      <c r="Y259" s="295"/>
      <c r="Z259" s="480">
        <v>3402</v>
      </c>
      <c r="AA259" s="294">
        <v>44748</v>
      </c>
      <c r="AB259" s="296">
        <v>304207</v>
      </c>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row>
    <row r="260" spans="1:133" s="51" customFormat="1" ht="15" x14ac:dyDescent="0.25">
      <c r="A260" s="518"/>
      <c r="B260" s="531"/>
      <c r="C260" s="531"/>
      <c r="D260" s="518"/>
      <c r="E260" s="531"/>
      <c r="F260" s="540"/>
      <c r="G260" s="534"/>
      <c r="H260" s="518"/>
      <c r="I260" s="518"/>
      <c r="J260" s="540"/>
      <c r="K260" s="518"/>
      <c r="L260" s="518"/>
      <c r="M260" s="518"/>
      <c r="N260" s="540"/>
      <c r="O260" s="534"/>
      <c r="P260" s="546"/>
      <c r="Q260" s="549"/>
      <c r="R260" s="81"/>
      <c r="S260" s="481"/>
      <c r="T260" s="81"/>
      <c r="U260" s="295"/>
      <c r="V260" s="46"/>
      <c r="W260" s="139"/>
      <c r="X260" s="305"/>
      <c r="Y260" s="295"/>
      <c r="Z260" s="480">
        <v>3403</v>
      </c>
      <c r="AA260" s="294">
        <v>44748</v>
      </c>
      <c r="AB260" s="296">
        <v>541277</v>
      </c>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row>
    <row r="261" spans="1:133" s="51" customFormat="1" ht="15" x14ac:dyDescent="0.25">
      <c r="A261" s="518"/>
      <c r="B261" s="531"/>
      <c r="C261" s="531"/>
      <c r="D261" s="518"/>
      <c r="E261" s="531"/>
      <c r="F261" s="540"/>
      <c r="G261" s="534"/>
      <c r="H261" s="518"/>
      <c r="I261" s="518"/>
      <c r="J261" s="540"/>
      <c r="K261" s="518"/>
      <c r="L261" s="518"/>
      <c r="M261" s="518"/>
      <c r="N261" s="540"/>
      <c r="O261" s="534"/>
      <c r="P261" s="546"/>
      <c r="Q261" s="549"/>
      <c r="R261" s="81"/>
      <c r="S261" s="481"/>
      <c r="T261" s="81"/>
      <c r="U261" s="295"/>
      <c r="V261" s="46"/>
      <c r="W261" s="139"/>
      <c r="X261" s="305"/>
      <c r="Y261" s="295"/>
      <c r="Z261" s="480">
        <v>3404</v>
      </c>
      <c r="AA261" s="294">
        <v>44748</v>
      </c>
      <c r="AB261" s="296">
        <v>660487</v>
      </c>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row>
    <row r="262" spans="1:133" s="51" customFormat="1" ht="15" x14ac:dyDescent="0.25">
      <c r="A262" s="518"/>
      <c r="B262" s="531"/>
      <c r="C262" s="531"/>
      <c r="D262" s="518"/>
      <c r="E262" s="531"/>
      <c r="F262" s="540"/>
      <c r="G262" s="534"/>
      <c r="H262" s="518"/>
      <c r="I262" s="518"/>
      <c r="J262" s="540"/>
      <c r="K262" s="518"/>
      <c r="L262" s="518"/>
      <c r="M262" s="518"/>
      <c r="N262" s="540"/>
      <c r="O262" s="534"/>
      <c r="P262" s="546"/>
      <c r="Q262" s="549"/>
      <c r="R262" s="81"/>
      <c r="S262" s="481"/>
      <c r="T262" s="81"/>
      <c r="U262" s="295"/>
      <c r="V262" s="46"/>
      <c r="W262" s="139"/>
      <c r="X262" s="305"/>
      <c r="Y262" s="295"/>
      <c r="Z262" s="480">
        <v>3405</v>
      </c>
      <c r="AA262" s="294">
        <v>44748</v>
      </c>
      <c r="AB262" s="296">
        <v>482532</v>
      </c>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row>
    <row r="263" spans="1:133" s="51" customFormat="1" ht="15" x14ac:dyDescent="0.25">
      <c r="A263" s="518"/>
      <c r="B263" s="531"/>
      <c r="C263" s="531"/>
      <c r="D263" s="518"/>
      <c r="E263" s="531"/>
      <c r="F263" s="540"/>
      <c r="G263" s="534"/>
      <c r="H263" s="518"/>
      <c r="I263" s="518"/>
      <c r="J263" s="540"/>
      <c r="K263" s="518"/>
      <c r="L263" s="518"/>
      <c r="M263" s="518"/>
      <c r="N263" s="540"/>
      <c r="O263" s="534"/>
      <c r="P263" s="546"/>
      <c r="Q263" s="549"/>
      <c r="R263" s="81"/>
      <c r="S263" s="481"/>
      <c r="T263" s="81"/>
      <c r="U263" s="295"/>
      <c r="V263" s="46"/>
      <c r="W263" s="139"/>
      <c r="X263" s="305"/>
      <c r="Y263" s="295"/>
      <c r="Z263" s="480">
        <v>3406</v>
      </c>
      <c r="AA263" s="294">
        <v>44748</v>
      </c>
      <c r="AB263" s="296">
        <v>482532</v>
      </c>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row>
    <row r="264" spans="1:133" s="51" customFormat="1" ht="15" x14ac:dyDescent="0.25">
      <c r="A264" s="518"/>
      <c r="B264" s="531"/>
      <c r="C264" s="531"/>
      <c r="D264" s="518"/>
      <c r="E264" s="531"/>
      <c r="F264" s="540"/>
      <c r="G264" s="534"/>
      <c r="H264" s="518"/>
      <c r="I264" s="518"/>
      <c r="J264" s="540"/>
      <c r="K264" s="518"/>
      <c r="L264" s="518"/>
      <c r="M264" s="518"/>
      <c r="N264" s="540"/>
      <c r="O264" s="534"/>
      <c r="P264" s="546"/>
      <c r="Q264" s="549"/>
      <c r="R264" s="81"/>
      <c r="S264" s="481"/>
      <c r="T264" s="81"/>
      <c r="U264" s="295"/>
      <c r="V264" s="46"/>
      <c r="W264" s="139"/>
      <c r="X264" s="305"/>
      <c r="Y264" s="295"/>
      <c r="Z264" s="480">
        <v>3407</v>
      </c>
      <c r="AA264" s="294">
        <v>44748</v>
      </c>
      <c r="AB264" s="296">
        <v>482532</v>
      </c>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row>
    <row r="265" spans="1:133" s="51" customFormat="1" ht="15" x14ac:dyDescent="0.25">
      <c r="A265" s="518"/>
      <c r="B265" s="531"/>
      <c r="C265" s="531"/>
      <c r="D265" s="518"/>
      <c r="E265" s="531"/>
      <c r="F265" s="540"/>
      <c r="G265" s="534"/>
      <c r="H265" s="518"/>
      <c r="I265" s="518"/>
      <c r="J265" s="540"/>
      <c r="K265" s="518"/>
      <c r="L265" s="518"/>
      <c r="M265" s="518"/>
      <c r="N265" s="540"/>
      <c r="O265" s="534"/>
      <c r="P265" s="546"/>
      <c r="Q265" s="549"/>
      <c r="R265" s="81"/>
      <c r="S265" s="481"/>
      <c r="T265" s="81"/>
      <c r="U265" s="295"/>
      <c r="V265" s="46"/>
      <c r="W265" s="139"/>
      <c r="X265" s="305"/>
      <c r="Y265" s="295"/>
      <c r="Z265" s="480">
        <v>3408</v>
      </c>
      <c r="AA265" s="294">
        <v>44748</v>
      </c>
      <c r="AB265" s="296">
        <v>482532</v>
      </c>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row>
    <row r="266" spans="1:133" s="51" customFormat="1" ht="15" x14ac:dyDescent="0.25">
      <c r="A266" s="518"/>
      <c r="B266" s="531"/>
      <c r="C266" s="531"/>
      <c r="D266" s="518"/>
      <c r="E266" s="531"/>
      <c r="F266" s="540"/>
      <c r="G266" s="534"/>
      <c r="H266" s="518"/>
      <c r="I266" s="518"/>
      <c r="J266" s="540"/>
      <c r="K266" s="518"/>
      <c r="L266" s="518"/>
      <c r="M266" s="518"/>
      <c r="N266" s="540"/>
      <c r="O266" s="534"/>
      <c r="P266" s="546"/>
      <c r="Q266" s="549"/>
      <c r="R266" s="81"/>
      <c r="S266" s="481"/>
      <c r="T266" s="81"/>
      <c r="U266" s="295"/>
      <c r="V266" s="46"/>
      <c r="W266" s="139"/>
      <c r="X266" s="305"/>
      <c r="Y266" s="295"/>
      <c r="Z266" s="480">
        <v>3409</v>
      </c>
      <c r="AA266" s="294">
        <v>44748</v>
      </c>
      <c r="AB266" s="296">
        <v>191771</v>
      </c>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row>
    <row r="267" spans="1:133" s="51" customFormat="1" ht="15" x14ac:dyDescent="0.25">
      <c r="A267" s="518"/>
      <c r="B267" s="531"/>
      <c r="C267" s="531"/>
      <c r="D267" s="518"/>
      <c r="E267" s="531"/>
      <c r="F267" s="540"/>
      <c r="G267" s="534"/>
      <c r="H267" s="518"/>
      <c r="I267" s="518"/>
      <c r="J267" s="540"/>
      <c r="K267" s="518"/>
      <c r="L267" s="518"/>
      <c r="M267" s="518"/>
      <c r="N267" s="540"/>
      <c r="O267" s="534"/>
      <c r="P267" s="546"/>
      <c r="Q267" s="549"/>
      <c r="R267" s="81"/>
      <c r="S267" s="481"/>
      <c r="T267" s="81"/>
      <c r="U267" s="295"/>
      <c r="V267" s="46"/>
      <c r="W267" s="139"/>
      <c r="X267" s="305"/>
      <c r="Y267" s="295"/>
      <c r="Z267" s="480">
        <v>3410</v>
      </c>
      <c r="AA267" s="294">
        <v>44748</v>
      </c>
      <c r="AB267" s="296">
        <v>588804</v>
      </c>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row>
    <row r="268" spans="1:133" s="51" customFormat="1" ht="15" x14ac:dyDescent="0.25">
      <c r="A268" s="518"/>
      <c r="B268" s="531"/>
      <c r="C268" s="531"/>
      <c r="D268" s="518"/>
      <c r="E268" s="531"/>
      <c r="F268" s="540"/>
      <c r="G268" s="534"/>
      <c r="H268" s="518"/>
      <c r="I268" s="518"/>
      <c r="J268" s="540"/>
      <c r="K268" s="518"/>
      <c r="L268" s="518"/>
      <c r="M268" s="518"/>
      <c r="N268" s="540"/>
      <c r="O268" s="534"/>
      <c r="P268" s="546"/>
      <c r="Q268" s="549"/>
      <c r="R268" s="81"/>
      <c r="S268" s="481"/>
      <c r="T268" s="81"/>
      <c r="U268" s="295"/>
      <c r="V268" s="46"/>
      <c r="W268" s="139"/>
      <c r="X268" s="305"/>
      <c r="Y268" s="295"/>
      <c r="Z268" s="480">
        <v>3414</v>
      </c>
      <c r="AA268" s="294">
        <v>44748</v>
      </c>
      <c r="AB268" s="296">
        <v>517554</v>
      </c>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row>
    <row r="269" spans="1:133" s="51" customFormat="1" ht="15" x14ac:dyDescent="0.25">
      <c r="A269" s="518"/>
      <c r="B269" s="531"/>
      <c r="C269" s="531"/>
      <c r="D269" s="518"/>
      <c r="E269" s="531"/>
      <c r="F269" s="540"/>
      <c r="G269" s="534"/>
      <c r="H269" s="518"/>
      <c r="I269" s="518"/>
      <c r="J269" s="540"/>
      <c r="K269" s="518"/>
      <c r="L269" s="518"/>
      <c r="M269" s="518"/>
      <c r="N269" s="540"/>
      <c r="O269" s="534"/>
      <c r="P269" s="546"/>
      <c r="Q269" s="549"/>
      <c r="R269" s="81"/>
      <c r="S269" s="481"/>
      <c r="T269" s="81"/>
      <c r="U269" s="295"/>
      <c r="V269" s="46"/>
      <c r="W269" s="139"/>
      <c r="X269" s="305"/>
      <c r="Y269" s="295"/>
      <c r="Z269" s="480">
        <v>3415</v>
      </c>
      <c r="AA269" s="294">
        <v>44748</v>
      </c>
      <c r="AB269" s="296">
        <v>138856</v>
      </c>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row>
    <row r="270" spans="1:133" s="51" customFormat="1" ht="15" x14ac:dyDescent="0.25">
      <c r="A270" s="518"/>
      <c r="B270" s="531"/>
      <c r="C270" s="531"/>
      <c r="D270" s="518"/>
      <c r="E270" s="531"/>
      <c r="F270" s="540"/>
      <c r="G270" s="534"/>
      <c r="H270" s="518"/>
      <c r="I270" s="518"/>
      <c r="J270" s="540"/>
      <c r="K270" s="518"/>
      <c r="L270" s="518"/>
      <c r="M270" s="518"/>
      <c r="N270" s="540"/>
      <c r="O270" s="534"/>
      <c r="P270" s="546"/>
      <c r="Q270" s="549"/>
      <c r="R270" s="81"/>
      <c r="S270" s="481"/>
      <c r="T270" s="81"/>
      <c r="U270" s="295"/>
      <c r="V270" s="46"/>
      <c r="W270" s="139"/>
      <c r="X270" s="305"/>
      <c r="Y270" s="295"/>
      <c r="Z270" s="480">
        <v>3416</v>
      </c>
      <c r="AA270" s="294">
        <v>44748</v>
      </c>
      <c r="AB270" s="296">
        <v>424142</v>
      </c>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row>
    <row r="271" spans="1:133" s="51" customFormat="1" ht="15" x14ac:dyDescent="0.25">
      <c r="A271" s="518"/>
      <c r="B271" s="531"/>
      <c r="C271" s="531"/>
      <c r="D271" s="518"/>
      <c r="E271" s="531"/>
      <c r="F271" s="540"/>
      <c r="G271" s="534"/>
      <c r="H271" s="518"/>
      <c r="I271" s="518"/>
      <c r="J271" s="540"/>
      <c r="K271" s="518"/>
      <c r="L271" s="518"/>
      <c r="M271" s="518"/>
      <c r="N271" s="540"/>
      <c r="O271" s="534"/>
      <c r="P271" s="546"/>
      <c r="Q271" s="549"/>
      <c r="R271" s="81"/>
      <c r="S271" s="481"/>
      <c r="T271" s="81"/>
      <c r="U271" s="295"/>
      <c r="V271" s="46"/>
      <c r="W271" s="139"/>
      <c r="X271" s="305"/>
      <c r="Y271" s="295"/>
      <c r="Z271" s="480">
        <v>3417</v>
      </c>
      <c r="AA271" s="294">
        <v>44748</v>
      </c>
      <c r="AB271" s="296">
        <v>304207</v>
      </c>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row>
    <row r="272" spans="1:133" s="51" customFormat="1" ht="15" x14ac:dyDescent="0.25">
      <c r="A272" s="518"/>
      <c r="B272" s="531"/>
      <c r="C272" s="531"/>
      <c r="D272" s="518"/>
      <c r="E272" s="531"/>
      <c r="F272" s="540"/>
      <c r="G272" s="534"/>
      <c r="H272" s="518"/>
      <c r="I272" s="518"/>
      <c r="J272" s="540"/>
      <c r="K272" s="518"/>
      <c r="L272" s="518"/>
      <c r="M272" s="518"/>
      <c r="N272" s="540"/>
      <c r="O272" s="534"/>
      <c r="P272" s="546"/>
      <c r="Q272" s="549"/>
      <c r="R272" s="81"/>
      <c r="S272" s="481"/>
      <c r="T272" s="81"/>
      <c r="U272" s="295"/>
      <c r="V272" s="46"/>
      <c r="W272" s="139"/>
      <c r="X272" s="305"/>
      <c r="Y272" s="295"/>
      <c r="Z272" s="480">
        <v>3418</v>
      </c>
      <c r="AA272" s="294">
        <v>44748</v>
      </c>
      <c r="AB272" s="296">
        <v>304207</v>
      </c>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row>
    <row r="273" spans="1:133" s="51" customFormat="1" ht="15" x14ac:dyDescent="0.25">
      <c r="A273" s="518"/>
      <c r="B273" s="531"/>
      <c r="C273" s="531"/>
      <c r="D273" s="518"/>
      <c r="E273" s="531"/>
      <c r="F273" s="540"/>
      <c r="G273" s="534"/>
      <c r="H273" s="518"/>
      <c r="I273" s="518"/>
      <c r="J273" s="540"/>
      <c r="K273" s="518"/>
      <c r="L273" s="518"/>
      <c r="M273" s="518"/>
      <c r="N273" s="540"/>
      <c r="O273" s="534"/>
      <c r="P273" s="546"/>
      <c r="Q273" s="549"/>
      <c r="R273" s="81"/>
      <c r="S273" s="481"/>
      <c r="T273" s="81"/>
      <c r="U273" s="295"/>
      <c r="V273" s="46"/>
      <c r="W273" s="139"/>
      <c r="X273" s="305"/>
      <c r="Y273" s="295"/>
      <c r="Z273" s="480">
        <v>3419</v>
      </c>
      <c r="AA273" s="294">
        <v>44748</v>
      </c>
      <c r="AB273" s="296">
        <v>304207</v>
      </c>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row>
    <row r="274" spans="1:133" s="51" customFormat="1" ht="15" x14ac:dyDescent="0.25">
      <c r="A274" s="518"/>
      <c r="B274" s="531"/>
      <c r="C274" s="531"/>
      <c r="D274" s="518"/>
      <c r="E274" s="531"/>
      <c r="F274" s="540"/>
      <c r="G274" s="534"/>
      <c r="H274" s="518"/>
      <c r="I274" s="518"/>
      <c r="J274" s="540"/>
      <c r="K274" s="518"/>
      <c r="L274" s="518"/>
      <c r="M274" s="518"/>
      <c r="N274" s="540"/>
      <c r="O274" s="534"/>
      <c r="P274" s="546"/>
      <c r="Q274" s="549"/>
      <c r="R274" s="81"/>
      <c r="S274" s="481"/>
      <c r="T274" s="81"/>
      <c r="U274" s="295"/>
      <c r="V274" s="46"/>
      <c r="W274" s="139"/>
      <c r="X274" s="305"/>
      <c r="Y274" s="295"/>
      <c r="Z274" s="480">
        <v>3420</v>
      </c>
      <c r="AA274" s="294">
        <v>44748</v>
      </c>
      <c r="AB274" s="296">
        <v>660487</v>
      </c>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row>
    <row r="275" spans="1:133" s="51" customFormat="1" ht="15" x14ac:dyDescent="0.25">
      <c r="A275" s="518"/>
      <c r="B275" s="531"/>
      <c r="C275" s="531"/>
      <c r="D275" s="518"/>
      <c r="E275" s="531"/>
      <c r="F275" s="540"/>
      <c r="G275" s="534"/>
      <c r="H275" s="518"/>
      <c r="I275" s="518"/>
      <c r="J275" s="540"/>
      <c r="K275" s="518"/>
      <c r="L275" s="518"/>
      <c r="M275" s="518"/>
      <c r="N275" s="540"/>
      <c r="O275" s="534"/>
      <c r="P275" s="546"/>
      <c r="Q275" s="549"/>
      <c r="R275" s="81"/>
      <c r="S275" s="481"/>
      <c r="T275" s="81"/>
      <c r="U275" s="295"/>
      <c r="V275" s="46"/>
      <c r="W275" s="139"/>
      <c r="X275" s="305"/>
      <c r="Y275" s="295"/>
      <c r="Z275" s="480">
        <v>3421</v>
      </c>
      <c r="AA275" s="294">
        <v>44748</v>
      </c>
      <c r="AB275" s="296">
        <v>488862</v>
      </c>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row>
    <row r="276" spans="1:133" s="51" customFormat="1" ht="15" x14ac:dyDescent="0.25">
      <c r="A276" s="518"/>
      <c r="B276" s="531"/>
      <c r="C276" s="531"/>
      <c r="D276" s="518"/>
      <c r="E276" s="531"/>
      <c r="F276" s="540"/>
      <c r="G276" s="534"/>
      <c r="H276" s="518"/>
      <c r="I276" s="518"/>
      <c r="J276" s="540"/>
      <c r="K276" s="518"/>
      <c r="L276" s="518"/>
      <c r="M276" s="518"/>
      <c r="N276" s="540"/>
      <c r="O276" s="534"/>
      <c r="P276" s="546"/>
      <c r="Q276" s="549"/>
      <c r="R276" s="81"/>
      <c r="S276" s="481"/>
      <c r="T276" s="81"/>
      <c r="U276" s="295"/>
      <c r="V276" s="46"/>
      <c r="W276" s="139"/>
      <c r="X276" s="305"/>
      <c r="Y276" s="295"/>
      <c r="Z276" s="480">
        <v>3422</v>
      </c>
      <c r="AA276" s="294">
        <v>44748</v>
      </c>
      <c r="AB276" s="296">
        <v>870410</v>
      </c>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row>
    <row r="277" spans="1:133" s="51" customFormat="1" ht="15" x14ac:dyDescent="0.25">
      <c r="A277" s="518"/>
      <c r="B277" s="531"/>
      <c r="C277" s="531"/>
      <c r="D277" s="518"/>
      <c r="E277" s="531"/>
      <c r="F277" s="540"/>
      <c r="G277" s="534"/>
      <c r="H277" s="518"/>
      <c r="I277" s="518"/>
      <c r="J277" s="540"/>
      <c r="K277" s="518"/>
      <c r="L277" s="518"/>
      <c r="M277" s="518"/>
      <c r="N277" s="540"/>
      <c r="O277" s="534"/>
      <c r="P277" s="546"/>
      <c r="Q277" s="549"/>
      <c r="R277" s="81"/>
      <c r="S277" s="481"/>
      <c r="T277" s="81"/>
      <c r="U277" s="295"/>
      <c r="V277" s="46"/>
      <c r="W277" s="139"/>
      <c r="X277" s="305"/>
      <c r="Y277" s="295"/>
      <c r="Z277" s="480">
        <v>3521</v>
      </c>
      <c r="AA277" s="294">
        <v>44756</v>
      </c>
      <c r="AB277" s="296">
        <v>289721</v>
      </c>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row>
    <row r="278" spans="1:133" s="51" customFormat="1" ht="15" x14ac:dyDescent="0.25">
      <c r="A278" s="518"/>
      <c r="B278" s="531"/>
      <c r="C278" s="531"/>
      <c r="D278" s="518"/>
      <c r="E278" s="531"/>
      <c r="F278" s="540"/>
      <c r="G278" s="534"/>
      <c r="H278" s="518"/>
      <c r="I278" s="518"/>
      <c r="J278" s="540"/>
      <c r="K278" s="518"/>
      <c r="L278" s="518"/>
      <c r="M278" s="518"/>
      <c r="N278" s="540"/>
      <c r="O278" s="534"/>
      <c r="P278" s="546"/>
      <c r="Q278" s="549"/>
      <c r="R278" s="81"/>
      <c r="S278" s="481"/>
      <c r="T278" s="81"/>
      <c r="U278" s="295"/>
      <c r="V278" s="46"/>
      <c r="W278" s="139"/>
      <c r="X278" s="305"/>
      <c r="Y278" s="295"/>
      <c r="Z278" s="480">
        <v>3522</v>
      </c>
      <c r="AA278" s="294">
        <v>44756</v>
      </c>
      <c r="AB278" s="296">
        <v>289721</v>
      </c>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row>
    <row r="279" spans="1:133" s="51" customFormat="1" ht="15" x14ac:dyDescent="0.25">
      <c r="A279" s="518"/>
      <c r="B279" s="531"/>
      <c r="C279" s="531"/>
      <c r="D279" s="518"/>
      <c r="E279" s="531"/>
      <c r="F279" s="540"/>
      <c r="G279" s="534"/>
      <c r="H279" s="518"/>
      <c r="I279" s="518"/>
      <c r="J279" s="540"/>
      <c r="K279" s="518"/>
      <c r="L279" s="518"/>
      <c r="M279" s="518"/>
      <c r="N279" s="540"/>
      <c r="O279" s="534"/>
      <c r="P279" s="546"/>
      <c r="Q279" s="549"/>
      <c r="R279" s="81"/>
      <c r="S279" s="481"/>
      <c r="T279" s="81"/>
      <c r="U279" s="295"/>
      <c r="V279" s="46"/>
      <c r="W279" s="139"/>
      <c r="X279" s="305"/>
      <c r="Y279" s="295"/>
      <c r="Z279" s="480">
        <v>3523</v>
      </c>
      <c r="AA279" s="294">
        <v>44756</v>
      </c>
      <c r="AB279" s="296">
        <v>289721</v>
      </c>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row>
    <row r="280" spans="1:133" s="51" customFormat="1" ht="15" x14ac:dyDescent="0.25">
      <c r="A280" s="518"/>
      <c r="B280" s="531"/>
      <c r="C280" s="531"/>
      <c r="D280" s="518"/>
      <c r="E280" s="531"/>
      <c r="F280" s="540"/>
      <c r="G280" s="534"/>
      <c r="H280" s="518"/>
      <c r="I280" s="518"/>
      <c r="J280" s="540"/>
      <c r="K280" s="518"/>
      <c r="L280" s="518"/>
      <c r="M280" s="518"/>
      <c r="N280" s="540"/>
      <c r="O280" s="534"/>
      <c r="P280" s="546"/>
      <c r="Q280" s="549"/>
      <c r="R280" s="81"/>
      <c r="S280" s="481"/>
      <c r="T280" s="81"/>
      <c r="U280" s="295"/>
      <c r="V280" s="46"/>
      <c r="W280" s="139"/>
      <c r="X280" s="305"/>
      <c r="Y280" s="295"/>
      <c r="Z280" s="480">
        <v>3525</v>
      </c>
      <c r="AA280" s="294">
        <v>44757</v>
      </c>
      <c r="AB280" s="296">
        <v>220833</v>
      </c>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row>
    <row r="281" spans="1:133" s="51" customFormat="1" ht="15" x14ac:dyDescent="0.25">
      <c r="A281" s="518"/>
      <c r="B281" s="531"/>
      <c r="C281" s="531"/>
      <c r="D281" s="518"/>
      <c r="E281" s="531"/>
      <c r="F281" s="540"/>
      <c r="G281" s="534"/>
      <c r="H281" s="518"/>
      <c r="I281" s="518"/>
      <c r="J281" s="540"/>
      <c r="K281" s="518"/>
      <c r="L281" s="518"/>
      <c r="M281" s="518"/>
      <c r="N281" s="540"/>
      <c r="O281" s="534"/>
      <c r="P281" s="546"/>
      <c r="Q281" s="549"/>
      <c r="R281" s="81"/>
      <c r="S281" s="481"/>
      <c r="T281" s="81"/>
      <c r="U281" s="295"/>
      <c r="V281" s="46"/>
      <c r="W281" s="139"/>
      <c r="X281" s="305"/>
      <c r="Y281" s="295"/>
      <c r="Z281" s="480">
        <v>3875</v>
      </c>
      <c r="AA281" s="294">
        <v>44774</v>
      </c>
      <c r="AB281" s="296">
        <v>410727</v>
      </c>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row>
    <row r="282" spans="1:133" s="51" customFormat="1" ht="15" x14ac:dyDescent="0.25">
      <c r="A282" s="518"/>
      <c r="B282" s="531"/>
      <c r="C282" s="531"/>
      <c r="D282" s="518"/>
      <c r="E282" s="531"/>
      <c r="F282" s="540"/>
      <c r="G282" s="534"/>
      <c r="H282" s="518"/>
      <c r="I282" s="518"/>
      <c r="J282" s="540"/>
      <c r="K282" s="518"/>
      <c r="L282" s="518"/>
      <c r="M282" s="518"/>
      <c r="N282" s="540"/>
      <c r="O282" s="534"/>
      <c r="P282" s="546"/>
      <c r="Q282" s="549"/>
      <c r="R282" s="81"/>
      <c r="S282" s="481"/>
      <c r="T282" s="81"/>
      <c r="U282" s="295"/>
      <c r="V282" s="46"/>
      <c r="W282" s="139"/>
      <c r="X282" s="305"/>
      <c r="Y282" s="295"/>
      <c r="Z282" s="480">
        <v>3891</v>
      </c>
      <c r="AA282" s="294">
        <v>44774</v>
      </c>
      <c r="AB282" s="296">
        <v>410727</v>
      </c>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row>
    <row r="283" spans="1:133" s="51" customFormat="1" ht="15" x14ac:dyDescent="0.25">
      <c r="A283" s="518"/>
      <c r="B283" s="531"/>
      <c r="C283" s="531"/>
      <c r="D283" s="518"/>
      <c r="E283" s="531"/>
      <c r="F283" s="540"/>
      <c r="G283" s="534"/>
      <c r="H283" s="518"/>
      <c r="I283" s="518"/>
      <c r="J283" s="540"/>
      <c r="K283" s="518"/>
      <c r="L283" s="518"/>
      <c r="M283" s="518"/>
      <c r="N283" s="540"/>
      <c r="O283" s="534"/>
      <c r="P283" s="546"/>
      <c r="Q283" s="549"/>
      <c r="R283" s="81"/>
      <c r="S283" s="481"/>
      <c r="T283" s="81"/>
      <c r="U283" s="295"/>
      <c r="V283" s="46"/>
      <c r="W283" s="139"/>
      <c r="X283" s="305"/>
      <c r="Y283" s="295"/>
      <c r="Z283" s="480">
        <v>4864</v>
      </c>
      <c r="AA283" s="294">
        <v>44806</v>
      </c>
      <c r="AB283" s="296">
        <v>368599</v>
      </c>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row>
    <row r="284" spans="1:133" s="51" customFormat="1" ht="15" x14ac:dyDescent="0.25">
      <c r="A284" s="518"/>
      <c r="B284" s="531"/>
      <c r="C284" s="531"/>
      <c r="D284" s="518"/>
      <c r="E284" s="531"/>
      <c r="F284" s="540"/>
      <c r="G284" s="534"/>
      <c r="H284" s="518"/>
      <c r="I284" s="518"/>
      <c r="J284" s="540"/>
      <c r="K284" s="518"/>
      <c r="L284" s="518"/>
      <c r="M284" s="518"/>
      <c r="N284" s="540"/>
      <c r="O284" s="534"/>
      <c r="P284" s="546"/>
      <c r="Q284" s="549"/>
      <c r="R284" s="81"/>
      <c r="S284" s="481"/>
      <c r="T284" s="81"/>
      <c r="U284" s="295"/>
      <c r="V284" s="46"/>
      <c r="W284" s="139"/>
      <c r="X284" s="305"/>
      <c r="Y284" s="295"/>
      <c r="Z284" s="480">
        <v>4970</v>
      </c>
      <c r="AA284" s="294">
        <v>44819</v>
      </c>
      <c r="AB284" s="296">
        <v>272860</v>
      </c>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row>
    <row r="285" spans="1:133" s="51" customFormat="1" ht="15" x14ac:dyDescent="0.25">
      <c r="A285" s="518"/>
      <c r="B285" s="531"/>
      <c r="C285" s="531"/>
      <c r="D285" s="518"/>
      <c r="E285" s="531"/>
      <c r="F285" s="540"/>
      <c r="G285" s="534"/>
      <c r="H285" s="518"/>
      <c r="I285" s="518"/>
      <c r="J285" s="540"/>
      <c r="K285" s="518"/>
      <c r="L285" s="518"/>
      <c r="M285" s="518"/>
      <c r="N285" s="540"/>
      <c r="O285" s="534"/>
      <c r="P285" s="546"/>
      <c r="Q285" s="549"/>
      <c r="R285" s="81"/>
      <c r="S285" s="481"/>
      <c r="T285" s="81"/>
      <c r="U285" s="295"/>
      <c r="V285" s="46"/>
      <c r="W285" s="139"/>
      <c r="X285" s="305"/>
      <c r="Y285" s="295"/>
      <c r="Z285" s="480">
        <v>4978</v>
      </c>
      <c r="AA285" s="294">
        <v>44820</v>
      </c>
      <c r="AB285" s="296">
        <v>560459</v>
      </c>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row>
    <row r="286" spans="1:133" s="51" customFormat="1" ht="15" x14ac:dyDescent="0.25">
      <c r="A286" s="518"/>
      <c r="B286" s="531"/>
      <c r="C286" s="531"/>
      <c r="D286" s="519"/>
      <c r="E286" s="532"/>
      <c r="F286" s="541"/>
      <c r="G286" s="535"/>
      <c r="H286" s="519"/>
      <c r="I286" s="519"/>
      <c r="J286" s="541"/>
      <c r="K286" s="519"/>
      <c r="L286" s="519"/>
      <c r="M286" s="519"/>
      <c r="N286" s="541"/>
      <c r="O286" s="535"/>
      <c r="P286" s="547"/>
      <c r="Q286" s="549"/>
      <c r="R286" s="81"/>
      <c r="S286" s="481"/>
      <c r="T286" s="81"/>
      <c r="U286" s="295"/>
      <c r="V286" s="46"/>
      <c r="W286" s="139"/>
      <c r="X286" s="305"/>
      <c r="Y286" s="295"/>
      <c r="Z286" s="480">
        <v>4985</v>
      </c>
      <c r="AA286" s="294">
        <v>44823</v>
      </c>
      <c r="AB286" s="296">
        <v>168400</v>
      </c>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row>
    <row r="287" spans="1:133" s="51" customFormat="1" ht="15" x14ac:dyDescent="0.25">
      <c r="A287" s="518"/>
      <c r="B287" s="531"/>
      <c r="C287" s="531"/>
      <c r="D287" s="536" t="s">
        <v>872</v>
      </c>
      <c r="E287" s="530" t="s">
        <v>118</v>
      </c>
      <c r="F287" s="539">
        <v>100000000</v>
      </c>
      <c r="G287" s="533">
        <v>0</v>
      </c>
      <c r="H287" s="517"/>
      <c r="I287" s="517"/>
      <c r="J287" s="539">
        <f>286000000-4002187</f>
        <v>281997813</v>
      </c>
      <c r="K287" s="539">
        <v>4002187</v>
      </c>
      <c r="L287" s="517"/>
      <c r="M287" s="517"/>
      <c r="N287" s="517"/>
      <c r="O287" s="533">
        <v>118002187</v>
      </c>
      <c r="P287" s="545">
        <f>+F287+G287+H287+I287+J287+K287+L287+N287-O287</f>
        <v>267997813</v>
      </c>
      <c r="Q287" s="549"/>
      <c r="R287" s="79" t="s">
        <v>661</v>
      </c>
      <c r="S287" s="371" t="s">
        <v>664</v>
      </c>
      <c r="T287" s="79" t="s">
        <v>667</v>
      </c>
      <c r="U287" s="67">
        <v>10899720</v>
      </c>
      <c r="V287" s="46"/>
      <c r="W287" s="38">
        <v>267</v>
      </c>
      <c r="X287" s="123" t="s">
        <v>860</v>
      </c>
      <c r="Y287" s="67">
        <v>10899720</v>
      </c>
      <c r="Z287" s="38">
        <v>1322</v>
      </c>
      <c r="AA287" s="123" t="s">
        <v>860</v>
      </c>
      <c r="AB287" s="296">
        <v>10899720</v>
      </c>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row>
    <row r="288" spans="1:133" s="51" customFormat="1" ht="15" x14ac:dyDescent="0.25">
      <c r="A288" s="518"/>
      <c r="B288" s="531"/>
      <c r="C288" s="531"/>
      <c r="D288" s="537"/>
      <c r="E288" s="531"/>
      <c r="F288" s="540"/>
      <c r="G288" s="534"/>
      <c r="H288" s="518"/>
      <c r="I288" s="518"/>
      <c r="J288" s="540"/>
      <c r="K288" s="540"/>
      <c r="L288" s="518"/>
      <c r="M288" s="518"/>
      <c r="N288" s="518"/>
      <c r="O288" s="534"/>
      <c r="P288" s="546"/>
      <c r="Q288" s="549"/>
      <c r="R288" s="79" t="s">
        <v>662</v>
      </c>
      <c r="S288" s="371" t="s">
        <v>665</v>
      </c>
      <c r="T288" s="79" t="s">
        <v>668</v>
      </c>
      <c r="U288" s="67">
        <v>13806312</v>
      </c>
      <c r="V288" s="46"/>
      <c r="W288" s="38">
        <v>228</v>
      </c>
      <c r="X288" s="123" t="s">
        <v>863</v>
      </c>
      <c r="Y288" s="67">
        <v>13806312</v>
      </c>
      <c r="Z288" s="38">
        <v>1275</v>
      </c>
      <c r="AA288" s="123" t="s">
        <v>860</v>
      </c>
      <c r="AB288" s="296">
        <v>13806312</v>
      </c>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row>
    <row r="289" spans="1:133" s="51" customFormat="1" ht="15" x14ac:dyDescent="0.25">
      <c r="A289" s="518"/>
      <c r="B289" s="531"/>
      <c r="C289" s="531"/>
      <c r="D289" s="537"/>
      <c r="E289" s="531"/>
      <c r="F289" s="540"/>
      <c r="G289" s="534"/>
      <c r="H289" s="518"/>
      <c r="I289" s="518"/>
      <c r="J289" s="540"/>
      <c r="K289" s="540"/>
      <c r="L289" s="518"/>
      <c r="M289" s="518"/>
      <c r="N289" s="518"/>
      <c r="O289" s="534"/>
      <c r="P289" s="546"/>
      <c r="Q289" s="549"/>
      <c r="R289" s="79" t="s">
        <v>663</v>
      </c>
      <c r="S289" s="371" t="s">
        <v>666</v>
      </c>
      <c r="T289" s="79" t="s">
        <v>669</v>
      </c>
      <c r="U289" s="67">
        <v>38538864</v>
      </c>
      <c r="V289" s="46"/>
      <c r="W289" s="38">
        <v>260</v>
      </c>
      <c r="X289" s="123" t="s">
        <v>860</v>
      </c>
      <c r="Y289" s="67">
        <v>38538864</v>
      </c>
      <c r="Z289" s="38">
        <v>1309</v>
      </c>
      <c r="AA289" s="123" t="s">
        <v>860</v>
      </c>
      <c r="AB289" s="296">
        <v>38538864</v>
      </c>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row>
    <row r="290" spans="1:133" s="51" customFormat="1" ht="27" customHeight="1" x14ac:dyDescent="0.25">
      <c r="A290" s="518"/>
      <c r="B290" s="531"/>
      <c r="C290" s="531"/>
      <c r="D290" s="537"/>
      <c r="E290" s="531"/>
      <c r="F290" s="540"/>
      <c r="G290" s="534"/>
      <c r="H290" s="518"/>
      <c r="I290" s="518"/>
      <c r="J290" s="540"/>
      <c r="K290" s="540"/>
      <c r="L290" s="518"/>
      <c r="M290" s="518"/>
      <c r="N290" s="518"/>
      <c r="O290" s="534"/>
      <c r="P290" s="546"/>
      <c r="Q290" s="549"/>
      <c r="R290" s="79" t="s">
        <v>1002</v>
      </c>
      <c r="S290" s="371" t="s">
        <v>1003</v>
      </c>
      <c r="T290" s="79" t="s">
        <v>1004</v>
      </c>
      <c r="U290" s="67">
        <v>24891672</v>
      </c>
      <c r="V290" s="46"/>
      <c r="W290" s="38">
        <v>449</v>
      </c>
      <c r="X290" s="123" t="s">
        <v>1017</v>
      </c>
      <c r="Y290" s="67">
        <v>24891672</v>
      </c>
      <c r="Z290" s="38"/>
      <c r="AA290" s="123"/>
      <c r="AB290" s="296"/>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row>
    <row r="291" spans="1:133" s="51" customFormat="1" ht="27" customHeight="1" x14ac:dyDescent="0.25">
      <c r="A291" s="518"/>
      <c r="B291" s="531"/>
      <c r="C291" s="531"/>
      <c r="D291" s="537"/>
      <c r="E291" s="531"/>
      <c r="F291" s="540"/>
      <c r="G291" s="534"/>
      <c r="H291" s="518"/>
      <c r="I291" s="518"/>
      <c r="J291" s="540"/>
      <c r="K291" s="540"/>
      <c r="L291" s="518"/>
      <c r="M291" s="518"/>
      <c r="N291" s="518"/>
      <c r="O291" s="534"/>
      <c r="P291" s="546"/>
      <c r="Q291" s="549"/>
      <c r="R291" s="79" t="s">
        <v>1948</v>
      </c>
      <c r="S291" s="371" t="s">
        <v>1951</v>
      </c>
      <c r="T291" s="79" t="s">
        <v>1945</v>
      </c>
      <c r="U291" s="295">
        <v>19320000</v>
      </c>
      <c r="V291" s="46"/>
      <c r="W291" s="354">
        <v>826</v>
      </c>
      <c r="X291" s="294">
        <v>44761</v>
      </c>
      <c r="Y291" s="295">
        <v>19320000</v>
      </c>
      <c r="Z291" s="354">
        <v>3580</v>
      </c>
      <c r="AA291" s="294">
        <v>44763</v>
      </c>
      <c r="AB291" s="296">
        <v>19320000</v>
      </c>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row>
    <row r="292" spans="1:133" s="51" customFormat="1" ht="27" customHeight="1" x14ac:dyDescent="0.25">
      <c r="A292" s="518"/>
      <c r="B292" s="531"/>
      <c r="C292" s="531"/>
      <c r="D292" s="537"/>
      <c r="E292" s="531"/>
      <c r="F292" s="540"/>
      <c r="G292" s="534"/>
      <c r="H292" s="518"/>
      <c r="I292" s="518"/>
      <c r="J292" s="540"/>
      <c r="K292" s="540"/>
      <c r="L292" s="518"/>
      <c r="M292" s="518"/>
      <c r="N292" s="518"/>
      <c r="O292" s="534"/>
      <c r="P292" s="546"/>
      <c r="Q292" s="549"/>
      <c r="R292" s="79" t="s">
        <v>1949</v>
      </c>
      <c r="S292" s="371" t="s">
        <v>1952</v>
      </c>
      <c r="T292" s="79" t="s">
        <v>1946</v>
      </c>
      <c r="U292" s="295">
        <v>51940000</v>
      </c>
      <c r="V292" s="46"/>
      <c r="W292" s="354">
        <v>1148</v>
      </c>
      <c r="X292" s="294">
        <v>44806</v>
      </c>
      <c r="Y292" s="295">
        <v>51940000</v>
      </c>
      <c r="Z292" s="354">
        <v>4949</v>
      </c>
      <c r="AA292" s="294">
        <v>44817</v>
      </c>
      <c r="AB292" s="296">
        <v>7420000</v>
      </c>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row>
    <row r="293" spans="1:133" s="51" customFormat="1" ht="27" customHeight="1" x14ac:dyDescent="0.25">
      <c r="A293" s="518"/>
      <c r="B293" s="531"/>
      <c r="C293" s="531"/>
      <c r="D293" s="537"/>
      <c r="E293" s="531"/>
      <c r="F293" s="540"/>
      <c r="G293" s="534"/>
      <c r="H293" s="518"/>
      <c r="I293" s="518"/>
      <c r="J293" s="540"/>
      <c r="K293" s="540"/>
      <c r="L293" s="518"/>
      <c r="M293" s="518"/>
      <c r="N293" s="518"/>
      <c r="O293" s="534"/>
      <c r="P293" s="546"/>
      <c r="Q293" s="549"/>
      <c r="R293" s="79"/>
      <c r="S293" s="481"/>
      <c r="T293" s="79"/>
      <c r="U293" s="295"/>
      <c r="V293" s="46"/>
      <c r="W293" s="480"/>
      <c r="X293" s="294"/>
      <c r="Y293" s="295"/>
      <c r="Z293" s="480">
        <v>4961</v>
      </c>
      <c r="AA293" s="294">
        <v>44818</v>
      </c>
      <c r="AB293" s="296">
        <v>18550000</v>
      </c>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row>
    <row r="294" spans="1:133" s="51" customFormat="1" ht="27" customHeight="1" x14ac:dyDescent="0.25">
      <c r="A294" s="518"/>
      <c r="B294" s="531"/>
      <c r="C294" s="531"/>
      <c r="D294" s="537"/>
      <c r="E294" s="531"/>
      <c r="F294" s="540"/>
      <c r="G294" s="534"/>
      <c r="H294" s="518"/>
      <c r="I294" s="518"/>
      <c r="J294" s="540"/>
      <c r="K294" s="540"/>
      <c r="L294" s="518"/>
      <c r="M294" s="518"/>
      <c r="N294" s="518"/>
      <c r="O294" s="534"/>
      <c r="P294" s="546"/>
      <c r="Q294" s="549"/>
      <c r="R294" s="79"/>
      <c r="S294" s="481"/>
      <c r="T294" s="79"/>
      <c r="U294" s="295"/>
      <c r="V294" s="46"/>
      <c r="W294" s="480"/>
      <c r="X294" s="294"/>
      <c r="Y294" s="295"/>
      <c r="Z294" s="480"/>
      <c r="AA294" s="294"/>
      <c r="AB294" s="296"/>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row>
    <row r="295" spans="1:133" s="51" customFormat="1" ht="27" customHeight="1" x14ac:dyDescent="0.25">
      <c r="A295" s="519"/>
      <c r="B295" s="532"/>
      <c r="C295" s="532"/>
      <c r="D295" s="538"/>
      <c r="E295" s="532"/>
      <c r="F295" s="541"/>
      <c r="G295" s="535"/>
      <c r="H295" s="519"/>
      <c r="I295" s="519"/>
      <c r="J295" s="541"/>
      <c r="K295" s="541"/>
      <c r="L295" s="519"/>
      <c r="M295" s="519"/>
      <c r="N295" s="519"/>
      <c r="O295" s="535"/>
      <c r="P295" s="547"/>
      <c r="Q295" s="550"/>
      <c r="R295" s="79" t="s">
        <v>1950</v>
      </c>
      <c r="S295" s="371" t="s">
        <v>1953</v>
      </c>
      <c r="T295" s="79" t="s">
        <v>1947</v>
      </c>
      <c r="U295" s="295">
        <v>12180000</v>
      </c>
      <c r="V295" s="46"/>
      <c r="W295" s="354">
        <v>1176</v>
      </c>
      <c r="X295" s="294">
        <v>44823</v>
      </c>
      <c r="Y295" s="295">
        <v>12180000</v>
      </c>
      <c r="Z295" s="354"/>
      <c r="AA295" s="294"/>
      <c r="AB295" s="295"/>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row>
    <row r="296" spans="1:133" s="108" customFormat="1" ht="15" x14ac:dyDescent="0.25">
      <c r="A296" s="93"/>
      <c r="B296" s="93"/>
      <c r="C296" s="93"/>
      <c r="D296" s="93"/>
      <c r="E296" s="105"/>
      <c r="F296" s="102"/>
      <c r="G296" s="102"/>
      <c r="H296" s="93"/>
      <c r="I296" s="94"/>
      <c r="J296" s="94"/>
      <c r="K296" s="94"/>
      <c r="L296" s="94"/>
      <c r="M296" s="94"/>
      <c r="N296" s="93"/>
      <c r="O296" s="93"/>
      <c r="P296" s="103">
        <f>SUM(P8:P290)</f>
        <v>1211056859</v>
      </c>
      <c r="Q296" s="102"/>
      <c r="R296" s="106"/>
      <c r="S296" s="87"/>
      <c r="T296" s="96"/>
      <c r="U296" s="104">
        <f>SUM(U8:U295)</f>
        <v>1114635614</v>
      </c>
      <c r="V296" s="90"/>
      <c r="W296" s="87"/>
      <c r="X296" s="96"/>
      <c r="Y296" s="104">
        <f>SUM(Y8:Y295)</f>
        <v>1114635614</v>
      </c>
      <c r="Z296" s="87"/>
      <c r="AA296" s="96"/>
      <c r="AB296" s="104">
        <f>SUM(AB8:AB295)</f>
        <v>919469488</v>
      </c>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c r="AY296" s="107"/>
      <c r="AZ296" s="107"/>
      <c r="BA296" s="107"/>
      <c r="BB296" s="107"/>
      <c r="BC296" s="107"/>
      <c r="BD296" s="107"/>
      <c r="BE296" s="107"/>
      <c r="BF296" s="107"/>
      <c r="BG296" s="107"/>
      <c r="BH296" s="107"/>
      <c r="BI296" s="107"/>
      <c r="BJ296" s="107"/>
      <c r="BK296" s="107"/>
      <c r="BL296" s="107"/>
      <c r="BM296" s="107"/>
      <c r="BN296" s="107"/>
      <c r="BO296" s="107"/>
      <c r="BP296" s="107"/>
      <c r="BQ296" s="107"/>
      <c r="BR296" s="107"/>
      <c r="BS296" s="107"/>
      <c r="BT296" s="107"/>
      <c r="BU296" s="107"/>
      <c r="BV296" s="107"/>
      <c r="BW296" s="107"/>
      <c r="BX296" s="107"/>
      <c r="BY296" s="107"/>
      <c r="BZ296" s="107"/>
      <c r="CA296" s="107"/>
      <c r="CB296" s="107"/>
      <c r="CC296" s="107"/>
      <c r="CD296" s="107"/>
      <c r="CE296" s="107"/>
      <c r="CF296" s="107"/>
      <c r="CG296" s="107"/>
      <c r="CH296" s="107"/>
      <c r="CI296" s="107"/>
      <c r="CJ296" s="107"/>
      <c r="CK296" s="107"/>
      <c r="CL296" s="107"/>
      <c r="CM296" s="107"/>
      <c r="CN296" s="107"/>
      <c r="CO296" s="107"/>
      <c r="CP296" s="107"/>
      <c r="CQ296" s="107"/>
      <c r="CR296" s="107"/>
      <c r="CS296" s="107"/>
      <c r="CT296" s="107"/>
      <c r="CU296" s="107"/>
      <c r="CV296" s="107"/>
      <c r="CW296" s="107"/>
      <c r="CX296" s="107"/>
      <c r="CY296" s="107"/>
      <c r="CZ296" s="107"/>
      <c r="DA296" s="107"/>
      <c r="DB296" s="107"/>
      <c r="DC296" s="107"/>
      <c r="DD296" s="107"/>
      <c r="DE296" s="107"/>
      <c r="DF296" s="107"/>
      <c r="DG296" s="107"/>
      <c r="DH296" s="107"/>
      <c r="DI296" s="107"/>
      <c r="DJ296" s="107"/>
      <c r="DK296" s="107"/>
      <c r="DL296" s="107"/>
      <c r="DM296" s="107"/>
      <c r="DN296" s="107"/>
      <c r="DO296" s="107"/>
      <c r="DP296" s="107"/>
      <c r="DQ296" s="107"/>
      <c r="DR296" s="107"/>
      <c r="DS296" s="107"/>
      <c r="DT296" s="107"/>
      <c r="DU296" s="107"/>
      <c r="DV296" s="107"/>
      <c r="DW296" s="107"/>
      <c r="DX296" s="107"/>
      <c r="DY296" s="107"/>
      <c r="DZ296" s="107"/>
      <c r="EA296" s="107"/>
      <c r="EB296" s="107"/>
      <c r="EC296" s="107"/>
    </row>
    <row r="297" spans="1:133" s="51" customFormat="1" ht="15" x14ac:dyDescent="0.25">
      <c r="A297" s="517" t="s">
        <v>184</v>
      </c>
      <c r="B297" s="530" t="s">
        <v>185</v>
      </c>
      <c r="C297" s="530" t="s">
        <v>16</v>
      </c>
      <c r="D297" s="536" t="s">
        <v>873</v>
      </c>
      <c r="E297" s="593" t="s">
        <v>111</v>
      </c>
      <c r="F297" s="539">
        <v>200000000</v>
      </c>
      <c r="G297" s="533">
        <v>0</v>
      </c>
      <c r="H297" s="539">
        <v>500000000</v>
      </c>
      <c r="I297" s="533"/>
      <c r="J297" s="533"/>
      <c r="K297" s="533"/>
      <c r="L297" s="539">
        <v>528307346</v>
      </c>
      <c r="M297" s="335"/>
      <c r="N297" s="517"/>
      <c r="O297" s="533">
        <v>131000000</v>
      </c>
      <c r="P297" s="545">
        <f>+F297+G297+H297+I297+J297+K297+L297+M297:M301+N297-O297</f>
        <v>1097307346</v>
      </c>
      <c r="Q297" s="548">
        <f>+P316</f>
        <v>2517916421</v>
      </c>
      <c r="R297" s="79" t="s">
        <v>676</v>
      </c>
      <c r="S297" s="371">
        <v>139</v>
      </c>
      <c r="T297" s="79" t="s">
        <v>677</v>
      </c>
      <c r="U297" s="295">
        <v>8950000</v>
      </c>
      <c r="V297" s="46"/>
      <c r="W297" s="354">
        <v>279</v>
      </c>
      <c r="X297" s="294" t="s">
        <v>860</v>
      </c>
      <c r="Y297" s="295">
        <v>8950000</v>
      </c>
      <c r="Z297" s="354">
        <v>1435</v>
      </c>
      <c r="AA297" s="294" t="s">
        <v>1052</v>
      </c>
      <c r="AB297" s="296">
        <v>8950000</v>
      </c>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row>
    <row r="298" spans="1:133" s="51" customFormat="1" ht="15" x14ac:dyDescent="0.25">
      <c r="A298" s="518"/>
      <c r="B298" s="531"/>
      <c r="C298" s="531"/>
      <c r="D298" s="537"/>
      <c r="E298" s="594"/>
      <c r="F298" s="540"/>
      <c r="G298" s="534"/>
      <c r="H298" s="540"/>
      <c r="I298" s="534"/>
      <c r="J298" s="534"/>
      <c r="K298" s="534"/>
      <c r="L298" s="540"/>
      <c r="M298" s="336"/>
      <c r="N298" s="518"/>
      <c r="O298" s="534"/>
      <c r="P298" s="546"/>
      <c r="Q298" s="549"/>
      <c r="R298" s="79" t="s">
        <v>1006</v>
      </c>
      <c r="S298" s="371" t="s">
        <v>1007</v>
      </c>
      <c r="T298" s="79" t="s">
        <v>1008</v>
      </c>
      <c r="U298" s="67">
        <v>359403497</v>
      </c>
      <c r="V298" s="46"/>
      <c r="W298" s="267">
        <v>519</v>
      </c>
      <c r="X298" s="123">
        <v>44670</v>
      </c>
      <c r="Y298" s="295">
        <v>359403497</v>
      </c>
      <c r="Z298" s="267">
        <v>2567</v>
      </c>
      <c r="AA298" s="123">
        <v>44697</v>
      </c>
      <c r="AB298" s="296">
        <v>359403496.93000001</v>
      </c>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row>
    <row r="299" spans="1:133" s="51" customFormat="1" ht="15" x14ac:dyDescent="0.25">
      <c r="A299" s="518"/>
      <c r="B299" s="531"/>
      <c r="C299" s="531"/>
      <c r="D299" s="537"/>
      <c r="E299" s="594"/>
      <c r="F299" s="540"/>
      <c r="G299" s="534"/>
      <c r="H299" s="540"/>
      <c r="I299" s="534"/>
      <c r="J299" s="534"/>
      <c r="K299" s="534"/>
      <c r="L299" s="540"/>
      <c r="M299" s="336"/>
      <c r="N299" s="518"/>
      <c r="O299" s="534"/>
      <c r="P299" s="546"/>
      <c r="Q299" s="549"/>
      <c r="R299" s="79" t="s">
        <v>1494</v>
      </c>
      <c r="S299" s="371" t="s">
        <v>1495</v>
      </c>
      <c r="T299" s="79" t="s">
        <v>1496</v>
      </c>
      <c r="U299" s="67">
        <v>21045844</v>
      </c>
      <c r="V299" s="46"/>
      <c r="W299" s="267">
        <v>593</v>
      </c>
      <c r="X299" s="123">
        <v>44687</v>
      </c>
      <c r="Y299" s="295">
        <v>21045844</v>
      </c>
      <c r="Z299" s="267">
        <v>3704</v>
      </c>
      <c r="AA299" s="123">
        <v>44769</v>
      </c>
      <c r="AB299" s="296">
        <v>21009138</v>
      </c>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row>
    <row r="300" spans="1:133" s="51" customFormat="1" ht="15" x14ac:dyDescent="0.25">
      <c r="A300" s="518"/>
      <c r="B300" s="531"/>
      <c r="C300" s="531"/>
      <c r="D300" s="537"/>
      <c r="E300" s="594"/>
      <c r="F300" s="540"/>
      <c r="G300" s="534"/>
      <c r="H300" s="540"/>
      <c r="I300" s="534"/>
      <c r="J300" s="534"/>
      <c r="K300" s="534"/>
      <c r="L300" s="540"/>
      <c r="M300" s="336"/>
      <c r="N300" s="518"/>
      <c r="O300" s="534"/>
      <c r="P300" s="546"/>
      <c r="Q300" s="549"/>
      <c r="R300" s="79" t="s">
        <v>1497</v>
      </c>
      <c r="S300" s="371" t="s">
        <v>1498</v>
      </c>
      <c r="T300" s="79" t="s">
        <v>1499</v>
      </c>
      <c r="U300" s="67">
        <v>183567889</v>
      </c>
      <c r="V300" s="46"/>
      <c r="W300" s="267">
        <v>831</v>
      </c>
      <c r="X300" s="123">
        <v>44763</v>
      </c>
      <c r="Y300" s="295">
        <v>183567889</v>
      </c>
      <c r="Z300" s="267">
        <v>4883</v>
      </c>
      <c r="AA300" s="123">
        <v>44810</v>
      </c>
      <c r="AB300" s="296">
        <v>183421007</v>
      </c>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row>
    <row r="301" spans="1:133" s="51" customFormat="1" ht="27" customHeight="1" x14ac:dyDescent="0.25">
      <c r="A301" s="518"/>
      <c r="B301" s="531"/>
      <c r="C301" s="531"/>
      <c r="D301" s="538"/>
      <c r="E301" s="597"/>
      <c r="F301" s="541"/>
      <c r="G301" s="535"/>
      <c r="H301" s="541"/>
      <c r="I301" s="535"/>
      <c r="J301" s="535"/>
      <c r="K301" s="535"/>
      <c r="L301" s="541"/>
      <c r="M301" s="337"/>
      <c r="N301" s="519"/>
      <c r="O301" s="535"/>
      <c r="P301" s="547"/>
      <c r="Q301" s="549"/>
      <c r="R301" s="79" t="s">
        <v>1773</v>
      </c>
      <c r="S301" s="371">
        <v>448</v>
      </c>
      <c r="T301" s="79" t="s">
        <v>1772</v>
      </c>
      <c r="U301" s="67">
        <v>2776476</v>
      </c>
      <c r="V301" s="46"/>
      <c r="W301" s="38">
        <v>960</v>
      </c>
      <c r="X301" s="123">
        <v>44777</v>
      </c>
      <c r="Y301" s="295">
        <v>2776476</v>
      </c>
      <c r="Z301" s="44">
        <v>4527</v>
      </c>
      <c r="AA301" s="80">
        <v>44792</v>
      </c>
      <c r="AB301" s="296">
        <v>2776476</v>
      </c>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row>
    <row r="302" spans="1:133" s="51" customFormat="1" ht="27" customHeight="1" x14ac:dyDescent="0.25">
      <c r="A302" s="518"/>
      <c r="B302" s="531"/>
      <c r="C302" s="531"/>
      <c r="D302" s="536" t="s">
        <v>874</v>
      </c>
      <c r="E302" s="530" t="s">
        <v>165</v>
      </c>
      <c r="F302" s="539">
        <v>41401266</v>
      </c>
      <c r="G302" s="533">
        <v>0</v>
      </c>
      <c r="H302" s="517"/>
      <c r="I302" s="517"/>
      <c r="J302" s="517"/>
      <c r="K302" s="517"/>
      <c r="L302" s="517"/>
      <c r="M302" s="517"/>
      <c r="N302" s="533"/>
      <c r="O302" s="533">
        <v>405766</v>
      </c>
      <c r="P302" s="545">
        <f>+F302+G302+H302+I302+J302+K302+L302+N302-O302</f>
        <v>40995500</v>
      </c>
      <c r="Q302" s="549"/>
      <c r="R302" s="79" t="s">
        <v>678</v>
      </c>
      <c r="S302" s="371">
        <v>205</v>
      </c>
      <c r="T302" s="79" t="s">
        <v>679</v>
      </c>
      <c r="U302" s="67">
        <v>40995500</v>
      </c>
      <c r="V302" s="46"/>
      <c r="W302" s="38">
        <v>343</v>
      </c>
      <c r="X302" s="123" t="s">
        <v>875</v>
      </c>
      <c r="Y302" s="67">
        <v>40995500</v>
      </c>
      <c r="Z302" s="292">
        <v>2112</v>
      </c>
      <c r="AA302" s="294">
        <v>44655</v>
      </c>
      <c r="AB302" s="296">
        <v>40740840</v>
      </c>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row>
    <row r="303" spans="1:133" s="51" customFormat="1" ht="15" x14ac:dyDescent="0.25">
      <c r="A303" s="518"/>
      <c r="B303" s="531"/>
      <c r="C303" s="531"/>
      <c r="D303" s="537"/>
      <c r="E303" s="531"/>
      <c r="F303" s="540"/>
      <c r="G303" s="534"/>
      <c r="H303" s="518"/>
      <c r="I303" s="518"/>
      <c r="J303" s="518"/>
      <c r="K303" s="518"/>
      <c r="L303" s="518"/>
      <c r="M303" s="518"/>
      <c r="N303" s="534"/>
      <c r="O303" s="534"/>
      <c r="P303" s="546"/>
      <c r="Q303" s="549"/>
      <c r="R303" s="79"/>
      <c r="S303" s="371"/>
      <c r="T303" s="79"/>
      <c r="U303" s="295"/>
      <c r="V303" s="46"/>
      <c r="W303" s="354"/>
      <c r="X303" s="294"/>
      <c r="Y303" s="295"/>
      <c r="Z303" s="354"/>
      <c r="AA303" s="294"/>
      <c r="AB303" s="296"/>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row>
    <row r="304" spans="1:133" s="51" customFormat="1" ht="15" x14ac:dyDescent="0.25">
      <c r="A304" s="518"/>
      <c r="B304" s="531"/>
      <c r="C304" s="531"/>
      <c r="D304" s="537"/>
      <c r="E304" s="531"/>
      <c r="F304" s="540"/>
      <c r="G304" s="534"/>
      <c r="H304" s="518"/>
      <c r="I304" s="518"/>
      <c r="J304" s="518"/>
      <c r="K304" s="518"/>
      <c r="L304" s="518"/>
      <c r="M304" s="518"/>
      <c r="N304" s="534"/>
      <c r="O304" s="534"/>
      <c r="P304" s="546"/>
      <c r="Q304" s="549"/>
      <c r="R304" s="79"/>
      <c r="S304" s="355"/>
      <c r="T304" s="79"/>
      <c r="U304" s="295"/>
      <c r="V304" s="46"/>
      <c r="W304" s="354"/>
      <c r="X304" s="294"/>
      <c r="Y304" s="295"/>
      <c r="Z304" s="354"/>
      <c r="AA304" s="294"/>
      <c r="AB304" s="296"/>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row>
    <row r="305" spans="1:133" s="51" customFormat="1" ht="15" x14ac:dyDescent="0.25">
      <c r="A305" s="518"/>
      <c r="B305" s="531"/>
      <c r="C305" s="531"/>
      <c r="D305" s="537"/>
      <c r="E305" s="531"/>
      <c r="F305" s="540"/>
      <c r="G305" s="534"/>
      <c r="H305" s="518"/>
      <c r="I305" s="518"/>
      <c r="J305" s="518"/>
      <c r="K305" s="518"/>
      <c r="L305" s="518"/>
      <c r="M305" s="518"/>
      <c r="N305" s="534"/>
      <c r="O305" s="534"/>
      <c r="P305" s="546"/>
      <c r="Q305" s="549"/>
      <c r="R305" s="79"/>
      <c r="S305" s="355"/>
      <c r="T305" s="79"/>
      <c r="U305" s="295"/>
      <c r="V305" s="46"/>
      <c r="W305" s="354"/>
      <c r="X305" s="294"/>
      <c r="Y305" s="295"/>
      <c r="Z305" s="354"/>
      <c r="AA305" s="294"/>
      <c r="AB305" s="296"/>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row>
    <row r="306" spans="1:133" s="51" customFormat="1" ht="15" x14ac:dyDescent="0.25">
      <c r="A306" s="518"/>
      <c r="B306" s="531"/>
      <c r="C306" s="531"/>
      <c r="D306" s="537"/>
      <c r="E306" s="531"/>
      <c r="F306" s="540"/>
      <c r="G306" s="534"/>
      <c r="H306" s="518"/>
      <c r="I306" s="518"/>
      <c r="J306" s="518"/>
      <c r="K306" s="518"/>
      <c r="L306" s="518"/>
      <c r="M306" s="518"/>
      <c r="N306" s="534"/>
      <c r="O306" s="534"/>
      <c r="P306" s="546"/>
      <c r="Q306" s="549"/>
      <c r="R306" s="79"/>
      <c r="S306" s="355"/>
      <c r="T306" s="79"/>
      <c r="U306" s="295"/>
      <c r="V306" s="46"/>
      <c r="W306" s="354"/>
      <c r="X306" s="294"/>
      <c r="Y306" s="295"/>
      <c r="Z306" s="354"/>
      <c r="AA306" s="294"/>
      <c r="AB306" s="296"/>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row>
    <row r="307" spans="1:133" s="51" customFormat="1" ht="15" x14ac:dyDescent="0.25">
      <c r="A307" s="518"/>
      <c r="B307" s="531"/>
      <c r="C307" s="531"/>
      <c r="D307" s="537"/>
      <c r="E307" s="531"/>
      <c r="F307" s="540"/>
      <c r="G307" s="534"/>
      <c r="H307" s="518"/>
      <c r="I307" s="518"/>
      <c r="J307" s="518"/>
      <c r="K307" s="518"/>
      <c r="L307" s="518"/>
      <c r="M307" s="518"/>
      <c r="N307" s="534"/>
      <c r="O307" s="534"/>
      <c r="P307" s="546"/>
      <c r="Q307" s="549"/>
      <c r="R307" s="79"/>
      <c r="S307" s="355"/>
      <c r="T307" s="79"/>
      <c r="U307" s="295"/>
      <c r="V307" s="46"/>
      <c r="W307" s="354"/>
      <c r="X307" s="294"/>
      <c r="Y307" s="295"/>
      <c r="Z307" s="354"/>
      <c r="AA307" s="294"/>
      <c r="AB307" s="296"/>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row>
    <row r="308" spans="1:133" s="51" customFormat="1" ht="15" x14ac:dyDescent="0.25">
      <c r="A308" s="518"/>
      <c r="B308" s="531"/>
      <c r="C308" s="531"/>
      <c r="D308" s="537"/>
      <c r="E308" s="531"/>
      <c r="F308" s="540"/>
      <c r="G308" s="534"/>
      <c r="H308" s="518"/>
      <c r="I308" s="518"/>
      <c r="J308" s="518"/>
      <c r="K308" s="518"/>
      <c r="L308" s="518"/>
      <c r="M308" s="518"/>
      <c r="N308" s="534"/>
      <c r="O308" s="534"/>
      <c r="P308" s="546"/>
      <c r="Q308" s="549"/>
      <c r="R308" s="79"/>
      <c r="S308" s="355"/>
      <c r="T308" s="79"/>
      <c r="U308" s="295"/>
      <c r="V308" s="46"/>
      <c r="W308" s="354"/>
      <c r="X308" s="294"/>
      <c r="Y308" s="295"/>
      <c r="Z308" s="354"/>
      <c r="AA308" s="294"/>
      <c r="AB308" s="296"/>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row>
    <row r="309" spans="1:133" s="51" customFormat="1" ht="15" x14ac:dyDescent="0.25">
      <c r="A309" s="518"/>
      <c r="B309" s="531"/>
      <c r="C309" s="531"/>
      <c r="D309" s="537"/>
      <c r="E309" s="531"/>
      <c r="F309" s="540"/>
      <c r="G309" s="534"/>
      <c r="H309" s="518"/>
      <c r="I309" s="518"/>
      <c r="J309" s="518"/>
      <c r="K309" s="518"/>
      <c r="L309" s="518"/>
      <c r="M309" s="518"/>
      <c r="N309" s="534"/>
      <c r="O309" s="534"/>
      <c r="P309" s="546"/>
      <c r="Q309" s="549"/>
      <c r="R309" s="79"/>
      <c r="S309" s="355"/>
      <c r="T309" s="79"/>
      <c r="U309" s="295"/>
      <c r="V309" s="46"/>
      <c r="W309" s="354"/>
      <c r="X309" s="294"/>
      <c r="Y309" s="295"/>
      <c r="Z309" s="354"/>
      <c r="AA309" s="294"/>
      <c r="AB309" s="296"/>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row>
    <row r="310" spans="1:133" s="51" customFormat="1" ht="15" x14ac:dyDescent="0.25">
      <c r="A310" s="518"/>
      <c r="B310" s="531"/>
      <c r="C310" s="531"/>
      <c r="D310" s="538"/>
      <c r="E310" s="532"/>
      <c r="F310" s="541"/>
      <c r="G310" s="535"/>
      <c r="H310" s="519"/>
      <c r="I310" s="519"/>
      <c r="J310" s="519"/>
      <c r="K310" s="519"/>
      <c r="L310" s="519"/>
      <c r="M310" s="519"/>
      <c r="N310" s="535"/>
      <c r="O310" s="535"/>
      <c r="P310" s="547"/>
      <c r="Q310" s="549"/>
      <c r="R310" s="79"/>
      <c r="S310" s="355"/>
      <c r="T310" s="79"/>
      <c r="U310" s="295"/>
      <c r="V310" s="46"/>
      <c r="W310" s="354"/>
      <c r="X310" s="294"/>
      <c r="Y310" s="295"/>
      <c r="Z310" s="354"/>
      <c r="AA310" s="294"/>
      <c r="AB310" s="296"/>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row>
    <row r="311" spans="1:133" s="51" customFormat="1" ht="27" x14ac:dyDescent="0.25">
      <c r="A311" s="518"/>
      <c r="B311" s="531"/>
      <c r="C311" s="531"/>
      <c r="D311" s="44" t="s">
        <v>870</v>
      </c>
      <c r="E311" s="70" t="s">
        <v>186</v>
      </c>
      <c r="F311" s="311">
        <v>9000000</v>
      </c>
      <c r="G311" s="67">
        <v>0</v>
      </c>
      <c r="H311" s="44"/>
      <c r="I311" s="45"/>
      <c r="J311" s="45"/>
      <c r="K311" s="45"/>
      <c r="L311" s="45"/>
      <c r="M311" s="45"/>
      <c r="N311" s="44"/>
      <c r="O311" s="295">
        <v>5000000</v>
      </c>
      <c r="P311" s="66">
        <f t="shared" ref="P311:P330" si="0">+F311+G311+H311+I311+J311+K311+L311+N311-O311</f>
        <v>4000000</v>
      </c>
      <c r="Q311" s="549"/>
      <c r="R311" s="79" t="s">
        <v>1491</v>
      </c>
      <c r="S311" s="371" t="s">
        <v>1492</v>
      </c>
      <c r="T311" s="79" t="s">
        <v>1493</v>
      </c>
      <c r="U311" s="67">
        <v>4000000</v>
      </c>
      <c r="V311" s="46"/>
      <c r="W311" s="44">
        <v>829</v>
      </c>
      <c r="X311" s="80">
        <v>44763</v>
      </c>
      <c r="Y311" s="295">
        <v>4000000</v>
      </c>
      <c r="Z311" s="44">
        <v>4899</v>
      </c>
      <c r="AA311" s="80">
        <v>44812</v>
      </c>
      <c r="AB311" s="296">
        <v>4000000</v>
      </c>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row>
    <row r="312" spans="1:133" s="51" customFormat="1" ht="27" customHeight="1" x14ac:dyDescent="0.25">
      <c r="A312" s="518"/>
      <c r="B312" s="531"/>
      <c r="C312" s="531"/>
      <c r="D312" s="517" t="s">
        <v>884</v>
      </c>
      <c r="E312" s="530" t="s">
        <v>165</v>
      </c>
      <c r="F312" s="533">
        <v>0</v>
      </c>
      <c r="G312" s="533">
        <v>0</v>
      </c>
      <c r="H312" s="539">
        <v>57611388</v>
      </c>
      <c r="I312" s="539">
        <v>1200000000</v>
      </c>
      <c r="J312" s="533"/>
      <c r="K312" s="533"/>
      <c r="L312" s="517"/>
      <c r="M312" s="517"/>
      <c r="N312" s="517"/>
      <c r="O312" s="517"/>
      <c r="P312" s="545">
        <f t="shared" si="0"/>
        <v>1257611388</v>
      </c>
      <c r="Q312" s="549"/>
      <c r="R312" s="79" t="s">
        <v>1491</v>
      </c>
      <c r="S312" s="371" t="s">
        <v>1500</v>
      </c>
      <c r="T312" s="79" t="s">
        <v>1501</v>
      </c>
      <c r="U312" s="272">
        <v>6000000</v>
      </c>
      <c r="V312" s="46"/>
      <c r="W312" s="44">
        <v>829</v>
      </c>
      <c r="X312" s="80">
        <v>44763</v>
      </c>
      <c r="Y312" s="295">
        <v>6000000</v>
      </c>
      <c r="Z312" s="44">
        <v>4899</v>
      </c>
      <c r="AA312" s="80">
        <v>44812</v>
      </c>
      <c r="AB312" s="296">
        <v>6000000</v>
      </c>
      <c r="AC312" s="50">
        <v>44812</v>
      </c>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row>
    <row r="313" spans="1:133" s="51" customFormat="1" ht="15" x14ac:dyDescent="0.25">
      <c r="A313" s="518"/>
      <c r="B313" s="531"/>
      <c r="C313" s="531"/>
      <c r="D313" s="518"/>
      <c r="E313" s="531"/>
      <c r="F313" s="534"/>
      <c r="G313" s="534"/>
      <c r="H313" s="540"/>
      <c r="I313" s="540"/>
      <c r="J313" s="534"/>
      <c r="K313" s="534"/>
      <c r="L313" s="518"/>
      <c r="M313" s="518"/>
      <c r="N313" s="518"/>
      <c r="O313" s="518"/>
      <c r="P313" s="546"/>
      <c r="Q313" s="549"/>
      <c r="R313" s="79" t="s">
        <v>1775</v>
      </c>
      <c r="S313" s="371">
        <v>644</v>
      </c>
      <c r="T313" s="79" t="s">
        <v>1774</v>
      </c>
      <c r="U313" s="295">
        <v>240393031</v>
      </c>
      <c r="V313" s="46"/>
      <c r="W313" s="355"/>
      <c r="X313" s="80"/>
      <c r="Y313" s="355"/>
      <c r="Z313" s="355"/>
      <c r="AA313" s="80"/>
      <c r="AB313" s="152"/>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row>
    <row r="314" spans="1:133" s="51" customFormat="1" ht="15" x14ac:dyDescent="0.25">
      <c r="A314" s="518"/>
      <c r="B314" s="531"/>
      <c r="C314" s="531"/>
      <c r="D314" s="519"/>
      <c r="E314" s="532"/>
      <c r="F314" s="535"/>
      <c r="G314" s="535"/>
      <c r="H314" s="541"/>
      <c r="I314" s="541"/>
      <c r="J314" s="535"/>
      <c r="K314" s="535"/>
      <c r="L314" s="519"/>
      <c r="M314" s="519"/>
      <c r="N314" s="519"/>
      <c r="O314" s="519"/>
      <c r="P314" s="547"/>
      <c r="Q314" s="549"/>
      <c r="R314" s="79"/>
      <c r="S314" s="355"/>
      <c r="T314" s="79"/>
      <c r="U314" s="295"/>
      <c r="V314" s="46"/>
      <c r="W314" s="355"/>
      <c r="X314" s="80"/>
      <c r="Y314" s="355"/>
      <c r="Z314" s="355"/>
      <c r="AA314" s="80"/>
      <c r="AB314" s="152"/>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50"/>
      <c r="BZ314" s="50"/>
      <c r="CA314" s="50"/>
      <c r="CB314" s="50"/>
      <c r="CC314" s="50"/>
      <c r="CD314" s="50"/>
      <c r="CE314" s="50"/>
      <c r="CF314" s="50"/>
      <c r="CG314" s="50"/>
      <c r="CH314" s="50"/>
      <c r="CI314" s="50"/>
      <c r="CJ314" s="50"/>
      <c r="CK314" s="50"/>
      <c r="CL314" s="50"/>
      <c r="CM314" s="50"/>
      <c r="CN314" s="50"/>
      <c r="CO314" s="50"/>
      <c r="CP314" s="50"/>
      <c r="CQ314" s="50"/>
      <c r="CR314" s="50"/>
      <c r="CS314" s="50"/>
      <c r="CT314" s="50"/>
      <c r="CU314" s="50"/>
      <c r="CV314" s="50"/>
      <c r="CW314" s="50"/>
      <c r="CX314" s="50"/>
      <c r="CY314" s="50"/>
      <c r="CZ314" s="50"/>
      <c r="DA314" s="50"/>
      <c r="DB314" s="50"/>
      <c r="DC314" s="50"/>
      <c r="DD314" s="50"/>
      <c r="DE314" s="50"/>
      <c r="DF314" s="50"/>
      <c r="DG314" s="50"/>
      <c r="DH314" s="50"/>
      <c r="DI314" s="50"/>
      <c r="DJ314" s="50"/>
      <c r="DK314" s="50"/>
      <c r="DL314" s="50"/>
      <c r="DM314" s="50"/>
      <c r="DN314" s="50"/>
      <c r="DO314" s="50"/>
      <c r="DP314" s="50"/>
      <c r="DQ314" s="50"/>
      <c r="DR314" s="50"/>
      <c r="DS314" s="50"/>
      <c r="DT314" s="50"/>
      <c r="DU314" s="50"/>
      <c r="DV314" s="50"/>
      <c r="DW314" s="50"/>
      <c r="DX314" s="50"/>
      <c r="DY314" s="50"/>
      <c r="DZ314" s="50"/>
      <c r="EA314" s="50"/>
      <c r="EB314" s="50"/>
      <c r="EC314" s="50"/>
    </row>
    <row r="315" spans="1:133" s="51" customFormat="1" ht="54" x14ac:dyDescent="0.25">
      <c r="A315" s="519"/>
      <c r="B315" s="532"/>
      <c r="C315" s="532"/>
      <c r="D315" s="130" t="s">
        <v>872</v>
      </c>
      <c r="E315" s="70" t="s">
        <v>118</v>
      </c>
      <c r="F315" s="208"/>
      <c r="G315" s="208"/>
      <c r="H315" s="208"/>
      <c r="I315" s="309">
        <v>332300357</v>
      </c>
      <c r="J315" s="248"/>
      <c r="K315" s="309">
        <v>22196162</v>
      </c>
      <c r="L315" s="309">
        <v>45503481</v>
      </c>
      <c r="M315" s="309"/>
      <c r="N315" s="207"/>
      <c r="O315" s="341">
        <v>281997813</v>
      </c>
      <c r="P315" s="66">
        <f t="shared" si="0"/>
        <v>118002187</v>
      </c>
      <c r="Q315" s="550"/>
      <c r="R315" s="210"/>
      <c r="S315" s="210"/>
      <c r="T315" s="210"/>
      <c r="U315" s="210"/>
      <c r="V315" s="46"/>
      <c r="W315" s="210"/>
      <c r="X315" s="80"/>
      <c r="Y315" s="210"/>
      <c r="Z315" s="210"/>
      <c r="AA315" s="80"/>
      <c r="AB315" s="152"/>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row>
    <row r="316" spans="1:133" s="108" customFormat="1" ht="15" x14ac:dyDescent="0.25">
      <c r="A316" s="93"/>
      <c r="B316" s="93"/>
      <c r="C316" s="93"/>
      <c r="D316" s="93"/>
      <c r="E316" s="105"/>
      <c r="F316" s="102"/>
      <c r="G316" s="102"/>
      <c r="H316" s="93"/>
      <c r="I316" s="94"/>
      <c r="J316" s="94"/>
      <c r="K316" s="94"/>
      <c r="L316" s="94"/>
      <c r="M316" s="94"/>
      <c r="N316" s="93"/>
      <c r="O316" s="93"/>
      <c r="P316" s="103">
        <f>SUM(P297:P315)</f>
        <v>2517916421</v>
      </c>
      <c r="Q316" s="102"/>
      <c r="R316" s="106"/>
      <c r="S316" s="87"/>
      <c r="T316" s="96"/>
      <c r="U316" s="104">
        <f>SUM(U297:U315)</f>
        <v>867132237</v>
      </c>
      <c r="V316" s="90"/>
      <c r="W316" s="87"/>
      <c r="X316" s="96"/>
      <c r="Y316" s="104">
        <f>SUM(Y297:Y315)</f>
        <v>626739206</v>
      </c>
      <c r="Z316" s="87"/>
      <c r="AA316" s="96"/>
      <c r="AB316" s="104">
        <f>SUM(AB297:AB315)</f>
        <v>626300957.93000007</v>
      </c>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c r="AY316" s="107"/>
      <c r="AZ316" s="107"/>
      <c r="BA316" s="107"/>
      <c r="BB316" s="107"/>
      <c r="BC316" s="107"/>
      <c r="BD316" s="107"/>
      <c r="BE316" s="107"/>
      <c r="BF316" s="107"/>
      <c r="BG316" s="107"/>
      <c r="BH316" s="107"/>
      <c r="BI316" s="107"/>
      <c r="BJ316" s="107"/>
      <c r="BK316" s="107"/>
      <c r="BL316" s="107"/>
      <c r="BM316" s="107"/>
      <c r="BN316" s="107"/>
      <c r="BO316" s="107"/>
      <c r="BP316" s="107"/>
      <c r="BQ316" s="107"/>
      <c r="BR316" s="107"/>
      <c r="BS316" s="107"/>
      <c r="BT316" s="107"/>
      <c r="BU316" s="107"/>
      <c r="BV316" s="107"/>
      <c r="BW316" s="107"/>
      <c r="BX316" s="107"/>
      <c r="BY316" s="107"/>
      <c r="BZ316" s="107"/>
      <c r="CA316" s="107"/>
      <c r="CB316" s="107"/>
      <c r="CC316" s="107"/>
      <c r="CD316" s="107"/>
      <c r="CE316" s="107"/>
      <c r="CF316" s="107"/>
      <c r="CG316" s="107"/>
      <c r="CH316" s="107"/>
      <c r="CI316" s="107"/>
      <c r="CJ316" s="107"/>
      <c r="CK316" s="107"/>
      <c r="CL316" s="107"/>
      <c r="CM316" s="107"/>
      <c r="CN316" s="107"/>
      <c r="CO316" s="107"/>
      <c r="CP316" s="107"/>
      <c r="CQ316" s="107"/>
      <c r="CR316" s="107"/>
      <c r="CS316" s="107"/>
      <c r="CT316" s="107"/>
      <c r="CU316" s="107"/>
      <c r="CV316" s="107"/>
      <c r="CW316" s="107"/>
      <c r="CX316" s="107"/>
      <c r="CY316" s="107"/>
      <c r="CZ316" s="107"/>
      <c r="DA316" s="107"/>
      <c r="DB316" s="107"/>
      <c r="DC316" s="107"/>
      <c r="DD316" s="107"/>
      <c r="DE316" s="107"/>
      <c r="DF316" s="107"/>
      <c r="DG316" s="107"/>
      <c r="DH316" s="107"/>
      <c r="DI316" s="107"/>
      <c r="DJ316" s="107"/>
      <c r="DK316" s="107"/>
      <c r="DL316" s="107"/>
      <c r="DM316" s="107"/>
      <c r="DN316" s="107"/>
      <c r="DO316" s="107"/>
      <c r="DP316" s="107"/>
      <c r="DQ316" s="107"/>
      <c r="DR316" s="107"/>
      <c r="DS316" s="107"/>
      <c r="DT316" s="107"/>
      <c r="DU316" s="107"/>
      <c r="DV316" s="107"/>
      <c r="DW316" s="107"/>
      <c r="DX316" s="107"/>
      <c r="DY316" s="107"/>
      <c r="DZ316" s="107"/>
      <c r="EA316" s="107"/>
      <c r="EB316" s="107"/>
      <c r="EC316" s="107"/>
    </row>
    <row r="317" spans="1:133" s="51" customFormat="1" ht="27" x14ac:dyDescent="0.25">
      <c r="A317" s="517" t="s">
        <v>187</v>
      </c>
      <c r="B317" s="530" t="s">
        <v>188</v>
      </c>
      <c r="C317" s="530" t="s">
        <v>16</v>
      </c>
      <c r="D317" s="44" t="s">
        <v>869</v>
      </c>
      <c r="E317" s="70" t="s">
        <v>111</v>
      </c>
      <c r="F317" s="311">
        <v>65000000</v>
      </c>
      <c r="G317" s="67">
        <v>0</v>
      </c>
      <c r="H317" s="44"/>
      <c r="I317" s="45"/>
      <c r="J317" s="312">
        <v>365602485</v>
      </c>
      <c r="K317" s="45"/>
      <c r="L317" s="45"/>
      <c r="M317" s="45"/>
      <c r="N317" s="44"/>
      <c r="O317" s="44"/>
      <c r="P317" s="66">
        <f t="shared" si="0"/>
        <v>430602485</v>
      </c>
      <c r="Q317" s="548">
        <f>134397515+930602485</f>
        <v>1065000000</v>
      </c>
      <c r="R317" s="44"/>
      <c r="S317" s="44"/>
      <c r="T317" s="44"/>
      <c r="U317" s="44"/>
      <c r="V317" s="46"/>
      <c r="W317" s="44"/>
      <c r="X317" s="80"/>
      <c r="Y317" s="44"/>
      <c r="Z317" s="44"/>
      <c r="AA317" s="80"/>
      <c r="AB317" s="44"/>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row>
    <row r="318" spans="1:133" s="51" customFormat="1" ht="54" customHeight="1" x14ac:dyDescent="0.25">
      <c r="A318" s="518"/>
      <c r="B318" s="531"/>
      <c r="C318" s="531"/>
      <c r="D318" s="536" t="s">
        <v>872</v>
      </c>
      <c r="E318" s="530" t="s">
        <v>118</v>
      </c>
      <c r="F318" s="539">
        <v>69397515</v>
      </c>
      <c r="G318" s="533">
        <v>0</v>
      </c>
      <c r="H318" s="517"/>
      <c r="I318" s="517"/>
      <c r="J318" s="539">
        <v>565000000</v>
      </c>
      <c r="K318" s="517"/>
      <c r="L318" s="517"/>
      <c r="M318" s="517"/>
      <c r="N318" s="517"/>
      <c r="O318" s="517"/>
      <c r="P318" s="545">
        <f t="shared" si="0"/>
        <v>634397515</v>
      </c>
      <c r="Q318" s="549"/>
      <c r="R318" s="79" t="s">
        <v>680</v>
      </c>
      <c r="S318" s="371">
        <v>176</v>
      </c>
      <c r="T318" s="79" t="s">
        <v>681</v>
      </c>
      <c r="U318" s="67">
        <v>26901888</v>
      </c>
      <c r="V318" s="46"/>
      <c r="W318" s="38">
        <v>259</v>
      </c>
      <c r="X318" s="123" t="s">
        <v>860</v>
      </c>
      <c r="Y318" s="67">
        <v>26901888</v>
      </c>
      <c r="Z318" s="38">
        <v>1310</v>
      </c>
      <c r="AA318" s="123" t="s">
        <v>860</v>
      </c>
      <c r="AB318" s="296">
        <v>26901888</v>
      </c>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row>
    <row r="319" spans="1:133" s="51" customFormat="1" ht="15" x14ac:dyDescent="0.25">
      <c r="A319" s="518"/>
      <c r="B319" s="531"/>
      <c r="C319" s="531"/>
      <c r="D319" s="537"/>
      <c r="E319" s="531"/>
      <c r="F319" s="540"/>
      <c r="G319" s="534"/>
      <c r="H319" s="518"/>
      <c r="I319" s="518"/>
      <c r="J319" s="540"/>
      <c r="K319" s="518"/>
      <c r="L319" s="518"/>
      <c r="M319" s="518"/>
      <c r="N319" s="518"/>
      <c r="O319" s="518"/>
      <c r="P319" s="546"/>
      <c r="Q319" s="549"/>
      <c r="R319" s="79" t="s">
        <v>1964</v>
      </c>
      <c r="S319" s="371" t="s">
        <v>1966</v>
      </c>
      <c r="T319" s="79" t="s">
        <v>1962</v>
      </c>
      <c r="U319" s="295">
        <v>14070000</v>
      </c>
      <c r="V319" s="46"/>
      <c r="W319" s="354">
        <v>965</v>
      </c>
      <c r="X319" s="294">
        <v>44778</v>
      </c>
      <c r="Y319" s="295">
        <v>14070000</v>
      </c>
      <c r="Z319" s="354">
        <v>4425</v>
      </c>
      <c r="AA319" s="294">
        <v>44783</v>
      </c>
      <c r="AB319" s="296">
        <v>14070000</v>
      </c>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row>
    <row r="320" spans="1:133" s="51" customFormat="1" ht="15" x14ac:dyDescent="0.25">
      <c r="A320" s="518"/>
      <c r="B320" s="531"/>
      <c r="C320" s="531"/>
      <c r="D320" s="537"/>
      <c r="E320" s="531"/>
      <c r="F320" s="540"/>
      <c r="G320" s="534"/>
      <c r="H320" s="518"/>
      <c r="I320" s="518"/>
      <c r="J320" s="540"/>
      <c r="K320" s="518"/>
      <c r="L320" s="518"/>
      <c r="M320" s="518"/>
      <c r="N320" s="518"/>
      <c r="O320" s="518"/>
      <c r="P320" s="546"/>
      <c r="Q320" s="549"/>
      <c r="R320" s="79" t="s">
        <v>1965</v>
      </c>
      <c r="S320" s="371" t="s">
        <v>1967</v>
      </c>
      <c r="T320" s="79" t="s">
        <v>1963</v>
      </c>
      <c r="U320" s="295">
        <v>35510000</v>
      </c>
      <c r="V320" s="46"/>
      <c r="W320" s="354">
        <v>1146</v>
      </c>
      <c r="X320" s="294">
        <v>44806</v>
      </c>
      <c r="Y320" s="295">
        <v>35510000</v>
      </c>
      <c r="Z320" s="354">
        <v>4887</v>
      </c>
      <c r="AA320" s="294">
        <v>44811</v>
      </c>
      <c r="AB320" s="296">
        <v>12720000</v>
      </c>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row>
    <row r="321" spans="1:133" s="51" customFormat="1" ht="15" x14ac:dyDescent="0.25">
      <c r="A321" s="518"/>
      <c r="B321" s="531"/>
      <c r="C321" s="531"/>
      <c r="D321" s="537"/>
      <c r="E321" s="531"/>
      <c r="F321" s="540"/>
      <c r="G321" s="534"/>
      <c r="H321" s="518"/>
      <c r="I321" s="518"/>
      <c r="J321" s="540"/>
      <c r="K321" s="518"/>
      <c r="L321" s="518"/>
      <c r="M321" s="518"/>
      <c r="N321" s="518"/>
      <c r="O321" s="518"/>
      <c r="P321" s="546"/>
      <c r="Q321" s="549"/>
      <c r="R321" s="79"/>
      <c r="S321" s="481"/>
      <c r="T321" s="79"/>
      <c r="U321" s="295"/>
      <c r="V321" s="46"/>
      <c r="W321" s="480"/>
      <c r="X321" s="294"/>
      <c r="Y321" s="295"/>
      <c r="Z321" s="480">
        <v>4888</v>
      </c>
      <c r="AA321" s="294">
        <v>44811</v>
      </c>
      <c r="AB321" s="296">
        <v>10070000</v>
      </c>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row>
    <row r="322" spans="1:133" s="51" customFormat="1" ht="15" x14ac:dyDescent="0.25">
      <c r="A322" s="519"/>
      <c r="B322" s="532"/>
      <c r="C322" s="532"/>
      <c r="D322" s="538"/>
      <c r="E322" s="532"/>
      <c r="F322" s="541"/>
      <c r="G322" s="535"/>
      <c r="H322" s="519"/>
      <c r="I322" s="519"/>
      <c r="J322" s="541"/>
      <c r="K322" s="519"/>
      <c r="L322" s="519"/>
      <c r="M322" s="519"/>
      <c r="N322" s="519"/>
      <c r="O322" s="519"/>
      <c r="P322" s="547"/>
      <c r="Q322" s="550"/>
      <c r="R322" s="79"/>
      <c r="S322" s="481"/>
      <c r="T322" s="79"/>
      <c r="U322" s="295"/>
      <c r="V322" s="46"/>
      <c r="W322" s="480"/>
      <c r="X322" s="294"/>
      <c r="Y322" s="295"/>
      <c r="Z322" s="480">
        <v>4950</v>
      </c>
      <c r="AA322" s="294">
        <v>44817</v>
      </c>
      <c r="AB322" s="296">
        <v>12720000</v>
      </c>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row>
    <row r="323" spans="1:133" s="108" customFormat="1" ht="15" x14ac:dyDescent="0.25">
      <c r="A323" s="93"/>
      <c r="B323" s="93"/>
      <c r="C323" s="93"/>
      <c r="D323" s="93"/>
      <c r="E323" s="105"/>
      <c r="F323" s="102"/>
      <c r="G323" s="102"/>
      <c r="H323" s="93"/>
      <c r="I323" s="94"/>
      <c r="J323" s="94"/>
      <c r="K323" s="94"/>
      <c r="L323" s="94"/>
      <c r="M323" s="94"/>
      <c r="N323" s="93"/>
      <c r="O323" s="93"/>
      <c r="P323" s="103">
        <f>SUM(P317:P318)</f>
        <v>1065000000</v>
      </c>
      <c r="Q323" s="102"/>
      <c r="R323" s="106"/>
      <c r="S323" s="87"/>
      <c r="T323" s="96"/>
      <c r="U323" s="104">
        <f>SUM(U317:U318)</f>
        <v>26901888</v>
      </c>
      <c r="V323" s="90"/>
      <c r="W323" s="87"/>
      <c r="X323" s="96"/>
      <c r="Y323" s="104">
        <f>SUM(Y318:Y320)</f>
        <v>76481888</v>
      </c>
      <c r="Z323" s="87"/>
      <c r="AA323" s="96"/>
      <c r="AB323" s="104">
        <f>SUM(AB318:AB322)</f>
        <v>76481888</v>
      </c>
      <c r="AC323" s="107"/>
      <c r="AD323" s="107"/>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c r="AY323" s="107"/>
      <c r="AZ323" s="107"/>
      <c r="BA323" s="107"/>
      <c r="BB323" s="107"/>
      <c r="BC323" s="107"/>
      <c r="BD323" s="107"/>
      <c r="BE323" s="107"/>
      <c r="BF323" s="107"/>
      <c r="BG323" s="107"/>
      <c r="BH323" s="107"/>
      <c r="BI323" s="107"/>
      <c r="BJ323" s="107"/>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c r="CI323" s="107"/>
      <c r="CJ323" s="107"/>
      <c r="CK323" s="107"/>
      <c r="CL323" s="107"/>
      <c r="CM323" s="107"/>
      <c r="CN323" s="107"/>
      <c r="CO323" s="107"/>
      <c r="CP323" s="107"/>
      <c r="CQ323" s="107"/>
      <c r="CR323" s="107"/>
      <c r="CS323" s="107"/>
      <c r="CT323" s="107"/>
      <c r="CU323" s="107"/>
      <c r="CV323" s="107"/>
      <c r="CW323" s="107"/>
      <c r="CX323" s="107"/>
      <c r="CY323" s="107"/>
      <c r="CZ323" s="107"/>
      <c r="DA323" s="107"/>
      <c r="DB323" s="107"/>
      <c r="DC323" s="107"/>
      <c r="DD323" s="107"/>
      <c r="DE323" s="107"/>
      <c r="DF323" s="107"/>
      <c r="DG323" s="107"/>
      <c r="DH323" s="107"/>
      <c r="DI323" s="107"/>
      <c r="DJ323" s="107"/>
      <c r="DK323" s="107"/>
      <c r="DL323" s="107"/>
      <c r="DM323" s="107"/>
      <c r="DN323" s="107"/>
      <c r="DO323" s="107"/>
      <c r="DP323" s="107"/>
      <c r="DQ323" s="107"/>
      <c r="DR323" s="107"/>
      <c r="DS323" s="107"/>
      <c r="DT323" s="107"/>
      <c r="DU323" s="107"/>
      <c r="DV323" s="107"/>
      <c r="DW323" s="107"/>
      <c r="DX323" s="107"/>
      <c r="DY323" s="107"/>
      <c r="DZ323" s="107"/>
      <c r="EA323" s="107"/>
      <c r="EB323" s="107"/>
      <c r="EC323" s="107"/>
    </row>
    <row r="324" spans="1:133" s="147" customFormat="1" ht="54" x14ac:dyDescent="0.25">
      <c r="A324" s="140" t="s">
        <v>1005</v>
      </c>
      <c r="B324" s="148" t="s">
        <v>885</v>
      </c>
      <c r="C324" s="38" t="s">
        <v>16</v>
      </c>
      <c r="D324" s="140" t="s">
        <v>872</v>
      </c>
      <c r="E324" s="149" t="s">
        <v>886</v>
      </c>
      <c r="F324" s="151">
        <v>0</v>
      </c>
      <c r="G324" s="141">
        <v>0</v>
      </c>
      <c r="H324" s="314">
        <v>200000000</v>
      </c>
      <c r="I324" s="249"/>
      <c r="J324" s="249"/>
      <c r="K324" s="249"/>
      <c r="L324" s="142"/>
      <c r="M324" s="142"/>
      <c r="N324" s="140"/>
      <c r="O324" s="140"/>
      <c r="P324" s="156">
        <f t="shared" si="0"/>
        <v>200000000</v>
      </c>
      <c r="Q324" s="317">
        <f>+P325</f>
        <v>200000000</v>
      </c>
      <c r="R324" s="154"/>
      <c r="S324" s="152"/>
      <c r="T324" s="155"/>
      <c r="U324" s="153"/>
      <c r="V324" s="145"/>
      <c r="W324" s="152"/>
      <c r="X324" s="155"/>
      <c r="Y324" s="153"/>
      <c r="Z324" s="152"/>
      <c r="AA324" s="155"/>
      <c r="AB324" s="153"/>
      <c r="AC324" s="146"/>
      <c r="AD324" s="146"/>
      <c r="AE324" s="146"/>
      <c r="AF324" s="146"/>
      <c r="AG324" s="146"/>
      <c r="AH324" s="146"/>
      <c r="AI324" s="146"/>
      <c r="AJ324" s="146"/>
      <c r="AK324" s="146"/>
      <c r="AL324" s="146"/>
      <c r="AM324" s="146"/>
      <c r="AN324" s="146"/>
      <c r="AO324" s="146"/>
      <c r="AP324" s="146"/>
      <c r="AQ324" s="146"/>
      <c r="AR324" s="146"/>
      <c r="AS324" s="146"/>
      <c r="AT324" s="146"/>
      <c r="AU324" s="146"/>
      <c r="AV324" s="146"/>
      <c r="AW324" s="146"/>
      <c r="AX324" s="146"/>
      <c r="AY324" s="146"/>
      <c r="AZ324" s="146"/>
      <c r="BA324" s="146"/>
      <c r="BB324" s="146"/>
      <c r="BC324" s="146"/>
      <c r="BD324" s="146"/>
      <c r="BE324" s="146"/>
      <c r="BF324" s="146"/>
      <c r="BG324" s="146"/>
      <c r="BH324" s="146"/>
      <c r="BI324" s="146"/>
      <c r="BJ324" s="146"/>
      <c r="BK324" s="146"/>
      <c r="BL324" s="146"/>
      <c r="BM324" s="146"/>
      <c r="BN324" s="146"/>
      <c r="BO324" s="146"/>
      <c r="BP324" s="146"/>
      <c r="BQ324" s="146"/>
      <c r="BR324" s="146"/>
      <c r="BS324" s="146"/>
      <c r="BT324" s="146"/>
      <c r="BU324" s="146"/>
      <c r="BV324" s="146"/>
      <c r="BW324" s="146"/>
      <c r="BX324" s="146"/>
      <c r="BY324" s="146"/>
      <c r="BZ324" s="146"/>
      <c r="CA324" s="146"/>
      <c r="CB324" s="146"/>
      <c r="CC324" s="146"/>
      <c r="CD324" s="146"/>
      <c r="CE324" s="146"/>
      <c r="CF324" s="146"/>
      <c r="CG324" s="146"/>
      <c r="CH324" s="146"/>
      <c r="CI324" s="146"/>
      <c r="CJ324" s="146"/>
      <c r="CK324" s="146"/>
      <c r="CL324" s="146"/>
      <c r="CM324" s="146"/>
      <c r="CN324" s="146"/>
      <c r="CO324" s="146"/>
      <c r="CP324" s="146"/>
      <c r="CQ324" s="146"/>
      <c r="CR324" s="146"/>
      <c r="CS324" s="146"/>
      <c r="CT324" s="146"/>
      <c r="CU324" s="146"/>
      <c r="CV324" s="146"/>
      <c r="CW324" s="146"/>
      <c r="CX324" s="146"/>
      <c r="CY324" s="146"/>
      <c r="CZ324" s="146"/>
      <c r="DA324" s="146"/>
      <c r="DB324" s="146"/>
      <c r="DC324" s="146"/>
      <c r="DD324" s="146"/>
      <c r="DE324" s="146"/>
      <c r="DF324" s="146"/>
      <c r="DG324" s="146"/>
      <c r="DH324" s="146"/>
      <c r="DI324" s="146"/>
      <c r="DJ324" s="146"/>
      <c r="DK324" s="146"/>
      <c r="DL324" s="146"/>
      <c r="DM324" s="146"/>
      <c r="DN324" s="146"/>
      <c r="DO324" s="146"/>
      <c r="DP324" s="146"/>
      <c r="DQ324" s="146"/>
      <c r="DR324" s="146"/>
      <c r="DS324" s="146"/>
      <c r="DT324" s="146"/>
      <c r="DU324" s="146"/>
      <c r="DV324" s="146"/>
      <c r="DW324" s="146"/>
      <c r="DX324" s="146"/>
      <c r="DY324" s="146"/>
      <c r="DZ324" s="146"/>
      <c r="EA324" s="146"/>
      <c r="EB324" s="146"/>
      <c r="EC324" s="146"/>
    </row>
    <row r="325" spans="1:133" s="108" customFormat="1" ht="15" x14ac:dyDescent="0.25">
      <c r="A325" s="93"/>
      <c r="B325" s="93"/>
      <c r="C325" s="93"/>
      <c r="D325" s="93"/>
      <c r="E325" s="105"/>
      <c r="F325" s="102"/>
      <c r="G325" s="102"/>
      <c r="H325" s="93"/>
      <c r="I325" s="94"/>
      <c r="J325" s="94"/>
      <c r="K325" s="94"/>
      <c r="L325" s="94"/>
      <c r="M325" s="94"/>
      <c r="N325" s="93"/>
      <c r="O325" s="93"/>
      <c r="P325" s="103">
        <f>+P324</f>
        <v>200000000</v>
      </c>
      <c r="Q325" s="102"/>
      <c r="R325" s="106"/>
      <c r="S325" s="87"/>
      <c r="T325" s="96"/>
      <c r="U325" s="104">
        <f>+U324</f>
        <v>0</v>
      </c>
      <c r="V325" s="90"/>
      <c r="W325" s="87"/>
      <c r="X325" s="96"/>
      <c r="Y325" s="104">
        <f>+Y324</f>
        <v>0</v>
      </c>
      <c r="Z325" s="87"/>
      <c r="AA325" s="96"/>
      <c r="AB325" s="104">
        <f>+AB324</f>
        <v>0</v>
      </c>
      <c r="AC325" s="107"/>
      <c r="AD325" s="107"/>
      <c r="AE325" s="107"/>
      <c r="AF325" s="107"/>
      <c r="AG325" s="107"/>
      <c r="AH325" s="107"/>
      <c r="AI325" s="107"/>
      <c r="AJ325" s="107"/>
      <c r="AK325" s="107"/>
      <c r="AL325" s="107"/>
      <c r="AM325" s="107"/>
      <c r="AN325" s="107"/>
      <c r="AO325" s="107"/>
      <c r="AP325" s="107"/>
      <c r="AQ325" s="107"/>
      <c r="AR325" s="107"/>
      <c r="AS325" s="107"/>
      <c r="AT325" s="107"/>
      <c r="AU325" s="107"/>
      <c r="AV325" s="107"/>
      <c r="AW325" s="107"/>
      <c r="AX325" s="107"/>
      <c r="AY325" s="107"/>
      <c r="AZ325" s="107"/>
      <c r="BA325" s="107"/>
      <c r="BB325" s="107"/>
      <c r="BC325" s="107"/>
      <c r="BD325" s="107"/>
      <c r="BE325" s="107"/>
      <c r="BF325" s="107"/>
      <c r="BG325" s="107"/>
      <c r="BH325" s="107"/>
      <c r="BI325" s="107"/>
      <c r="BJ325" s="107"/>
      <c r="BK325" s="107"/>
      <c r="BL325" s="107"/>
      <c r="BM325" s="107"/>
      <c r="BN325" s="107"/>
      <c r="BO325" s="107"/>
      <c r="BP325" s="107"/>
      <c r="BQ325" s="107"/>
      <c r="BR325" s="107"/>
      <c r="BS325" s="107"/>
      <c r="BT325" s="107"/>
      <c r="BU325" s="107"/>
      <c r="BV325" s="107"/>
      <c r="BW325" s="107"/>
      <c r="BX325" s="107"/>
      <c r="BY325" s="107"/>
      <c r="BZ325" s="107"/>
      <c r="CA325" s="107"/>
      <c r="CB325" s="107"/>
      <c r="CC325" s="107"/>
      <c r="CD325" s="107"/>
      <c r="CE325" s="107"/>
      <c r="CF325" s="107"/>
      <c r="CG325" s="107"/>
      <c r="CH325" s="107"/>
      <c r="CI325" s="107"/>
      <c r="CJ325" s="107"/>
      <c r="CK325" s="107"/>
      <c r="CL325" s="107"/>
      <c r="CM325" s="107"/>
      <c r="CN325" s="107"/>
      <c r="CO325" s="107"/>
      <c r="CP325" s="107"/>
      <c r="CQ325" s="107"/>
      <c r="CR325" s="107"/>
      <c r="CS325" s="107"/>
      <c r="CT325" s="107"/>
      <c r="CU325" s="107"/>
      <c r="CV325" s="107"/>
      <c r="CW325" s="107"/>
      <c r="CX325" s="107"/>
      <c r="CY325" s="107"/>
      <c r="CZ325" s="107"/>
      <c r="DA325" s="107"/>
      <c r="DB325" s="107"/>
      <c r="DC325" s="107"/>
      <c r="DD325" s="107"/>
      <c r="DE325" s="107"/>
      <c r="DF325" s="107"/>
      <c r="DG325" s="107"/>
      <c r="DH325" s="107"/>
      <c r="DI325" s="107"/>
      <c r="DJ325" s="107"/>
      <c r="DK325" s="107"/>
      <c r="DL325" s="107"/>
      <c r="DM325" s="107"/>
      <c r="DN325" s="107"/>
      <c r="DO325" s="107"/>
      <c r="DP325" s="107"/>
      <c r="DQ325" s="107"/>
      <c r="DR325" s="107"/>
      <c r="DS325" s="107"/>
      <c r="DT325" s="107"/>
      <c r="DU325" s="107"/>
      <c r="DV325" s="107"/>
      <c r="DW325" s="107"/>
      <c r="DX325" s="107"/>
      <c r="DY325" s="107"/>
      <c r="DZ325" s="107"/>
      <c r="EA325" s="107"/>
      <c r="EB325" s="107"/>
      <c r="EC325" s="107"/>
    </row>
    <row r="326" spans="1:133" s="51" customFormat="1" ht="47.25" customHeight="1" x14ac:dyDescent="0.25">
      <c r="A326" s="44" t="s">
        <v>1065</v>
      </c>
      <c r="B326" s="38" t="s">
        <v>252</v>
      </c>
      <c r="C326" s="38" t="s">
        <v>16</v>
      </c>
      <c r="D326" s="44" t="s">
        <v>871</v>
      </c>
      <c r="E326" s="70" t="s">
        <v>253</v>
      </c>
      <c r="F326" s="67">
        <v>0</v>
      </c>
      <c r="G326" s="311">
        <v>3200000000</v>
      </c>
      <c r="H326" s="44"/>
      <c r="I326" s="45"/>
      <c r="J326" s="45"/>
      <c r="K326" s="45"/>
      <c r="L326" s="45"/>
      <c r="M326" s="45"/>
      <c r="N326" s="295">
        <v>554190941</v>
      </c>
      <c r="O326" s="44"/>
      <c r="P326" s="66">
        <f t="shared" si="0"/>
        <v>3754190941</v>
      </c>
      <c r="Q326" s="318">
        <f>+P327</f>
        <v>3754190941</v>
      </c>
      <c r="R326" s="79" t="s">
        <v>2119</v>
      </c>
      <c r="S326" s="371">
        <v>484</v>
      </c>
      <c r="T326" s="81" t="s">
        <v>2120</v>
      </c>
      <c r="U326" s="377">
        <v>3754190881</v>
      </c>
      <c r="V326" s="46"/>
      <c r="W326" s="44">
        <v>1002</v>
      </c>
      <c r="X326" s="80">
        <v>44781</v>
      </c>
      <c r="Y326" s="377">
        <v>3754190881</v>
      </c>
      <c r="Z326" s="44"/>
      <c r="AA326" s="80"/>
      <c r="AB326" s="44"/>
      <c r="AC326" s="50"/>
      <c r="AD326" s="50"/>
      <c r="AE326" s="50"/>
      <c r="AF326" s="50"/>
      <c r="AG326" s="50"/>
      <c r="AH326" s="50"/>
      <c r="AI326" s="50"/>
      <c r="AJ326" s="50"/>
      <c r="AK326" s="50"/>
      <c r="AL326" s="50"/>
      <c r="AM326" s="50"/>
      <c r="AN326" s="50"/>
      <c r="AO326" s="50"/>
      <c r="AP326" s="50"/>
      <c r="AQ326" s="50"/>
      <c r="AR326" s="50"/>
      <c r="AS326" s="50"/>
      <c r="AT326" s="50"/>
      <c r="AU326" s="50"/>
      <c r="AV326" s="50"/>
      <c r="AW326" s="50"/>
      <c r="AX326" s="50"/>
      <c r="AY326" s="50"/>
      <c r="AZ326" s="50"/>
      <c r="BA326" s="50"/>
      <c r="BB326" s="50"/>
      <c r="BC326" s="50"/>
      <c r="BD326" s="50"/>
      <c r="BE326" s="50"/>
      <c r="BF326" s="50"/>
      <c r="BG326" s="50"/>
      <c r="BH326" s="50"/>
      <c r="BI326" s="50"/>
      <c r="BJ326" s="50"/>
      <c r="BK326" s="50"/>
      <c r="BL326" s="50"/>
      <c r="BM326" s="50"/>
      <c r="BN326" s="50"/>
      <c r="BO326" s="50"/>
      <c r="BP326" s="50"/>
      <c r="BQ326" s="50"/>
      <c r="BR326" s="50"/>
      <c r="BS326" s="50"/>
      <c r="BT326" s="50"/>
      <c r="BU326" s="50"/>
      <c r="BV326" s="50"/>
      <c r="BW326" s="50"/>
      <c r="BX326" s="50"/>
      <c r="BY326" s="50"/>
      <c r="BZ326" s="50"/>
      <c r="CA326" s="50"/>
      <c r="CB326" s="50"/>
      <c r="CC326" s="50"/>
      <c r="CD326" s="50"/>
      <c r="CE326" s="50"/>
      <c r="CF326" s="50"/>
      <c r="CG326" s="50"/>
      <c r="CH326" s="50"/>
      <c r="CI326" s="50"/>
      <c r="CJ326" s="50"/>
      <c r="CK326" s="50"/>
      <c r="CL326" s="50"/>
      <c r="CM326" s="50"/>
      <c r="CN326" s="50"/>
      <c r="CO326" s="50"/>
      <c r="CP326" s="50"/>
      <c r="CQ326" s="50"/>
      <c r="CR326" s="50"/>
      <c r="CS326" s="50"/>
      <c r="CT326" s="50"/>
      <c r="CU326" s="50"/>
      <c r="CV326" s="50"/>
      <c r="CW326" s="50"/>
      <c r="CX326" s="50"/>
      <c r="CY326" s="50"/>
      <c r="CZ326" s="50"/>
      <c r="DA326" s="50"/>
      <c r="DB326" s="50"/>
      <c r="DC326" s="50"/>
      <c r="DD326" s="50"/>
      <c r="DE326" s="50"/>
      <c r="DF326" s="50"/>
      <c r="DG326" s="50"/>
      <c r="DH326" s="50"/>
      <c r="DI326" s="50"/>
      <c r="DJ326" s="50"/>
      <c r="DK326" s="50"/>
      <c r="DL326" s="50"/>
      <c r="DM326" s="50"/>
      <c r="DN326" s="50"/>
      <c r="DO326" s="50"/>
      <c r="DP326" s="50"/>
      <c r="DQ326" s="50"/>
      <c r="DR326" s="50"/>
      <c r="DS326" s="50"/>
      <c r="DT326" s="50"/>
      <c r="DU326" s="50"/>
      <c r="DV326" s="50"/>
      <c r="DW326" s="50"/>
      <c r="DX326" s="50"/>
      <c r="DY326" s="50"/>
      <c r="DZ326" s="50"/>
      <c r="EA326" s="50"/>
      <c r="EB326" s="50"/>
      <c r="EC326" s="50"/>
    </row>
    <row r="327" spans="1:133" s="108" customFormat="1" ht="15" x14ac:dyDescent="0.25">
      <c r="A327" s="93"/>
      <c r="B327" s="93"/>
      <c r="C327" s="93"/>
      <c r="D327" s="93"/>
      <c r="E327" s="105"/>
      <c r="F327" s="102"/>
      <c r="G327" s="102"/>
      <c r="H327" s="93"/>
      <c r="I327" s="94"/>
      <c r="J327" s="94"/>
      <c r="K327" s="94"/>
      <c r="L327" s="94"/>
      <c r="M327" s="94"/>
      <c r="N327" s="93"/>
      <c r="O327" s="93"/>
      <c r="P327" s="103">
        <f>+P326</f>
        <v>3754190941</v>
      </c>
      <c r="Q327" s="102"/>
      <c r="R327" s="106"/>
      <c r="S327" s="87"/>
      <c r="T327" s="96"/>
      <c r="U327" s="104">
        <f>+U326</f>
        <v>3754190881</v>
      </c>
      <c r="V327" s="90"/>
      <c r="W327" s="87"/>
      <c r="X327" s="96"/>
      <c r="Y327" s="104">
        <f>+Y326</f>
        <v>3754190881</v>
      </c>
      <c r="Z327" s="87"/>
      <c r="AA327" s="96"/>
      <c r="AB327" s="104">
        <f>+AB326</f>
        <v>0</v>
      </c>
      <c r="AC327" s="107"/>
      <c r="AD327" s="107"/>
      <c r="AE327" s="107"/>
      <c r="AF327" s="107"/>
      <c r="AG327" s="107"/>
      <c r="AH327" s="107"/>
      <c r="AI327" s="107"/>
      <c r="AJ327" s="107"/>
      <c r="AK327" s="107"/>
      <c r="AL327" s="107"/>
      <c r="AM327" s="107"/>
      <c r="AN327" s="107"/>
      <c r="AO327" s="107"/>
      <c r="AP327" s="107"/>
      <c r="AQ327" s="107"/>
      <c r="AR327" s="107"/>
      <c r="AS327" s="107"/>
      <c r="AT327" s="107"/>
      <c r="AU327" s="107"/>
      <c r="AV327" s="107"/>
      <c r="AW327" s="107"/>
      <c r="AX327" s="107"/>
      <c r="AY327" s="107"/>
      <c r="AZ327" s="107"/>
      <c r="BA327" s="107"/>
      <c r="BB327" s="107"/>
      <c r="BC327" s="107"/>
      <c r="BD327" s="107"/>
      <c r="BE327" s="107"/>
      <c r="BF327" s="107"/>
      <c r="BG327" s="107"/>
      <c r="BH327" s="107"/>
      <c r="BI327" s="107"/>
      <c r="BJ327" s="107"/>
      <c r="BK327" s="107"/>
      <c r="BL327" s="107"/>
      <c r="BM327" s="107"/>
      <c r="BN327" s="107"/>
      <c r="BO327" s="107"/>
      <c r="BP327" s="107"/>
      <c r="BQ327" s="107"/>
      <c r="BR327" s="107"/>
      <c r="BS327" s="107"/>
      <c r="BT327" s="107"/>
      <c r="BU327" s="107"/>
      <c r="BV327" s="107"/>
      <c r="BW327" s="107"/>
      <c r="BX327" s="107"/>
      <c r="BY327" s="107"/>
      <c r="BZ327" s="107"/>
      <c r="CA327" s="107"/>
      <c r="CB327" s="107"/>
      <c r="CC327" s="107"/>
      <c r="CD327" s="107"/>
      <c r="CE327" s="107"/>
      <c r="CF327" s="107"/>
      <c r="CG327" s="107"/>
      <c r="CH327" s="107"/>
      <c r="CI327" s="107"/>
      <c r="CJ327" s="107"/>
      <c r="CK327" s="107"/>
      <c r="CL327" s="107"/>
      <c r="CM327" s="107"/>
      <c r="CN327" s="107"/>
      <c r="CO327" s="107"/>
      <c r="CP327" s="107"/>
      <c r="CQ327" s="107"/>
      <c r="CR327" s="107"/>
      <c r="CS327" s="107"/>
      <c r="CT327" s="107"/>
      <c r="CU327" s="107"/>
      <c r="CV327" s="107"/>
      <c r="CW327" s="107"/>
      <c r="CX327" s="107"/>
      <c r="CY327" s="107"/>
      <c r="CZ327" s="107"/>
      <c r="DA327" s="107"/>
      <c r="DB327" s="107"/>
      <c r="DC327" s="107"/>
      <c r="DD327" s="107"/>
      <c r="DE327" s="107"/>
      <c r="DF327" s="107"/>
      <c r="DG327" s="107"/>
      <c r="DH327" s="107"/>
      <c r="DI327" s="107"/>
      <c r="DJ327" s="107"/>
      <c r="DK327" s="107"/>
      <c r="DL327" s="107"/>
      <c r="DM327" s="107"/>
      <c r="DN327" s="107"/>
      <c r="DO327" s="107"/>
      <c r="DP327" s="107"/>
      <c r="DQ327" s="107"/>
      <c r="DR327" s="107"/>
      <c r="DS327" s="107"/>
      <c r="DT327" s="107"/>
      <c r="DU327" s="107"/>
      <c r="DV327" s="107"/>
      <c r="DW327" s="107"/>
      <c r="DX327" s="107"/>
      <c r="DY327" s="107"/>
      <c r="DZ327" s="107"/>
      <c r="EA327" s="107"/>
      <c r="EB327" s="107"/>
      <c r="EC327" s="107"/>
    </row>
    <row r="328" spans="1:133" s="113" customFormat="1" ht="54" x14ac:dyDescent="0.25">
      <c r="A328" s="192" t="s">
        <v>1129</v>
      </c>
      <c r="B328" s="222" t="s">
        <v>1130</v>
      </c>
      <c r="C328" s="38" t="s">
        <v>16</v>
      </c>
      <c r="D328" s="140" t="s">
        <v>872</v>
      </c>
      <c r="E328" s="201" t="s">
        <v>118</v>
      </c>
      <c r="F328" s="190"/>
      <c r="G328" s="200"/>
      <c r="H328" s="196"/>
      <c r="I328" s="210"/>
      <c r="J328" s="210"/>
      <c r="K328" s="311">
        <v>140000000</v>
      </c>
      <c r="L328" s="196"/>
      <c r="M328" s="355"/>
      <c r="N328" s="196"/>
      <c r="O328" s="196"/>
      <c r="P328" s="66">
        <f t="shared" si="0"/>
        <v>140000000</v>
      </c>
      <c r="Q328" s="318">
        <v>140000000</v>
      </c>
      <c r="R328" s="231"/>
      <c r="S328" s="196"/>
      <c r="T328" s="80"/>
      <c r="U328" s="200"/>
      <c r="V328" s="46"/>
      <c r="W328" s="196"/>
      <c r="X328" s="80"/>
      <c r="Y328" s="200"/>
      <c r="Z328" s="196"/>
      <c r="AA328" s="80"/>
      <c r="AB328" s="200"/>
      <c r="AC328" s="112"/>
      <c r="AD328" s="112"/>
      <c r="AE328" s="112"/>
      <c r="AF328" s="112"/>
      <c r="AG328" s="112"/>
      <c r="AH328" s="112"/>
      <c r="AI328" s="112"/>
      <c r="AJ328" s="112"/>
      <c r="AK328" s="112"/>
      <c r="AL328" s="112"/>
      <c r="AM328" s="112"/>
      <c r="AN328" s="112"/>
      <c r="AO328" s="112"/>
      <c r="AP328" s="112"/>
      <c r="AQ328" s="112"/>
      <c r="AR328" s="112"/>
      <c r="AS328" s="112"/>
      <c r="AT328" s="112"/>
      <c r="AU328" s="112"/>
      <c r="AV328" s="112"/>
      <c r="AW328" s="112"/>
      <c r="AX328" s="112"/>
      <c r="AY328" s="112"/>
      <c r="AZ328" s="112"/>
      <c r="BA328" s="112"/>
      <c r="BB328" s="112"/>
      <c r="BC328" s="112"/>
      <c r="BD328" s="112"/>
      <c r="BE328" s="112"/>
      <c r="BF328" s="112"/>
      <c r="BG328" s="112"/>
      <c r="BH328" s="112"/>
      <c r="BI328" s="112"/>
      <c r="BJ328" s="112"/>
      <c r="BK328" s="112"/>
      <c r="BL328" s="112"/>
      <c r="BM328" s="112"/>
      <c r="BN328" s="112"/>
      <c r="BO328" s="112"/>
      <c r="BP328" s="112"/>
      <c r="BQ328" s="112"/>
      <c r="BR328" s="112"/>
      <c r="BS328" s="112"/>
      <c r="BT328" s="112"/>
      <c r="BU328" s="112"/>
      <c r="BV328" s="112"/>
      <c r="BW328" s="112"/>
      <c r="BX328" s="112"/>
      <c r="BY328" s="112"/>
      <c r="BZ328" s="112"/>
      <c r="CA328" s="112"/>
      <c r="CB328" s="112"/>
      <c r="CC328" s="112"/>
      <c r="CD328" s="112"/>
      <c r="CE328" s="112"/>
      <c r="CF328" s="112"/>
      <c r="CG328" s="112"/>
      <c r="CH328" s="112"/>
      <c r="CI328" s="112"/>
      <c r="CJ328" s="112"/>
      <c r="CK328" s="112"/>
      <c r="CL328" s="112"/>
      <c r="CM328" s="112"/>
      <c r="CN328" s="112"/>
      <c r="CO328" s="112"/>
      <c r="CP328" s="112"/>
      <c r="CQ328" s="112"/>
      <c r="CR328" s="112"/>
      <c r="CS328" s="112"/>
      <c r="CT328" s="112"/>
      <c r="CU328" s="112"/>
      <c r="CV328" s="112"/>
      <c r="CW328" s="112"/>
      <c r="CX328" s="112"/>
      <c r="CY328" s="112"/>
      <c r="CZ328" s="112"/>
      <c r="DA328" s="112"/>
      <c r="DB328" s="112"/>
      <c r="DC328" s="112"/>
      <c r="DD328" s="112"/>
      <c r="DE328" s="112"/>
      <c r="DF328" s="112"/>
      <c r="DG328" s="112"/>
      <c r="DH328" s="112"/>
      <c r="DI328" s="112"/>
      <c r="DJ328" s="112"/>
      <c r="DK328" s="112"/>
      <c r="DL328" s="112"/>
      <c r="DM328" s="112"/>
      <c r="DN328" s="112"/>
      <c r="DO328" s="112"/>
      <c r="DP328" s="112"/>
      <c r="DQ328" s="112"/>
      <c r="DR328" s="112"/>
      <c r="DS328" s="112"/>
      <c r="DT328" s="112"/>
      <c r="DU328" s="112"/>
      <c r="DV328" s="112"/>
      <c r="DW328" s="112"/>
      <c r="DX328" s="112"/>
      <c r="DY328" s="112"/>
      <c r="DZ328" s="112"/>
      <c r="EA328" s="112"/>
      <c r="EB328" s="112"/>
      <c r="EC328" s="112"/>
    </row>
    <row r="329" spans="1:133" s="108" customFormat="1" ht="15" x14ac:dyDescent="0.25">
      <c r="A329" s="93"/>
      <c r="B329" s="93"/>
      <c r="C329" s="93"/>
      <c r="D329" s="93"/>
      <c r="E329" s="105"/>
      <c r="F329" s="102"/>
      <c r="G329" s="102"/>
      <c r="H329" s="93"/>
      <c r="I329" s="94"/>
      <c r="J329" s="94"/>
      <c r="K329" s="94"/>
      <c r="L329" s="94"/>
      <c r="M329" s="94"/>
      <c r="N329" s="93"/>
      <c r="O329" s="93"/>
      <c r="P329" s="103">
        <f>+P328</f>
        <v>140000000</v>
      </c>
      <c r="Q329" s="102"/>
      <c r="R329" s="106"/>
      <c r="S329" s="87"/>
      <c r="T329" s="96"/>
      <c r="U329" s="104">
        <f>+U328</f>
        <v>0</v>
      </c>
      <c r="V329" s="90"/>
      <c r="W329" s="87"/>
      <c r="X329" s="96"/>
      <c r="Y329" s="104">
        <f>+Y328</f>
        <v>0</v>
      </c>
      <c r="Z329" s="87"/>
      <c r="AA329" s="96"/>
      <c r="AB329" s="104">
        <f>+AB328</f>
        <v>0</v>
      </c>
      <c r="AC329" s="107"/>
      <c r="AD329" s="107"/>
      <c r="AE329" s="107"/>
      <c r="AF329" s="107"/>
      <c r="AG329" s="107"/>
      <c r="AH329" s="107"/>
      <c r="AI329" s="107"/>
      <c r="AJ329" s="107"/>
      <c r="AK329" s="107"/>
      <c r="AL329" s="107"/>
      <c r="AM329" s="107"/>
      <c r="AN329" s="107"/>
      <c r="AO329" s="107"/>
      <c r="AP329" s="107"/>
      <c r="AQ329" s="107"/>
      <c r="AR329" s="107"/>
      <c r="AS329" s="107"/>
      <c r="AT329" s="107"/>
      <c r="AU329" s="107"/>
      <c r="AV329" s="107"/>
      <c r="AW329" s="107"/>
      <c r="AX329" s="107"/>
      <c r="AY329" s="107"/>
      <c r="AZ329" s="107"/>
      <c r="BA329" s="107"/>
      <c r="BB329" s="107"/>
      <c r="BC329" s="107"/>
      <c r="BD329" s="107"/>
      <c r="BE329" s="107"/>
      <c r="BF329" s="107"/>
      <c r="BG329" s="107"/>
      <c r="BH329" s="107"/>
      <c r="BI329" s="107"/>
      <c r="BJ329" s="107"/>
      <c r="BK329" s="107"/>
      <c r="BL329" s="107"/>
      <c r="BM329" s="107"/>
      <c r="BN329" s="107"/>
      <c r="BO329" s="107"/>
      <c r="BP329" s="107"/>
      <c r="BQ329" s="107"/>
      <c r="BR329" s="107"/>
      <c r="BS329" s="107"/>
      <c r="BT329" s="107"/>
      <c r="BU329" s="107"/>
      <c r="BV329" s="107"/>
      <c r="BW329" s="107"/>
      <c r="BX329" s="107"/>
      <c r="BY329" s="107"/>
      <c r="BZ329" s="107"/>
      <c r="CA329" s="107"/>
      <c r="CB329" s="107"/>
      <c r="CC329" s="107"/>
      <c r="CD329" s="107"/>
      <c r="CE329" s="107"/>
      <c r="CF329" s="107"/>
      <c r="CG329" s="107"/>
      <c r="CH329" s="107"/>
      <c r="CI329" s="107"/>
      <c r="CJ329" s="107"/>
      <c r="CK329" s="107"/>
      <c r="CL329" s="107"/>
      <c r="CM329" s="107"/>
      <c r="CN329" s="107"/>
      <c r="CO329" s="107"/>
      <c r="CP329" s="107"/>
      <c r="CQ329" s="107"/>
      <c r="CR329" s="107"/>
      <c r="CS329" s="107"/>
      <c r="CT329" s="107"/>
      <c r="CU329" s="107"/>
      <c r="CV329" s="107"/>
      <c r="CW329" s="107"/>
      <c r="CX329" s="107"/>
      <c r="CY329" s="107"/>
      <c r="CZ329" s="107"/>
      <c r="DA329" s="107"/>
      <c r="DB329" s="107"/>
      <c r="DC329" s="107"/>
      <c r="DD329" s="107"/>
      <c r="DE329" s="107"/>
      <c r="DF329" s="107"/>
      <c r="DG329" s="107"/>
      <c r="DH329" s="107"/>
      <c r="DI329" s="107"/>
      <c r="DJ329" s="107"/>
      <c r="DK329" s="107"/>
      <c r="DL329" s="107"/>
      <c r="DM329" s="107"/>
      <c r="DN329" s="107"/>
      <c r="DO329" s="107"/>
      <c r="DP329" s="107"/>
      <c r="DQ329" s="107"/>
      <c r="DR329" s="107"/>
      <c r="DS329" s="107"/>
      <c r="DT329" s="107"/>
      <c r="DU329" s="107"/>
      <c r="DV329" s="107"/>
      <c r="DW329" s="107"/>
      <c r="DX329" s="107"/>
      <c r="DY329" s="107"/>
      <c r="DZ329" s="107"/>
      <c r="EA329" s="107"/>
      <c r="EB329" s="107"/>
      <c r="EC329" s="107"/>
    </row>
    <row r="330" spans="1:133" s="113" customFormat="1" ht="42.75" x14ac:dyDescent="0.25">
      <c r="A330" s="192" t="s">
        <v>1548</v>
      </c>
      <c r="B330" s="224" t="s">
        <v>1131</v>
      </c>
      <c r="C330" s="38" t="s">
        <v>16</v>
      </c>
      <c r="D330" s="210" t="s">
        <v>871</v>
      </c>
      <c r="E330" s="201" t="s">
        <v>253</v>
      </c>
      <c r="F330" s="190"/>
      <c r="G330" s="190"/>
      <c r="H330" s="192"/>
      <c r="I330" s="207"/>
      <c r="J330" s="207"/>
      <c r="K330" s="314">
        <v>32000000</v>
      </c>
      <c r="L330" s="196"/>
      <c r="M330" s="355"/>
      <c r="N330" s="196"/>
      <c r="O330" s="196"/>
      <c r="P330" s="66">
        <f t="shared" si="0"/>
        <v>32000000</v>
      </c>
      <c r="Q330" s="318">
        <v>32000000</v>
      </c>
      <c r="R330" s="79" t="s">
        <v>1540</v>
      </c>
      <c r="S330" s="371" t="s">
        <v>1541</v>
      </c>
      <c r="T330" s="123" t="s">
        <v>1542</v>
      </c>
      <c r="U330" s="200">
        <v>31998928</v>
      </c>
      <c r="V330" s="46"/>
      <c r="W330" s="191">
        <v>803</v>
      </c>
      <c r="X330" s="48">
        <v>44753</v>
      </c>
      <c r="Y330" s="260">
        <v>31998928</v>
      </c>
      <c r="Z330" s="191">
        <v>3587</v>
      </c>
      <c r="AA330" s="48">
        <v>44767</v>
      </c>
      <c r="AB330" s="495">
        <v>31998928</v>
      </c>
      <c r="AC330" s="112"/>
      <c r="AD330" s="112"/>
      <c r="AE330" s="112"/>
      <c r="AF330" s="112"/>
      <c r="AG330" s="112"/>
      <c r="AH330" s="112"/>
      <c r="AI330" s="112"/>
      <c r="AJ330" s="112"/>
      <c r="AK330" s="112"/>
      <c r="AL330" s="112"/>
      <c r="AM330" s="112"/>
      <c r="AN330" s="112"/>
      <c r="AO330" s="112"/>
      <c r="AP330" s="112"/>
      <c r="AQ330" s="112"/>
      <c r="AR330" s="112"/>
      <c r="AS330" s="112"/>
      <c r="AT330" s="112"/>
      <c r="AU330" s="112"/>
      <c r="AV330" s="112"/>
      <c r="AW330" s="112"/>
      <c r="AX330" s="112"/>
      <c r="AY330" s="112"/>
      <c r="AZ330" s="112"/>
      <c r="BA330" s="112"/>
      <c r="BB330" s="112"/>
      <c r="BC330" s="112"/>
      <c r="BD330" s="112"/>
      <c r="BE330" s="112"/>
      <c r="BF330" s="112"/>
      <c r="BG330" s="112"/>
      <c r="BH330" s="112"/>
      <c r="BI330" s="112"/>
      <c r="BJ330" s="112"/>
      <c r="BK330" s="112"/>
      <c r="BL330" s="112"/>
      <c r="BM330" s="112"/>
      <c r="BN330" s="112"/>
      <c r="BO330" s="112"/>
      <c r="BP330" s="112"/>
      <c r="BQ330" s="112"/>
      <c r="BR330" s="112"/>
      <c r="BS330" s="112"/>
      <c r="BT330" s="112"/>
      <c r="BU330" s="112"/>
      <c r="BV330" s="112"/>
      <c r="BW330" s="112"/>
      <c r="BX330" s="112"/>
      <c r="BY330" s="112"/>
      <c r="BZ330" s="112"/>
      <c r="CA330" s="112"/>
      <c r="CB330" s="112"/>
      <c r="CC330" s="112"/>
      <c r="CD330" s="112"/>
      <c r="CE330" s="112"/>
      <c r="CF330" s="112"/>
      <c r="CG330" s="112"/>
      <c r="CH330" s="112"/>
      <c r="CI330" s="112"/>
      <c r="CJ330" s="112"/>
      <c r="CK330" s="112"/>
      <c r="CL330" s="112"/>
      <c r="CM330" s="112"/>
      <c r="CN330" s="112"/>
      <c r="CO330" s="112"/>
      <c r="CP330" s="112"/>
      <c r="CQ330" s="112"/>
      <c r="CR330" s="112"/>
      <c r="CS330" s="112"/>
      <c r="CT330" s="112"/>
      <c r="CU330" s="112"/>
      <c r="CV330" s="112"/>
      <c r="CW330" s="112"/>
      <c r="CX330" s="112"/>
      <c r="CY330" s="112"/>
      <c r="CZ330" s="112"/>
      <c r="DA330" s="112"/>
      <c r="DB330" s="112"/>
      <c r="DC330" s="112"/>
      <c r="DD330" s="112"/>
      <c r="DE330" s="112"/>
      <c r="DF330" s="112"/>
      <c r="DG330" s="112"/>
      <c r="DH330" s="112"/>
      <c r="DI330" s="112"/>
      <c r="DJ330" s="112"/>
      <c r="DK330" s="112"/>
      <c r="DL330" s="112"/>
      <c r="DM330" s="112"/>
      <c r="DN330" s="112"/>
      <c r="DO330" s="112"/>
      <c r="DP330" s="112"/>
      <c r="DQ330" s="112"/>
      <c r="DR330" s="112"/>
      <c r="DS330" s="112"/>
      <c r="DT330" s="112"/>
      <c r="DU330" s="112"/>
      <c r="DV330" s="112"/>
      <c r="DW330" s="112"/>
      <c r="DX330" s="112"/>
      <c r="DY330" s="112"/>
      <c r="DZ330" s="112"/>
      <c r="EA330" s="112"/>
      <c r="EB330" s="112"/>
      <c r="EC330" s="112"/>
    </row>
    <row r="331" spans="1:133" s="108" customFormat="1" ht="15" x14ac:dyDescent="0.25">
      <c r="A331" s="93"/>
      <c r="B331" s="93"/>
      <c r="C331" s="93"/>
      <c r="D331" s="93"/>
      <c r="E331" s="105"/>
      <c r="F331" s="102"/>
      <c r="G331" s="102"/>
      <c r="H331" s="93"/>
      <c r="I331" s="94"/>
      <c r="J331" s="94"/>
      <c r="K331" s="94"/>
      <c r="L331" s="94"/>
      <c r="M331" s="94"/>
      <c r="N331" s="93"/>
      <c r="O331" s="93"/>
      <c r="P331" s="103">
        <f>+P330</f>
        <v>32000000</v>
      </c>
      <c r="Q331" s="102"/>
      <c r="R331" s="106"/>
      <c r="S331" s="87"/>
      <c r="T331" s="96"/>
      <c r="U331" s="104">
        <f>+U330</f>
        <v>31998928</v>
      </c>
      <c r="V331" s="90"/>
      <c r="W331" s="87"/>
      <c r="X331" s="96"/>
      <c r="Y331" s="104">
        <f>+Y330</f>
        <v>31998928</v>
      </c>
      <c r="Z331" s="87"/>
      <c r="AA331" s="96"/>
      <c r="AB331" s="104">
        <f>+AB330</f>
        <v>31998928</v>
      </c>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c r="AY331" s="107"/>
      <c r="AZ331" s="107"/>
      <c r="BA331" s="107"/>
      <c r="BB331" s="107"/>
      <c r="BC331" s="107"/>
      <c r="BD331" s="107"/>
      <c r="BE331" s="107"/>
      <c r="BF331" s="107"/>
      <c r="BG331" s="107"/>
      <c r="BH331" s="107"/>
      <c r="BI331" s="107"/>
      <c r="BJ331" s="107"/>
      <c r="BK331" s="107"/>
      <c r="BL331" s="107"/>
      <c r="BM331" s="107"/>
      <c r="BN331" s="107"/>
      <c r="BO331" s="107"/>
      <c r="BP331" s="107"/>
      <c r="BQ331" s="107"/>
      <c r="BR331" s="107"/>
      <c r="BS331" s="107"/>
      <c r="BT331" s="107"/>
      <c r="BU331" s="107"/>
      <c r="BV331" s="107"/>
      <c r="BW331" s="107"/>
      <c r="BX331" s="107"/>
      <c r="BY331" s="107"/>
      <c r="BZ331" s="107"/>
      <c r="CA331" s="107"/>
      <c r="CB331" s="107"/>
      <c r="CC331" s="107"/>
      <c r="CD331" s="107"/>
      <c r="CE331" s="107"/>
      <c r="CF331" s="107"/>
      <c r="CG331" s="107"/>
      <c r="CH331" s="107"/>
      <c r="CI331" s="107"/>
      <c r="CJ331" s="107"/>
      <c r="CK331" s="107"/>
      <c r="CL331" s="107"/>
      <c r="CM331" s="107"/>
      <c r="CN331" s="107"/>
      <c r="CO331" s="107"/>
      <c r="CP331" s="107"/>
      <c r="CQ331" s="107"/>
      <c r="CR331" s="107"/>
      <c r="CS331" s="107"/>
      <c r="CT331" s="107"/>
      <c r="CU331" s="107"/>
      <c r="CV331" s="107"/>
      <c r="CW331" s="107"/>
      <c r="CX331" s="107"/>
      <c r="CY331" s="107"/>
      <c r="CZ331" s="107"/>
      <c r="DA331" s="107"/>
      <c r="DB331" s="107"/>
      <c r="DC331" s="107"/>
      <c r="DD331" s="107"/>
      <c r="DE331" s="107"/>
      <c r="DF331" s="107"/>
      <c r="DG331" s="107"/>
      <c r="DH331" s="107"/>
      <c r="DI331" s="107"/>
      <c r="DJ331" s="107"/>
      <c r="DK331" s="107"/>
      <c r="DL331" s="107"/>
      <c r="DM331" s="107"/>
      <c r="DN331" s="107"/>
      <c r="DO331" s="107"/>
      <c r="DP331" s="107"/>
      <c r="DQ331" s="107"/>
      <c r="DR331" s="107"/>
      <c r="DS331" s="107"/>
      <c r="DT331" s="107"/>
      <c r="DU331" s="107"/>
      <c r="DV331" s="107"/>
      <c r="DW331" s="107"/>
      <c r="DX331" s="107"/>
      <c r="DY331" s="107"/>
      <c r="DZ331" s="107"/>
      <c r="EA331" s="107"/>
      <c r="EB331" s="107"/>
      <c r="EC331" s="107"/>
    </row>
    <row r="332" spans="1:133" s="113" customFormat="1" ht="54" x14ac:dyDescent="0.25">
      <c r="A332" s="333" t="s">
        <v>1554</v>
      </c>
      <c r="B332" s="366" t="s">
        <v>1556</v>
      </c>
      <c r="C332" s="342" t="s">
        <v>1557</v>
      </c>
      <c r="D332" s="476" t="s">
        <v>2228</v>
      </c>
      <c r="E332" s="471" t="s">
        <v>118</v>
      </c>
      <c r="F332" s="348"/>
      <c r="G332" s="348"/>
      <c r="H332" s="333"/>
      <c r="I332" s="49"/>
      <c r="J332" s="49"/>
      <c r="K332" s="49"/>
      <c r="L332" s="49"/>
      <c r="M332" s="295">
        <v>1440000000</v>
      </c>
      <c r="N332" s="364"/>
      <c r="O332" s="364"/>
      <c r="P332" s="365">
        <f>+F332+G332+H332+I332+J332+K332+L332+M332+N332-O332</f>
        <v>1440000000</v>
      </c>
      <c r="Q332" s="348">
        <v>1440000000</v>
      </c>
      <c r="R332" s="225"/>
      <c r="S332" s="333"/>
      <c r="T332" s="48"/>
      <c r="U332" s="348"/>
      <c r="V332" s="46"/>
      <c r="W332" s="333"/>
      <c r="X332" s="48"/>
      <c r="Y332" s="348"/>
      <c r="Z332" s="333"/>
      <c r="AA332" s="48"/>
      <c r="AB332" s="221"/>
      <c r="AC332" s="112"/>
      <c r="AD332" s="112"/>
      <c r="AE332" s="112"/>
      <c r="AF332" s="112"/>
      <c r="AG332" s="112"/>
      <c r="AH332" s="112"/>
      <c r="AI332" s="112"/>
      <c r="AJ332" s="112"/>
      <c r="AK332" s="112"/>
      <c r="AL332" s="112"/>
      <c r="AM332" s="112"/>
      <c r="AN332" s="112"/>
      <c r="AO332" s="112"/>
      <c r="AP332" s="112"/>
      <c r="AQ332" s="112"/>
      <c r="AR332" s="112"/>
      <c r="AS332" s="112"/>
      <c r="AT332" s="112"/>
      <c r="AU332" s="112"/>
      <c r="AV332" s="112"/>
      <c r="AW332" s="112"/>
      <c r="AX332" s="112"/>
      <c r="AY332" s="112"/>
      <c r="AZ332" s="112"/>
      <c r="BA332" s="112"/>
      <c r="BB332" s="112"/>
      <c r="BC332" s="112"/>
      <c r="BD332" s="112"/>
      <c r="BE332" s="112"/>
      <c r="BF332" s="112"/>
      <c r="BG332" s="112"/>
      <c r="BH332" s="112"/>
      <c r="BI332" s="112"/>
      <c r="BJ332" s="112"/>
      <c r="BK332" s="112"/>
      <c r="BL332" s="112"/>
      <c r="BM332" s="112"/>
      <c r="BN332" s="112"/>
      <c r="BO332" s="112"/>
      <c r="BP332" s="112"/>
      <c r="BQ332" s="112"/>
      <c r="BR332" s="112"/>
      <c r="BS332" s="112"/>
      <c r="BT332" s="112"/>
      <c r="BU332" s="112"/>
      <c r="BV332" s="112"/>
      <c r="BW332" s="112"/>
      <c r="BX332" s="112"/>
      <c r="BY332" s="112"/>
      <c r="BZ332" s="112"/>
      <c r="CA332" s="112"/>
      <c r="CB332" s="112"/>
      <c r="CC332" s="112"/>
      <c r="CD332" s="112"/>
      <c r="CE332" s="112"/>
      <c r="CF332" s="112"/>
      <c r="CG332" s="112"/>
      <c r="CH332" s="112"/>
      <c r="CI332" s="112"/>
      <c r="CJ332" s="112"/>
      <c r="CK332" s="112"/>
      <c r="CL332" s="112"/>
      <c r="CM332" s="112"/>
      <c r="CN332" s="112"/>
      <c r="CO332" s="112"/>
      <c r="CP332" s="112"/>
      <c r="CQ332" s="112"/>
      <c r="CR332" s="112"/>
      <c r="CS332" s="112"/>
      <c r="CT332" s="112"/>
      <c r="CU332" s="112"/>
      <c r="CV332" s="112"/>
      <c r="CW332" s="112"/>
      <c r="CX332" s="112"/>
      <c r="CY332" s="112"/>
      <c r="CZ332" s="112"/>
      <c r="DA332" s="112"/>
      <c r="DB332" s="112"/>
      <c r="DC332" s="112"/>
      <c r="DD332" s="112"/>
      <c r="DE332" s="112"/>
      <c r="DF332" s="112"/>
      <c r="DG332" s="112"/>
      <c r="DH332" s="112"/>
      <c r="DI332" s="112"/>
      <c r="DJ332" s="112"/>
      <c r="DK332" s="112"/>
      <c r="DL332" s="112"/>
      <c r="DM332" s="112"/>
      <c r="DN332" s="112"/>
      <c r="DO332" s="112"/>
      <c r="DP332" s="112"/>
      <c r="DQ332" s="112"/>
      <c r="DR332" s="112"/>
      <c r="DS332" s="112"/>
      <c r="DT332" s="112"/>
      <c r="DU332" s="112"/>
      <c r="DV332" s="112"/>
      <c r="DW332" s="112"/>
      <c r="DX332" s="112"/>
      <c r="DY332" s="112"/>
      <c r="DZ332" s="112"/>
      <c r="EA332" s="112"/>
      <c r="EB332" s="112"/>
      <c r="EC332" s="112"/>
    </row>
    <row r="333" spans="1:133" s="369" customFormat="1" ht="15" x14ac:dyDescent="0.25">
      <c r="A333" s="87"/>
      <c r="B333" s="87"/>
      <c r="C333" s="87"/>
      <c r="D333" s="87"/>
      <c r="E333" s="117"/>
      <c r="F333" s="104"/>
      <c r="G333" s="104"/>
      <c r="H333" s="87"/>
      <c r="I333" s="87"/>
      <c r="J333" s="87"/>
      <c r="K333" s="87"/>
      <c r="L333" s="87"/>
      <c r="M333" s="87"/>
      <c r="N333" s="87"/>
      <c r="O333" s="87"/>
      <c r="P333" s="89">
        <f>+P332</f>
        <v>1440000000</v>
      </c>
      <c r="Q333" s="104"/>
      <c r="R333" s="106"/>
      <c r="S333" s="87"/>
      <c r="T333" s="96"/>
      <c r="U333" s="104"/>
      <c r="V333" s="120"/>
      <c r="W333" s="87"/>
      <c r="X333" s="96"/>
      <c r="Y333" s="104"/>
      <c r="Z333" s="87"/>
      <c r="AA333" s="96"/>
      <c r="AB333" s="104"/>
    </row>
    <row r="334" spans="1:133" s="64" customFormat="1" ht="17.25" thickBot="1" x14ac:dyDescent="0.35">
      <c r="A334" s="367"/>
      <c r="B334" s="367"/>
      <c r="C334" s="232"/>
      <c r="D334" s="232"/>
      <c r="E334" s="232"/>
      <c r="F334" s="233"/>
      <c r="G334" s="232"/>
      <c r="H334" s="232"/>
      <c r="I334" s="228"/>
      <c r="J334" s="228"/>
      <c r="K334" s="228"/>
      <c r="L334" s="42"/>
      <c r="M334" s="42"/>
      <c r="N334" s="55" t="s">
        <v>29</v>
      </c>
      <c r="O334" s="55"/>
      <c r="P334" s="56">
        <f>+P296+P316+P323+P327+P325+P329+P331+P333</f>
        <v>10360164221</v>
      </c>
      <c r="Q334" s="57"/>
      <c r="R334" s="57"/>
      <c r="S334" s="57"/>
      <c r="T334" s="57"/>
      <c r="U334" s="68">
        <f>+U296+U316+U323+U327+U325+U329+U331</f>
        <v>5794859548</v>
      </c>
      <c r="V334" s="368">
        <f>(U334*1)/P334</f>
        <v>0.55934051086312409</v>
      </c>
      <c r="W334" s="352"/>
      <c r="X334" s="114"/>
      <c r="Y334" s="115">
        <f>+Y296+Y316+Y323+Y327+Y325+Y329+Y331</f>
        <v>5604046517</v>
      </c>
      <c r="Z334" s="352"/>
      <c r="AA334" s="114"/>
      <c r="AB334" s="116">
        <f>+AB296+AB316+AB323+AB327+AB325+AB329+AB331</f>
        <v>1654251261.9300001</v>
      </c>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row>
    <row r="335" spans="1:133" ht="15" x14ac:dyDescent="0.25">
      <c r="P335" s="306"/>
      <c r="V335" s="4"/>
    </row>
    <row r="336" spans="1:133" ht="15" x14ac:dyDescent="0.25">
      <c r="U336" s="39"/>
      <c r="V336" s="6"/>
      <c r="W336" s="39"/>
      <c r="AB336" s="268"/>
    </row>
    <row r="337" spans="21:23" ht="15" x14ac:dyDescent="0.25">
      <c r="U337" s="39"/>
      <c r="V337" s="6"/>
      <c r="W337" s="39"/>
    </row>
    <row r="338" spans="21:23" ht="15" x14ac:dyDescent="0.25">
      <c r="U338" s="39"/>
      <c r="V338" s="6"/>
      <c r="W338" s="39"/>
    </row>
    <row r="339" spans="21:23" ht="15" x14ac:dyDescent="0.25">
      <c r="U339" s="39"/>
      <c r="V339" s="6"/>
      <c r="W339" s="39"/>
    </row>
    <row r="340" spans="21:23" ht="15" x14ac:dyDescent="0.25">
      <c r="U340" s="39"/>
      <c r="V340" s="6"/>
      <c r="W340" s="39"/>
    </row>
    <row r="341" spans="21:23" ht="15" x14ac:dyDescent="0.25">
      <c r="U341" s="39"/>
      <c r="V341" s="6"/>
      <c r="W341" s="39"/>
    </row>
    <row r="342" spans="21:23" ht="15" x14ac:dyDescent="0.25">
      <c r="U342" s="39"/>
      <c r="V342" s="6"/>
      <c r="W342" s="39"/>
    </row>
    <row r="343" spans="21:23" ht="15" x14ac:dyDescent="0.25">
      <c r="U343" s="39"/>
      <c r="V343" s="6"/>
      <c r="W343" s="39"/>
    </row>
    <row r="344" spans="21:23" ht="15" x14ac:dyDescent="0.25">
      <c r="U344" s="39"/>
      <c r="V344" s="7"/>
      <c r="W344" s="39"/>
    </row>
    <row r="345" spans="21:23" ht="15" x14ac:dyDescent="0.25"/>
    <row r="346" spans="21:23" ht="15" x14ac:dyDescent="0.25"/>
    <row r="347" spans="21:23" ht="15" x14ac:dyDescent="0.25"/>
    <row r="348" spans="21:23" ht="15" x14ac:dyDescent="0.25"/>
    <row r="349" spans="21:23" ht="15" x14ac:dyDescent="0.25"/>
    <row r="350" spans="21:23" ht="15" x14ac:dyDescent="0.25"/>
    <row r="351" spans="21:23" ht="15" x14ac:dyDescent="0.25"/>
    <row r="352" spans="21:23" ht="15" x14ac:dyDescent="0.25"/>
    <row r="353" ht="15" x14ac:dyDescent="0.25"/>
    <row r="354" ht="15" x14ac:dyDescent="0.25"/>
    <row r="355" ht="15" x14ac:dyDescent="0.25"/>
    <row r="356" ht="15" x14ac:dyDescent="0.25"/>
    <row r="357" ht="15" x14ac:dyDescent="0.25"/>
    <row r="358" ht="15" x14ac:dyDescent="0.25"/>
    <row r="359" ht="15" x14ac:dyDescent="0.25"/>
    <row r="360" ht="15" x14ac:dyDescent="0.25"/>
    <row r="361" ht="15" x14ac:dyDescent="0.25"/>
    <row r="362" ht="15" x14ac:dyDescent="0.25"/>
    <row r="363" ht="15" x14ac:dyDescent="0.25"/>
    <row r="364" ht="15" x14ac:dyDescent="0.25"/>
    <row r="365" ht="15" x14ac:dyDescent="0.25"/>
    <row r="366" ht="15" x14ac:dyDescent="0.25"/>
    <row r="367" ht="15" x14ac:dyDescent="0.25"/>
    <row r="368" ht="15" x14ac:dyDescent="0.25"/>
    <row r="369" ht="15" x14ac:dyDescent="0.25"/>
    <row r="370" ht="15" x14ac:dyDescent="0.25"/>
    <row r="371" ht="15" x14ac:dyDescent="0.25"/>
    <row r="372" ht="15" x14ac:dyDescent="0.25"/>
    <row r="373" ht="15" x14ac:dyDescent="0.25"/>
    <row r="374" ht="15" x14ac:dyDescent="0.25"/>
    <row r="375" ht="15" x14ac:dyDescent="0.25"/>
    <row r="376" ht="15" x14ac:dyDescent="0.25"/>
    <row r="377" ht="15" x14ac:dyDescent="0.25"/>
    <row r="378" ht="15" x14ac:dyDescent="0.25"/>
    <row r="379" ht="15" x14ac:dyDescent="0.25"/>
    <row r="380" ht="15" x14ac:dyDescent="0.25"/>
    <row r="381" ht="15" x14ac:dyDescent="0.25"/>
    <row r="382" ht="15" x14ac:dyDescent="0.25"/>
    <row r="383" ht="15" x14ac:dyDescent="0.25"/>
    <row r="384" ht="15" x14ac:dyDescent="0.25"/>
    <row r="385" ht="15" x14ac:dyDescent="0.25"/>
    <row r="386" ht="15" x14ac:dyDescent="0.25"/>
    <row r="387" ht="15" customHeight="1" x14ac:dyDescent="0.25"/>
    <row r="388" ht="15"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hidden="1" customHeight="1" x14ac:dyDescent="0.25"/>
    <row r="842" ht="15" hidden="1" customHeight="1" x14ac:dyDescent="0.25"/>
    <row r="843" ht="15" hidden="1" customHeight="1" x14ac:dyDescent="0.25"/>
    <row r="844" ht="15" hidden="1" customHeight="1" x14ac:dyDescent="0.25"/>
    <row r="845" ht="15" hidden="1" customHeight="1" x14ac:dyDescent="0.25"/>
    <row r="846" ht="15" hidden="1" customHeight="1" x14ac:dyDescent="0.25"/>
    <row r="847" ht="15" hidden="1" customHeight="1" x14ac:dyDescent="0.25"/>
    <row r="848" ht="15" hidden="1" customHeight="1" x14ac:dyDescent="0.25"/>
    <row r="849" ht="15" hidden="1" customHeight="1" x14ac:dyDescent="0.25"/>
    <row r="850" ht="15" hidden="1" customHeight="1" x14ac:dyDescent="0.25"/>
    <row r="851" ht="15" hidden="1" customHeight="1" x14ac:dyDescent="0.25"/>
    <row r="852" ht="15" hidden="1" customHeight="1" x14ac:dyDescent="0.25"/>
    <row r="853" ht="15" hidden="1" customHeight="1" x14ac:dyDescent="0.25"/>
    <row r="854" ht="15" hidden="1" customHeight="1" x14ac:dyDescent="0.25"/>
    <row r="855" ht="15" hidden="1" customHeight="1" x14ac:dyDescent="0.25"/>
    <row r="856" ht="15" hidden="1" customHeight="1" x14ac:dyDescent="0.25"/>
    <row r="857" ht="15" hidden="1" customHeight="1" x14ac:dyDescent="0.25"/>
    <row r="858" ht="15" hidden="1" customHeight="1" x14ac:dyDescent="0.25"/>
    <row r="859" ht="15" hidden="1" customHeight="1" x14ac:dyDescent="0.25"/>
    <row r="860" ht="15" hidden="1" customHeight="1" x14ac:dyDescent="0.25"/>
    <row r="861" ht="15" hidden="1" customHeight="1" x14ac:dyDescent="0.25"/>
    <row r="862" ht="15" hidden="1" customHeight="1" x14ac:dyDescent="0.25"/>
    <row r="863" ht="15" hidden="1" customHeight="1" x14ac:dyDescent="0.25"/>
    <row r="864" ht="15" hidden="1" customHeight="1" x14ac:dyDescent="0.25"/>
    <row r="865" ht="15" hidden="1" customHeight="1" x14ac:dyDescent="0.25"/>
    <row r="866" ht="15" hidden="1" customHeight="1" x14ac:dyDescent="0.25"/>
    <row r="867" ht="15" hidden="1" customHeight="1" x14ac:dyDescent="0.25"/>
    <row r="868" ht="15" hidden="1" customHeight="1" x14ac:dyDescent="0.25"/>
    <row r="869" ht="15" hidden="1" customHeight="1" x14ac:dyDescent="0.25"/>
    <row r="870" ht="15" hidden="1" customHeight="1" x14ac:dyDescent="0.25"/>
    <row r="871" ht="15" hidden="1" customHeight="1" x14ac:dyDescent="0.25"/>
    <row r="872" ht="15" hidden="1" customHeight="1" x14ac:dyDescent="0.25"/>
    <row r="873" ht="15" hidden="1" customHeight="1" x14ac:dyDescent="0.25"/>
    <row r="874" ht="15" hidden="1" customHeight="1" x14ac:dyDescent="0.25"/>
    <row r="875" ht="15" hidden="1" customHeight="1" x14ac:dyDescent="0.25"/>
    <row r="876" ht="15" hidden="1" customHeight="1" x14ac:dyDescent="0.25"/>
    <row r="877" ht="15" hidden="1" customHeight="1" x14ac:dyDescent="0.25"/>
    <row r="878" ht="15" hidden="1" customHeight="1" x14ac:dyDescent="0.25"/>
    <row r="879" ht="15" hidden="1" customHeight="1" x14ac:dyDescent="0.25"/>
    <row r="880" ht="15" hidden="1" customHeight="1" x14ac:dyDescent="0.25"/>
    <row r="881" ht="15" hidden="1" customHeight="1" x14ac:dyDescent="0.25"/>
    <row r="882" ht="15" hidden="1" customHeight="1" x14ac:dyDescent="0.25"/>
    <row r="883" ht="15" hidden="1" customHeight="1" x14ac:dyDescent="0.25"/>
    <row r="884" ht="15" hidden="1" customHeight="1" x14ac:dyDescent="0.25"/>
    <row r="885" ht="15" hidden="1" customHeight="1" x14ac:dyDescent="0.25"/>
    <row r="886" ht="15" hidden="1" customHeight="1" x14ac:dyDescent="0.25"/>
    <row r="887" ht="15" hidden="1" customHeight="1" x14ac:dyDescent="0.25"/>
    <row r="888" ht="15" hidden="1" customHeight="1" x14ac:dyDescent="0.25"/>
    <row r="889" ht="15" hidden="1" customHeight="1" x14ac:dyDescent="0.25"/>
    <row r="890" ht="15" hidden="1" customHeight="1" x14ac:dyDescent="0.25"/>
    <row r="891" ht="15" hidden="1" customHeight="1" x14ac:dyDescent="0.25"/>
    <row r="892" ht="15" hidden="1" customHeight="1" x14ac:dyDescent="0.25"/>
    <row r="893" ht="15" hidden="1" customHeight="1" x14ac:dyDescent="0.25"/>
    <row r="894" ht="15" hidden="1" customHeight="1" x14ac:dyDescent="0.25"/>
    <row r="895" ht="15" hidden="1" customHeight="1" x14ac:dyDescent="0.25"/>
    <row r="896" ht="15" hidden="1" customHeight="1" x14ac:dyDescent="0.25"/>
    <row r="897" ht="15" hidden="1" customHeight="1" x14ac:dyDescent="0.25"/>
    <row r="898" ht="15" hidden="1" customHeight="1" x14ac:dyDescent="0.25"/>
    <row r="899" ht="15" hidden="1" customHeight="1" x14ac:dyDescent="0.25"/>
    <row r="900" ht="15" hidden="1" customHeight="1" x14ac:dyDescent="0.25"/>
    <row r="901" ht="15" hidden="1" customHeight="1" x14ac:dyDescent="0.25"/>
    <row r="902" ht="15" hidden="1" customHeight="1" x14ac:dyDescent="0.25"/>
    <row r="903" ht="15" hidden="1" customHeight="1" x14ac:dyDescent="0.25"/>
    <row r="904" ht="15" hidden="1" customHeight="1" x14ac:dyDescent="0.25"/>
    <row r="905" ht="15" hidden="1" customHeight="1" x14ac:dyDescent="0.25"/>
    <row r="906" ht="15" hidden="1" customHeight="1" x14ac:dyDescent="0.25"/>
    <row r="907" ht="15" hidden="1" customHeight="1" x14ac:dyDescent="0.25"/>
    <row r="908" ht="15" hidden="1" customHeight="1" x14ac:dyDescent="0.25"/>
    <row r="909" ht="15" hidden="1" customHeight="1" x14ac:dyDescent="0.25"/>
    <row r="910" ht="15" hidden="1" customHeight="1" x14ac:dyDescent="0.25"/>
    <row r="911" ht="15" hidden="1" customHeight="1" x14ac:dyDescent="0.25"/>
    <row r="912" ht="15" hidden="1" customHeight="1" x14ac:dyDescent="0.25"/>
    <row r="913" ht="15" hidden="1" customHeight="1" x14ac:dyDescent="0.25"/>
    <row r="914" ht="15" hidden="1" customHeight="1" x14ac:dyDescent="0.25"/>
    <row r="915" ht="15" hidden="1" customHeight="1" x14ac:dyDescent="0.25"/>
    <row r="916" ht="15" hidden="1" customHeight="1" x14ac:dyDescent="0.25"/>
    <row r="917" ht="15" hidden="1" customHeight="1" x14ac:dyDescent="0.25"/>
    <row r="918" ht="15" hidden="1" customHeight="1" x14ac:dyDescent="0.25"/>
    <row r="919" ht="15" hidden="1" customHeight="1" x14ac:dyDescent="0.25"/>
    <row r="920" ht="15" hidden="1" customHeight="1" x14ac:dyDescent="0.25"/>
    <row r="921" ht="15" hidden="1" customHeight="1" x14ac:dyDescent="0.25"/>
    <row r="922" ht="15" hidden="1" customHeight="1" x14ac:dyDescent="0.25"/>
    <row r="923" ht="15" hidden="1" customHeight="1" x14ac:dyDescent="0.25"/>
    <row r="924" ht="15" hidden="1" customHeight="1" x14ac:dyDescent="0.25"/>
    <row r="925" ht="15" hidden="1" customHeight="1" x14ac:dyDescent="0.25"/>
    <row r="926" ht="15" hidden="1" customHeight="1" x14ac:dyDescent="0.25"/>
    <row r="927" ht="15" hidden="1" customHeight="1" x14ac:dyDescent="0.25"/>
    <row r="928" ht="15" hidden="1" customHeight="1" x14ac:dyDescent="0.25"/>
    <row r="929" ht="15" hidden="1" customHeight="1" x14ac:dyDescent="0.25"/>
    <row r="930" ht="15" hidden="1" customHeight="1" x14ac:dyDescent="0.25"/>
    <row r="931" ht="15" hidden="1" customHeight="1" x14ac:dyDescent="0.25"/>
    <row r="932" ht="15" hidden="1" customHeight="1" x14ac:dyDescent="0.25"/>
    <row r="933" ht="15" hidden="1" customHeight="1" x14ac:dyDescent="0.25"/>
    <row r="934" ht="15" hidden="1" customHeight="1" x14ac:dyDescent="0.25"/>
    <row r="935" ht="15" hidden="1" customHeight="1" x14ac:dyDescent="0.25"/>
    <row r="936" ht="15" hidden="1" customHeight="1" x14ac:dyDescent="0.25"/>
    <row r="937" ht="15" hidden="1" customHeight="1" x14ac:dyDescent="0.25"/>
    <row r="938" ht="15" hidden="1" customHeight="1" x14ac:dyDescent="0.25"/>
    <row r="939" ht="15" hidden="1" customHeight="1" x14ac:dyDescent="0.25"/>
    <row r="940" ht="15" hidden="1" customHeight="1" x14ac:dyDescent="0.25"/>
    <row r="941" ht="15" hidden="1" customHeight="1" x14ac:dyDescent="0.25"/>
    <row r="942" ht="15" hidden="1" customHeight="1" x14ac:dyDescent="0.25"/>
    <row r="943" ht="15" hidden="1" customHeight="1" x14ac:dyDescent="0.25"/>
    <row r="944" ht="15" hidden="1" customHeight="1" x14ac:dyDescent="0.25"/>
    <row r="945" ht="15" hidden="1" customHeight="1" x14ac:dyDescent="0.25"/>
    <row r="946" ht="15" hidden="1" customHeight="1" x14ac:dyDescent="0.25"/>
    <row r="947" ht="15" hidden="1" customHeight="1" x14ac:dyDescent="0.25"/>
    <row r="948" ht="15" hidden="1" customHeight="1" x14ac:dyDescent="0.25"/>
    <row r="949" ht="15" hidden="1" customHeight="1" x14ac:dyDescent="0.25"/>
    <row r="950" ht="15" hidden="1" customHeight="1" x14ac:dyDescent="0.25"/>
    <row r="951" ht="15" hidden="1" customHeight="1" x14ac:dyDescent="0.25"/>
    <row r="952" ht="15" hidden="1" customHeight="1" x14ac:dyDescent="0.25"/>
    <row r="953" ht="15" hidden="1" customHeight="1" x14ac:dyDescent="0.25"/>
    <row r="954" ht="15" hidden="1" customHeight="1" x14ac:dyDescent="0.25"/>
    <row r="955" ht="15" hidden="1" customHeight="1" x14ac:dyDescent="0.25"/>
    <row r="956" ht="15" hidden="1" customHeight="1" x14ac:dyDescent="0.25"/>
    <row r="957" ht="15" hidden="1" customHeight="1" x14ac:dyDescent="0.25"/>
    <row r="958" ht="15" hidden="1" customHeight="1" x14ac:dyDescent="0.25"/>
    <row r="959" ht="15" hidden="1" customHeight="1" x14ac:dyDescent="0.25"/>
    <row r="960" ht="15" hidden="1" customHeight="1" x14ac:dyDescent="0.25"/>
    <row r="961" ht="15" hidden="1" customHeight="1" x14ac:dyDescent="0.25"/>
    <row r="962" ht="15" hidden="1" customHeight="1" x14ac:dyDescent="0.25"/>
    <row r="963" ht="15" hidden="1" customHeight="1" x14ac:dyDescent="0.25"/>
    <row r="964" ht="15" hidden="1" customHeight="1" x14ac:dyDescent="0.25"/>
    <row r="965" ht="15" hidden="1" customHeight="1" x14ac:dyDescent="0.25"/>
    <row r="966" ht="15" hidden="1" customHeight="1" x14ac:dyDescent="0.25"/>
    <row r="967" ht="15" hidden="1" customHeight="1" x14ac:dyDescent="0.25"/>
    <row r="968" ht="15" hidden="1" customHeight="1" x14ac:dyDescent="0.25"/>
    <row r="969" ht="15" hidden="1" customHeight="1" x14ac:dyDescent="0.25"/>
    <row r="970" ht="15" hidden="1" customHeight="1" x14ac:dyDescent="0.25"/>
    <row r="971" ht="15" hidden="1" customHeight="1" x14ac:dyDescent="0.25"/>
    <row r="972" ht="15" hidden="1" customHeight="1" x14ac:dyDescent="0.25"/>
    <row r="973" ht="15" hidden="1" customHeight="1" x14ac:dyDescent="0.25"/>
    <row r="974" ht="15" hidden="1" customHeight="1" x14ac:dyDescent="0.25"/>
    <row r="975" ht="15" hidden="1" customHeight="1" x14ac:dyDescent="0.25"/>
    <row r="976" ht="15" hidden="1" customHeight="1" x14ac:dyDescent="0.25"/>
    <row r="977" ht="15" hidden="1" customHeight="1" x14ac:dyDescent="0.25"/>
    <row r="978" ht="15" hidden="1" customHeight="1" x14ac:dyDescent="0.25"/>
    <row r="979" ht="15" hidden="1" customHeight="1" x14ac:dyDescent="0.25"/>
    <row r="980" ht="15" hidden="1" customHeight="1" x14ac:dyDescent="0.25"/>
    <row r="981" ht="15" hidden="1" customHeight="1" x14ac:dyDescent="0.25"/>
    <row r="982" ht="15" hidden="1" customHeight="1" x14ac:dyDescent="0.25"/>
    <row r="983" ht="15" hidden="1" customHeight="1" x14ac:dyDescent="0.25"/>
    <row r="984" ht="15" hidden="1" customHeight="1" x14ac:dyDescent="0.25"/>
    <row r="985" ht="15" hidden="1" customHeight="1" x14ac:dyDescent="0.25"/>
    <row r="986" ht="15" hidden="1" customHeight="1" x14ac:dyDescent="0.25"/>
    <row r="987" ht="15" hidden="1" customHeight="1" x14ac:dyDescent="0.25"/>
    <row r="988" ht="15" hidden="1" customHeight="1" x14ac:dyDescent="0.25"/>
    <row r="989" ht="15" hidden="1" customHeight="1" x14ac:dyDescent="0.25"/>
    <row r="990" ht="15" hidden="1" customHeight="1" x14ac:dyDescent="0.25"/>
    <row r="991" ht="15" hidden="1" customHeight="1" x14ac:dyDescent="0.25"/>
    <row r="992" ht="15" hidden="1" customHeight="1" x14ac:dyDescent="0.25"/>
    <row r="993" ht="15" hidden="1" customHeight="1" x14ac:dyDescent="0.25"/>
    <row r="994" ht="15" hidden="1" customHeight="1" x14ac:dyDescent="0.25"/>
    <row r="995" ht="15" hidden="1" customHeight="1" x14ac:dyDescent="0.25"/>
    <row r="996" ht="15" hidden="1" customHeight="1" x14ac:dyDescent="0.25"/>
    <row r="997" ht="15" hidden="1" customHeight="1" x14ac:dyDescent="0.25"/>
    <row r="998" ht="15" hidden="1" customHeight="1" x14ac:dyDescent="0.25"/>
    <row r="999" ht="15" hidden="1" customHeight="1" x14ac:dyDescent="0.25"/>
    <row r="1000" ht="15" hidden="1" customHeight="1" x14ac:dyDescent="0.25"/>
    <row r="1001" ht="15" hidden="1" customHeight="1" x14ac:dyDescent="0.25"/>
    <row r="1002" ht="15" hidden="1" customHeight="1" x14ac:dyDescent="0.25"/>
    <row r="1003" ht="15" hidden="1" customHeight="1" x14ac:dyDescent="0.25"/>
    <row r="1004" ht="15" hidden="1" customHeight="1" x14ac:dyDescent="0.25"/>
    <row r="1005" ht="15" hidden="1" customHeight="1" x14ac:dyDescent="0.25"/>
    <row r="1006" ht="15" hidden="1" customHeight="1" x14ac:dyDescent="0.25"/>
    <row r="1007" ht="15" hidden="1" customHeight="1" x14ac:dyDescent="0.25"/>
    <row r="1008" ht="15" hidden="1" customHeight="1" x14ac:dyDescent="0.25"/>
    <row r="1009" ht="15" hidden="1" customHeight="1" x14ac:dyDescent="0.25"/>
    <row r="1010" ht="15" hidden="1" customHeight="1" x14ac:dyDescent="0.25"/>
    <row r="1011" ht="15" hidden="1" customHeight="1" x14ac:dyDescent="0.25"/>
    <row r="1012" ht="15" hidden="1" customHeight="1" x14ac:dyDescent="0.25"/>
    <row r="1013" ht="15" hidden="1" customHeight="1" x14ac:dyDescent="0.25"/>
    <row r="1014" ht="15" hidden="1" customHeight="1" x14ac:dyDescent="0.25"/>
    <row r="1015" ht="15" hidden="1" customHeight="1" x14ac:dyDescent="0.25"/>
    <row r="1016" ht="15" hidden="1" customHeight="1" x14ac:dyDescent="0.25"/>
    <row r="1017" ht="15" hidden="1" customHeight="1" x14ac:dyDescent="0.25"/>
    <row r="1018" ht="15" hidden="1" customHeight="1" x14ac:dyDescent="0.25"/>
    <row r="1019" ht="15" hidden="1" customHeight="1" x14ac:dyDescent="0.25"/>
    <row r="1020" ht="15" hidden="1" customHeight="1" x14ac:dyDescent="0.25"/>
    <row r="1021" ht="15" hidden="1" customHeight="1" x14ac:dyDescent="0.25"/>
    <row r="1022" ht="15" hidden="1" customHeight="1" x14ac:dyDescent="0.25"/>
    <row r="1023" ht="15" hidden="1" customHeight="1" x14ac:dyDescent="0.25"/>
    <row r="1024" ht="15" hidden="1" customHeight="1" x14ac:dyDescent="0.25"/>
    <row r="1025" ht="15" hidden="1" customHeight="1" x14ac:dyDescent="0.25"/>
    <row r="1026" ht="15" hidden="1" customHeight="1" x14ac:dyDescent="0.25"/>
    <row r="1027" ht="15" hidden="1" customHeight="1" x14ac:dyDescent="0.25"/>
    <row r="1028" ht="15" hidden="1" customHeight="1" x14ac:dyDescent="0.25"/>
    <row r="1029" ht="15" hidden="1" customHeight="1" x14ac:dyDescent="0.25"/>
    <row r="1030" ht="15" hidden="1" customHeight="1" x14ac:dyDescent="0.25"/>
    <row r="1031" ht="15" hidden="1" customHeight="1" x14ac:dyDescent="0.25"/>
    <row r="1032" ht="15" hidden="1" customHeight="1" x14ac:dyDescent="0.25"/>
    <row r="1033" ht="15" hidden="1" customHeight="1" x14ac:dyDescent="0.25"/>
    <row r="1034" ht="15" hidden="1" customHeight="1" x14ac:dyDescent="0.25"/>
    <row r="1035" ht="15" hidden="1" customHeight="1" x14ac:dyDescent="0.25"/>
    <row r="1036" ht="15" hidden="1" customHeight="1" x14ac:dyDescent="0.25"/>
    <row r="1037" ht="15" hidden="1" customHeight="1" x14ac:dyDescent="0.25"/>
    <row r="1038" ht="15" hidden="1" customHeight="1" x14ac:dyDescent="0.25"/>
    <row r="1039" ht="15" hidden="1" customHeight="1" x14ac:dyDescent="0.25"/>
    <row r="1040" ht="15" hidden="1" customHeight="1" x14ac:dyDescent="0.25"/>
    <row r="1041" ht="15" hidden="1" customHeight="1" x14ac:dyDescent="0.25"/>
    <row r="1042" ht="15" hidden="1" customHeight="1" x14ac:dyDescent="0.25"/>
    <row r="1043" ht="15" hidden="1" customHeight="1" x14ac:dyDescent="0.25"/>
    <row r="1044" ht="15" hidden="1" customHeight="1" x14ac:dyDescent="0.25"/>
    <row r="1045" ht="15" hidden="1" customHeight="1" x14ac:dyDescent="0.25"/>
    <row r="1046" ht="15" hidden="1" customHeight="1" x14ac:dyDescent="0.25"/>
    <row r="1047" ht="15" hidden="1" customHeight="1" x14ac:dyDescent="0.25"/>
    <row r="1048" ht="15" hidden="1" customHeight="1" x14ac:dyDescent="0.25"/>
    <row r="1049" ht="15" hidden="1" customHeight="1" x14ac:dyDescent="0.25"/>
    <row r="1050" ht="15" hidden="1" customHeight="1" x14ac:dyDescent="0.25"/>
    <row r="1051" ht="15" hidden="1" customHeight="1" x14ac:dyDescent="0.25"/>
    <row r="1052" ht="15" hidden="1" customHeight="1" x14ac:dyDescent="0.25"/>
    <row r="1053" ht="15" hidden="1" customHeight="1" x14ac:dyDescent="0.25"/>
    <row r="1054" ht="15" hidden="1" customHeight="1" x14ac:dyDescent="0.25"/>
    <row r="1055" ht="15" hidden="1" customHeight="1" x14ac:dyDescent="0.25"/>
    <row r="1056" ht="15" hidden="1" customHeight="1" x14ac:dyDescent="0.25"/>
    <row r="1057" ht="15" hidden="1" customHeight="1" x14ac:dyDescent="0.25"/>
    <row r="1058" ht="15" hidden="1" customHeight="1" x14ac:dyDescent="0.25"/>
    <row r="1059" ht="15" hidden="1" customHeight="1" x14ac:dyDescent="0.25"/>
    <row r="1060" ht="15" hidden="1" customHeight="1" x14ac:dyDescent="0.25"/>
    <row r="1061" ht="15" hidden="1" customHeight="1" x14ac:dyDescent="0.25"/>
    <row r="1062" ht="15" hidden="1" customHeight="1" x14ac:dyDescent="0.25"/>
    <row r="1063" ht="15" hidden="1" customHeight="1" x14ac:dyDescent="0.25"/>
    <row r="1064" ht="15" hidden="1" customHeight="1" x14ac:dyDescent="0.25"/>
    <row r="1065" ht="15" hidden="1" customHeight="1" x14ac:dyDescent="0.25"/>
    <row r="1066" ht="15" hidden="1" customHeight="1" x14ac:dyDescent="0.25"/>
    <row r="1067" ht="15" hidden="1" customHeight="1" x14ac:dyDescent="0.25"/>
    <row r="1068" ht="15" hidden="1" customHeight="1" x14ac:dyDescent="0.25"/>
    <row r="1069" ht="15" hidden="1" customHeight="1" x14ac:dyDescent="0.25"/>
    <row r="1070" ht="15" hidden="1" customHeight="1" x14ac:dyDescent="0.25"/>
    <row r="1071" ht="15" hidden="1" customHeight="1" x14ac:dyDescent="0.25"/>
    <row r="1072" ht="15" hidden="1" customHeight="1" x14ac:dyDescent="0.25"/>
    <row r="1073" ht="15" hidden="1" customHeight="1" x14ac:dyDescent="0.25"/>
    <row r="1074" ht="15" hidden="1" customHeight="1" x14ac:dyDescent="0.25"/>
    <row r="1075" ht="15" hidden="1" customHeight="1" x14ac:dyDescent="0.25"/>
    <row r="1076" ht="15" hidden="1" customHeight="1" x14ac:dyDescent="0.25"/>
    <row r="1077" ht="15" hidden="1" customHeight="1" x14ac:dyDescent="0.25"/>
    <row r="1078" ht="15" hidden="1" customHeight="1" x14ac:dyDescent="0.25"/>
    <row r="1079" ht="15" hidden="1" customHeight="1" x14ac:dyDescent="0.25"/>
    <row r="1080" ht="15" hidden="1" customHeight="1" x14ac:dyDescent="0.25"/>
    <row r="1081" ht="15" hidden="1" customHeight="1" x14ac:dyDescent="0.25"/>
    <row r="1082" ht="15" hidden="1" customHeight="1" x14ac:dyDescent="0.25"/>
    <row r="1083" ht="15" hidden="1" customHeight="1" x14ac:dyDescent="0.25"/>
    <row r="1084" ht="15" hidden="1" customHeight="1" x14ac:dyDescent="0.25"/>
    <row r="1085" ht="15" hidden="1" customHeight="1" x14ac:dyDescent="0.25"/>
    <row r="1086" ht="15" hidden="1" customHeight="1" x14ac:dyDescent="0.25"/>
    <row r="1087" ht="15" hidden="1" customHeight="1" x14ac:dyDescent="0.25"/>
    <row r="1088" ht="15" hidden="1" customHeight="1" x14ac:dyDescent="0.25"/>
    <row r="1089" ht="15" hidden="1" customHeight="1" x14ac:dyDescent="0.25"/>
    <row r="1090" ht="15" hidden="1" customHeight="1" x14ac:dyDescent="0.25"/>
    <row r="1091" ht="15" hidden="1" customHeight="1" x14ac:dyDescent="0.25"/>
    <row r="1092" ht="15" hidden="1" customHeight="1" x14ac:dyDescent="0.25"/>
    <row r="1093" ht="15" hidden="1" customHeight="1" x14ac:dyDescent="0.25"/>
    <row r="1094" ht="15" hidden="1" customHeight="1" x14ac:dyDescent="0.25"/>
    <row r="1095" ht="15" hidden="1" customHeight="1" x14ac:dyDescent="0.25"/>
    <row r="1096" ht="15" hidden="1" customHeight="1" x14ac:dyDescent="0.25"/>
    <row r="1097" ht="15" hidden="1" customHeight="1" x14ac:dyDescent="0.25"/>
    <row r="1098" ht="15" hidden="1" customHeight="1" x14ac:dyDescent="0.25"/>
    <row r="1099" ht="15" hidden="1" customHeight="1" x14ac:dyDescent="0.25"/>
    <row r="1100" ht="15" hidden="1" customHeight="1" x14ac:dyDescent="0.25"/>
    <row r="1101" ht="15" hidden="1" customHeight="1" x14ac:dyDescent="0.25"/>
    <row r="1102" ht="15" hidden="1" customHeight="1" x14ac:dyDescent="0.25"/>
    <row r="1103" ht="15" hidden="1" customHeight="1" x14ac:dyDescent="0.25"/>
    <row r="1104" ht="15" hidden="1" customHeight="1" x14ac:dyDescent="0.25"/>
    <row r="1105" ht="15" hidden="1" customHeight="1" x14ac:dyDescent="0.25"/>
    <row r="1106" ht="15" hidden="1" customHeight="1" x14ac:dyDescent="0.25"/>
    <row r="1107" ht="15" hidden="1" customHeight="1" x14ac:dyDescent="0.25"/>
    <row r="1108" ht="15" hidden="1" customHeight="1" x14ac:dyDescent="0.25"/>
    <row r="1109" ht="15" hidden="1" customHeight="1" x14ac:dyDescent="0.25"/>
    <row r="1110" ht="15" hidden="1" customHeight="1" x14ac:dyDescent="0.25"/>
    <row r="1111" ht="15" hidden="1" customHeight="1" x14ac:dyDescent="0.25"/>
    <row r="1112" ht="15" hidden="1" customHeight="1" x14ac:dyDescent="0.25"/>
    <row r="1113" ht="15" hidden="1" customHeight="1" x14ac:dyDescent="0.25"/>
    <row r="1114" ht="15" hidden="1" customHeight="1" x14ac:dyDescent="0.25"/>
    <row r="1115" ht="15" hidden="1" customHeight="1" x14ac:dyDescent="0.25"/>
    <row r="1116" ht="15" hidden="1" customHeight="1" x14ac:dyDescent="0.25"/>
    <row r="1117" ht="15" hidden="1" customHeight="1" x14ac:dyDescent="0.25"/>
    <row r="1118" ht="15" hidden="1" customHeight="1" x14ac:dyDescent="0.25"/>
    <row r="1119" ht="15" hidden="1" customHeight="1" x14ac:dyDescent="0.25"/>
    <row r="1120" ht="15" hidden="1" customHeight="1" x14ac:dyDescent="0.25"/>
    <row r="1121" ht="15" hidden="1" customHeight="1" x14ac:dyDescent="0.25"/>
    <row r="1122" ht="15" hidden="1" customHeight="1" x14ac:dyDescent="0.25"/>
    <row r="1123" ht="15" hidden="1" customHeight="1" x14ac:dyDescent="0.25"/>
    <row r="1124" ht="15" hidden="1" customHeight="1" x14ac:dyDescent="0.25"/>
    <row r="1125" ht="15" hidden="1" customHeight="1" x14ac:dyDescent="0.25"/>
    <row r="1126" ht="15" hidden="1" customHeight="1" x14ac:dyDescent="0.25"/>
    <row r="1127" ht="15" hidden="1" customHeight="1" x14ac:dyDescent="0.25"/>
    <row r="1128" ht="15" hidden="1" customHeight="1" x14ac:dyDescent="0.25"/>
    <row r="1129" ht="15" hidden="1"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sheetData>
  <sheetProtection algorithmName="SHA-512" hashValue="JcojENtg6Um4dlU7NIfZacaPI4rF1nY8nOoJNjOolxYQsK2qqXhB8wt83JaQn79P4b3xjBADkC9nAr0gXUDPUw==" saltValue="pbBkWj9gc1AWoXnOfUvtpQ==" spinCount="100000" sheet="1" objects="1" scenarios="1" selectLockedCells="1" selectUnlockedCells="1"/>
  <mergeCells count="169">
    <mergeCell ref="Q317:Q322"/>
    <mergeCell ref="M312:M314"/>
    <mergeCell ref="N312:N314"/>
    <mergeCell ref="O312:O314"/>
    <mergeCell ref="P312:P314"/>
    <mergeCell ref="J318:J322"/>
    <mergeCell ref="K318:K322"/>
    <mergeCell ref="L318:L322"/>
    <mergeCell ref="D318:D322"/>
    <mergeCell ref="C317:C322"/>
    <mergeCell ref="B317:B322"/>
    <mergeCell ref="A317:A322"/>
    <mergeCell ref="E318:E322"/>
    <mergeCell ref="F318:F322"/>
    <mergeCell ref="G318:G322"/>
    <mergeCell ref="H318:H322"/>
    <mergeCell ref="I318:I322"/>
    <mergeCell ref="M318:M322"/>
    <mergeCell ref="N318:N322"/>
    <mergeCell ref="O318:O322"/>
    <mergeCell ref="P318:P322"/>
    <mergeCell ref="N302:N310"/>
    <mergeCell ref="O302:O310"/>
    <mergeCell ref="P302:P310"/>
    <mergeCell ref="L287:L295"/>
    <mergeCell ref="K98:K161"/>
    <mergeCell ref="L98:L161"/>
    <mergeCell ref="N162:N224"/>
    <mergeCell ref="O162:O224"/>
    <mergeCell ref="P162:P224"/>
    <mergeCell ref="O98:O161"/>
    <mergeCell ref="K297:K301"/>
    <mergeCell ref="K302:K310"/>
    <mergeCell ref="D287:D295"/>
    <mergeCell ref="E287:E295"/>
    <mergeCell ref="F287:F295"/>
    <mergeCell ref="G287:G295"/>
    <mergeCell ref="H287:H295"/>
    <mergeCell ref="I287:I295"/>
    <mergeCell ref="J287:J295"/>
    <mergeCell ref="K287:K295"/>
    <mergeCell ref="S225:S252"/>
    <mergeCell ref="T225:T252"/>
    <mergeCell ref="U225:U252"/>
    <mergeCell ref="N72:N97"/>
    <mergeCell ref="K8:K71"/>
    <mergeCell ref="L8:L71"/>
    <mergeCell ref="O72:O97"/>
    <mergeCell ref="P72:P97"/>
    <mergeCell ref="R162:R189"/>
    <mergeCell ref="S162:S189"/>
    <mergeCell ref="T162:T189"/>
    <mergeCell ref="U162:U189"/>
    <mergeCell ref="U72:U81"/>
    <mergeCell ref="T72:T81"/>
    <mergeCell ref="S72:S81"/>
    <mergeCell ref="R72:R81"/>
    <mergeCell ref="R98:R125"/>
    <mergeCell ref="S98:S125"/>
    <mergeCell ref="T98:T125"/>
    <mergeCell ref="U98:U125"/>
    <mergeCell ref="M8:M71"/>
    <mergeCell ref="N8:N71"/>
    <mergeCell ref="O8:O71"/>
    <mergeCell ref="P8:P71"/>
    <mergeCell ref="AA2:AB2"/>
    <mergeCell ref="B3:Z3"/>
    <mergeCell ref="AA3:AB3"/>
    <mergeCell ref="B4:Z5"/>
    <mergeCell ref="AA4:AB4"/>
    <mergeCell ref="AA5:AB5"/>
    <mergeCell ref="R8:R35"/>
    <mergeCell ref="S8:S35"/>
    <mergeCell ref="T8:T35"/>
    <mergeCell ref="U8:U35"/>
    <mergeCell ref="E8:E71"/>
    <mergeCell ref="D8:D71"/>
    <mergeCell ref="F8:F71"/>
    <mergeCell ref="G8:G71"/>
    <mergeCell ref="H8:H71"/>
    <mergeCell ref="I8:I71"/>
    <mergeCell ref="J8:J71"/>
    <mergeCell ref="B8:B295"/>
    <mergeCell ref="C8:C295"/>
    <mergeCell ref="D72:D97"/>
    <mergeCell ref="E72:E97"/>
    <mergeCell ref="F72:F97"/>
    <mergeCell ref="G72:G97"/>
    <mergeCell ref="R225:R252"/>
    <mergeCell ref="A2:A5"/>
    <mergeCell ref="B2:Z2"/>
    <mergeCell ref="D162:D224"/>
    <mergeCell ref="E162:E224"/>
    <mergeCell ref="F162:F224"/>
    <mergeCell ref="G162:G224"/>
    <mergeCell ref="H162:H224"/>
    <mergeCell ref="I162:I224"/>
    <mergeCell ref="J162:J224"/>
    <mergeCell ref="G98:G161"/>
    <mergeCell ref="H98:H161"/>
    <mergeCell ref="I98:I161"/>
    <mergeCell ref="J98:J161"/>
    <mergeCell ref="A8:A295"/>
    <mergeCell ref="D98:D161"/>
    <mergeCell ref="E98:E161"/>
    <mergeCell ref="F98:F161"/>
    <mergeCell ref="Q8:Q295"/>
    <mergeCell ref="H72:H97"/>
    <mergeCell ref="I72:I97"/>
    <mergeCell ref="J72:J97"/>
    <mergeCell ref="K72:K97"/>
    <mergeCell ref="L72:L97"/>
    <mergeCell ref="M72:M97"/>
    <mergeCell ref="D225:D286"/>
    <mergeCell ref="E225:E286"/>
    <mergeCell ref="F225:F286"/>
    <mergeCell ref="G225:G286"/>
    <mergeCell ref="H225:H286"/>
    <mergeCell ref="I225:I286"/>
    <mergeCell ref="P98:P161"/>
    <mergeCell ref="K162:K224"/>
    <mergeCell ref="L162:L224"/>
    <mergeCell ref="M162:M224"/>
    <mergeCell ref="J225:J286"/>
    <mergeCell ref="M98:M161"/>
    <mergeCell ref="N98:N161"/>
    <mergeCell ref="Q297:Q315"/>
    <mergeCell ref="H297:H301"/>
    <mergeCell ref="L297:L301"/>
    <mergeCell ref="N297:N301"/>
    <mergeCell ref="O297:O301"/>
    <mergeCell ref="O225:O286"/>
    <mergeCell ref="P225:P286"/>
    <mergeCell ref="M287:M295"/>
    <mergeCell ref="N287:N295"/>
    <mergeCell ref="K225:K286"/>
    <mergeCell ref="L225:L286"/>
    <mergeCell ref="M225:M286"/>
    <mergeCell ref="N225:N286"/>
    <mergeCell ref="P297:P301"/>
    <mergeCell ref="H312:H314"/>
    <mergeCell ref="I312:I314"/>
    <mergeCell ref="J312:J314"/>
    <mergeCell ref="K312:K314"/>
    <mergeCell ref="L312:L314"/>
    <mergeCell ref="O287:O295"/>
    <mergeCell ref="P287:P295"/>
    <mergeCell ref="L302:L310"/>
    <mergeCell ref="M302:M310"/>
    <mergeCell ref="H302:H310"/>
    <mergeCell ref="A297:A315"/>
    <mergeCell ref="B297:B315"/>
    <mergeCell ref="C297:C315"/>
    <mergeCell ref="D297:D301"/>
    <mergeCell ref="E297:E301"/>
    <mergeCell ref="F297:F301"/>
    <mergeCell ref="G297:G301"/>
    <mergeCell ref="I297:I301"/>
    <mergeCell ref="J297:J301"/>
    <mergeCell ref="G312:G314"/>
    <mergeCell ref="D312:D314"/>
    <mergeCell ref="E312:E314"/>
    <mergeCell ref="F312:F314"/>
    <mergeCell ref="D302:D310"/>
    <mergeCell ref="E302:E310"/>
    <mergeCell ref="F302:F310"/>
    <mergeCell ref="G302:G310"/>
    <mergeCell ref="I302:I310"/>
    <mergeCell ref="J302:J310"/>
  </mergeCells>
  <conditionalFormatting sqref="V344:V1048576 V298:V302 V317:V322 V326 V334 V304:V315 V7:V295">
    <cfRule type="cellIs" dxfId="219" priority="91" operator="between">
      <formula>0.51</formula>
      <formula>0.69</formula>
    </cfRule>
    <cfRule type="cellIs" dxfId="218" priority="92" operator="between">
      <formula>0.51</formula>
      <formula>0.69</formula>
    </cfRule>
    <cfRule type="cellIs" dxfId="217" priority="93" operator="lessThan">
      <formula>0.5</formula>
    </cfRule>
    <cfRule type="cellIs" dxfId="216" priority="94" operator="greaterThan">
      <formula>0.7</formula>
    </cfRule>
    <cfRule type="cellIs" dxfId="215" priority="95" operator="between">
      <formula>0.51</formula>
      <formula>0.69</formula>
    </cfRule>
    <cfRule type="cellIs" dxfId="214" priority="96" operator="lessThan">
      <formula>50</formula>
    </cfRule>
    <cfRule type="cellIs" dxfId="213" priority="97" operator="greaterThan">
      <formula>0.7</formula>
    </cfRule>
    <cfRule type="cellIs" dxfId="212" priority="98" operator="between">
      <formula>0.51</formula>
      <formula>0.69</formula>
    </cfRule>
    <cfRule type="cellIs" dxfId="211" priority="99" operator="lessThan">
      <formula>0.5</formula>
    </cfRule>
    <cfRule type="cellIs" dxfId="210" priority="100" operator="greaterThan">
      <formula>0.7</formula>
    </cfRule>
  </conditionalFormatting>
  <conditionalFormatting sqref="V296">
    <cfRule type="cellIs" dxfId="209" priority="81" operator="between">
      <formula>0.51</formula>
      <formula>0.69</formula>
    </cfRule>
    <cfRule type="cellIs" dxfId="208" priority="82" operator="between">
      <formula>0.51</formula>
      <formula>0.69</formula>
    </cfRule>
    <cfRule type="cellIs" dxfId="207" priority="83" operator="lessThan">
      <formula>0.5</formula>
    </cfRule>
    <cfRule type="cellIs" dxfId="206" priority="84" operator="greaterThan">
      <formula>0.7</formula>
    </cfRule>
    <cfRule type="cellIs" dxfId="205" priority="85" operator="between">
      <formula>0.51</formula>
      <formula>0.69</formula>
    </cfRule>
    <cfRule type="cellIs" dxfId="204" priority="86" operator="lessThan">
      <formula>50</formula>
    </cfRule>
    <cfRule type="cellIs" dxfId="203" priority="87" operator="greaterThan">
      <formula>0.7</formula>
    </cfRule>
    <cfRule type="cellIs" dxfId="202" priority="88" operator="between">
      <formula>0.51</formula>
      <formula>0.69</formula>
    </cfRule>
    <cfRule type="cellIs" dxfId="201" priority="89" operator="lessThan">
      <formula>0.5</formula>
    </cfRule>
    <cfRule type="cellIs" dxfId="200" priority="90" operator="greaterThan">
      <formula>0.7</formula>
    </cfRule>
  </conditionalFormatting>
  <conditionalFormatting sqref="V316">
    <cfRule type="cellIs" dxfId="199" priority="71" operator="between">
      <formula>0.51</formula>
      <formula>0.69</formula>
    </cfRule>
    <cfRule type="cellIs" dxfId="198" priority="72" operator="between">
      <formula>0.51</formula>
      <formula>0.69</formula>
    </cfRule>
    <cfRule type="cellIs" dxfId="197" priority="73" operator="lessThan">
      <formula>0.5</formula>
    </cfRule>
    <cfRule type="cellIs" dxfId="196" priority="74" operator="greaterThan">
      <formula>0.7</formula>
    </cfRule>
    <cfRule type="cellIs" dxfId="195" priority="75" operator="between">
      <formula>0.51</formula>
      <formula>0.69</formula>
    </cfRule>
    <cfRule type="cellIs" dxfId="194" priority="76" operator="lessThan">
      <formula>50</formula>
    </cfRule>
    <cfRule type="cellIs" dxfId="193" priority="77" operator="greaterThan">
      <formula>0.7</formula>
    </cfRule>
    <cfRule type="cellIs" dxfId="192" priority="78" operator="between">
      <formula>0.51</formula>
      <formula>0.69</formula>
    </cfRule>
    <cfRule type="cellIs" dxfId="191" priority="79" operator="lessThan">
      <formula>0.5</formula>
    </cfRule>
    <cfRule type="cellIs" dxfId="190" priority="80" operator="greaterThan">
      <formula>0.7</formula>
    </cfRule>
  </conditionalFormatting>
  <conditionalFormatting sqref="V323:V324">
    <cfRule type="cellIs" dxfId="189" priority="61" operator="between">
      <formula>0.51</formula>
      <formula>0.69</formula>
    </cfRule>
    <cfRule type="cellIs" dxfId="188" priority="62" operator="between">
      <formula>0.51</formula>
      <formula>0.69</formula>
    </cfRule>
    <cfRule type="cellIs" dxfId="187" priority="63" operator="lessThan">
      <formula>0.5</formula>
    </cfRule>
    <cfRule type="cellIs" dxfId="186" priority="64" operator="greaterThan">
      <formula>0.7</formula>
    </cfRule>
    <cfRule type="cellIs" dxfId="185" priority="65" operator="between">
      <formula>0.51</formula>
      <formula>0.69</formula>
    </cfRule>
    <cfRule type="cellIs" dxfId="184" priority="66" operator="lessThan">
      <formula>50</formula>
    </cfRule>
    <cfRule type="cellIs" dxfId="183" priority="67" operator="greaterThan">
      <formula>0.7</formula>
    </cfRule>
    <cfRule type="cellIs" dxfId="182" priority="68" operator="between">
      <formula>0.51</formula>
      <formula>0.69</formula>
    </cfRule>
    <cfRule type="cellIs" dxfId="181" priority="69" operator="lessThan">
      <formula>0.5</formula>
    </cfRule>
    <cfRule type="cellIs" dxfId="180" priority="70" operator="greaterThan">
      <formula>0.7</formula>
    </cfRule>
  </conditionalFormatting>
  <conditionalFormatting sqref="V327:V328 V330">
    <cfRule type="cellIs" dxfId="179" priority="51" operator="between">
      <formula>0.51</formula>
      <formula>0.69</formula>
    </cfRule>
    <cfRule type="cellIs" dxfId="178" priority="52" operator="between">
      <formula>0.51</formula>
      <formula>0.69</formula>
    </cfRule>
    <cfRule type="cellIs" dxfId="177" priority="53" operator="lessThan">
      <formula>0.5</formula>
    </cfRule>
    <cfRule type="cellIs" dxfId="176" priority="54" operator="greaterThan">
      <formula>0.7</formula>
    </cfRule>
    <cfRule type="cellIs" dxfId="175" priority="55" operator="between">
      <formula>0.51</formula>
      <formula>0.69</formula>
    </cfRule>
    <cfRule type="cellIs" dxfId="174" priority="56" operator="lessThan">
      <formula>50</formula>
    </cfRule>
    <cfRule type="cellIs" dxfId="173" priority="57" operator="greaterThan">
      <formula>0.7</formula>
    </cfRule>
    <cfRule type="cellIs" dxfId="172" priority="58" operator="between">
      <formula>0.51</formula>
      <formula>0.69</formula>
    </cfRule>
    <cfRule type="cellIs" dxfId="171" priority="59" operator="lessThan">
      <formula>0.5</formula>
    </cfRule>
    <cfRule type="cellIs" dxfId="170" priority="60" operator="greaterThan">
      <formula>0.7</formula>
    </cfRule>
  </conditionalFormatting>
  <conditionalFormatting sqref="V325">
    <cfRule type="cellIs" dxfId="169" priority="41" operator="between">
      <formula>0.51</formula>
      <formula>0.69</formula>
    </cfRule>
    <cfRule type="cellIs" dxfId="168" priority="42" operator="between">
      <formula>0.51</formula>
      <formula>0.69</formula>
    </cfRule>
    <cfRule type="cellIs" dxfId="167" priority="43" operator="lessThan">
      <formula>0.5</formula>
    </cfRule>
    <cfRule type="cellIs" dxfId="166" priority="44" operator="greaterThan">
      <formula>0.7</formula>
    </cfRule>
    <cfRule type="cellIs" dxfId="165" priority="45" operator="between">
      <formula>0.51</formula>
      <formula>0.69</formula>
    </cfRule>
    <cfRule type="cellIs" dxfId="164" priority="46" operator="lessThan">
      <formula>50</formula>
    </cfRule>
    <cfRule type="cellIs" dxfId="163" priority="47" operator="greaterThan">
      <formula>0.7</formula>
    </cfRule>
    <cfRule type="cellIs" dxfId="162" priority="48" operator="between">
      <formula>0.51</formula>
      <formula>0.69</formula>
    </cfRule>
    <cfRule type="cellIs" dxfId="161" priority="49" operator="lessThan">
      <formula>0.5</formula>
    </cfRule>
    <cfRule type="cellIs" dxfId="160" priority="50" operator="greaterThan">
      <formula>0.7</formula>
    </cfRule>
  </conditionalFormatting>
  <conditionalFormatting sqref="V331:V333">
    <cfRule type="cellIs" dxfId="159" priority="31" operator="between">
      <formula>0.51</formula>
      <formula>0.69</formula>
    </cfRule>
    <cfRule type="cellIs" dxfId="158" priority="32" operator="between">
      <formula>0.51</formula>
      <formula>0.69</formula>
    </cfRule>
    <cfRule type="cellIs" dxfId="157" priority="33" operator="lessThan">
      <formula>0.5</formula>
    </cfRule>
    <cfRule type="cellIs" dxfId="156" priority="34" operator="greaterThan">
      <formula>0.7</formula>
    </cfRule>
    <cfRule type="cellIs" dxfId="155" priority="35" operator="between">
      <formula>0.51</formula>
      <formula>0.69</formula>
    </cfRule>
    <cfRule type="cellIs" dxfId="154" priority="36" operator="lessThan">
      <formula>50</formula>
    </cfRule>
    <cfRule type="cellIs" dxfId="153" priority="37" operator="greaterThan">
      <formula>0.7</formula>
    </cfRule>
    <cfRule type="cellIs" dxfId="152" priority="38" operator="between">
      <formula>0.51</formula>
      <formula>0.69</formula>
    </cfRule>
    <cfRule type="cellIs" dxfId="151" priority="39" operator="lessThan">
      <formula>0.5</formula>
    </cfRule>
    <cfRule type="cellIs" dxfId="150" priority="40" operator="greaterThan">
      <formula>0.7</formula>
    </cfRule>
  </conditionalFormatting>
  <conditionalFormatting sqref="V329">
    <cfRule type="cellIs" dxfId="149" priority="21" operator="between">
      <formula>0.51</formula>
      <formula>0.69</formula>
    </cfRule>
    <cfRule type="cellIs" dxfId="148" priority="22" operator="between">
      <formula>0.51</formula>
      <formula>0.69</formula>
    </cfRule>
    <cfRule type="cellIs" dxfId="147" priority="23" operator="lessThan">
      <formula>0.5</formula>
    </cfRule>
    <cfRule type="cellIs" dxfId="146" priority="24" operator="greaterThan">
      <formula>0.7</formula>
    </cfRule>
    <cfRule type="cellIs" dxfId="145" priority="25" operator="between">
      <formula>0.51</formula>
      <formula>0.69</formula>
    </cfRule>
    <cfRule type="cellIs" dxfId="144" priority="26" operator="lessThan">
      <formula>50</formula>
    </cfRule>
    <cfRule type="cellIs" dxfId="143" priority="27" operator="greaterThan">
      <formula>0.7</formula>
    </cfRule>
    <cfRule type="cellIs" dxfId="142" priority="28" operator="between">
      <formula>0.51</formula>
      <formula>0.69</formula>
    </cfRule>
    <cfRule type="cellIs" dxfId="141" priority="29" operator="lessThan">
      <formula>0.5</formula>
    </cfRule>
    <cfRule type="cellIs" dxfId="140" priority="30" operator="greaterThan">
      <formula>0.7</formula>
    </cfRule>
  </conditionalFormatting>
  <conditionalFormatting sqref="V303">
    <cfRule type="cellIs" dxfId="139" priority="11" operator="between">
      <formula>0.51</formula>
      <formula>0.69</formula>
    </cfRule>
    <cfRule type="cellIs" dxfId="138" priority="12" operator="between">
      <formula>0.51</formula>
      <formula>0.69</formula>
    </cfRule>
    <cfRule type="cellIs" dxfId="137" priority="13" operator="lessThan">
      <formula>0.5</formula>
    </cfRule>
    <cfRule type="cellIs" dxfId="136" priority="14" operator="greaterThan">
      <formula>0.7</formula>
    </cfRule>
    <cfRule type="cellIs" dxfId="135" priority="15" operator="between">
      <formula>0.51</formula>
      <formula>0.69</formula>
    </cfRule>
    <cfRule type="cellIs" dxfId="134" priority="16" operator="lessThan">
      <formula>50</formula>
    </cfRule>
    <cfRule type="cellIs" dxfId="133" priority="17" operator="greaterThan">
      <formula>0.7</formula>
    </cfRule>
    <cfRule type="cellIs" dxfId="132" priority="18" operator="between">
      <formula>0.51</formula>
      <formula>0.69</formula>
    </cfRule>
    <cfRule type="cellIs" dxfId="131" priority="19" operator="lessThan">
      <formula>0.5</formula>
    </cfRule>
    <cfRule type="cellIs" dxfId="130" priority="20" operator="greaterThan">
      <formula>0.7</formula>
    </cfRule>
  </conditionalFormatting>
  <conditionalFormatting sqref="V297">
    <cfRule type="cellIs" dxfId="129" priority="1" operator="between">
      <formula>0.51</formula>
      <formula>0.69</formula>
    </cfRule>
    <cfRule type="cellIs" dxfId="128" priority="2" operator="between">
      <formula>0.51</formula>
      <formula>0.69</formula>
    </cfRule>
    <cfRule type="cellIs" dxfId="127" priority="3" operator="lessThan">
      <formula>0.5</formula>
    </cfRule>
    <cfRule type="cellIs" dxfId="126" priority="4" operator="greaterThan">
      <formula>0.7</formula>
    </cfRule>
    <cfRule type="cellIs" dxfId="125" priority="5" operator="between">
      <formula>0.51</formula>
      <formula>0.69</formula>
    </cfRule>
    <cfRule type="cellIs" dxfId="124" priority="6" operator="lessThan">
      <formula>50</formula>
    </cfRule>
    <cfRule type="cellIs" dxfId="123" priority="7" operator="greaterThan">
      <formula>0.7</formula>
    </cfRule>
    <cfRule type="cellIs" dxfId="122" priority="8" operator="between">
      <formula>0.51</formula>
      <formula>0.69</formula>
    </cfRule>
    <cfRule type="cellIs" dxfId="121" priority="9" operator="lessThan">
      <formula>0.5</formula>
    </cfRule>
    <cfRule type="cellIs" dxfId="120" priority="10" operator="greaterThan">
      <formula>0.7</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482B"/>
  </sheetPr>
  <dimension ref="A1:EB831"/>
  <sheetViews>
    <sheetView showGridLines="0" zoomScale="80" zoomScaleNormal="80" workbookViewId="0">
      <selection activeCell="M20" sqref="M20"/>
    </sheetView>
  </sheetViews>
  <sheetFormatPr baseColWidth="10" defaultColWidth="0" defaultRowHeight="0" customHeight="1" zeroHeight="1" x14ac:dyDescent="0.25"/>
  <cols>
    <col min="1" max="1" width="11.42578125" style="197" customWidth="1"/>
    <col min="2" max="2" width="45.7109375" style="197" customWidth="1"/>
    <col min="3" max="3" width="17.28515625" style="197" customWidth="1"/>
    <col min="4" max="4" width="14.7109375" style="197" customWidth="1"/>
    <col min="5" max="5" width="42.85546875" style="197" customWidth="1"/>
    <col min="6" max="6" width="21.140625" style="1" hidden="1" customWidth="1"/>
    <col min="7" max="7" width="19.85546875" style="197" hidden="1" customWidth="1"/>
    <col min="8" max="8" width="11.42578125" style="197" hidden="1" customWidth="1"/>
    <col min="9" max="9" width="12.7109375" style="197" hidden="1" customWidth="1"/>
    <col min="10" max="10" width="15.140625" style="197" hidden="1" customWidth="1"/>
    <col min="11" max="11" width="15" style="197" hidden="1" customWidth="1"/>
    <col min="12" max="12" width="18.7109375" style="197" bestFit="1" customWidth="1"/>
    <col min="13" max="13" width="29.28515625" style="197" customWidth="1"/>
    <col min="14" max="14" width="15.7109375" style="197" customWidth="1"/>
    <col min="15" max="15" width="11.42578125" style="197" customWidth="1"/>
    <col min="16" max="16" width="15.42578125" style="197" bestFit="1" customWidth="1"/>
    <col min="17" max="17" width="17.85546875" style="197" bestFit="1" customWidth="1"/>
    <col min="18" max="18" width="11.5703125" style="3" bestFit="1" customWidth="1"/>
    <col min="19" max="19" width="11.42578125" style="197" customWidth="1"/>
    <col min="20" max="20" width="16.7109375" style="35" bestFit="1" customWidth="1"/>
    <col min="21" max="21" width="18.28515625" style="197" bestFit="1" customWidth="1"/>
    <col min="22" max="22" width="11.42578125" style="197" customWidth="1"/>
    <col min="23" max="23" width="14.5703125" style="35" customWidth="1"/>
    <col min="24" max="24" width="19" style="197" bestFit="1" customWidth="1"/>
    <col min="25" max="129" width="11.5703125" style="198" hidden="1" customWidth="1"/>
    <col min="130" max="132" width="11.5703125" style="197" hidden="1" customWidth="1"/>
    <col min="133" max="16384" width="11.42578125" style="197"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1144</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27" x14ac:dyDescent="0.25">
      <c r="A8" s="517" t="s">
        <v>1110</v>
      </c>
      <c r="B8" s="530" t="s">
        <v>1111</v>
      </c>
      <c r="C8" s="530" t="s">
        <v>1112</v>
      </c>
      <c r="D8" s="250" t="s">
        <v>1209</v>
      </c>
      <c r="E8" s="70" t="s">
        <v>111</v>
      </c>
      <c r="F8" s="251"/>
      <c r="G8" s="316">
        <v>201504729</v>
      </c>
      <c r="H8" s="69"/>
      <c r="I8" s="69"/>
      <c r="J8" s="69"/>
      <c r="K8" s="69"/>
      <c r="L8" s="252">
        <f>+F8+G8+H8+J8-K8</f>
        <v>201504729</v>
      </c>
      <c r="M8" s="548">
        <v>377651729</v>
      </c>
      <c r="N8" s="79"/>
      <c r="O8" s="196"/>
      <c r="P8" s="79"/>
      <c r="Q8" s="67"/>
      <c r="R8" s="46"/>
      <c r="S8" s="196"/>
      <c r="T8" s="123"/>
      <c r="U8" s="67"/>
      <c r="V8" s="38"/>
      <c r="W8" s="123"/>
      <c r="X8" s="67"/>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51" customFormat="1" ht="25.5" x14ac:dyDescent="0.25">
      <c r="A9" s="518"/>
      <c r="B9" s="531"/>
      <c r="C9" s="531"/>
      <c r="D9" s="69" t="s">
        <v>1210</v>
      </c>
      <c r="E9" s="70" t="s">
        <v>1147</v>
      </c>
      <c r="F9" s="251"/>
      <c r="G9" s="316">
        <v>6147000</v>
      </c>
      <c r="H9" s="69"/>
      <c r="I9" s="69"/>
      <c r="J9" s="69"/>
      <c r="K9" s="69"/>
      <c r="L9" s="252">
        <f t="shared" ref="L9:L12" si="0">+F9+G9+H9+J9-K9</f>
        <v>6147000</v>
      </c>
      <c r="M9" s="549"/>
      <c r="N9" s="79"/>
      <c r="O9" s="196"/>
      <c r="P9" s="79"/>
      <c r="Q9" s="67"/>
      <c r="R9" s="46"/>
      <c r="S9" s="196"/>
      <c r="T9" s="123"/>
      <c r="U9" s="67"/>
      <c r="V9" s="38"/>
      <c r="W9" s="123"/>
      <c r="X9" s="67"/>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29" s="51" customFormat="1" ht="25.5" x14ac:dyDescent="0.25">
      <c r="A10" s="518"/>
      <c r="B10" s="531"/>
      <c r="C10" s="531"/>
      <c r="D10" s="69" t="s">
        <v>1211</v>
      </c>
      <c r="E10" s="70" t="s">
        <v>142</v>
      </c>
      <c r="F10" s="251"/>
      <c r="G10" s="316">
        <v>42000000</v>
      </c>
      <c r="H10" s="69"/>
      <c r="I10" s="69"/>
      <c r="J10" s="69"/>
      <c r="K10" s="69"/>
      <c r="L10" s="252">
        <f t="shared" si="0"/>
        <v>42000000</v>
      </c>
      <c r="M10" s="549"/>
      <c r="N10" s="79"/>
      <c r="O10" s="196"/>
      <c r="P10" s="79"/>
      <c r="Q10" s="67"/>
      <c r="R10" s="46"/>
      <c r="S10" s="196"/>
      <c r="T10" s="123"/>
      <c r="U10" s="67"/>
      <c r="V10" s="38"/>
      <c r="W10" s="123"/>
      <c r="X10" s="67"/>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row>
    <row r="11" spans="1:129" s="51" customFormat="1" ht="67.5" x14ac:dyDescent="0.25">
      <c r="A11" s="518"/>
      <c r="B11" s="531"/>
      <c r="C11" s="531"/>
      <c r="D11" s="69" t="s">
        <v>1212</v>
      </c>
      <c r="E11" s="70" t="s">
        <v>100</v>
      </c>
      <c r="F11" s="251"/>
      <c r="G11" s="316">
        <v>120000000</v>
      </c>
      <c r="H11" s="69"/>
      <c r="I11" s="69"/>
      <c r="J11" s="69"/>
      <c r="K11" s="69"/>
      <c r="L11" s="252">
        <f t="shared" si="0"/>
        <v>120000000</v>
      </c>
      <c r="M11" s="549"/>
      <c r="N11" s="79"/>
      <c r="O11" s="196"/>
      <c r="P11" s="79"/>
      <c r="Q11" s="67"/>
      <c r="R11" s="46"/>
      <c r="S11" s="196"/>
      <c r="T11" s="123"/>
      <c r="U11" s="67"/>
      <c r="V11" s="38"/>
      <c r="W11" s="123"/>
      <c r="X11" s="67"/>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row>
    <row r="12" spans="1:129" s="51" customFormat="1" ht="40.5" x14ac:dyDescent="0.25">
      <c r="A12" s="518"/>
      <c r="B12" s="531"/>
      <c r="C12" s="531"/>
      <c r="D12" s="69" t="s">
        <v>1213</v>
      </c>
      <c r="E12" s="70" t="s">
        <v>253</v>
      </c>
      <c r="F12" s="251"/>
      <c r="G12" s="316">
        <v>8000000</v>
      </c>
      <c r="H12" s="69"/>
      <c r="I12" s="69"/>
      <c r="J12" s="69"/>
      <c r="K12" s="69"/>
      <c r="L12" s="252">
        <f t="shared" si="0"/>
        <v>8000000</v>
      </c>
      <c r="M12" s="549"/>
      <c r="N12" s="79"/>
      <c r="O12" s="196"/>
      <c r="P12" s="79"/>
      <c r="Q12" s="67"/>
      <c r="R12" s="46"/>
      <c r="S12" s="196"/>
      <c r="T12" s="123"/>
      <c r="U12" s="67"/>
      <c r="V12" s="38"/>
      <c r="W12" s="123"/>
      <c r="X12" s="67"/>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row>
    <row r="13" spans="1:129" s="108" customFormat="1" ht="15.75" thickBot="1" x14ac:dyDescent="0.3">
      <c r="A13" s="93"/>
      <c r="B13" s="93"/>
      <c r="C13" s="93"/>
      <c r="D13" s="93"/>
      <c r="E13" s="105"/>
      <c r="F13" s="102"/>
      <c r="G13" s="102"/>
      <c r="H13" s="93"/>
      <c r="I13" s="94"/>
      <c r="J13" s="93"/>
      <c r="K13" s="93"/>
      <c r="L13" s="103">
        <f>SUM(L8:L12)</f>
        <v>377651729</v>
      </c>
      <c r="M13" s="102"/>
      <c r="N13" s="106"/>
      <c r="O13" s="87"/>
      <c r="P13" s="96"/>
      <c r="Q13" s="104">
        <f>SUM(Q8:Q12)</f>
        <v>0</v>
      </c>
      <c r="R13" s="90"/>
      <c r="S13" s="87"/>
      <c r="T13" s="96"/>
      <c r="U13" s="104">
        <f>SUM(U8:U12)</f>
        <v>0</v>
      </c>
      <c r="V13" s="87"/>
      <c r="W13" s="96"/>
      <c r="X13" s="104">
        <f>SUM(X8:X12)</f>
        <v>0</v>
      </c>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row>
    <row r="14" spans="1:129" s="64" customFormat="1" ht="17.25" thickBot="1" x14ac:dyDescent="0.35">
      <c r="A14" s="52"/>
      <c r="B14" s="52"/>
      <c r="C14" s="42"/>
      <c r="D14" s="42"/>
      <c r="E14" s="42"/>
      <c r="F14" s="53"/>
      <c r="G14" s="42"/>
      <c r="H14" s="42"/>
      <c r="I14" s="43"/>
      <c r="J14" s="54" t="s">
        <v>29</v>
      </c>
      <c r="K14" s="55"/>
      <c r="L14" s="56">
        <f>+L13</f>
        <v>377651729</v>
      </c>
      <c r="M14" s="199"/>
      <c r="N14" s="199"/>
      <c r="O14" s="199"/>
      <c r="P14" s="199"/>
      <c r="Q14" s="131">
        <f>+Q13</f>
        <v>0</v>
      </c>
      <c r="R14" s="58">
        <f>(Q14*1)/L14</f>
        <v>0</v>
      </c>
      <c r="S14" s="59"/>
      <c r="T14" s="60"/>
      <c r="U14" s="61">
        <f>+U13</f>
        <v>0</v>
      </c>
      <c r="V14" s="59"/>
      <c r="W14" s="60"/>
      <c r="X14" s="62">
        <f>+X13</f>
        <v>0</v>
      </c>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row>
    <row r="15" spans="1:129" ht="15" x14ac:dyDescent="0.25">
      <c r="R15" s="4"/>
    </row>
    <row r="16" spans="1:129" ht="15" x14ac:dyDescent="0.25">
      <c r="Q16" s="198"/>
      <c r="R16" s="6"/>
      <c r="S16" s="198"/>
    </row>
    <row r="17" spans="17:19" ht="15" x14ac:dyDescent="0.25">
      <c r="Q17" s="198"/>
      <c r="R17" s="6"/>
      <c r="S17" s="198"/>
    </row>
    <row r="18" spans="17:19" ht="15" x14ac:dyDescent="0.25">
      <c r="Q18" s="198"/>
      <c r="R18" s="6"/>
      <c r="S18" s="198"/>
    </row>
    <row r="19" spans="17:19" ht="15" x14ac:dyDescent="0.25">
      <c r="Q19" s="198"/>
      <c r="R19" s="6"/>
      <c r="S19" s="198"/>
    </row>
    <row r="20" spans="17:19" ht="15" x14ac:dyDescent="0.25">
      <c r="Q20" s="198"/>
      <c r="R20" s="6"/>
      <c r="S20" s="198"/>
    </row>
    <row r="21" spans="17:19" ht="15" x14ac:dyDescent="0.25">
      <c r="Q21" s="198"/>
      <c r="R21" s="6"/>
      <c r="S21" s="198"/>
    </row>
    <row r="22" spans="17:19" ht="15" x14ac:dyDescent="0.25">
      <c r="Q22" s="198"/>
      <c r="R22" s="6"/>
      <c r="S22" s="198"/>
    </row>
    <row r="23" spans="17:19" ht="15" x14ac:dyDescent="0.25">
      <c r="Q23" s="198"/>
      <c r="R23" s="6"/>
      <c r="S23" s="198"/>
    </row>
    <row r="24" spans="17:19" ht="15" x14ac:dyDescent="0.25">
      <c r="Q24" s="198"/>
      <c r="R24" s="7"/>
      <c r="S24" s="198"/>
    </row>
    <row r="25" spans="17:19" ht="15" x14ac:dyDescent="0.25"/>
    <row r="26" spans="17:19" ht="15" x14ac:dyDescent="0.25"/>
    <row r="27" spans="17:19" ht="15" x14ac:dyDescent="0.25"/>
    <row r="28" spans="17:19" ht="15" x14ac:dyDescent="0.25"/>
    <row r="29" spans="17:19" ht="15" x14ac:dyDescent="0.25"/>
    <row r="30" spans="17:19" ht="15" x14ac:dyDescent="0.25"/>
    <row r="31" spans="17:19" ht="15" x14ac:dyDescent="0.25"/>
    <row r="32" spans="17:19"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customHeight="1" x14ac:dyDescent="0.25"/>
    <row r="68" ht="15"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sheetData>
  <sheetProtection algorithmName="SHA-512" hashValue="7Z1XD0a/bpYgyhPvaWHVKXM6p5om6XeTlA3m5ZKVT7NGZeoBS7+fExcdOC6apbN53VwMr6XYTxtLwozluMofVg==" saltValue="L59I1SCUZ7caNKdcI1CT9g==" spinCount="100000" sheet="1" objects="1" scenarios="1" selectLockedCells="1" selectUnlockedCells="1"/>
  <mergeCells count="12">
    <mergeCell ref="W2:X2"/>
    <mergeCell ref="B3:V3"/>
    <mergeCell ref="W3:X3"/>
    <mergeCell ref="B4:V5"/>
    <mergeCell ref="W4:X4"/>
    <mergeCell ref="W5:X5"/>
    <mergeCell ref="A8:A12"/>
    <mergeCell ref="B8:B12"/>
    <mergeCell ref="C8:C12"/>
    <mergeCell ref="M8:M12"/>
    <mergeCell ref="A2:A5"/>
    <mergeCell ref="B2:V2"/>
  </mergeCells>
  <conditionalFormatting sqref="R24:R1048576 R7:R12 R14">
    <cfRule type="cellIs" dxfId="119" priority="11" operator="between">
      <formula>0.51</formula>
      <formula>0.69</formula>
    </cfRule>
    <cfRule type="cellIs" dxfId="118" priority="12" operator="between">
      <formula>0.51</formula>
      <formula>0.69</formula>
    </cfRule>
    <cfRule type="cellIs" dxfId="117" priority="13" operator="lessThan">
      <formula>0.5</formula>
    </cfRule>
    <cfRule type="cellIs" dxfId="116" priority="14" operator="greaterThan">
      <formula>0.7</formula>
    </cfRule>
    <cfRule type="cellIs" dxfId="115" priority="15" operator="between">
      <formula>0.51</formula>
      <formula>0.69</formula>
    </cfRule>
    <cfRule type="cellIs" dxfId="114" priority="16" operator="lessThan">
      <formula>50</formula>
    </cfRule>
    <cfRule type="cellIs" dxfId="113" priority="17" operator="greaterThan">
      <formula>0.7</formula>
    </cfRule>
    <cfRule type="cellIs" dxfId="112" priority="18" operator="between">
      <formula>0.51</formula>
      <formula>0.69</formula>
    </cfRule>
    <cfRule type="cellIs" dxfId="111" priority="19" operator="lessThan">
      <formula>0.5</formula>
    </cfRule>
    <cfRule type="cellIs" dxfId="110" priority="20" operator="greaterThan">
      <formula>0.7</formula>
    </cfRule>
  </conditionalFormatting>
  <conditionalFormatting sqref="R13">
    <cfRule type="cellIs" dxfId="109" priority="1" operator="between">
      <formula>0.51</formula>
      <formula>0.69</formula>
    </cfRule>
    <cfRule type="cellIs" dxfId="108" priority="2" operator="between">
      <formula>0.51</formula>
      <formula>0.69</formula>
    </cfRule>
    <cfRule type="cellIs" dxfId="107" priority="3" operator="lessThan">
      <formula>0.5</formula>
    </cfRule>
    <cfRule type="cellIs" dxfId="106" priority="4" operator="greaterThan">
      <formula>0.7</formula>
    </cfRule>
    <cfRule type="cellIs" dxfId="105" priority="5" operator="between">
      <formula>0.51</formula>
      <formula>0.69</formula>
    </cfRule>
    <cfRule type="cellIs" dxfId="104" priority="6" operator="lessThan">
      <formula>50</formula>
    </cfRule>
    <cfRule type="cellIs" dxfId="103" priority="7" operator="greaterThan">
      <formula>0.7</formula>
    </cfRule>
    <cfRule type="cellIs" dxfId="102" priority="8" operator="between">
      <formula>0.51</formula>
      <formula>0.69</formula>
    </cfRule>
    <cfRule type="cellIs" dxfId="101" priority="9" operator="lessThan">
      <formula>0.5</formula>
    </cfRule>
    <cfRule type="cellIs" dxfId="100" priority="10" operator="greaterThan">
      <formula>0.7</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482B"/>
  </sheetPr>
  <dimension ref="A1:EB834"/>
  <sheetViews>
    <sheetView showGridLines="0" topLeftCell="E1" zoomScale="80" zoomScaleNormal="80" workbookViewId="0">
      <selection activeCell="W11" sqref="W11"/>
    </sheetView>
  </sheetViews>
  <sheetFormatPr baseColWidth="10" defaultColWidth="0" defaultRowHeight="0" customHeight="1" zeroHeight="1" x14ac:dyDescent="0.25"/>
  <cols>
    <col min="1" max="1" width="11.42578125" style="197" customWidth="1"/>
    <col min="2" max="2" width="45.7109375" style="197" customWidth="1"/>
    <col min="3" max="3" width="17.28515625" style="197" customWidth="1"/>
    <col min="4" max="4" width="14.7109375" style="197" customWidth="1"/>
    <col min="5" max="5" width="42.85546875" style="197" customWidth="1"/>
    <col min="6" max="6" width="21.140625" style="1" hidden="1" customWidth="1"/>
    <col min="7" max="7" width="19.85546875" style="197" hidden="1" customWidth="1"/>
    <col min="8" max="8" width="11.42578125" style="197" hidden="1" customWidth="1"/>
    <col min="9" max="9" width="12.7109375" style="197" hidden="1" customWidth="1"/>
    <col min="10" max="10" width="15.140625" style="197" hidden="1" customWidth="1"/>
    <col min="11" max="11" width="15" style="197" hidden="1" customWidth="1"/>
    <col min="12" max="12" width="18.7109375" style="197" bestFit="1" customWidth="1"/>
    <col min="13" max="13" width="29.28515625" style="197" customWidth="1"/>
    <col min="14" max="14" width="15.7109375" style="197" customWidth="1"/>
    <col min="15" max="15" width="11.42578125" style="197" customWidth="1"/>
    <col min="16" max="16" width="15.42578125" style="197" bestFit="1" customWidth="1"/>
    <col min="17" max="17" width="17.85546875" style="197" bestFit="1" customWidth="1"/>
    <col min="18" max="18" width="11.5703125" style="3" bestFit="1" customWidth="1"/>
    <col min="19" max="19" width="11.42578125" style="197" customWidth="1"/>
    <col min="20" max="20" width="16.7109375" style="35" bestFit="1" customWidth="1"/>
    <col min="21" max="21" width="18.28515625" style="197" bestFit="1" customWidth="1"/>
    <col min="22" max="22" width="11.42578125" style="197" customWidth="1"/>
    <col min="23" max="23" width="14.5703125" style="35" customWidth="1"/>
    <col min="24" max="24" width="19" style="197" bestFit="1" customWidth="1"/>
    <col min="25" max="129" width="11.5703125" style="198" hidden="1" customWidth="1"/>
    <col min="130" max="132" width="11.5703125" style="197" hidden="1" customWidth="1"/>
    <col min="133" max="16384" width="11.42578125" style="197" hidden="1"/>
  </cols>
  <sheetData>
    <row r="1" spans="1:131" ht="15" x14ac:dyDescent="0.25">
      <c r="A1" s="24"/>
      <c r="B1" s="25"/>
      <c r="C1" s="25"/>
      <c r="D1" s="26"/>
      <c r="E1" s="26"/>
      <c r="F1" s="27"/>
      <c r="G1" s="28"/>
      <c r="H1" s="28"/>
      <c r="I1" s="28"/>
      <c r="J1" s="28"/>
      <c r="K1" s="29"/>
      <c r="L1" s="24"/>
      <c r="M1" s="24"/>
      <c r="N1" s="24"/>
      <c r="O1" s="24"/>
      <c r="P1" s="24"/>
      <c r="Q1" s="24"/>
      <c r="R1" s="24"/>
      <c r="S1" s="24"/>
      <c r="T1" s="36"/>
      <c r="U1" s="24"/>
      <c r="V1" s="24"/>
      <c r="W1" s="36"/>
    </row>
    <row r="2" spans="1:131" ht="15"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31" ht="15"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31" ht="15"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31" ht="15"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31" ht="15" x14ac:dyDescent="0.25">
      <c r="A6" s="24"/>
      <c r="B6" s="24"/>
      <c r="C6" s="24"/>
      <c r="D6" s="24"/>
      <c r="E6" s="24"/>
      <c r="F6" s="24"/>
      <c r="G6" s="24"/>
      <c r="H6" s="24"/>
      <c r="I6" s="24"/>
      <c r="J6" s="24"/>
      <c r="K6" s="24"/>
      <c r="L6" s="24"/>
      <c r="M6" s="24"/>
      <c r="N6" s="24"/>
      <c r="O6" s="24"/>
      <c r="P6" s="24"/>
      <c r="Q6" s="24"/>
      <c r="R6" s="24"/>
      <c r="S6" s="24"/>
      <c r="T6" s="36"/>
      <c r="U6" s="24"/>
      <c r="V6" s="24"/>
      <c r="W6" s="36"/>
    </row>
    <row r="7" spans="1:131" s="34" customFormat="1" ht="63.75" x14ac:dyDescent="0.25">
      <c r="A7" s="41" t="s">
        <v>0</v>
      </c>
      <c r="B7" s="41" t="s">
        <v>1</v>
      </c>
      <c r="C7" s="41" t="s">
        <v>2</v>
      </c>
      <c r="D7" s="41" t="s">
        <v>103</v>
      </c>
      <c r="E7" s="41" t="s">
        <v>30</v>
      </c>
      <c r="F7" s="41" t="s">
        <v>96</v>
      </c>
      <c r="G7" s="41" t="s">
        <v>1144</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31" s="51" customFormat="1" ht="81" x14ac:dyDescent="0.25">
      <c r="A8" s="517" t="s">
        <v>1137</v>
      </c>
      <c r="B8" s="530" t="s">
        <v>1136</v>
      </c>
      <c r="C8" s="608" t="s">
        <v>1140</v>
      </c>
      <c r="D8" s="130" t="s">
        <v>1217</v>
      </c>
      <c r="E8" s="8" t="s">
        <v>1214</v>
      </c>
      <c r="F8" s="67"/>
      <c r="G8" s="311">
        <v>2340000</v>
      </c>
      <c r="H8" s="210"/>
      <c r="I8" s="210"/>
      <c r="J8" s="210"/>
      <c r="K8" s="210"/>
      <c r="L8" s="66">
        <f>+F8+G8+H8+J8-K8</f>
        <v>2340000</v>
      </c>
      <c r="M8" s="548">
        <v>42744000</v>
      </c>
      <c r="N8" s="79"/>
      <c r="O8" s="196"/>
      <c r="P8" s="79"/>
      <c r="Q8" s="67"/>
      <c r="R8" s="46"/>
      <c r="S8" s="196"/>
      <c r="T8" s="123"/>
      <c r="U8" s="67"/>
      <c r="V8" s="38"/>
      <c r="W8" s="123"/>
      <c r="X8" s="67"/>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31" s="51" customFormat="1" ht="81" x14ac:dyDescent="0.25">
      <c r="A9" s="519"/>
      <c r="B9" s="532"/>
      <c r="C9" s="608"/>
      <c r="D9" s="130" t="s">
        <v>1219</v>
      </c>
      <c r="E9" s="8" t="s">
        <v>1215</v>
      </c>
      <c r="F9" s="67"/>
      <c r="G9" s="313">
        <v>40404000</v>
      </c>
      <c r="H9" s="206"/>
      <c r="I9" s="49"/>
      <c r="J9" s="206"/>
      <c r="K9" s="206"/>
      <c r="L9" s="66">
        <f>+F9+G9+H9+J9-K9</f>
        <v>40404000</v>
      </c>
      <c r="M9" s="550"/>
      <c r="N9" s="79" t="s">
        <v>1647</v>
      </c>
      <c r="O9" s="210">
        <v>424</v>
      </c>
      <c r="P9" s="79" t="s">
        <v>1648</v>
      </c>
      <c r="Q9" s="67">
        <v>40310400</v>
      </c>
      <c r="R9" s="46"/>
      <c r="S9" s="210">
        <v>8</v>
      </c>
      <c r="T9" s="123">
        <v>44764</v>
      </c>
      <c r="U9" s="295">
        <v>40310400</v>
      </c>
      <c r="V9" s="38">
        <v>24</v>
      </c>
      <c r="W9" s="123">
        <v>44781</v>
      </c>
      <c r="X9" s="295">
        <v>40310400</v>
      </c>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31" s="108" customFormat="1" ht="15" x14ac:dyDescent="0.25">
      <c r="A10" s="93"/>
      <c r="B10" s="93"/>
      <c r="C10" s="93"/>
      <c r="D10" s="93"/>
      <c r="E10" s="105"/>
      <c r="F10" s="102"/>
      <c r="G10" s="102"/>
      <c r="H10" s="93"/>
      <c r="I10" s="94"/>
      <c r="J10" s="93"/>
      <c r="K10" s="93"/>
      <c r="L10" s="103">
        <f>SUM(L8:L9)</f>
        <v>42744000</v>
      </c>
      <c r="M10" s="102"/>
      <c r="N10" s="106"/>
      <c r="O10" s="87"/>
      <c r="P10" s="96"/>
      <c r="Q10" s="104">
        <f>SUM(Q8:Q9)</f>
        <v>40310400</v>
      </c>
      <c r="R10" s="90"/>
      <c r="S10" s="87"/>
      <c r="T10" s="96"/>
      <c r="U10" s="104">
        <f>SUM(U8:U9)</f>
        <v>40310400</v>
      </c>
      <c r="V10" s="87"/>
      <c r="W10" s="96"/>
      <c r="X10" s="104">
        <f>SUM(X8:X9)</f>
        <v>40310400</v>
      </c>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row>
    <row r="11" spans="1:131" s="113" customFormat="1" ht="90" customHeight="1" x14ac:dyDescent="0.25">
      <c r="A11" s="192" t="s">
        <v>1139</v>
      </c>
      <c r="B11" s="195" t="s">
        <v>1138</v>
      </c>
      <c r="C11" s="38" t="s">
        <v>1140</v>
      </c>
      <c r="D11" s="192" t="s">
        <v>1218</v>
      </c>
      <c r="E11" s="201" t="s">
        <v>1216</v>
      </c>
      <c r="F11" s="190"/>
      <c r="G11" s="314">
        <v>6103977</v>
      </c>
      <c r="H11" s="192"/>
      <c r="I11" s="210"/>
      <c r="J11" s="210"/>
      <c r="K11" s="210"/>
      <c r="L11" s="66">
        <f>+F11+G11+H11+J11-K11</f>
        <v>6103977</v>
      </c>
      <c r="M11" s="318">
        <v>6103977</v>
      </c>
      <c r="N11" s="225"/>
      <c r="O11" s="191"/>
      <c r="P11" s="48"/>
      <c r="Q11" s="189"/>
      <c r="R11" s="46"/>
      <c r="S11" s="191"/>
      <c r="T11" s="48"/>
      <c r="U11" s="189"/>
      <c r="V11" s="191"/>
      <c r="W11" s="48"/>
      <c r="X11" s="221"/>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row>
    <row r="12" spans="1:131" s="108" customFormat="1" ht="15.75" thickBot="1" x14ac:dyDescent="0.3">
      <c r="A12" s="93"/>
      <c r="B12" s="93"/>
      <c r="C12" s="93"/>
      <c r="D12" s="93"/>
      <c r="E12" s="105"/>
      <c r="F12" s="102"/>
      <c r="G12" s="102"/>
      <c r="H12" s="93"/>
      <c r="I12" s="94"/>
      <c r="J12" s="93"/>
      <c r="K12" s="93"/>
      <c r="L12" s="103">
        <f>+L11</f>
        <v>6103977</v>
      </c>
      <c r="M12" s="102"/>
      <c r="N12" s="106"/>
      <c r="O12" s="87"/>
      <c r="P12" s="96"/>
      <c r="Q12" s="104">
        <f>+Q11</f>
        <v>0</v>
      </c>
      <c r="R12" s="90"/>
      <c r="S12" s="87"/>
      <c r="T12" s="96"/>
      <c r="U12" s="104">
        <f>+U11</f>
        <v>0</v>
      </c>
      <c r="V12" s="87"/>
      <c r="W12" s="96"/>
      <c r="X12" s="104">
        <f>+X11</f>
        <v>0</v>
      </c>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row>
    <row r="13" spans="1:131" s="64" customFormat="1" ht="17.25" thickBot="1" x14ac:dyDescent="0.35">
      <c r="A13" s="52"/>
      <c r="B13" s="52"/>
      <c r="C13" s="42"/>
      <c r="D13" s="42"/>
      <c r="E13" s="42"/>
      <c r="F13" s="53"/>
      <c r="G13" s="42"/>
      <c r="H13" s="42"/>
      <c r="I13" s="228"/>
      <c r="J13" s="54" t="s">
        <v>29</v>
      </c>
      <c r="K13" s="55"/>
      <c r="L13" s="56">
        <f>+L10+L12</f>
        <v>48847977</v>
      </c>
      <c r="M13" s="199"/>
      <c r="N13" s="199"/>
      <c r="O13" s="199"/>
      <c r="P13" s="199"/>
      <c r="Q13" s="131">
        <f>+Q10+Q12</f>
        <v>40310400</v>
      </c>
      <c r="R13" s="58">
        <f>(Q13*1)/L13</f>
        <v>0.82522148256006589</v>
      </c>
      <c r="S13" s="59"/>
      <c r="T13" s="60"/>
      <c r="U13" s="61">
        <f>+U10+U12</f>
        <v>40310400</v>
      </c>
      <c r="V13" s="59"/>
      <c r="W13" s="60"/>
      <c r="X13" s="62">
        <f>+X10+X12</f>
        <v>40310400</v>
      </c>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row>
    <row r="14" spans="1:131" ht="15" x14ac:dyDescent="0.25">
      <c r="R14" s="4"/>
    </row>
    <row r="15" spans="1:131" s="35" customFormat="1" ht="15" x14ac:dyDescent="0.25">
      <c r="A15" s="197"/>
      <c r="B15" s="197"/>
      <c r="C15" s="197"/>
      <c r="D15" s="197"/>
      <c r="E15" s="197"/>
      <c r="F15" s="1"/>
      <c r="G15" s="197"/>
      <c r="H15" s="197"/>
      <c r="I15" s="197"/>
      <c r="J15" s="197"/>
      <c r="K15" s="197"/>
      <c r="L15" s="197"/>
      <c r="M15" s="197"/>
      <c r="N15" s="197"/>
      <c r="O15" s="197"/>
      <c r="P15" s="197"/>
      <c r="Q15" s="198"/>
      <c r="R15" s="6"/>
      <c r="S15" s="198"/>
      <c r="U15" s="197"/>
      <c r="V15" s="197"/>
      <c r="X15" s="197"/>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c r="DK15" s="198"/>
      <c r="DL15" s="198"/>
      <c r="DM15" s="198"/>
      <c r="DN15" s="198"/>
      <c r="DO15" s="198"/>
      <c r="DP15" s="198"/>
      <c r="DQ15" s="198"/>
      <c r="DR15" s="198"/>
      <c r="DS15" s="198"/>
      <c r="DT15" s="198"/>
      <c r="DU15" s="198"/>
      <c r="DV15" s="198"/>
      <c r="DW15" s="198"/>
      <c r="DX15" s="198"/>
      <c r="DY15" s="198"/>
      <c r="DZ15" s="197"/>
      <c r="EA15" s="197"/>
    </row>
    <row r="16" spans="1:131" s="35" customFormat="1" ht="15" x14ac:dyDescent="0.25">
      <c r="A16" s="197"/>
      <c r="B16" s="197"/>
      <c r="C16" s="197"/>
      <c r="D16" s="197"/>
      <c r="E16" s="197"/>
      <c r="F16" s="1"/>
      <c r="G16" s="197"/>
      <c r="H16" s="197"/>
      <c r="I16" s="197"/>
      <c r="J16" s="197"/>
      <c r="K16" s="197"/>
      <c r="L16" s="197"/>
      <c r="M16" s="197"/>
      <c r="N16" s="197"/>
      <c r="O16" s="197"/>
      <c r="P16" s="197"/>
      <c r="Q16" s="198"/>
      <c r="R16" s="6"/>
      <c r="S16" s="198"/>
      <c r="U16" s="197"/>
      <c r="V16" s="197"/>
      <c r="X16" s="197"/>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c r="DI16" s="198"/>
      <c r="DJ16" s="198"/>
      <c r="DK16" s="198"/>
      <c r="DL16" s="198"/>
      <c r="DM16" s="198"/>
      <c r="DN16" s="198"/>
      <c r="DO16" s="198"/>
      <c r="DP16" s="198"/>
      <c r="DQ16" s="198"/>
      <c r="DR16" s="198"/>
      <c r="DS16" s="198"/>
      <c r="DT16" s="198"/>
      <c r="DU16" s="198"/>
      <c r="DV16" s="198"/>
      <c r="DW16" s="198"/>
      <c r="DX16" s="198"/>
      <c r="DY16" s="198"/>
      <c r="DZ16" s="197"/>
      <c r="EA16" s="197"/>
    </row>
    <row r="17" spans="1:131" s="35" customFormat="1" ht="15" x14ac:dyDescent="0.25">
      <c r="A17" s="197"/>
      <c r="B17" s="197"/>
      <c r="C17" s="197"/>
      <c r="D17" s="197"/>
      <c r="E17" s="197"/>
      <c r="F17" s="1"/>
      <c r="G17" s="197"/>
      <c r="H17" s="197"/>
      <c r="I17" s="197"/>
      <c r="J17" s="197"/>
      <c r="K17" s="197"/>
      <c r="L17" s="197"/>
      <c r="M17" s="197"/>
      <c r="N17" s="197"/>
      <c r="O17" s="197"/>
      <c r="P17" s="197"/>
      <c r="Q17" s="198"/>
      <c r="R17" s="6"/>
      <c r="S17" s="198"/>
      <c r="U17" s="197"/>
      <c r="V17" s="197"/>
      <c r="X17" s="197"/>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E17" s="198"/>
      <c r="DF17" s="198"/>
      <c r="DG17" s="198"/>
      <c r="DH17" s="198"/>
      <c r="DI17" s="198"/>
      <c r="DJ17" s="198"/>
      <c r="DK17" s="198"/>
      <c r="DL17" s="198"/>
      <c r="DM17" s="198"/>
      <c r="DN17" s="198"/>
      <c r="DO17" s="198"/>
      <c r="DP17" s="198"/>
      <c r="DQ17" s="198"/>
      <c r="DR17" s="198"/>
      <c r="DS17" s="198"/>
      <c r="DT17" s="198"/>
      <c r="DU17" s="198"/>
      <c r="DV17" s="198"/>
      <c r="DW17" s="198"/>
      <c r="DX17" s="198"/>
      <c r="DY17" s="198"/>
      <c r="DZ17" s="197"/>
      <c r="EA17" s="197"/>
    </row>
    <row r="18" spans="1:131" s="35" customFormat="1" ht="15" x14ac:dyDescent="0.25">
      <c r="A18" s="197"/>
      <c r="B18" s="197"/>
      <c r="C18" s="197"/>
      <c r="D18" s="197"/>
      <c r="E18" s="197"/>
      <c r="F18" s="1"/>
      <c r="G18" s="197"/>
      <c r="H18" s="197"/>
      <c r="I18" s="197"/>
      <c r="J18" s="197"/>
      <c r="K18" s="197"/>
      <c r="L18" s="197"/>
      <c r="M18" s="197"/>
      <c r="N18" s="197"/>
      <c r="O18" s="197"/>
      <c r="P18" s="197"/>
      <c r="Q18" s="198"/>
      <c r="R18" s="6"/>
      <c r="S18" s="198"/>
      <c r="U18" s="197"/>
      <c r="V18" s="197"/>
      <c r="X18" s="197"/>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c r="DL18" s="198"/>
      <c r="DM18" s="198"/>
      <c r="DN18" s="198"/>
      <c r="DO18" s="198"/>
      <c r="DP18" s="198"/>
      <c r="DQ18" s="198"/>
      <c r="DR18" s="198"/>
      <c r="DS18" s="198"/>
      <c r="DT18" s="198"/>
      <c r="DU18" s="198"/>
      <c r="DV18" s="198"/>
      <c r="DW18" s="198"/>
      <c r="DX18" s="198"/>
      <c r="DY18" s="198"/>
      <c r="DZ18" s="197"/>
      <c r="EA18" s="197"/>
    </row>
    <row r="19" spans="1:131" s="35" customFormat="1" ht="15" x14ac:dyDescent="0.25">
      <c r="A19" s="197"/>
      <c r="B19" s="197"/>
      <c r="C19" s="197"/>
      <c r="D19" s="197"/>
      <c r="E19" s="197"/>
      <c r="F19" s="1"/>
      <c r="G19" s="197"/>
      <c r="H19" s="197"/>
      <c r="I19" s="197"/>
      <c r="J19" s="197"/>
      <c r="K19" s="197"/>
      <c r="L19" s="197"/>
      <c r="M19" s="197"/>
      <c r="N19" s="197"/>
      <c r="O19" s="197"/>
      <c r="P19" s="197"/>
      <c r="Q19" s="198"/>
      <c r="R19" s="6"/>
      <c r="S19" s="198"/>
      <c r="U19" s="197"/>
      <c r="V19" s="197"/>
      <c r="X19" s="197"/>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c r="CC19" s="198"/>
      <c r="CD19" s="198"/>
      <c r="CE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E19" s="198"/>
      <c r="DF19" s="198"/>
      <c r="DG19" s="198"/>
      <c r="DH19" s="198"/>
      <c r="DI19" s="198"/>
      <c r="DJ19" s="198"/>
      <c r="DK19" s="198"/>
      <c r="DL19" s="198"/>
      <c r="DM19" s="198"/>
      <c r="DN19" s="198"/>
      <c r="DO19" s="198"/>
      <c r="DP19" s="198"/>
      <c r="DQ19" s="198"/>
      <c r="DR19" s="198"/>
      <c r="DS19" s="198"/>
      <c r="DT19" s="198"/>
      <c r="DU19" s="198"/>
      <c r="DV19" s="198"/>
      <c r="DW19" s="198"/>
      <c r="DX19" s="198"/>
      <c r="DY19" s="198"/>
      <c r="DZ19" s="197"/>
      <c r="EA19" s="197"/>
    </row>
    <row r="20" spans="1:131" s="35" customFormat="1" ht="15" x14ac:dyDescent="0.25">
      <c r="A20" s="197"/>
      <c r="B20" s="197"/>
      <c r="C20" s="197"/>
      <c r="D20" s="197"/>
      <c r="E20" s="197"/>
      <c r="F20" s="1"/>
      <c r="G20" s="197"/>
      <c r="H20" s="197"/>
      <c r="I20" s="197"/>
      <c r="J20" s="197"/>
      <c r="K20" s="197"/>
      <c r="L20" s="197"/>
      <c r="M20" s="197"/>
      <c r="N20" s="197"/>
      <c r="O20" s="197"/>
      <c r="P20" s="197"/>
      <c r="Q20" s="198"/>
      <c r="R20" s="6"/>
      <c r="S20" s="198"/>
      <c r="U20" s="197"/>
      <c r="V20" s="197"/>
      <c r="X20" s="197"/>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8"/>
      <c r="DM20" s="198"/>
      <c r="DN20" s="198"/>
      <c r="DO20" s="198"/>
      <c r="DP20" s="198"/>
      <c r="DQ20" s="198"/>
      <c r="DR20" s="198"/>
      <c r="DS20" s="198"/>
      <c r="DT20" s="198"/>
      <c r="DU20" s="198"/>
      <c r="DV20" s="198"/>
      <c r="DW20" s="198"/>
      <c r="DX20" s="198"/>
      <c r="DY20" s="198"/>
      <c r="DZ20" s="197"/>
      <c r="EA20" s="197"/>
    </row>
    <row r="21" spans="1:131" s="35" customFormat="1" ht="15" x14ac:dyDescent="0.25">
      <c r="A21" s="197"/>
      <c r="B21" s="197"/>
      <c r="C21" s="197"/>
      <c r="D21" s="197"/>
      <c r="E21" s="197"/>
      <c r="F21" s="1"/>
      <c r="G21" s="197"/>
      <c r="H21" s="197"/>
      <c r="I21" s="197"/>
      <c r="J21" s="197"/>
      <c r="K21" s="197"/>
      <c r="L21" s="197"/>
      <c r="M21" s="197"/>
      <c r="N21" s="197"/>
      <c r="O21" s="197"/>
      <c r="P21" s="197"/>
      <c r="Q21" s="198"/>
      <c r="R21" s="6"/>
      <c r="S21" s="198"/>
      <c r="U21" s="197"/>
      <c r="V21" s="197"/>
      <c r="X21" s="197"/>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c r="DI21" s="198"/>
      <c r="DJ21" s="198"/>
      <c r="DK21" s="198"/>
      <c r="DL21" s="198"/>
      <c r="DM21" s="198"/>
      <c r="DN21" s="198"/>
      <c r="DO21" s="198"/>
      <c r="DP21" s="198"/>
      <c r="DQ21" s="198"/>
      <c r="DR21" s="198"/>
      <c r="DS21" s="198"/>
      <c r="DT21" s="198"/>
      <c r="DU21" s="198"/>
      <c r="DV21" s="198"/>
      <c r="DW21" s="198"/>
      <c r="DX21" s="198"/>
      <c r="DY21" s="198"/>
      <c r="DZ21" s="197"/>
      <c r="EA21" s="197"/>
    </row>
    <row r="22" spans="1:131" s="35" customFormat="1" ht="15" x14ac:dyDescent="0.25">
      <c r="A22" s="197"/>
      <c r="B22" s="197"/>
      <c r="C22" s="197"/>
      <c r="D22" s="197"/>
      <c r="E22" s="197"/>
      <c r="F22" s="1"/>
      <c r="G22" s="197"/>
      <c r="H22" s="197"/>
      <c r="I22" s="197"/>
      <c r="J22" s="197"/>
      <c r="K22" s="197"/>
      <c r="L22" s="197"/>
      <c r="M22" s="197"/>
      <c r="N22" s="197"/>
      <c r="O22" s="197"/>
      <c r="P22" s="197"/>
      <c r="Q22" s="198"/>
      <c r="R22" s="6"/>
      <c r="S22" s="198"/>
      <c r="U22" s="197"/>
      <c r="V22" s="197"/>
      <c r="X22" s="197"/>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7"/>
      <c r="EA22" s="197"/>
    </row>
    <row r="23" spans="1:131" s="35" customFormat="1" ht="15" x14ac:dyDescent="0.25">
      <c r="A23" s="197"/>
      <c r="B23" s="197"/>
      <c r="C23" s="197"/>
      <c r="D23" s="197"/>
      <c r="E23" s="197"/>
      <c r="F23" s="1"/>
      <c r="G23" s="197"/>
      <c r="H23" s="197"/>
      <c r="I23" s="197"/>
      <c r="J23" s="197"/>
      <c r="K23" s="197"/>
      <c r="L23" s="197"/>
      <c r="M23" s="197"/>
      <c r="N23" s="197"/>
      <c r="O23" s="197"/>
      <c r="P23" s="197"/>
      <c r="Q23" s="198"/>
      <c r="R23" s="7"/>
      <c r="S23" s="198"/>
      <c r="U23" s="197"/>
      <c r="V23" s="197"/>
      <c r="X23" s="197"/>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7"/>
      <c r="EA23" s="197"/>
    </row>
    <row r="24" spans="1:131" s="35" customFormat="1" ht="15" x14ac:dyDescent="0.25">
      <c r="A24" s="197"/>
      <c r="B24" s="197"/>
      <c r="C24" s="197"/>
      <c r="D24" s="197"/>
      <c r="E24" s="197"/>
      <c r="F24" s="1"/>
      <c r="G24" s="197"/>
      <c r="H24" s="197"/>
      <c r="I24" s="197"/>
      <c r="J24" s="197"/>
      <c r="K24" s="197"/>
      <c r="L24" s="197"/>
      <c r="M24" s="197"/>
      <c r="N24" s="197"/>
      <c r="O24" s="197"/>
      <c r="P24" s="197"/>
      <c r="Q24" s="197"/>
      <c r="R24" s="3"/>
      <c r="S24" s="197"/>
      <c r="U24" s="197"/>
      <c r="V24" s="197"/>
      <c r="X24" s="197"/>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7"/>
      <c r="EA24" s="197"/>
    </row>
    <row r="25" spans="1:131" s="35" customFormat="1" ht="15" x14ac:dyDescent="0.25">
      <c r="A25" s="197"/>
      <c r="B25" s="197"/>
      <c r="C25" s="197"/>
      <c r="D25" s="197"/>
      <c r="E25" s="197"/>
      <c r="F25" s="1"/>
      <c r="G25" s="197"/>
      <c r="H25" s="197"/>
      <c r="I25" s="197"/>
      <c r="J25" s="197"/>
      <c r="K25" s="197"/>
      <c r="L25" s="197"/>
      <c r="M25" s="197"/>
      <c r="N25" s="197"/>
      <c r="O25" s="197"/>
      <c r="P25" s="197"/>
      <c r="Q25" s="197"/>
      <c r="R25" s="3"/>
      <c r="S25" s="197"/>
      <c r="U25" s="197"/>
      <c r="V25" s="197"/>
      <c r="X25" s="197"/>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198"/>
      <c r="DR25" s="198"/>
      <c r="DS25" s="198"/>
      <c r="DT25" s="198"/>
      <c r="DU25" s="198"/>
      <c r="DV25" s="198"/>
      <c r="DW25" s="198"/>
      <c r="DX25" s="198"/>
      <c r="DY25" s="198"/>
      <c r="DZ25" s="197"/>
      <c r="EA25" s="197"/>
    </row>
    <row r="26" spans="1:131" s="35" customFormat="1" ht="15" x14ac:dyDescent="0.25">
      <c r="A26" s="197"/>
      <c r="B26" s="197"/>
      <c r="C26" s="197"/>
      <c r="D26" s="197"/>
      <c r="E26" s="197"/>
      <c r="F26" s="1"/>
      <c r="G26" s="197"/>
      <c r="H26" s="197"/>
      <c r="I26" s="197"/>
      <c r="J26" s="197"/>
      <c r="K26" s="197"/>
      <c r="L26" s="197"/>
      <c r="M26" s="197"/>
      <c r="N26" s="197"/>
      <c r="O26" s="197"/>
      <c r="P26" s="197"/>
      <c r="Q26" s="197"/>
      <c r="R26" s="3"/>
      <c r="S26" s="197"/>
      <c r="U26" s="197"/>
      <c r="V26" s="197"/>
      <c r="X26" s="197"/>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198"/>
      <c r="DI26" s="198"/>
      <c r="DJ26" s="198"/>
      <c r="DK26" s="198"/>
      <c r="DL26" s="198"/>
      <c r="DM26" s="198"/>
      <c r="DN26" s="198"/>
      <c r="DO26" s="198"/>
      <c r="DP26" s="198"/>
      <c r="DQ26" s="198"/>
      <c r="DR26" s="198"/>
      <c r="DS26" s="198"/>
      <c r="DT26" s="198"/>
      <c r="DU26" s="198"/>
      <c r="DV26" s="198"/>
      <c r="DW26" s="198"/>
      <c r="DX26" s="198"/>
      <c r="DY26" s="198"/>
      <c r="DZ26" s="197"/>
      <c r="EA26" s="197"/>
    </row>
    <row r="27" spans="1:131" s="35" customFormat="1" ht="15" x14ac:dyDescent="0.25">
      <c r="A27" s="197"/>
      <c r="B27" s="197"/>
      <c r="C27" s="197"/>
      <c r="D27" s="197"/>
      <c r="E27" s="197"/>
      <c r="F27" s="1"/>
      <c r="G27" s="197"/>
      <c r="H27" s="197"/>
      <c r="I27" s="197"/>
      <c r="J27" s="197"/>
      <c r="K27" s="197"/>
      <c r="L27" s="197"/>
      <c r="M27" s="197"/>
      <c r="N27" s="197"/>
      <c r="O27" s="197"/>
      <c r="P27" s="197"/>
      <c r="Q27" s="197"/>
      <c r="R27" s="3"/>
      <c r="S27" s="197"/>
      <c r="U27" s="197"/>
      <c r="V27" s="197"/>
      <c r="X27" s="197"/>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c r="CC27" s="198"/>
      <c r="CD27" s="198"/>
      <c r="CE27" s="198"/>
      <c r="CF27" s="198"/>
      <c r="CG27" s="198"/>
      <c r="CH27" s="198"/>
      <c r="CI27" s="198"/>
      <c r="CJ27" s="198"/>
      <c r="CK27" s="198"/>
      <c r="CL27" s="198"/>
      <c r="CM27" s="198"/>
      <c r="CN27" s="198"/>
      <c r="CO27" s="198"/>
      <c r="CP27" s="198"/>
      <c r="CQ27" s="198"/>
      <c r="CR27" s="198"/>
      <c r="CS27" s="198"/>
      <c r="CT27" s="198"/>
      <c r="CU27" s="198"/>
      <c r="CV27" s="198"/>
      <c r="CW27" s="198"/>
      <c r="CX27" s="198"/>
      <c r="CY27" s="198"/>
      <c r="CZ27" s="198"/>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7"/>
      <c r="EA27" s="197"/>
    </row>
    <row r="28" spans="1:131" s="35" customFormat="1" ht="15" x14ac:dyDescent="0.25">
      <c r="A28" s="197"/>
      <c r="B28" s="197"/>
      <c r="C28" s="197"/>
      <c r="D28" s="197"/>
      <c r="E28" s="197"/>
      <c r="F28" s="1"/>
      <c r="G28" s="197"/>
      <c r="H28" s="197"/>
      <c r="I28" s="197"/>
      <c r="J28" s="197"/>
      <c r="K28" s="197"/>
      <c r="L28" s="197"/>
      <c r="M28" s="197"/>
      <c r="N28" s="197"/>
      <c r="O28" s="197"/>
      <c r="P28" s="197"/>
      <c r="Q28" s="197"/>
      <c r="R28" s="3"/>
      <c r="S28" s="197"/>
      <c r="U28" s="197"/>
      <c r="V28" s="197"/>
      <c r="X28" s="197"/>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7"/>
      <c r="EA28" s="197"/>
    </row>
    <row r="29" spans="1:131" s="35" customFormat="1" ht="15" x14ac:dyDescent="0.25">
      <c r="A29" s="197"/>
      <c r="B29" s="197"/>
      <c r="C29" s="197"/>
      <c r="D29" s="197"/>
      <c r="E29" s="197"/>
      <c r="F29" s="1"/>
      <c r="G29" s="197"/>
      <c r="H29" s="197"/>
      <c r="I29" s="197"/>
      <c r="J29" s="197"/>
      <c r="K29" s="197"/>
      <c r="L29" s="197"/>
      <c r="M29" s="197"/>
      <c r="N29" s="197"/>
      <c r="O29" s="197"/>
      <c r="P29" s="197"/>
      <c r="Q29" s="197"/>
      <c r="R29" s="3"/>
      <c r="S29" s="197"/>
      <c r="U29" s="197"/>
      <c r="V29" s="197"/>
      <c r="X29" s="197"/>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7"/>
      <c r="EA29" s="197"/>
    </row>
    <row r="30" spans="1:131" s="35" customFormat="1" ht="15" x14ac:dyDescent="0.25">
      <c r="A30" s="197"/>
      <c r="B30" s="197"/>
      <c r="C30" s="197"/>
      <c r="D30" s="197"/>
      <c r="E30" s="197"/>
      <c r="F30" s="1"/>
      <c r="G30" s="197"/>
      <c r="H30" s="197"/>
      <c r="I30" s="197"/>
      <c r="J30" s="197"/>
      <c r="K30" s="197"/>
      <c r="L30" s="197"/>
      <c r="M30" s="197"/>
      <c r="N30" s="197"/>
      <c r="O30" s="197"/>
      <c r="P30" s="197"/>
      <c r="Q30" s="197"/>
      <c r="R30" s="3"/>
      <c r="S30" s="197"/>
      <c r="U30" s="197"/>
      <c r="V30" s="197"/>
      <c r="X30" s="197"/>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c r="DK30" s="198"/>
      <c r="DL30" s="198"/>
      <c r="DM30" s="198"/>
      <c r="DN30" s="198"/>
      <c r="DO30" s="198"/>
      <c r="DP30" s="198"/>
      <c r="DQ30" s="198"/>
      <c r="DR30" s="198"/>
      <c r="DS30" s="198"/>
      <c r="DT30" s="198"/>
      <c r="DU30" s="198"/>
      <c r="DV30" s="198"/>
      <c r="DW30" s="198"/>
      <c r="DX30" s="198"/>
      <c r="DY30" s="198"/>
      <c r="DZ30" s="197"/>
      <c r="EA30" s="197"/>
    </row>
    <row r="31" spans="1:131" ht="15" x14ac:dyDescent="0.25"/>
    <row r="32" spans="1:131"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customHeight="1" x14ac:dyDescent="0.25"/>
    <row r="67" ht="15"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sheetData>
  <sheetProtection algorithmName="SHA-512" hashValue="iL/mIErjmCx0zGVpqcsHw8MWbIRiSqmHoRlMH52j6el7gNOgxzW5X9RFv3xinm5eop5A3YznreFDS3qebcB+ZQ==" saltValue="0Lt1b0Or4qyg3YQn9TPwOg==" spinCount="100000" sheet="1" objects="1" scenarios="1" selectLockedCells="1" selectUnlockedCells="1"/>
  <mergeCells count="12">
    <mergeCell ref="W2:X2"/>
    <mergeCell ref="B3:V3"/>
    <mergeCell ref="W3:X3"/>
    <mergeCell ref="B4:V5"/>
    <mergeCell ref="W4:X4"/>
    <mergeCell ref="W5:X5"/>
    <mergeCell ref="M8:M9"/>
    <mergeCell ref="A8:A9"/>
    <mergeCell ref="B8:B9"/>
    <mergeCell ref="C8:C9"/>
    <mergeCell ref="A2:A5"/>
    <mergeCell ref="B2:V2"/>
  </mergeCells>
  <conditionalFormatting sqref="R23:R1048576 R7:R9 R13">
    <cfRule type="cellIs" dxfId="99" priority="21" operator="between">
      <formula>0.51</formula>
      <formula>0.69</formula>
    </cfRule>
    <cfRule type="cellIs" dxfId="98" priority="22" operator="between">
      <formula>0.51</formula>
      <formula>0.69</formula>
    </cfRule>
    <cfRule type="cellIs" dxfId="97" priority="23" operator="lessThan">
      <formula>0.5</formula>
    </cfRule>
    <cfRule type="cellIs" dxfId="96" priority="24" operator="greaterThan">
      <formula>0.7</formula>
    </cfRule>
    <cfRule type="cellIs" dxfId="95" priority="25" operator="between">
      <formula>0.51</formula>
      <formula>0.69</formula>
    </cfRule>
    <cfRule type="cellIs" dxfId="94" priority="26" operator="lessThan">
      <formula>50</formula>
    </cfRule>
    <cfRule type="cellIs" dxfId="93" priority="27" operator="greaterThan">
      <formula>0.7</formula>
    </cfRule>
    <cfRule type="cellIs" dxfId="92" priority="28" operator="between">
      <formula>0.51</formula>
      <formula>0.69</formula>
    </cfRule>
    <cfRule type="cellIs" dxfId="91" priority="29" operator="lessThan">
      <formula>0.5</formula>
    </cfRule>
    <cfRule type="cellIs" dxfId="90" priority="30" operator="greaterThan">
      <formula>0.7</formula>
    </cfRule>
  </conditionalFormatting>
  <conditionalFormatting sqref="R10:R11">
    <cfRule type="cellIs" dxfId="89" priority="11" operator="between">
      <formula>0.51</formula>
      <formula>0.69</formula>
    </cfRule>
    <cfRule type="cellIs" dxfId="88" priority="12" operator="between">
      <formula>0.51</formula>
      <formula>0.69</formula>
    </cfRule>
    <cfRule type="cellIs" dxfId="87" priority="13" operator="lessThan">
      <formula>0.5</formula>
    </cfRule>
    <cfRule type="cellIs" dxfId="86" priority="14" operator="greaterThan">
      <formula>0.7</formula>
    </cfRule>
    <cfRule type="cellIs" dxfId="85" priority="15" operator="between">
      <formula>0.51</formula>
      <formula>0.69</formula>
    </cfRule>
    <cfRule type="cellIs" dxfId="84" priority="16" operator="lessThan">
      <formula>50</formula>
    </cfRule>
    <cfRule type="cellIs" dxfId="83" priority="17" operator="greaterThan">
      <formula>0.7</formula>
    </cfRule>
    <cfRule type="cellIs" dxfId="82" priority="18" operator="between">
      <formula>0.51</formula>
      <formula>0.69</formula>
    </cfRule>
    <cfRule type="cellIs" dxfId="81" priority="19" operator="lessThan">
      <formula>0.5</formula>
    </cfRule>
    <cfRule type="cellIs" dxfId="80" priority="20" operator="greaterThan">
      <formula>0.7</formula>
    </cfRule>
  </conditionalFormatting>
  <conditionalFormatting sqref="R12">
    <cfRule type="cellIs" dxfId="79" priority="1" operator="between">
      <formula>0.51</formula>
      <formula>0.69</formula>
    </cfRule>
    <cfRule type="cellIs" dxfId="78" priority="2" operator="between">
      <formula>0.51</formula>
      <formula>0.69</formula>
    </cfRule>
    <cfRule type="cellIs" dxfId="77" priority="3" operator="lessThan">
      <formula>0.5</formula>
    </cfRule>
    <cfRule type="cellIs" dxfId="76" priority="4" operator="greaterThan">
      <formula>0.7</formula>
    </cfRule>
    <cfRule type="cellIs" dxfId="75" priority="5" operator="between">
      <formula>0.51</formula>
      <formula>0.69</formula>
    </cfRule>
    <cfRule type="cellIs" dxfId="74" priority="6" operator="lessThan">
      <formula>50</formula>
    </cfRule>
    <cfRule type="cellIs" dxfId="73" priority="7" operator="greaterThan">
      <formula>0.7</formula>
    </cfRule>
    <cfRule type="cellIs" dxfId="72" priority="8" operator="between">
      <formula>0.51</formula>
      <formula>0.69</formula>
    </cfRule>
    <cfRule type="cellIs" dxfId="71" priority="9" operator="lessThan">
      <formula>0.5</formula>
    </cfRule>
    <cfRule type="cellIs" dxfId="70" priority="10" operator="greaterThan">
      <formula>0.7</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482B"/>
  </sheetPr>
  <dimension ref="A1:EB835"/>
  <sheetViews>
    <sheetView showGridLines="0" topLeftCell="B1" zoomScale="80" zoomScaleNormal="80" workbookViewId="0">
      <selection activeCell="C24" sqref="C24"/>
    </sheetView>
  </sheetViews>
  <sheetFormatPr baseColWidth="10" defaultColWidth="0" defaultRowHeight="0" customHeight="1" zeroHeight="1" x14ac:dyDescent="0.25"/>
  <cols>
    <col min="1" max="1" width="11.42578125" style="197" customWidth="1"/>
    <col min="2" max="2" width="45.7109375" style="197" customWidth="1"/>
    <col min="3" max="3" width="17.28515625" style="197" customWidth="1"/>
    <col min="4" max="4" width="14.7109375" style="197" customWidth="1"/>
    <col min="5" max="5" width="42.85546875" style="197" customWidth="1"/>
    <col min="6" max="6" width="21.140625" style="1" hidden="1" customWidth="1"/>
    <col min="7" max="7" width="19.85546875" style="197" hidden="1" customWidth="1"/>
    <col min="8" max="8" width="11.42578125" style="197" hidden="1" customWidth="1"/>
    <col min="9" max="9" width="12.7109375" style="197" hidden="1" customWidth="1"/>
    <col min="10" max="10" width="15.140625" style="197" hidden="1" customWidth="1"/>
    <col min="11" max="11" width="15" style="197" hidden="1" customWidth="1"/>
    <col min="12" max="12" width="18.7109375" style="197" bestFit="1" customWidth="1"/>
    <col min="13" max="13" width="29.28515625" style="197" customWidth="1"/>
    <col min="14" max="14" width="15.7109375" style="197" customWidth="1"/>
    <col min="15" max="15" width="11.42578125" style="197" customWidth="1"/>
    <col min="16" max="16" width="15.42578125" style="197" bestFit="1" customWidth="1"/>
    <col min="17" max="17" width="17.85546875" style="197" bestFit="1" customWidth="1"/>
    <col min="18" max="18" width="11.5703125" style="3" bestFit="1" customWidth="1"/>
    <col min="19" max="19" width="11.42578125" style="197" customWidth="1"/>
    <col min="20" max="20" width="16.7109375" style="35" bestFit="1" customWidth="1"/>
    <col min="21" max="21" width="18.28515625" style="197" bestFit="1" customWidth="1"/>
    <col min="22" max="22" width="11.42578125" style="197" customWidth="1"/>
    <col min="23" max="23" width="14.5703125" style="35" customWidth="1"/>
    <col min="24" max="24" width="19" style="197" bestFit="1" customWidth="1"/>
    <col min="25" max="129" width="11.5703125" style="198" hidden="1" customWidth="1"/>
    <col min="130" max="132" width="11.5703125" style="197" hidden="1" customWidth="1"/>
    <col min="133" max="16384" width="11.42578125" style="197" hidden="1"/>
  </cols>
  <sheetData>
    <row r="1" spans="1:131" ht="15" x14ac:dyDescent="0.25">
      <c r="A1" s="24"/>
      <c r="B1" s="25"/>
      <c r="C1" s="25"/>
      <c r="D1" s="26"/>
      <c r="E1" s="26"/>
      <c r="F1" s="27"/>
      <c r="G1" s="28"/>
      <c r="H1" s="28"/>
      <c r="I1" s="28"/>
      <c r="J1" s="28"/>
      <c r="K1" s="29"/>
      <c r="L1" s="24"/>
      <c r="M1" s="24"/>
      <c r="N1" s="24"/>
      <c r="O1" s="24"/>
      <c r="P1" s="24"/>
      <c r="Q1" s="24"/>
      <c r="R1" s="24"/>
      <c r="S1" s="24"/>
      <c r="T1" s="36"/>
      <c r="U1" s="24"/>
      <c r="V1" s="24"/>
      <c r="W1" s="36"/>
    </row>
    <row r="2" spans="1:131" ht="15"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31" ht="15"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31" ht="15"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31" ht="15"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31" ht="15" x14ac:dyDescent="0.25">
      <c r="A6" s="24"/>
      <c r="B6" s="24"/>
      <c r="C6" s="24"/>
      <c r="D6" s="24"/>
      <c r="E6" s="24"/>
      <c r="F6" s="24"/>
      <c r="G6" s="24"/>
      <c r="H6" s="24"/>
      <c r="I6" s="24"/>
      <c r="J6" s="24"/>
      <c r="K6" s="24"/>
      <c r="L6" s="24"/>
      <c r="M6" s="24"/>
      <c r="N6" s="24"/>
      <c r="O6" s="24"/>
      <c r="P6" s="24"/>
      <c r="Q6" s="24"/>
      <c r="R6" s="24"/>
      <c r="S6" s="24"/>
      <c r="T6" s="36"/>
      <c r="U6" s="24"/>
      <c r="V6" s="24"/>
      <c r="W6" s="36"/>
    </row>
    <row r="7" spans="1:131" s="34" customFormat="1" ht="63.75" x14ac:dyDescent="0.25">
      <c r="A7" s="41" t="s">
        <v>0</v>
      </c>
      <c r="B7" s="41" t="s">
        <v>1</v>
      </c>
      <c r="C7" s="41" t="s">
        <v>2</v>
      </c>
      <c r="D7" s="41" t="s">
        <v>103</v>
      </c>
      <c r="E7" s="41" t="s">
        <v>30</v>
      </c>
      <c r="F7" s="41" t="s">
        <v>96</v>
      </c>
      <c r="G7" s="41" t="s">
        <v>1144</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31" s="51" customFormat="1" ht="81" x14ac:dyDescent="0.25">
      <c r="A8" s="517" t="s">
        <v>1137</v>
      </c>
      <c r="B8" s="530" t="s">
        <v>1136</v>
      </c>
      <c r="C8" s="530" t="s">
        <v>1141</v>
      </c>
      <c r="D8" s="130" t="s">
        <v>1223</v>
      </c>
      <c r="E8" s="8" t="s">
        <v>1214</v>
      </c>
      <c r="F8" s="67"/>
      <c r="G8" s="311">
        <v>3100000</v>
      </c>
      <c r="H8" s="210"/>
      <c r="I8" s="210"/>
      <c r="J8" s="210"/>
      <c r="K8" s="210"/>
      <c r="L8" s="66">
        <f>+F8+G8+H8+J8-K8</f>
        <v>3100000</v>
      </c>
      <c r="M8" s="548">
        <v>76404400</v>
      </c>
      <c r="N8" s="79" t="s">
        <v>1579</v>
      </c>
      <c r="O8" s="196">
        <v>527</v>
      </c>
      <c r="P8" s="79" t="s">
        <v>1580</v>
      </c>
      <c r="Q8" s="67">
        <v>3095625</v>
      </c>
      <c r="R8" s="46"/>
      <c r="S8" s="196">
        <v>12</v>
      </c>
      <c r="T8" s="123">
        <v>44782</v>
      </c>
      <c r="U8" s="295">
        <v>3095625</v>
      </c>
      <c r="V8" s="38">
        <v>29</v>
      </c>
      <c r="W8" s="123">
        <v>44806</v>
      </c>
      <c r="X8" s="67">
        <v>3094977</v>
      </c>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31" s="51" customFormat="1" ht="81" x14ac:dyDescent="0.25">
      <c r="A9" s="519"/>
      <c r="B9" s="532"/>
      <c r="C9" s="532"/>
      <c r="D9" s="130" t="s">
        <v>1225</v>
      </c>
      <c r="E9" s="8" t="s">
        <v>1215</v>
      </c>
      <c r="F9" s="67"/>
      <c r="G9" s="311">
        <v>73304400</v>
      </c>
      <c r="H9" s="210"/>
      <c r="I9" s="210"/>
      <c r="J9" s="210"/>
      <c r="K9" s="210"/>
      <c r="L9" s="66">
        <f>+F9+G9+H9+J9-K9</f>
        <v>73304400</v>
      </c>
      <c r="M9" s="549"/>
      <c r="N9" s="79" t="s">
        <v>1643</v>
      </c>
      <c r="O9" s="210">
        <v>409</v>
      </c>
      <c r="P9" s="79" t="s">
        <v>1644</v>
      </c>
      <c r="Q9" s="67">
        <v>31418400</v>
      </c>
      <c r="R9" s="46"/>
      <c r="S9" s="210">
        <v>7</v>
      </c>
      <c r="T9" s="123">
        <v>44757</v>
      </c>
      <c r="U9" s="295">
        <v>31418400</v>
      </c>
      <c r="V9" s="38">
        <v>23</v>
      </c>
      <c r="W9" s="123">
        <v>44778</v>
      </c>
      <c r="X9" s="67">
        <v>31418400</v>
      </c>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31" s="51" customFormat="1" ht="15" x14ac:dyDescent="0.25">
      <c r="A10" s="326"/>
      <c r="B10" s="329"/>
      <c r="C10" s="329"/>
      <c r="D10" s="331"/>
      <c r="E10" s="338"/>
      <c r="F10" s="341"/>
      <c r="G10" s="337"/>
      <c r="H10" s="326"/>
      <c r="I10" s="86"/>
      <c r="J10" s="326"/>
      <c r="K10" s="326"/>
      <c r="L10" s="327"/>
      <c r="M10" s="332"/>
      <c r="N10" s="79" t="s">
        <v>1646</v>
      </c>
      <c r="O10" s="355">
        <v>410</v>
      </c>
      <c r="P10" s="79" t="s">
        <v>1645</v>
      </c>
      <c r="Q10" s="295">
        <v>41234864</v>
      </c>
      <c r="R10" s="46"/>
      <c r="S10" s="355">
        <v>8</v>
      </c>
      <c r="T10" s="294">
        <v>44757</v>
      </c>
      <c r="U10" s="295">
        <v>41234864</v>
      </c>
      <c r="V10" s="354">
        <v>24</v>
      </c>
      <c r="W10" s="294">
        <v>44778</v>
      </c>
      <c r="X10" s="295">
        <v>41234864</v>
      </c>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row>
    <row r="11" spans="1:131" s="108" customFormat="1" ht="15" x14ac:dyDescent="0.25">
      <c r="A11" s="93"/>
      <c r="B11" s="93"/>
      <c r="C11" s="93"/>
      <c r="D11" s="93"/>
      <c r="E11" s="105"/>
      <c r="F11" s="102"/>
      <c r="G11" s="102"/>
      <c r="H11" s="93"/>
      <c r="I11" s="94"/>
      <c r="J11" s="93"/>
      <c r="K11" s="93"/>
      <c r="L11" s="103">
        <f>SUM(L8:L10)</f>
        <v>76404400</v>
      </c>
      <c r="M11" s="102"/>
      <c r="N11" s="106"/>
      <c r="O11" s="87"/>
      <c r="P11" s="96"/>
      <c r="Q11" s="104">
        <f>SUM(Q8:Q10)</f>
        <v>75748889</v>
      </c>
      <c r="R11" s="90"/>
      <c r="S11" s="87"/>
      <c r="T11" s="96"/>
      <c r="U11" s="104">
        <f>SUM(U8:U10)</f>
        <v>75748889</v>
      </c>
      <c r="V11" s="87"/>
      <c r="W11" s="96"/>
      <c r="X11" s="104">
        <f>SUM(X8:X10)</f>
        <v>75748241</v>
      </c>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row>
    <row r="12" spans="1:131" s="113" customFormat="1" ht="92.25" customHeight="1" x14ac:dyDescent="0.25">
      <c r="A12" s="192" t="s">
        <v>1139</v>
      </c>
      <c r="B12" s="195" t="s">
        <v>1138</v>
      </c>
      <c r="C12" s="193" t="s">
        <v>1141</v>
      </c>
      <c r="D12" s="192" t="s">
        <v>1224</v>
      </c>
      <c r="E12" s="201" t="s">
        <v>1216</v>
      </c>
      <c r="F12" s="200"/>
      <c r="G12" s="311">
        <v>7989509</v>
      </c>
      <c r="H12" s="196"/>
      <c r="I12" s="196"/>
      <c r="J12" s="196"/>
      <c r="K12" s="196"/>
      <c r="L12" s="66">
        <f>+F12+G12+H12+J12-K12</f>
        <v>7989509</v>
      </c>
      <c r="M12" s="318">
        <v>7989509</v>
      </c>
      <c r="N12" s="79" t="s">
        <v>1579</v>
      </c>
      <c r="O12" s="196">
        <v>528</v>
      </c>
      <c r="P12" s="48" t="s">
        <v>1589</v>
      </c>
      <c r="Q12" s="189">
        <v>7954375</v>
      </c>
      <c r="R12" s="46"/>
      <c r="S12" s="191">
        <v>12</v>
      </c>
      <c r="T12" s="48">
        <v>44782</v>
      </c>
      <c r="U12" s="430">
        <v>7954375</v>
      </c>
      <c r="V12" s="191">
        <v>29</v>
      </c>
      <c r="W12" s="48">
        <v>44806</v>
      </c>
      <c r="X12" s="444">
        <v>7954375</v>
      </c>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2"/>
      <c r="CA12" s="112"/>
      <c r="CB12" s="112"/>
      <c r="CC12" s="112"/>
      <c r="CD12" s="112"/>
      <c r="CE12" s="112"/>
      <c r="CF12" s="112"/>
      <c r="CG12" s="112"/>
      <c r="CH12" s="112"/>
      <c r="CI12" s="112"/>
      <c r="CJ12" s="112"/>
      <c r="CK12" s="112"/>
      <c r="CL12" s="112"/>
      <c r="CM12" s="112"/>
      <c r="CN12" s="112"/>
      <c r="CO12" s="112"/>
      <c r="CP12" s="112"/>
      <c r="CQ12" s="112"/>
      <c r="CR12" s="112"/>
      <c r="CS12" s="112"/>
      <c r="CT12" s="112"/>
      <c r="CU12" s="112"/>
      <c r="CV12" s="112"/>
      <c r="CW12" s="112"/>
      <c r="CX12" s="112"/>
      <c r="CY12" s="112"/>
      <c r="CZ12" s="112"/>
      <c r="DA12" s="112"/>
      <c r="DB12" s="112"/>
      <c r="DC12" s="112"/>
      <c r="DD12" s="112"/>
      <c r="DE12" s="112"/>
      <c r="DF12" s="112"/>
      <c r="DG12" s="112"/>
      <c r="DH12" s="112"/>
      <c r="DI12" s="112"/>
      <c r="DJ12" s="112"/>
      <c r="DK12" s="112"/>
      <c r="DL12" s="112"/>
      <c r="DM12" s="112"/>
      <c r="DN12" s="112"/>
      <c r="DO12" s="112"/>
      <c r="DP12" s="112"/>
      <c r="DQ12" s="112"/>
      <c r="DR12" s="112"/>
      <c r="DS12" s="112"/>
      <c r="DT12" s="112"/>
      <c r="DU12" s="112"/>
      <c r="DV12" s="112"/>
      <c r="DW12" s="112"/>
      <c r="DX12" s="112"/>
      <c r="DY12" s="112"/>
    </row>
    <row r="13" spans="1:131" s="108" customFormat="1" ht="15.75" thickBot="1" x14ac:dyDescent="0.3">
      <c r="A13" s="93"/>
      <c r="B13" s="93"/>
      <c r="C13" s="93"/>
      <c r="D13" s="93"/>
      <c r="E13" s="105"/>
      <c r="F13" s="102"/>
      <c r="G13" s="102"/>
      <c r="H13" s="93"/>
      <c r="I13" s="94"/>
      <c r="J13" s="93"/>
      <c r="K13" s="93"/>
      <c r="L13" s="103">
        <f>+L12</f>
        <v>7989509</v>
      </c>
      <c r="M13" s="102"/>
      <c r="N13" s="106"/>
      <c r="O13" s="87"/>
      <c r="P13" s="96"/>
      <c r="Q13" s="104">
        <f>+Q12</f>
        <v>7954375</v>
      </c>
      <c r="R13" s="90"/>
      <c r="S13" s="87"/>
      <c r="T13" s="96"/>
      <c r="U13" s="104">
        <f>+U12</f>
        <v>7954375</v>
      </c>
      <c r="V13" s="87"/>
      <c r="W13" s="96"/>
      <c r="X13" s="104">
        <f>+X12</f>
        <v>7954375</v>
      </c>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row>
    <row r="14" spans="1:131" s="64" customFormat="1" ht="17.25" thickBot="1" x14ac:dyDescent="0.35">
      <c r="A14" s="52"/>
      <c r="B14" s="52"/>
      <c r="C14" s="42"/>
      <c r="D14" s="42"/>
      <c r="E14" s="42"/>
      <c r="F14" s="233"/>
      <c r="G14" s="232"/>
      <c r="H14" s="232"/>
      <c r="I14" s="228"/>
      <c r="J14" s="54" t="s">
        <v>29</v>
      </c>
      <c r="K14" s="55"/>
      <c r="L14" s="56">
        <f>+L11+L13</f>
        <v>84393909</v>
      </c>
      <c r="M14" s="199"/>
      <c r="N14" s="199"/>
      <c r="O14" s="199"/>
      <c r="P14" s="199"/>
      <c r="Q14" s="131">
        <f>+Q11+Q13</f>
        <v>83703264</v>
      </c>
      <c r="R14" s="58">
        <f>(Q14*1)/L14</f>
        <v>0.99181641177445634</v>
      </c>
      <c r="S14" s="59"/>
      <c r="T14" s="60"/>
      <c r="U14" s="61">
        <f>+U11+U13</f>
        <v>83703264</v>
      </c>
      <c r="V14" s="59"/>
      <c r="W14" s="60"/>
      <c r="X14" s="62">
        <f>+X11+X13</f>
        <v>83702616</v>
      </c>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row>
    <row r="15" spans="1:131" ht="15" x14ac:dyDescent="0.25">
      <c r="R15" s="4"/>
    </row>
    <row r="16" spans="1:131" s="35" customFormat="1" ht="15" x14ac:dyDescent="0.25">
      <c r="A16" s="197"/>
      <c r="B16" s="197"/>
      <c r="C16" s="197"/>
      <c r="D16" s="197"/>
      <c r="E16" s="197"/>
      <c r="F16" s="1"/>
      <c r="G16" s="197"/>
      <c r="H16" s="197"/>
      <c r="I16" s="197"/>
      <c r="J16" s="197"/>
      <c r="K16" s="197"/>
      <c r="L16" s="197"/>
      <c r="M16" s="197"/>
      <c r="N16" s="197"/>
      <c r="O16" s="197"/>
      <c r="P16" s="197"/>
      <c r="Q16" s="198"/>
      <c r="R16" s="6"/>
      <c r="S16" s="198"/>
      <c r="U16" s="197"/>
      <c r="V16" s="197"/>
      <c r="X16" s="197"/>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c r="DI16" s="198"/>
      <c r="DJ16" s="198"/>
      <c r="DK16" s="198"/>
      <c r="DL16" s="198"/>
      <c r="DM16" s="198"/>
      <c r="DN16" s="198"/>
      <c r="DO16" s="198"/>
      <c r="DP16" s="198"/>
      <c r="DQ16" s="198"/>
      <c r="DR16" s="198"/>
      <c r="DS16" s="198"/>
      <c r="DT16" s="198"/>
      <c r="DU16" s="198"/>
      <c r="DV16" s="198"/>
      <c r="DW16" s="198"/>
      <c r="DX16" s="198"/>
      <c r="DY16" s="198"/>
      <c r="DZ16" s="197"/>
      <c r="EA16" s="197"/>
    </row>
    <row r="17" spans="1:131" s="35" customFormat="1" ht="15" x14ac:dyDescent="0.25">
      <c r="A17" s="197"/>
      <c r="B17" s="197"/>
      <c r="C17" s="197"/>
      <c r="D17" s="197"/>
      <c r="E17" s="197"/>
      <c r="F17" s="1"/>
      <c r="G17" s="197"/>
      <c r="H17" s="197"/>
      <c r="I17" s="197"/>
      <c r="J17" s="197"/>
      <c r="K17" s="197"/>
      <c r="L17" s="197"/>
      <c r="M17" s="197"/>
      <c r="N17" s="197"/>
      <c r="O17" s="197"/>
      <c r="P17" s="197"/>
      <c r="Q17" s="198"/>
      <c r="R17" s="6"/>
      <c r="S17" s="198"/>
      <c r="U17" s="197"/>
      <c r="V17" s="197"/>
      <c r="X17" s="197"/>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E17" s="198"/>
      <c r="DF17" s="198"/>
      <c r="DG17" s="198"/>
      <c r="DH17" s="198"/>
      <c r="DI17" s="198"/>
      <c r="DJ17" s="198"/>
      <c r="DK17" s="198"/>
      <c r="DL17" s="198"/>
      <c r="DM17" s="198"/>
      <c r="DN17" s="198"/>
      <c r="DO17" s="198"/>
      <c r="DP17" s="198"/>
      <c r="DQ17" s="198"/>
      <c r="DR17" s="198"/>
      <c r="DS17" s="198"/>
      <c r="DT17" s="198"/>
      <c r="DU17" s="198"/>
      <c r="DV17" s="198"/>
      <c r="DW17" s="198"/>
      <c r="DX17" s="198"/>
      <c r="DY17" s="198"/>
      <c r="DZ17" s="197"/>
      <c r="EA17" s="197"/>
    </row>
    <row r="18" spans="1:131" s="35" customFormat="1" ht="15" x14ac:dyDescent="0.25">
      <c r="A18" s="197"/>
      <c r="B18" s="197"/>
      <c r="C18" s="197"/>
      <c r="D18" s="197"/>
      <c r="E18" s="197"/>
      <c r="F18" s="1"/>
      <c r="G18" s="197"/>
      <c r="H18" s="197"/>
      <c r="I18" s="197"/>
      <c r="J18" s="197"/>
      <c r="K18" s="197"/>
      <c r="L18" s="197"/>
      <c r="M18" s="197"/>
      <c r="N18" s="197"/>
      <c r="O18" s="197"/>
      <c r="P18" s="197"/>
      <c r="Q18" s="198"/>
      <c r="R18" s="6"/>
      <c r="S18" s="198"/>
      <c r="U18" s="197"/>
      <c r="V18" s="197"/>
      <c r="X18" s="197"/>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c r="DL18" s="198"/>
      <c r="DM18" s="198"/>
      <c r="DN18" s="198"/>
      <c r="DO18" s="198"/>
      <c r="DP18" s="198"/>
      <c r="DQ18" s="198"/>
      <c r="DR18" s="198"/>
      <c r="DS18" s="198"/>
      <c r="DT18" s="198"/>
      <c r="DU18" s="198"/>
      <c r="DV18" s="198"/>
      <c r="DW18" s="198"/>
      <c r="DX18" s="198"/>
      <c r="DY18" s="198"/>
      <c r="DZ18" s="197"/>
      <c r="EA18" s="197"/>
    </row>
    <row r="19" spans="1:131" s="35" customFormat="1" ht="15" x14ac:dyDescent="0.25">
      <c r="A19" s="197"/>
      <c r="B19" s="197"/>
      <c r="C19" s="197"/>
      <c r="D19" s="197"/>
      <c r="E19" s="197"/>
      <c r="F19" s="1"/>
      <c r="G19" s="197"/>
      <c r="H19" s="197"/>
      <c r="I19" s="197"/>
      <c r="J19" s="197"/>
      <c r="K19" s="197"/>
      <c r="L19" s="197"/>
      <c r="M19" s="197"/>
      <c r="N19" s="197"/>
      <c r="O19" s="197"/>
      <c r="P19" s="197"/>
      <c r="Q19" s="198"/>
      <c r="R19" s="6"/>
      <c r="S19" s="198"/>
      <c r="U19" s="197"/>
      <c r="V19" s="197"/>
      <c r="X19" s="197"/>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c r="CC19" s="198"/>
      <c r="CD19" s="198"/>
      <c r="CE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E19" s="198"/>
      <c r="DF19" s="198"/>
      <c r="DG19" s="198"/>
      <c r="DH19" s="198"/>
      <c r="DI19" s="198"/>
      <c r="DJ19" s="198"/>
      <c r="DK19" s="198"/>
      <c r="DL19" s="198"/>
      <c r="DM19" s="198"/>
      <c r="DN19" s="198"/>
      <c r="DO19" s="198"/>
      <c r="DP19" s="198"/>
      <c r="DQ19" s="198"/>
      <c r="DR19" s="198"/>
      <c r="DS19" s="198"/>
      <c r="DT19" s="198"/>
      <c r="DU19" s="198"/>
      <c r="DV19" s="198"/>
      <c r="DW19" s="198"/>
      <c r="DX19" s="198"/>
      <c r="DY19" s="198"/>
      <c r="DZ19" s="197"/>
      <c r="EA19" s="197"/>
    </row>
    <row r="20" spans="1:131" s="35" customFormat="1" ht="15" x14ac:dyDescent="0.25">
      <c r="A20" s="197"/>
      <c r="B20" s="197"/>
      <c r="C20" s="197"/>
      <c r="D20" s="197"/>
      <c r="E20" s="197"/>
      <c r="F20" s="1"/>
      <c r="G20" s="197"/>
      <c r="H20" s="197"/>
      <c r="I20" s="197"/>
      <c r="J20" s="197"/>
      <c r="K20" s="197"/>
      <c r="L20" s="197"/>
      <c r="M20" s="197"/>
      <c r="N20" s="197"/>
      <c r="O20" s="197"/>
      <c r="P20" s="197"/>
      <c r="Q20" s="198"/>
      <c r="R20" s="6"/>
      <c r="S20" s="198"/>
      <c r="U20" s="197"/>
      <c r="V20" s="197"/>
      <c r="X20" s="197"/>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8"/>
      <c r="DM20" s="198"/>
      <c r="DN20" s="198"/>
      <c r="DO20" s="198"/>
      <c r="DP20" s="198"/>
      <c r="DQ20" s="198"/>
      <c r="DR20" s="198"/>
      <c r="DS20" s="198"/>
      <c r="DT20" s="198"/>
      <c r="DU20" s="198"/>
      <c r="DV20" s="198"/>
      <c r="DW20" s="198"/>
      <c r="DX20" s="198"/>
      <c r="DY20" s="198"/>
      <c r="DZ20" s="197"/>
      <c r="EA20" s="197"/>
    </row>
    <row r="21" spans="1:131" s="35" customFormat="1" ht="15" x14ac:dyDescent="0.25">
      <c r="A21" s="197"/>
      <c r="B21" s="197"/>
      <c r="C21" s="197"/>
      <c r="D21" s="197"/>
      <c r="E21" s="197"/>
      <c r="F21" s="1"/>
      <c r="G21" s="197"/>
      <c r="H21" s="197"/>
      <c r="I21" s="197"/>
      <c r="J21" s="197"/>
      <c r="K21" s="197"/>
      <c r="L21" s="197"/>
      <c r="M21" s="197"/>
      <c r="N21" s="197"/>
      <c r="O21" s="197"/>
      <c r="P21" s="197"/>
      <c r="Q21" s="198"/>
      <c r="R21" s="6"/>
      <c r="S21" s="198"/>
      <c r="U21" s="197"/>
      <c r="V21" s="197"/>
      <c r="X21" s="197"/>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c r="DI21" s="198"/>
      <c r="DJ21" s="198"/>
      <c r="DK21" s="198"/>
      <c r="DL21" s="198"/>
      <c r="DM21" s="198"/>
      <c r="DN21" s="198"/>
      <c r="DO21" s="198"/>
      <c r="DP21" s="198"/>
      <c r="DQ21" s="198"/>
      <c r="DR21" s="198"/>
      <c r="DS21" s="198"/>
      <c r="DT21" s="198"/>
      <c r="DU21" s="198"/>
      <c r="DV21" s="198"/>
      <c r="DW21" s="198"/>
      <c r="DX21" s="198"/>
      <c r="DY21" s="198"/>
      <c r="DZ21" s="197"/>
      <c r="EA21" s="197"/>
    </row>
    <row r="22" spans="1:131" s="35" customFormat="1" ht="15" x14ac:dyDescent="0.25">
      <c r="A22" s="197"/>
      <c r="B22" s="197"/>
      <c r="C22" s="197"/>
      <c r="D22" s="197"/>
      <c r="E22" s="197"/>
      <c r="F22" s="1"/>
      <c r="G22" s="197"/>
      <c r="H22" s="197"/>
      <c r="I22" s="197"/>
      <c r="J22" s="197"/>
      <c r="K22" s="197"/>
      <c r="L22" s="197"/>
      <c r="M22" s="197"/>
      <c r="N22" s="197"/>
      <c r="O22" s="197"/>
      <c r="P22" s="197"/>
      <c r="Q22" s="198"/>
      <c r="R22" s="6"/>
      <c r="S22" s="198"/>
      <c r="U22" s="197"/>
      <c r="V22" s="197"/>
      <c r="X22" s="197"/>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7"/>
      <c r="EA22" s="197"/>
    </row>
    <row r="23" spans="1:131" s="35" customFormat="1" ht="15" x14ac:dyDescent="0.25">
      <c r="A23" s="197"/>
      <c r="B23" s="197"/>
      <c r="C23" s="197"/>
      <c r="D23" s="197"/>
      <c r="E23" s="197"/>
      <c r="F23" s="1"/>
      <c r="G23" s="197"/>
      <c r="H23" s="197"/>
      <c r="I23" s="197"/>
      <c r="J23" s="197"/>
      <c r="K23" s="197"/>
      <c r="L23" s="197"/>
      <c r="M23" s="197"/>
      <c r="N23" s="197"/>
      <c r="O23" s="197"/>
      <c r="P23" s="197"/>
      <c r="Q23" s="198"/>
      <c r="R23" s="6"/>
      <c r="S23" s="198"/>
      <c r="U23" s="197"/>
      <c r="V23" s="197"/>
      <c r="X23" s="197"/>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7"/>
      <c r="EA23" s="197"/>
    </row>
    <row r="24" spans="1:131" s="35" customFormat="1" ht="15" x14ac:dyDescent="0.25">
      <c r="A24" s="197"/>
      <c r="B24" s="197"/>
      <c r="C24" s="197"/>
      <c r="D24" s="197"/>
      <c r="E24" s="197"/>
      <c r="F24" s="1"/>
      <c r="G24" s="197"/>
      <c r="H24" s="197"/>
      <c r="I24" s="197"/>
      <c r="J24" s="197"/>
      <c r="K24" s="197"/>
      <c r="L24" s="197"/>
      <c r="M24" s="197"/>
      <c r="N24" s="197"/>
      <c r="O24" s="197"/>
      <c r="P24" s="197"/>
      <c r="Q24" s="198"/>
      <c r="R24" s="7"/>
      <c r="S24" s="198"/>
      <c r="U24" s="197"/>
      <c r="V24" s="197"/>
      <c r="X24" s="197"/>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7"/>
      <c r="EA24" s="197"/>
    </row>
    <row r="25" spans="1:131" s="35" customFormat="1" ht="15" x14ac:dyDescent="0.25">
      <c r="A25" s="197"/>
      <c r="B25" s="197"/>
      <c r="C25" s="197"/>
      <c r="D25" s="197"/>
      <c r="E25" s="197"/>
      <c r="F25" s="1"/>
      <c r="G25" s="197"/>
      <c r="H25" s="197"/>
      <c r="I25" s="197"/>
      <c r="J25" s="197"/>
      <c r="K25" s="197"/>
      <c r="L25" s="197"/>
      <c r="M25" s="197"/>
      <c r="N25" s="197"/>
      <c r="O25" s="197"/>
      <c r="P25" s="197"/>
      <c r="Q25" s="197"/>
      <c r="R25" s="3"/>
      <c r="S25" s="197"/>
      <c r="U25" s="197"/>
      <c r="V25" s="197"/>
      <c r="X25" s="197"/>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198"/>
      <c r="DR25" s="198"/>
      <c r="DS25" s="198"/>
      <c r="DT25" s="198"/>
      <c r="DU25" s="198"/>
      <c r="DV25" s="198"/>
      <c r="DW25" s="198"/>
      <c r="DX25" s="198"/>
      <c r="DY25" s="198"/>
      <c r="DZ25" s="197"/>
      <c r="EA25" s="197"/>
    </row>
    <row r="26" spans="1:131" s="35" customFormat="1" ht="15" x14ac:dyDescent="0.25">
      <c r="A26" s="197"/>
      <c r="B26" s="197"/>
      <c r="C26" s="197"/>
      <c r="D26" s="197"/>
      <c r="E26" s="197"/>
      <c r="F26" s="1"/>
      <c r="G26" s="197"/>
      <c r="H26" s="197"/>
      <c r="I26" s="197"/>
      <c r="J26" s="197"/>
      <c r="K26" s="197"/>
      <c r="L26" s="197"/>
      <c r="M26" s="197"/>
      <c r="N26" s="197"/>
      <c r="O26" s="197"/>
      <c r="P26" s="197"/>
      <c r="Q26" s="197"/>
      <c r="R26" s="3"/>
      <c r="S26" s="197"/>
      <c r="U26" s="197"/>
      <c r="V26" s="197"/>
      <c r="X26" s="197"/>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198"/>
      <c r="DI26" s="198"/>
      <c r="DJ26" s="198"/>
      <c r="DK26" s="198"/>
      <c r="DL26" s="198"/>
      <c r="DM26" s="198"/>
      <c r="DN26" s="198"/>
      <c r="DO26" s="198"/>
      <c r="DP26" s="198"/>
      <c r="DQ26" s="198"/>
      <c r="DR26" s="198"/>
      <c r="DS26" s="198"/>
      <c r="DT26" s="198"/>
      <c r="DU26" s="198"/>
      <c r="DV26" s="198"/>
      <c r="DW26" s="198"/>
      <c r="DX26" s="198"/>
      <c r="DY26" s="198"/>
      <c r="DZ26" s="197"/>
      <c r="EA26" s="197"/>
    </row>
    <row r="27" spans="1:131" s="35" customFormat="1" ht="15" x14ac:dyDescent="0.25">
      <c r="A27" s="197"/>
      <c r="B27" s="197"/>
      <c r="C27" s="197"/>
      <c r="D27" s="197"/>
      <c r="E27" s="197"/>
      <c r="F27" s="1"/>
      <c r="G27" s="197"/>
      <c r="H27" s="197"/>
      <c r="I27" s="197"/>
      <c r="J27" s="197"/>
      <c r="K27" s="197"/>
      <c r="L27" s="197"/>
      <c r="M27" s="197"/>
      <c r="N27" s="197"/>
      <c r="O27" s="197"/>
      <c r="P27" s="197"/>
      <c r="Q27" s="197"/>
      <c r="R27" s="3"/>
      <c r="S27" s="197"/>
      <c r="U27" s="197"/>
      <c r="V27" s="197"/>
      <c r="X27" s="197"/>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c r="CC27" s="198"/>
      <c r="CD27" s="198"/>
      <c r="CE27" s="198"/>
      <c r="CF27" s="198"/>
      <c r="CG27" s="198"/>
      <c r="CH27" s="198"/>
      <c r="CI27" s="198"/>
      <c r="CJ27" s="198"/>
      <c r="CK27" s="198"/>
      <c r="CL27" s="198"/>
      <c r="CM27" s="198"/>
      <c r="CN27" s="198"/>
      <c r="CO27" s="198"/>
      <c r="CP27" s="198"/>
      <c r="CQ27" s="198"/>
      <c r="CR27" s="198"/>
      <c r="CS27" s="198"/>
      <c r="CT27" s="198"/>
      <c r="CU27" s="198"/>
      <c r="CV27" s="198"/>
      <c r="CW27" s="198"/>
      <c r="CX27" s="198"/>
      <c r="CY27" s="198"/>
      <c r="CZ27" s="198"/>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7"/>
      <c r="EA27" s="197"/>
    </row>
    <row r="28" spans="1:131" s="35" customFormat="1" ht="15" x14ac:dyDescent="0.25">
      <c r="A28" s="197"/>
      <c r="B28" s="197"/>
      <c r="C28" s="197"/>
      <c r="D28" s="197"/>
      <c r="E28" s="197"/>
      <c r="F28" s="1"/>
      <c r="G28" s="197"/>
      <c r="H28" s="197"/>
      <c r="I28" s="197"/>
      <c r="J28" s="197"/>
      <c r="K28" s="197"/>
      <c r="L28" s="197"/>
      <c r="M28" s="197"/>
      <c r="N28" s="197"/>
      <c r="O28" s="197"/>
      <c r="P28" s="197"/>
      <c r="Q28" s="197"/>
      <c r="R28" s="3"/>
      <c r="S28" s="197"/>
      <c r="U28" s="197"/>
      <c r="V28" s="197"/>
      <c r="X28" s="197"/>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7"/>
      <c r="EA28" s="197"/>
    </row>
    <row r="29" spans="1:131" s="35" customFormat="1" ht="15" x14ac:dyDescent="0.25">
      <c r="A29" s="197"/>
      <c r="B29" s="197"/>
      <c r="C29" s="197"/>
      <c r="D29" s="197"/>
      <c r="E29" s="197"/>
      <c r="F29" s="1"/>
      <c r="G29" s="197"/>
      <c r="H29" s="197"/>
      <c r="I29" s="197"/>
      <c r="J29" s="197"/>
      <c r="K29" s="197"/>
      <c r="L29" s="197"/>
      <c r="M29" s="197"/>
      <c r="N29" s="197"/>
      <c r="O29" s="197"/>
      <c r="P29" s="197"/>
      <c r="Q29" s="197"/>
      <c r="R29" s="3"/>
      <c r="S29" s="197"/>
      <c r="U29" s="197"/>
      <c r="V29" s="197"/>
      <c r="X29" s="197"/>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7"/>
      <c r="EA29" s="197"/>
    </row>
    <row r="30" spans="1:131" s="35" customFormat="1" ht="15" x14ac:dyDescent="0.25">
      <c r="A30" s="197"/>
      <c r="B30" s="197"/>
      <c r="C30" s="197"/>
      <c r="D30" s="197"/>
      <c r="E30" s="197"/>
      <c r="F30" s="1"/>
      <c r="G30" s="197"/>
      <c r="H30" s="197"/>
      <c r="I30" s="197"/>
      <c r="J30" s="197"/>
      <c r="K30" s="197"/>
      <c r="L30" s="197"/>
      <c r="M30" s="197"/>
      <c r="N30" s="197"/>
      <c r="O30" s="197"/>
      <c r="P30" s="197"/>
      <c r="Q30" s="197"/>
      <c r="R30" s="3"/>
      <c r="S30" s="197"/>
      <c r="U30" s="197"/>
      <c r="V30" s="197"/>
      <c r="X30" s="197"/>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c r="DK30" s="198"/>
      <c r="DL30" s="198"/>
      <c r="DM30" s="198"/>
      <c r="DN30" s="198"/>
      <c r="DO30" s="198"/>
      <c r="DP30" s="198"/>
      <c r="DQ30" s="198"/>
      <c r="DR30" s="198"/>
      <c r="DS30" s="198"/>
      <c r="DT30" s="198"/>
      <c r="DU30" s="198"/>
      <c r="DV30" s="198"/>
      <c r="DW30" s="198"/>
      <c r="DX30" s="198"/>
      <c r="DY30" s="198"/>
      <c r="DZ30" s="197"/>
      <c r="EA30" s="197"/>
    </row>
    <row r="31" spans="1:131" s="35" customFormat="1" ht="15" x14ac:dyDescent="0.25">
      <c r="A31" s="197"/>
      <c r="B31" s="197"/>
      <c r="C31" s="197"/>
      <c r="D31" s="197"/>
      <c r="E31" s="197"/>
      <c r="F31" s="1"/>
      <c r="G31" s="197"/>
      <c r="H31" s="197"/>
      <c r="I31" s="197"/>
      <c r="J31" s="197"/>
      <c r="K31" s="197"/>
      <c r="L31" s="197"/>
      <c r="M31" s="197"/>
      <c r="N31" s="197"/>
      <c r="O31" s="197"/>
      <c r="P31" s="197"/>
      <c r="Q31" s="197"/>
      <c r="R31" s="3"/>
      <c r="S31" s="197"/>
      <c r="U31" s="197"/>
      <c r="V31" s="197"/>
      <c r="X31" s="197"/>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c r="CC31" s="198"/>
      <c r="CD31" s="198"/>
      <c r="CE31" s="198"/>
      <c r="CF31" s="198"/>
      <c r="CG31" s="198"/>
      <c r="CH31" s="198"/>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7"/>
      <c r="EA31" s="197"/>
    </row>
    <row r="32" spans="1:131"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customHeight="1" x14ac:dyDescent="0.25"/>
    <row r="68" ht="15"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sheetData>
  <sheetProtection algorithmName="SHA-512" hashValue="AUfq5n+ba3NsTZbXg9ejtuaC/uistvpcmSptASBpaVzVnstXu2LJchKPCdsrPSD2yJrxdwrOlJMLkirbpVqGfQ==" saltValue="k6UET22VlgFpRkhd7PXOOg==" spinCount="100000" sheet="1" objects="1" scenarios="1" selectLockedCells="1" selectUnlockedCells="1"/>
  <mergeCells count="12">
    <mergeCell ref="W2:X2"/>
    <mergeCell ref="B3:V3"/>
    <mergeCell ref="W3:X3"/>
    <mergeCell ref="B4:V5"/>
    <mergeCell ref="W4:X4"/>
    <mergeCell ref="W5:X5"/>
    <mergeCell ref="A8:A9"/>
    <mergeCell ref="B8:B9"/>
    <mergeCell ref="C8:C9"/>
    <mergeCell ref="M8:M9"/>
    <mergeCell ref="A2:A5"/>
    <mergeCell ref="B2:V2"/>
  </mergeCells>
  <conditionalFormatting sqref="R24:R1048576 R7:R10 R14">
    <cfRule type="cellIs" dxfId="69" priority="21" operator="between">
      <formula>0.51</formula>
      <formula>0.69</formula>
    </cfRule>
    <cfRule type="cellIs" dxfId="68" priority="22" operator="between">
      <formula>0.51</formula>
      <formula>0.69</formula>
    </cfRule>
    <cfRule type="cellIs" dxfId="67" priority="23" operator="lessThan">
      <formula>0.5</formula>
    </cfRule>
    <cfRule type="cellIs" dxfId="66" priority="24" operator="greaterThan">
      <formula>0.7</formula>
    </cfRule>
    <cfRule type="cellIs" dxfId="65" priority="25" operator="between">
      <formula>0.51</formula>
      <formula>0.69</formula>
    </cfRule>
    <cfRule type="cellIs" dxfId="64" priority="26" operator="lessThan">
      <formula>50</formula>
    </cfRule>
    <cfRule type="cellIs" dxfId="63" priority="27" operator="greaterThan">
      <formula>0.7</formula>
    </cfRule>
    <cfRule type="cellIs" dxfId="62" priority="28" operator="between">
      <formula>0.51</formula>
      <formula>0.69</formula>
    </cfRule>
    <cfRule type="cellIs" dxfId="61" priority="29" operator="lessThan">
      <formula>0.5</formula>
    </cfRule>
    <cfRule type="cellIs" dxfId="60" priority="30" operator="greaterThan">
      <formula>0.7</formula>
    </cfRule>
  </conditionalFormatting>
  <conditionalFormatting sqref="R11:R12">
    <cfRule type="cellIs" dxfId="59" priority="11" operator="between">
      <formula>0.51</formula>
      <formula>0.69</formula>
    </cfRule>
    <cfRule type="cellIs" dxfId="58" priority="12" operator="between">
      <formula>0.51</formula>
      <formula>0.69</formula>
    </cfRule>
    <cfRule type="cellIs" dxfId="57" priority="13" operator="lessThan">
      <formula>0.5</formula>
    </cfRule>
    <cfRule type="cellIs" dxfId="56" priority="14" operator="greaterThan">
      <formula>0.7</formula>
    </cfRule>
    <cfRule type="cellIs" dxfId="55" priority="15" operator="between">
      <formula>0.51</formula>
      <formula>0.69</formula>
    </cfRule>
    <cfRule type="cellIs" dxfId="54" priority="16" operator="lessThan">
      <formula>50</formula>
    </cfRule>
    <cfRule type="cellIs" dxfId="53" priority="17" operator="greaterThan">
      <formula>0.7</formula>
    </cfRule>
    <cfRule type="cellIs" dxfId="52" priority="18" operator="between">
      <formula>0.51</formula>
      <formula>0.69</formula>
    </cfRule>
    <cfRule type="cellIs" dxfId="51" priority="19" operator="lessThan">
      <formula>0.5</formula>
    </cfRule>
    <cfRule type="cellIs" dxfId="50" priority="20" operator="greaterThan">
      <formula>0.7</formula>
    </cfRule>
  </conditionalFormatting>
  <conditionalFormatting sqref="R13">
    <cfRule type="cellIs" dxfId="49" priority="1" operator="between">
      <formula>0.51</formula>
      <formula>0.69</formula>
    </cfRule>
    <cfRule type="cellIs" dxfId="48" priority="2" operator="between">
      <formula>0.51</formula>
      <formula>0.69</formula>
    </cfRule>
    <cfRule type="cellIs" dxfId="47" priority="3" operator="lessThan">
      <formula>0.5</formula>
    </cfRule>
    <cfRule type="cellIs" dxfId="46" priority="4" operator="greaterThan">
      <formula>0.7</formula>
    </cfRule>
    <cfRule type="cellIs" dxfId="45" priority="5" operator="between">
      <formula>0.51</formula>
      <formula>0.69</formula>
    </cfRule>
    <cfRule type="cellIs" dxfId="44" priority="6" operator="lessThan">
      <formula>50</formula>
    </cfRule>
    <cfRule type="cellIs" dxfId="43" priority="7" operator="greaterThan">
      <formula>0.7</formula>
    </cfRule>
    <cfRule type="cellIs" dxfId="42" priority="8" operator="between">
      <formula>0.51</formula>
      <formula>0.69</formula>
    </cfRule>
    <cfRule type="cellIs" dxfId="41" priority="9" operator="lessThan">
      <formula>0.5</formula>
    </cfRule>
    <cfRule type="cellIs" dxfId="40" priority="10" operator="greaterThan">
      <formula>0.7</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482B"/>
  </sheetPr>
  <dimension ref="A1:EB836"/>
  <sheetViews>
    <sheetView showGridLines="0" tabSelected="1" zoomScale="80" zoomScaleNormal="80" workbookViewId="0">
      <selection activeCell="Q13" sqref="Q13"/>
    </sheetView>
  </sheetViews>
  <sheetFormatPr baseColWidth="10" defaultColWidth="0" defaultRowHeight="0" customHeight="1" zeroHeight="1" x14ac:dyDescent="0.25"/>
  <cols>
    <col min="1" max="1" width="11.42578125" style="197" customWidth="1"/>
    <col min="2" max="2" width="45.7109375" style="197" customWidth="1"/>
    <col min="3" max="3" width="17.28515625" style="197" customWidth="1"/>
    <col min="4" max="4" width="14.7109375" style="197" customWidth="1"/>
    <col min="5" max="5" width="42.85546875" style="197" customWidth="1"/>
    <col min="6" max="6" width="21.140625" style="1" hidden="1" customWidth="1"/>
    <col min="7" max="7" width="19.85546875" style="197" hidden="1" customWidth="1"/>
    <col min="8" max="8" width="11.42578125" style="197" hidden="1" customWidth="1"/>
    <col min="9" max="9" width="12.7109375" style="197" hidden="1" customWidth="1"/>
    <col min="10" max="10" width="15.140625" style="197" hidden="1" customWidth="1"/>
    <col min="11" max="11" width="15" style="197" hidden="1" customWidth="1"/>
    <col min="12" max="12" width="18.7109375" style="197" bestFit="1" customWidth="1"/>
    <col min="13" max="13" width="29.28515625" style="197" customWidth="1"/>
    <col min="14" max="14" width="15.7109375" style="197" customWidth="1"/>
    <col min="15" max="15" width="11.42578125" style="197" customWidth="1"/>
    <col min="16" max="16" width="15.42578125" style="197" bestFit="1" customWidth="1"/>
    <col min="17" max="17" width="17.85546875" style="197" bestFit="1" customWidth="1"/>
    <col min="18" max="18" width="11.5703125" style="3" bestFit="1" customWidth="1"/>
    <col min="19" max="19" width="11.42578125" style="197" customWidth="1"/>
    <col min="20" max="20" width="16.7109375" style="35" bestFit="1" customWidth="1"/>
    <col min="21" max="21" width="18.28515625" style="197" bestFit="1" customWidth="1"/>
    <col min="22" max="22" width="11.42578125" style="197" customWidth="1"/>
    <col min="23" max="23" width="14.5703125" style="35" customWidth="1"/>
    <col min="24" max="24" width="19" style="197" bestFit="1" customWidth="1"/>
    <col min="25" max="129" width="11.5703125" style="198" hidden="1" customWidth="1"/>
    <col min="130" max="132" width="11.5703125" style="197" hidden="1" customWidth="1"/>
    <col min="133" max="16384" width="11.42578125" style="197"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1144</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90" customHeight="1" x14ac:dyDescent="0.25">
      <c r="A8" s="517" t="s">
        <v>1137</v>
      </c>
      <c r="B8" s="530" t="s">
        <v>1136</v>
      </c>
      <c r="C8" s="530" t="s">
        <v>1142</v>
      </c>
      <c r="D8" s="130" t="s">
        <v>1220</v>
      </c>
      <c r="E8" s="8" t="s">
        <v>1214</v>
      </c>
      <c r="F8" s="67"/>
      <c r="G8" s="311">
        <v>1620000</v>
      </c>
      <c r="H8" s="210"/>
      <c r="I8" s="210"/>
      <c r="J8" s="210"/>
      <c r="K8" s="210"/>
      <c r="L8" s="66">
        <f>+F8+G8+H8+J8-K8</f>
        <v>1620000</v>
      </c>
      <c r="M8" s="548">
        <v>130974760</v>
      </c>
      <c r="N8" s="79"/>
      <c r="O8" s="196"/>
      <c r="P8" s="79"/>
      <c r="Q8" s="67"/>
      <c r="R8" s="46"/>
      <c r="S8" s="196"/>
      <c r="T8" s="123"/>
      <c r="U8" s="67"/>
      <c r="V8" s="38"/>
      <c r="W8" s="123"/>
      <c r="X8" s="67"/>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51" customFormat="1" ht="78" customHeight="1" x14ac:dyDescent="0.25">
      <c r="A9" s="519"/>
      <c r="B9" s="532"/>
      <c r="C9" s="532"/>
      <c r="D9" s="212" t="s">
        <v>1222</v>
      </c>
      <c r="E9" s="201" t="s">
        <v>1215</v>
      </c>
      <c r="F9" s="208"/>
      <c r="G9" s="314">
        <v>129354760</v>
      </c>
      <c r="H9" s="207"/>
      <c r="I9" s="86"/>
      <c r="J9" s="207"/>
      <c r="K9" s="207"/>
      <c r="L9" s="66">
        <f>+F9+G9+H9+J9-K9</f>
        <v>129354760</v>
      </c>
      <c r="M9" s="550"/>
      <c r="N9" s="79" t="s">
        <v>1658</v>
      </c>
      <c r="O9" s="210" t="s">
        <v>1664</v>
      </c>
      <c r="P9" s="79" t="s">
        <v>1661</v>
      </c>
      <c r="Q9" s="67">
        <v>56400960</v>
      </c>
      <c r="R9" s="46"/>
      <c r="S9" s="210">
        <v>30</v>
      </c>
      <c r="T9" s="123">
        <v>44761</v>
      </c>
      <c r="U9" s="295">
        <v>56400960</v>
      </c>
      <c r="V9" s="38">
        <v>188</v>
      </c>
      <c r="W9" s="123">
        <v>44774</v>
      </c>
      <c r="X9" s="295">
        <v>56400960</v>
      </c>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29" s="51" customFormat="1" ht="15" x14ac:dyDescent="0.25">
      <c r="A10" s="326"/>
      <c r="B10" s="329"/>
      <c r="C10" s="329"/>
      <c r="D10" s="331"/>
      <c r="E10" s="338"/>
      <c r="F10" s="341"/>
      <c r="G10" s="337"/>
      <c r="H10" s="326"/>
      <c r="I10" s="86"/>
      <c r="J10" s="326"/>
      <c r="K10" s="326"/>
      <c r="L10" s="327"/>
      <c r="M10" s="328"/>
      <c r="N10" s="79" t="s">
        <v>1659</v>
      </c>
      <c r="O10" s="355" t="s">
        <v>1665</v>
      </c>
      <c r="P10" s="79" t="s">
        <v>1662</v>
      </c>
      <c r="Q10" s="295">
        <v>8736200</v>
      </c>
      <c r="R10" s="46"/>
      <c r="S10" s="355">
        <v>31</v>
      </c>
      <c r="T10" s="294">
        <v>44761</v>
      </c>
      <c r="U10" s="295">
        <v>8736200</v>
      </c>
      <c r="V10" s="354"/>
      <c r="W10" s="294"/>
      <c r="X10" s="295">
        <v>8736200</v>
      </c>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row>
    <row r="11" spans="1:129" s="51" customFormat="1" ht="15" x14ac:dyDescent="0.25">
      <c r="A11" s="326"/>
      <c r="B11" s="329"/>
      <c r="C11" s="329"/>
      <c r="D11" s="331"/>
      <c r="E11" s="338"/>
      <c r="F11" s="341"/>
      <c r="G11" s="337"/>
      <c r="H11" s="326"/>
      <c r="I11" s="86"/>
      <c r="J11" s="326"/>
      <c r="K11" s="326"/>
      <c r="L11" s="327"/>
      <c r="M11" s="328"/>
      <c r="N11" s="79" t="s">
        <v>1660</v>
      </c>
      <c r="O11" s="355" t="s">
        <v>1666</v>
      </c>
      <c r="P11" s="79" t="s">
        <v>1663</v>
      </c>
      <c r="Q11" s="295">
        <v>64022400</v>
      </c>
      <c r="R11" s="46"/>
      <c r="S11" s="355">
        <v>32</v>
      </c>
      <c r="T11" s="294">
        <v>44761</v>
      </c>
      <c r="U11" s="295">
        <v>64022400</v>
      </c>
      <c r="V11" s="354"/>
      <c r="W11" s="294"/>
      <c r="X11" s="295">
        <v>64022400</v>
      </c>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row>
    <row r="12" spans="1:129" s="108" customFormat="1" ht="15" x14ac:dyDescent="0.25">
      <c r="A12" s="93"/>
      <c r="B12" s="93"/>
      <c r="C12" s="93"/>
      <c r="D12" s="93"/>
      <c r="E12" s="105"/>
      <c r="F12" s="102"/>
      <c r="G12" s="102"/>
      <c r="H12" s="93"/>
      <c r="I12" s="94"/>
      <c r="J12" s="93"/>
      <c r="K12" s="93"/>
      <c r="L12" s="103">
        <f>SUM(L8:L9)</f>
        <v>130974760</v>
      </c>
      <c r="M12" s="102"/>
      <c r="N12" s="106"/>
      <c r="O12" s="87"/>
      <c r="P12" s="96"/>
      <c r="Q12" s="104">
        <f>SUM(Q8:Q11)</f>
        <v>129159560</v>
      </c>
      <c r="R12" s="90"/>
      <c r="S12" s="87"/>
      <c r="T12" s="96"/>
      <c r="U12" s="104">
        <f>SUM(U8:U11)</f>
        <v>129159560</v>
      </c>
      <c r="V12" s="87"/>
      <c r="W12" s="96"/>
      <c r="X12" s="104">
        <f>SUM(X8:X11)</f>
        <v>129159560</v>
      </c>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row>
    <row r="13" spans="1:129" s="113" customFormat="1" ht="90" customHeight="1" x14ac:dyDescent="0.25">
      <c r="A13" s="192" t="s">
        <v>1139</v>
      </c>
      <c r="B13" s="195" t="s">
        <v>1138</v>
      </c>
      <c r="C13" s="38" t="s">
        <v>1142</v>
      </c>
      <c r="D13" s="192" t="s">
        <v>1221</v>
      </c>
      <c r="E13" s="201" t="s">
        <v>1216</v>
      </c>
      <c r="F13" s="190"/>
      <c r="G13" s="314">
        <v>4456599</v>
      </c>
      <c r="H13" s="210"/>
      <c r="I13" s="210"/>
      <c r="J13" s="210"/>
      <c r="K13" s="210"/>
      <c r="L13" s="66">
        <f>+F13+G13+H13+J13-K13</f>
        <v>4456599</v>
      </c>
      <c r="M13" s="318">
        <v>4456599</v>
      </c>
      <c r="N13" s="225"/>
      <c r="O13" s="191"/>
      <c r="P13" s="48"/>
      <c r="Q13" s="189"/>
      <c r="R13" s="46"/>
      <c r="S13" s="191"/>
      <c r="T13" s="48"/>
      <c r="U13" s="189"/>
      <c r="V13" s="191"/>
      <c r="W13" s="48"/>
      <c r="X13" s="221"/>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2"/>
      <c r="DM13" s="112"/>
      <c r="DN13" s="112"/>
      <c r="DO13" s="112"/>
      <c r="DP13" s="112"/>
      <c r="DQ13" s="112"/>
      <c r="DR13" s="112"/>
      <c r="DS13" s="112"/>
      <c r="DT13" s="112"/>
      <c r="DU13" s="112"/>
      <c r="DV13" s="112"/>
      <c r="DW13" s="112"/>
      <c r="DX13" s="112"/>
      <c r="DY13" s="112"/>
    </row>
    <row r="14" spans="1:129" s="108" customFormat="1" ht="15.75" thickBot="1" x14ac:dyDescent="0.3">
      <c r="A14" s="93"/>
      <c r="B14" s="93"/>
      <c r="C14" s="93"/>
      <c r="D14" s="93"/>
      <c r="E14" s="105"/>
      <c r="F14" s="102"/>
      <c r="G14" s="102"/>
      <c r="H14" s="93"/>
      <c r="I14" s="94"/>
      <c r="J14" s="93"/>
      <c r="K14" s="93"/>
      <c r="L14" s="103">
        <f>+L13</f>
        <v>4456599</v>
      </c>
      <c r="M14" s="102"/>
      <c r="N14" s="106"/>
      <c r="O14" s="87"/>
      <c r="P14" s="96"/>
      <c r="Q14" s="104">
        <f>+Q13</f>
        <v>0</v>
      </c>
      <c r="R14" s="90"/>
      <c r="S14" s="87"/>
      <c r="T14" s="96"/>
      <c r="U14" s="104">
        <f>+U13</f>
        <v>0</v>
      </c>
      <c r="V14" s="87"/>
      <c r="W14" s="96"/>
      <c r="X14" s="104">
        <f>+X13</f>
        <v>0</v>
      </c>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row>
    <row r="15" spans="1:129" s="64" customFormat="1" ht="17.25" thickBot="1" x14ac:dyDescent="0.35">
      <c r="A15" s="52"/>
      <c r="B15" s="52"/>
      <c r="C15" s="42"/>
      <c r="D15" s="42"/>
      <c r="E15" s="42"/>
      <c r="F15" s="53"/>
      <c r="G15" s="42"/>
      <c r="H15" s="232"/>
      <c r="I15" s="228"/>
      <c r="J15" s="54" t="s">
        <v>29</v>
      </c>
      <c r="K15" s="55"/>
      <c r="L15" s="56">
        <f>+L12+L14</f>
        <v>135431359</v>
      </c>
      <c r="M15" s="199"/>
      <c r="N15" s="199"/>
      <c r="O15" s="199"/>
      <c r="P15" s="199"/>
      <c r="Q15" s="131">
        <f>+Q12+Q14</f>
        <v>129159560</v>
      </c>
      <c r="R15" s="58">
        <f>(Q15*1)/L15</f>
        <v>0.95369020110032277</v>
      </c>
      <c r="S15" s="59"/>
      <c r="T15" s="60"/>
      <c r="U15" s="61">
        <f>+U12+U14</f>
        <v>129159560</v>
      </c>
      <c r="V15" s="59"/>
      <c r="W15" s="60"/>
      <c r="X15" s="62">
        <f>+X12+X14</f>
        <v>129159560</v>
      </c>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row>
    <row r="16" spans="1:129" ht="15" x14ac:dyDescent="0.25">
      <c r="R16" s="4"/>
    </row>
    <row r="17" spans="1:131" s="35" customFormat="1" ht="15" x14ac:dyDescent="0.25">
      <c r="A17" s="197"/>
      <c r="B17" s="197"/>
      <c r="C17" s="197"/>
      <c r="D17" s="197"/>
      <c r="E17" s="197"/>
      <c r="F17" s="1"/>
      <c r="G17" s="197"/>
      <c r="H17" s="197"/>
      <c r="I17" s="197"/>
      <c r="J17" s="197"/>
      <c r="K17" s="197"/>
      <c r="L17" s="197"/>
      <c r="M17" s="197"/>
      <c r="N17" s="197"/>
      <c r="O17" s="197"/>
      <c r="P17" s="197"/>
      <c r="Q17" s="198"/>
      <c r="R17" s="6"/>
      <c r="S17" s="198"/>
      <c r="U17" s="197"/>
      <c r="V17" s="197"/>
      <c r="X17" s="197"/>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E17" s="198"/>
      <c r="DF17" s="198"/>
      <c r="DG17" s="198"/>
      <c r="DH17" s="198"/>
      <c r="DI17" s="198"/>
      <c r="DJ17" s="198"/>
      <c r="DK17" s="198"/>
      <c r="DL17" s="198"/>
      <c r="DM17" s="198"/>
      <c r="DN17" s="198"/>
      <c r="DO17" s="198"/>
      <c r="DP17" s="198"/>
      <c r="DQ17" s="198"/>
      <c r="DR17" s="198"/>
      <c r="DS17" s="198"/>
      <c r="DT17" s="198"/>
      <c r="DU17" s="198"/>
      <c r="DV17" s="198"/>
      <c r="DW17" s="198"/>
      <c r="DX17" s="198"/>
      <c r="DY17" s="198"/>
      <c r="DZ17" s="197"/>
      <c r="EA17" s="197"/>
    </row>
    <row r="18" spans="1:131" s="35" customFormat="1" ht="15" x14ac:dyDescent="0.25">
      <c r="A18" s="197"/>
      <c r="B18" s="197"/>
      <c r="C18" s="197"/>
      <c r="D18" s="197"/>
      <c r="E18" s="197"/>
      <c r="F18" s="1"/>
      <c r="G18" s="197"/>
      <c r="H18" s="197"/>
      <c r="I18" s="197"/>
      <c r="J18" s="197"/>
      <c r="K18" s="197"/>
      <c r="L18" s="197"/>
      <c r="M18" s="197"/>
      <c r="N18" s="197"/>
      <c r="O18" s="197"/>
      <c r="P18" s="197"/>
      <c r="Q18" s="198"/>
      <c r="R18" s="6"/>
      <c r="S18" s="198"/>
      <c r="U18" s="197"/>
      <c r="V18" s="197"/>
      <c r="X18" s="197"/>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c r="DL18" s="198"/>
      <c r="DM18" s="198"/>
      <c r="DN18" s="198"/>
      <c r="DO18" s="198"/>
      <c r="DP18" s="198"/>
      <c r="DQ18" s="198"/>
      <c r="DR18" s="198"/>
      <c r="DS18" s="198"/>
      <c r="DT18" s="198"/>
      <c r="DU18" s="198"/>
      <c r="DV18" s="198"/>
      <c r="DW18" s="198"/>
      <c r="DX18" s="198"/>
      <c r="DY18" s="198"/>
      <c r="DZ18" s="197"/>
      <c r="EA18" s="197"/>
    </row>
    <row r="19" spans="1:131" s="35" customFormat="1" ht="15" x14ac:dyDescent="0.25">
      <c r="A19" s="197"/>
      <c r="B19" s="197"/>
      <c r="C19" s="197"/>
      <c r="D19" s="197"/>
      <c r="E19" s="197"/>
      <c r="F19" s="1"/>
      <c r="G19" s="197"/>
      <c r="H19" s="197"/>
      <c r="I19" s="197"/>
      <c r="J19" s="197"/>
      <c r="K19" s="197"/>
      <c r="L19" s="197"/>
      <c r="M19" s="197"/>
      <c r="N19" s="197"/>
      <c r="O19" s="197"/>
      <c r="P19" s="197"/>
      <c r="Q19" s="198"/>
      <c r="R19" s="6"/>
      <c r="S19" s="198"/>
      <c r="U19" s="197"/>
      <c r="V19" s="197"/>
      <c r="X19" s="197"/>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c r="CC19" s="198"/>
      <c r="CD19" s="198"/>
      <c r="CE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E19" s="198"/>
      <c r="DF19" s="198"/>
      <c r="DG19" s="198"/>
      <c r="DH19" s="198"/>
      <c r="DI19" s="198"/>
      <c r="DJ19" s="198"/>
      <c r="DK19" s="198"/>
      <c r="DL19" s="198"/>
      <c r="DM19" s="198"/>
      <c r="DN19" s="198"/>
      <c r="DO19" s="198"/>
      <c r="DP19" s="198"/>
      <c r="DQ19" s="198"/>
      <c r="DR19" s="198"/>
      <c r="DS19" s="198"/>
      <c r="DT19" s="198"/>
      <c r="DU19" s="198"/>
      <c r="DV19" s="198"/>
      <c r="DW19" s="198"/>
      <c r="DX19" s="198"/>
      <c r="DY19" s="198"/>
      <c r="DZ19" s="197"/>
      <c r="EA19" s="197"/>
    </row>
    <row r="20" spans="1:131" s="35" customFormat="1" ht="15" x14ac:dyDescent="0.25">
      <c r="A20" s="197"/>
      <c r="B20" s="197"/>
      <c r="C20" s="197"/>
      <c r="D20" s="197"/>
      <c r="E20" s="197"/>
      <c r="F20" s="1"/>
      <c r="G20" s="197"/>
      <c r="H20" s="197"/>
      <c r="I20" s="197"/>
      <c r="J20" s="197"/>
      <c r="K20" s="197"/>
      <c r="L20" s="197"/>
      <c r="M20" s="197"/>
      <c r="N20" s="197"/>
      <c r="O20" s="197"/>
      <c r="P20" s="197"/>
      <c r="Q20" s="198"/>
      <c r="R20" s="6"/>
      <c r="S20" s="198"/>
      <c r="U20" s="197"/>
      <c r="V20" s="197"/>
      <c r="X20" s="197"/>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8"/>
      <c r="DM20" s="198"/>
      <c r="DN20" s="198"/>
      <c r="DO20" s="198"/>
      <c r="DP20" s="198"/>
      <c r="DQ20" s="198"/>
      <c r="DR20" s="198"/>
      <c r="DS20" s="198"/>
      <c r="DT20" s="198"/>
      <c r="DU20" s="198"/>
      <c r="DV20" s="198"/>
      <c r="DW20" s="198"/>
      <c r="DX20" s="198"/>
      <c r="DY20" s="198"/>
      <c r="DZ20" s="197"/>
      <c r="EA20" s="197"/>
    </row>
    <row r="21" spans="1:131" s="35" customFormat="1" ht="15" x14ac:dyDescent="0.25">
      <c r="A21" s="197"/>
      <c r="B21" s="197"/>
      <c r="C21" s="197"/>
      <c r="D21" s="197"/>
      <c r="E21" s="197"/>
      <c r="F21" s="1"/>
      <c r="G21" s="197"/>
      <c r="H21" s="197"/>
      <c r="I21" s="197"/>
      <c r="J21" s="197"/>
      <c r="K21" s="197"/>
      <c r="L21" s="197"/>
      <c r="M21" s="197"/>
      <c r="N21" s="197"/>
      <c r="O21" s="197"/>
      <c r="P21" s="197"/>
      <c r="Q21" s="198"/>
      <c r="R21" s="6"/>
      <c r="S21" s="198"/>
      <c r="U21" s="197"/>
      <c r="V21" s="197"/>
      <c r="X21" s="197"/>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c r="DI21" s="198"/>
      <c r="DJ21" s="198"/>
      <c r="DK21" s="198"/>
      <c r="DL21" s="198"/>
      <c r="DM21" s="198"/>
      <c r="DN21" s="198"/>
      <c r="DO21" s="198"/>
      <c r="DP21" s="198"/>
      <c r="DQ21" s="198"/>
      <c r="DR21" s="198"/>
      <c r="DS21" s="198"/>
      <c r="DT21" s="198"/>
      <c r="DU21" s="198"/>
      <c r="DV21" s="198"/>
      <c r="DW21" s="198"/>
      <c r="DX21" s="198"/>
      <c r="DY21" s="198"/>
      <c r="DZ21" s="197"/>
      <c r="EA21" s="197"/>
    </row>
    <row r="22" spans="1:131" s="35" customFormat="1" ht="15" x14ac:dyDescent="0.25">
      <c r="A22" s="197"/>
      <c r="B22" s="197"/>
      <c r="C22" s="197"/>
      <c r="D22" s="197"/>
      <c r="E22" s="197"/>
      <c r="F22" s="1"/>
      <c r="G22" s="197"/>
      <c r="H22" s="197"/>
      <c r="I22" s="197"/>
      <c r="J22" s="197"/>
      <c r="K22" s="197"/>
      <c r="L22" s="197"/>
      <c r="M22" s="197"/>
      <c r="N22" s="197"/>
      <c r="O22" s="197"/>
      <c r="P22" s="197"/>
      <c r="Q22" s="198"/>
      <c r="R22" s="6"/>
      <c r="S22" s="198"/>
      <c r="U22" s="197"/>
      <c r="V22" s="197"/>
      <c r="X22" s="197"/>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7"/>
      <c r="EA22" s="197"/>
    </row>
    <row r="23" spans="1:131" s="35" customFormat="1" ht="15" x14ac:dyDescent="0.25">
      <c r="A23" s="197"/>
      <c r="B23" s="197"/>
      <c r="C23" s="197"/>
      <c r="D23" s="197"/>
      <c r="E23" s="197"/>
      <c r="F23" s="1"/>
      <c r="G23" s="197"/>
      <c r="H23" s="197"/>
      <c r="I23" s="197"/>
      <c r="J23" s="197"/>
      <c r="K23" s="197"/>
      <c r="L23" s="197"/>
      <c r="M23" s="197"/>
      <c r="N23" s="197"/>
      <c r="O23" s="197"/>
      <c r="P23" s="197"/>
      <c r="Q23" s="198"/>
      <c r="R23" s="6"/>
      <c r="S23" s="198"/>
      <c r="U23" s="197"/>
      <c r="V23" s="197"/>
      <c r="X23" s="197"/>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7"/>
      <c r="EA23" s="197"/>
    </row>
    <row r="24" spans="1:131" s="35" customFormat="1" ht="15" x14ac:dyDescent="0.25">
      <c r="A24" s="197"/>
      <c r="B24" s="197"/>
      <c r="C24" s="197"/>
      <c r="D24" s="197"/>
      <c r="E24" s="197"/>
      <c r="F24" s="1"/>
      <c r="G24" s="197"/>
      <c r="H24" s="197"/>
      <c r="I24" s="197"/>
      <c r="J24" s="197"/>
      <c r="K24" s="197"/>
      <c r="L24" s="197"/>
      <c r="M24" s="197"/>
      <c r="N24" s="197"/>
      <c r="O24" s="197"/>
      <c r="P24" s="197"/>
      <c r="Q24" s="198"/>
      <c r="R24" s="6"/>
      <c r="S24" s="198"/>
      <c r="U24" s="197"/>
      <c r="V24" s="197"/>
      <c r="X24" s="197"/>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7"/>
      <c r="EA24" s="197"/>
    </row>
    <row r="25" spans="1:131" s="35" customFormat="1" ht="15" x14ac:dyDescent="0.25">
      <c r="A25" s="197"/>
      <c r="B25" s="197"/>
      <c r="C25" s="197"/>
      <c r="D25" s="197"/>
      <c r="E25" s="197"/>
      <c r="F25" s="1"/>
      <c r="G25" s="197"/>
      <c r="H25" s="197"/>
      <c r="I25" s="197"/>
      <c r="J25" s="197"/>
      <c r="K25" s="197"/>
      <c r="L25" s="197"/>
      <c r="M25" s="197"/>
      <c r="N25" s="197"/>
      <c r="O25" s="197"/>
      <c r="P25" s="197"/>
      <c r="Q25" s="198"/>
      <c r="R25" s="7"/>
      <c r="S25" s="198"/>
      <c r="U25" s="197"/>
      <c r="V25" s="197"/>
      <c r="X25" s="197"/>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198"/>
      <c r="DR25" s="198"/>
      <c r="DS25" s="198"/>
      <c r="DT25" s="198"/>
      <c r="DU25" s="198"/>
      <c r="DV25" s="198"/>
      <c r="DW25" s="198"/>
      <c r="DX25" s="198"/>
      <c r="DY25" s="198"/>
      <c r="DZ25" s="197"/>
      <c r="EA25" s="197"/>
    </row>
    <row r="26" spans="1:131" s="35" customFormat="1" ht="15" x14ac:dyDescent="0.25">
      <c r="A26" s="197"/>
      <c r="B26" s="197"/>
      <c r="C26" s="197"/>
      <c r="D26" s="197"/>
      <c r="E26" s="197"/>
      <c r="F26" s="1"/>
      <c r="G26" s="197"/>
      <c r="H26" s="197"/>
      <c r="I26" s="197"/>
      <c r="J26" s="197"/>
      <c r="K26" s="197"/>
      <c r="L26" s="197"/>
      <c r="M26" s="197"/>
      <c r="N26" s="197"/>
      <c r="O26" s="197"/>
      <c r="P26" s="197"/>
      <c r="Q26" s="197"/>
      <c r="R26" s="3"/>
      <c r="S26" s="197"/>
      <c r="U26" s="197"/>
      <c r="V26" s="197"/>
      <c r="X26" s="197"/>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198"/>
      <c r="DI26" s="198"/>
      <c r="DJ26" s="198"/>
      <c r="DK26" s="198"/>
      <c r="DL26" s="198"/>
      <c r="DM26" s="198"/>
      <c r="DN26" s="198"/>
      <c r="DO26" s="198"/>
      <c r="DP26" s="198"/>
      <c r="DQ26" s="198"/>
      <c r="DR26" s="198"/>
      <c r="DS26" s="198"/>
      <c r="DT26" s="198"/>
      <c r="DU26" s="198"/>
      <c r="DV26" s="198"/>
      <c r="DW26" s="198"/>
      <c r="DX26" s="198"/>
      <c r="DY26" s="198"/>
      <c r="DZ26" s="197"/>
      <c r="EA26" s="197"/>
    </row>
    <row r="27" spans="1:131" s="35" customFormat="1" ht="15" x14ac:dyDescent="0.25">
      <c r="A27" s="197"/>
      <c r="B27" s="197"/>
      <c r="C27" s="197"/>
      <c r="D27" s="197"/>
      <c r="E27" s="197"/>
      <c r="F27" s="1"/>
      <c r="G27" s="197"/>
      <c r="H27" s="197"/>
      <c r="I27" s="197"/>
      <c r="J27" s="197"/>
      <c r="K27" s="197"/>
      <c r="L27" s="197"/>
      <c r="M27" s="197"/>
      <c r="N27" s="197"/>
      <c r="O27" s="197"/>
      <c r="P27" s="197"/>
      <c r="Q27" s="197"/>
      <c r="R27" s="3"/>
      <c r="S27" s="197"/>
      <c r="U27" s="197"/>
      <c r="V27" s="197"/>
      <c r="X27" s="197"/>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c r="CC27" s="198"/>
      <c r="CD27" s="198"/>
      <c r="CE27" s="198"/>
      <c r="CF27" s="198"/>
      <c r="CG27" s="198"/>
      <c r="CH27" s="198"/>
      <c r="CI27" s="198"/>
      <c r="CJ27" s="198"/>
      <c r="CK27" s="198"/>
      <c r="CL27" s="198"/>
      <c r="CM27" s="198"/>
      <c r="CN27" s="198"/>
      <c r="CO27" s="198"/>
      <c r="CP27" s="198"/>
      <c r="CQ27" s="198"/>
      <c r="CR27" s="198"/>
      <c r="CS27" s="198"/>
      <c r="CT27" s="198"/>
      <c r="CU27" s="198"/>
      <c r="CV27" s="198"/>
      <c r="CW27" s="198"/>
      <c r="CX27" s="198"/>
      <c r="CY27" s="198"/>
      <c r="CZ27" s="198"/>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7"/>
      <c r="EA27" s="197"/>
    </row>
    <row r="28" spans="1:131" s="35" customFormat="1" ht="15" x14ac:dyDescent="0.25">
      <c r="A28" s="197"/>
      <c r="B28" s="197"/>
      <c r="C28" s="197"/>
      <c r="D28" s="197"/>
      <c r="E28" s="197"/>
      <c r="F28" s="1"/>
      <c r="G28" s="197"/>
      <c r="H28" s="197"/>
      <c r="I28" s="197"/>
      <c r="J28" s="197"/>
      <c r="K28" s="197"/>
      <c r="L28" s="197"/>
      <c r="M28" s="197"/>
      <c r="N28" s="197"/>
      <c r="O28" s="197"/>
      <c r="P28" s="197"/>
      <c r="Q28" s="197"/>
      <c r="R28" s="3"/>
      <c r="S28" s="197"/>
      <c r="U28" s="197"/>
      <c r="V28" s="197"/>
      <c r="X28" s="197"/>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7"/>
      <c r="EA28" s="197"/>
    </row>
    <row r="29" spans="1:131" s="35" customFormat="1" ht="15" x14ac:dyDescent="0.25">
      <c r="A29" s="197"/>
      <c r="B29" s="197"/>
      <c r="C29" s="197"/>
      <c r="D29" s="197"/>
      <c r="E29" s="197"/>
      <c r="F29" s="1"/>
      <c r="G29" s="197"/>
      <c r="H29" s="197"/>
      <c r="I29" s="197"/>
      <c r="J29" s="197"/>
      <c r="K29" s="197"/>
      <c r="L29" s="197"/>
      <c r="M29" s="197"/>
      <c r="N29" s="197"/>
      <c r="O29" s="197"/>
      <c r="P29" s="197"/>
      <c r="Q29" s="197"/>
      <c r="R29" s="3"/>
      <c r="S29" s="197"/>
      <c r="U29" s="197"/>
      <c r="V29" s="197"/>
      <c r="X29" s="197"/>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7"/>
      <c r="EA29" s="197"/>
    </row>
    <row r="30" spans="1:131" s="35" customFormat="1" ht="15" x14ac:dyDescent="0.25">
      <c r="A30" s="197"/>
      <c r="B30" s="197"/>
      <c r="C30" s="197"/>
      <c r="D30" s="197"/>
      <c r="E30" s="197"/>
      <c r="F30" s="1"/>
      <c r="G30" s="197"/>
      <c r="H30" s="197"/>
      <c r="I30" s="197"/>
      <c r="J30" s="197"/>
      <c r="K30" s="197"/>
      <c r="L30" s="197"/>
      <c r="M30" s="197"/>
      <c r="N30" s="197"/>
      <c r="O30" s="197"/>
      <c r="P30" s="197"/>
      <c r="Q30" s="197"/>
      <c r="R30" s="3"/>
      <c r="S30" s="197"/>
      <c r="U30" s="197"/>
      <c r="V30" s="197"/>
      <c r="X30" s="197"/>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c r="DK30" s="198"/>
      <c r="DL30" s="198"/>
      <c r="DM30" s="198"/>
      <c r="DN30" s="198"/>
      <c r="DO30" s="198"/>
      <c r="DP30" s="198"/>
      <c r="DQ30" s="198"/>
      <c r="DR30" s="198"/>
      <c r="DS30" s="198"/>
      <c r="DT30" s="198"/>
      <c r="DU30" s="198"/>
      <c r="DV30" s="198"/>
      <c r="DW30" s="198"/>
      <c r="DX30" s="198"/>
      <c r="DY30" s="198"/>
      <c r="DZ30" s="197"/>
      <c r="EA30" s="197"/>
    </row>
    <row r="31" spans="1:131" s="35" customFormat="1" ht="15" x14ac:dyDescent="0.25">
      <c r="A31" s="197"/>
      <c r="B31" s="197"/>
      <c r="C31" s="197"/>
      <c r="D31" s="197"/>
      <c r="E31" s="197"/>
      <c r="F31" s="1"/>
      <c r="G31" s="197"/>
      <c r="H31" s="197"/>
      <c r="I31" s="197"/>
      <c r="J31" s="197"/>
      <c r="K31" s="197"/>
      <c r="L31" s="197"/>
      <c r="M31" s="197"/>
      <c r="N31" s="197"/>
      <c r="O31" s="197"/>
      <c r="P31" s="197"/>
      <c r="Q31" s="197"/>
      <c r="R31" s="3"/>
      <c r="S31" s="197"/>
      <c r="U31" s="197"/>
      <c r="V31" s="197"/>
      <c r="X31" s="197"/>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c r="CC31" s="198"/>
      <c r="CD31" s="198"/>
      <c r="CE31" s="198"/>
      <c r="CF31" s="198"/>
      <c r="CG31" s="198"/>
      <c r="CH31" s="198"/>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7"/>
      <c r="EA31" s="197"/>
    </row>
    <row r="32" spans="1:131" s="35" customFormat="1" ht="15" x14ac:dyDescent="0.25">
      <c r="A32" s="197"/>
      <c r="B32" s="197"/>
      <c r="C32" s="197"/>
      <c r="D32" s="197"/>
      <c r="E32" s="197"/>
      <c r="F32" s="1"/>
      <c r="G32" s="197"/>
      <c r="H32" s="197"/>
      <c r="I32" s="197"/>
      <c r="J32" s="197"/>
      <c r="K32" s="197"/>
      <c r="L32" s="197"/>
      <c r="M32" s="197"/>
      <c r="N32" s="197"/>
      <c r="O32" s="197"/>
      <c r="P32" s="197"/>
      <c r="Q32" s="197"/>
      <c r="R32" s="3"/>
      <c r="S32" s="197"/>
      <c r="U32" s="197"/>
      <c r="V32" s="197"/>
      <c r="X32" s="197"/>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c r="CC32" s="198"/>
      <c r="CD32" s="198"/>
      <c r="CE32" s="198"/>
      <c r="CF32" s="198"/>
      <c r="CG32" s="198"/>
      <c r="CH32" s="198"/>
      <c r="CI32" s="198"/>
      <c r="CJ32" s="198"/>
      <c r="CK32" s="198"/>
      <c r="CL32" s="198"/>
      <c r="CM32" s="198"/>
      <c r="CN32" s="198"/>
      <c r="CO32" s="198"/>
      <c r="CP32" s="198"/>
      <c r="CQ32" s="198"/>
      <c r="CR32" s="198"/>
      <c r="CS32" s="198"/>
      <c r="CT32" s="198"/>
      <c r="CU32" s="198"/>
      <c r="CV32" s="198"/>
      <c r="CW32" s="198"/>
      <c r="CX32" s="198"/>
      <c r="CY32" s="198"/>
      <c r="CZ32" s="198"/>
      <c r="DA32" s="198"/>
      <c r="DB32" s="198"/>
      <c r="DC32" s="198"/>
      <c r="DD32" s="198"/>
      <c r="DE32" s="198"/>
      <c r="DF32" s="198"/>
      <c r="DG32" s="198"/>
      <c r="DH32" s="198"/>
      <c r="DI32" s="198"/>
      <c r="DJ32" s="198"/>
      <c r="DK32" s="198"/>
      <c r="DL32" s="198"/>
      <c r="DM32" s="198"/>
      <c r="DN32" s="198"/>
      <c r="DO32" s="198"/>
      <c r="DP32" s="198"/>
      <c r="DQ32" s="198"/>
      <c r="DR32" s="198"/>
      <c r="DS32" s="198"/>
      <c r="DT32" s="198"/>
      <c r="DU32" s="198"/>
      <c r="DV32" s="198"/>
      <c r="DW32" s="198"/>
      <c r="DX32" s="198"/>
      <c r="DY32" s="198"/>
      <c r="DZ32" s="197"/>
      <c r="EA32" s="197"/>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customHeight="1" x14ac:dyDescent="0.25"/>
    <row r="69" ht="15"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sheetData>
  <sheetProtection algorithmName="SHA-512" hashValue="lzOsvDKiIRR05MzSyeQsyMAaEtMO8uwNzrF+vJVoEXoSymkazlVlHX2s5TeGiVNlFYJIOuFg7fCluus2zERp5Q==" saltValue="9/wSc/YEWW2ptHYqcaEpzA==" spinCount="100000" sheet="1" objects="1" scenarios="1" selectLockedCells="1" selectUnlockedCells="1"/>
  <mergeCells count="12">
    <mergeCell ref="W2:X2"/>
    <mergeCell ref="B3:V3"/>
    <mergeCell ref="W3:X3"/>
    <mergeCell ref="B4:V5"/>
    <mergeCell ref="W4:X4"/>
    <mergeCell ref="W5:X5"/>
    <mergeCell ref="A8:A9"/>
    <mergeCell ref="B8:B9"/>
    <mergeCell ref="C8:C9"/>
    <mergeCell ref="M8:M9"/>
    <mergeCell ref="A2:A5"/>
    <mergeCell ref="B2:V2"/>
  </mergeCells>
  <conditionalFormatting sqref="R25:R1048576 R7:R11 R15">
    <cfRule type="cellIs" dxfId="39" priority="31" operator="between">
      <formula>0.51</formula>
      <formula>0.69</formula>
    </cfRule>
    <cfRule type="cellIs" dxfId="38" priority="32" operator="between">
      <formula>0.51</formula>
      <formula>0.69</formula>
    </cfRule>
    <cfRule type="cellIs" dxfId="37" priority="33" operator="lessThan">
      <formula>0.5</formula>
    </cfRule>
    <cfRule type="cellIs" dxfId="36" priority="34" operator="greaterThan">
      <formula>0.7</formula>
    </cfRule>
    <cfRule type="cellIs" dxfId="35" priority="35" operator="between">
      <formula>0.51</formula>
      <formula>0.69</formula>
    </cfRule>
    <cfRule type="cellIs" dxfId="34" priority="36" operator="lessThan">
      <formula>50</formula>
    </cfRule>
    <cfRule type="cellIs" dxfId="33" priority="37" operator="greaterThan">
      <formula>0.7</formula>
    </cfRule>
    <cfRule type="cellIs" dxfId="32" priority="38" operator="between">
      <formula>0.51</formula>
      <formula>0.69</formula>
    </cfRule>
    <cfRule type="cellIs" dxfId="31" priority="39" operator="lessThan">
      <formula>0.5</formula>
    </cfRule>
    <cfRule type="cellIs" dxfId="30" priority="40" operator="greaterThan">
      <formula>0.7</formula>
    </cfRule>
  </conditionalFormatting>
  <conditionalFormatting sqref="R13">
    <cfRule type="cellIs" dxfId="29" priority="21" operator="between">
      <formula>0.51</formula>
      <formula>0.69</formula>
    </cfRule>
    <cfRule type="cellIs" dxfId="28" priority="22" operator="between">
      <formula>0.51</formula>
      <formula>0.69</formula>
    </cfRule>
    <cfRule type="cellIs" dxfId="27" priority="23" operator="lessThan">
      <formula>0.5</formula>
    </cfRule>
    <cfRule type="cellIs" dxfId="26" priority="24" operator="greaterThan">
      <formula>0.7</formula>
    </cfRule>
    <cfRule type="cellIs" dxfId="25" priority="25" operator="between">
      <formula>0.51</formula>
      <formula>0.69</formula>
    </cfRule>
    <cfRule type="cellIs" dxfId="24" priority="26" operator="lessThan">
      <formula>50</formula>
    </cfRule>
    <cfRule type="cellIs" dxfId="23" priority="27" operator="greaterThan">
      <formula>0.7</formula>
    </cfRule>
    <cfRule type="cellIs" dxfId="22" priority="28" operator="between">
      <formula>0.51</formula>
      <formula>0.69</formula>
    </cfRule>
    <cfRule type="cellIs" dxfId="21" priority="29" operator="lessThan">
      <formula>0.5</formula>
    </cfRule>
    <cfRule type="cellIs" dxfId="20" priority="30" operator="greaterThan">
      <formula>0.7</formula>
    </cfRule>
  </conditionalFormatting>
  <conditionalFormatting sqref="R12">
    <cfRule type="cellIs" dxfId="19" priority="11" operator="between">
      <formula>0.51</formula>
      <formula>0.69</formula>
    </cfRule>
    <cfRule type="cellIs" dxfId="18" priority="12" operator="between">
      <formula>0.51</formula>
      <formula>0.69</formula>
    </cfRule>
    <cfRule type="cellIs" dxfId="17" priority="13" operator="lessThan">
      <formula>0.5</formula>
    </cfRule>
    <cfRule type="cellIs" dxfId="16" priority="14" operator="greaterThan">
      <formula>0.7</formula>
    </cfRule>
    <cfRule type="cellIs" dxfId="15" priority="15" operator="between">
      <formula>0.51</formula>
      <formula>0.69</formula>
    </cfRule>
    <cfRule type="cellIs" dxfId="14" priority="16" operator="lessThan">
      <formula>50</formula>
    </cfRule>
    <cfRule type="cellIs" dxfId="13" priority="17" operator="greaterThan">
      <formula>0.7</formula>
    </cfRule>
    <cfRule type="cellIs" dxfId="12" priority="18" operator="between">
      <formula>0.51</formula>
      <formula>0.69</formula>
    </cfRule>
    <cfRule type="cellIs" dxfId="11" priority="19" operator="lessThan">
      <formula>0.5</formula>
    </cfRule>
    <cfRule type="cellIs" dxfId="10" priority="20" operator="greaterThan">
      <formula>0.7</formula>
    </cfRule>
  </conditionalFormatting>
  <conditionalFormatting sqref="R14">
    <cfRule type="cellIs" dxfId="9" priority="1" operator="between">
      <formula>0.51</formula>
      <formula>0.69</formula>
    </cfRule>
    <cfRule type="cellIs" dxfId="8" priority="2" operator="between">
      <formula>0.51</formula>
      <formula>0.69</formula>
    </cfRule>
    <cfRule type="cellIs" dxfId="7" priority="3" operator="lessThan">
      <formula>0.5</formula>
    </cfRule>
    <cfRule type="cellIs" dxfId="6" priority="4" operator="greaterThan">
      <formula>0.7</formula>
    </cfRule>
    <cfRule type="cellIs" dxfId="5" priority="5" operator="between">
      <formula>0.51</formula>
      <formula>0.69</formula>
    </cfRule>
    <cfRule type="cellIs" dxfId="4" priority="6" operator="lessThan">
      <formula>50</formula>
    </cfRule>
    <cfRule type="cellIs" dxfId="3" priority="7" operator="greaterThan">
      <formula>0.7</formula>
    </cfRule>
    <cfRule type="cellIs" dxfId="2" priority="8" operator="between">
      <formula>0.51</formula>
      <formula>0.69</formula>
    </cfRule>
    <cfRule type="cellIs" dxfId="1" priority="9" operator="lessThan">
      <formula>0.5</formula>
    </cfRule>
    <cfRule type="cellIs" dxfId="0" priority="10" operator="greaterThan">
      <formula>0.7</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482B"/>
  </sheetPr>
  <dimension ref="A1:EE927"/>
  <sheetViews>
    <sheetView topLeftCell="A7" zoomScale="85" zoomScaleNormal="85" workbookViewId="0">
      <selection activeCell="P8" sqref="P8:P54"/>
    </sheetView>
  </sheetViews>
  <sheetFormatPr baseColWidth="10" defaultColWidth="0" defaultRowHeight="0" customHeight="1" zeroHeight="1" x14ac:dyDescent="0.25"/>
  <cols>
    <col min="1" max="1" width="11.42578125" style="40" customWidth="1"/>
    <col min="2" max="2" width="32.28515625" style="40" customWidth="1"/>
    <col min="3" max="3" width="19.7109375" style="40" customWidth="1"/>
    <col min="4" max="4" width="14.7109375" style="40" customWidth="1"/>
    <col min="5" max="5" width="42.85546875" style="40" customWidth="1"/>
    <col min="6" max="6" width="21.140625" style="1" hidden="1" customWidth="1"/>
    <col min="7" max="7" width="19.85546875" style="40" hidden="1" customWidth="1"/>
    <col min="8" max="8" width="11.42578125" style="40" hidden="1" customWidth="1"/>
    <col min="9" max="11" width="11.42578125" style="211" hidden="1" customWidth="1"/>
    <col min="12" max="12" width="12.7109375" style="40" hidden="1" customWidth="1"/>
    <col min="13" max="13" width="16.140625" style="40" hidden="1" customWidth="1"/>
    <col min="14" max="14" width="17.5703125" style="40" hidden="1" customWidth="1"/>
    <col min="15" max="15" width="20.7109375" style="40" customWidth="1"/>
    <col min="16" max="16" width="23.42578125" style="40" customWidth="1"/>
    <col min="17" max="17" width="14.140625" style="40" customWidth="1"/>
    <col min="18" max="18" width="13" style="40" customWidth="1"/>
    <col min="19" max="19" width="15.42578125" style="40" customWidth="1"/>
    <col min="20" max="20" width="19.5703125" style="40" customWidth="1"/>
    <col min="21" max="21" width="11.5703125" style="3" bestFit="1" customWidth="1"/>
    <col min="22" max="22" width="11.42578125" style="40" customWidth="1"/>
    <col min="23" max="23" width="16.7109375" style="35" bestFit="1" customWidth="1"/>
    <col min="24" max="24" width="19.140625" style="40" bestFit="1" customWidth="1"/>
    <col min="25" max="25" width="11.42578125" style="40" customWidth="1"/>
    <col min="26" max="26" width="14.5703125" style="35" customWidth="1"/>
    <col min="27" max="27" width="19" style="40" bestFit="1" customWidth="1"/>
    <col min="28" max="132" width="11.5703125" style="39" hidden="1" customWidth="1"/>
    <col min="133" max="135" width="11.5703125" style="40" hidden="1" customWidth="1"/>
    <col min="136" max="16384" width="11.42578125" style="40" hidden="1"/>
  </cols>
  <sheetData>
    <row r="1" spans="1:132" ht="15" hidden="1" x14ac:dyDescent="0.25">
      <c r="A1" s="24"/>
      <c r="B1" s="25"/>
      <c r="C1" s="25"/>
      <c r="D1" s="26"/>
      <c r="E1" s="26"/>
      <c r="F1" s="27"/>
      <c r="G1" s="28"/>
      <c r="H1" s="28"/>
      <c r="I1" s="28"/>
      <c r="J1" s="28"/>
      <c r="K1" s="28"/>
      <c r="L1" s="28"/>
      <c r="M1" s="28"/>
      <c r="N1" s="29"/>
      <c r="O1" s="24"/>
      <c r="P1" s="24"/>
      <c r="Q1" s="24"/>
      <c r="R1" s="24"/>
      <c r="S1" s="24"/>
      <c r="T1" s="24"/>
      <c r="U1" s="24"/>
      <c r="V1" s="24"/>
      <c r="W1" s="36"/>
      <c r="X1" s="24"/>
      <c r="Y1" s="24"/>
      <c r="Z1" s="36"/>
    </row>
    <row r="2" spans="1:132" ht="15" hidden="1" x14ac:dyDescent="0.25">
      <c r="A2" s="523"/>
      <c r="B2" s="524"/>
      <c r="C2" s="524"/>
      <c r="D2" s="524"/>
      <c r="E2" s="524"/>
      <c r="F2" s="524"/>
      <c r="G2" s="524"/>
      <c r="H2" s="524"/>
      <c r="I2" s="524"/>
      <c r="J2" s="524"/>
      <c r="K2" s="524"/>
      <c r="L2" s="524"/>
      <c r="M2" s="524"/>
      <c r="N2" s="524"/>
      <c r="O2" s="524"/>
      <c r="P2" s="524"/>
      <c r="Q2" s="524"/>
      <c r="R2" s="524"/>
      <c r="S2" s="524"/>
      <c r="T2" s="524"/>
      <c r="U2" s="524"/>
      <c r="V2" s="524"/>
      <c r="W2" s="524"/>
      <c r="X2" s="524"/>
      <c r="Y2" s="524"/>
      <c r="Z2" s="525" t="s">
        <v>86</v>
      </c>
      <c r="AA2" s="525"/>
    </row>
    <row r="3" spans="1:132" ht="15" hidden="1"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6"/>
      <c r="X3" s="526"/>
      <c r="Y3" s="526"/>
      <c r="Z3" s="525" t="s">
        <v>88</v>
      </c>
      <c r="AA3" s="525"/>
    </row>
    <row r="4" spans="1:132" ht="15" hidden="1"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6"/>
      <c r="X4" s="526"/>
      <c r="Y4" s="526"/>
      <c r="Z4" s="525" t="s">
        <v>90</v>
      </c>
      <c r="AA4" s="525"/>
    </row>
    <row r="5" spans="1:132" ht="15" hidden="1" x14ac:dyDescent="0.25">
      <c r="A5" s="523"/>
      <c r="B5" s="526"/>
      <c r="C5" s="526"/>
      <c r="D5" s="526"/>
      <c r="E5" s="526"/>
      <c r="F5" s="526"/>
      <c r="G5" s="526"/>
      <c r="H5" s="526"/>
      <c r="I5" s="526"/>
      <c r="J5" s="526"/>
      <c r="K5" s="526"/>
      <c r="L5" s="526"/>
      <c r="M5" s="526"/>
      <c r="N5" s="526"/>
      <c r="O5" s="526"/>
      <c r="P5" s="526"/>
      <c r="Q5" s="526"/>
      <c r="R5" s="526"/>
      <c r="S5" s="526"/>
      <c r="T5" s="526"/>
      <c r="U5" s="526"/>
      <c r="V5" s="526"/>
      <c r="W5" s="526"/>
      <c r="X5" s="526"/>
      <c r="Y5" s="526"/>
      <c r="Z5" s="525" t="s">
        <v>91</v>
      </c>
      <c r="AA5" s="525"/>
    </row>
    <row r="6" spans="1:132" ht="15" hidden="1" x14ac:dyDescent="0.25">
      <c r="A6" s="24"/>
      <c r="B6" s="24"/>
      <c r="C6" s="24"/>
      <c r="D6" s="24"/>
      <c r="E6" s="24"/>
      <c r="F6" s="24"/>
      <c r="G6" s="24"/>
      <c r="H6" s="24"/>
      <c r="I6" s="24"/>
      <c r="J6" s="24"/>
      <c r="K6" s="24"/>
      <c r="L6" s="24"/>
      <c r="M6" s="24"/>
      <c r="N6" s="24"/>
      <c r="O6" s="24"/>
      <c r="P6" s="24"/>
      <c r="Q6" s="24"/>
      <c r="R6" s="24"/>
      <c r="S6" s="24"/>
      <c r="T6" s="24"/>
      <c r="U6" s="24"/>
      <c r="V6" s="24"/>
      <c r="W6" s="36"/>
      <c r="X6" s="24"/>
      <c r="Y6" s="24"/>
      <c r="Z6" s="36"/>
    </row>
    <row r="7" spans="1:132" s="34" customFormat="1" ht="63.75" x14ac:dyDescent="0.25">
      <c r="A7" s="41" t="s">
        <v>0</v>
      </c>
      <c r="B7" s="41" t="s">
        <v>1</v>
      </c>
      <c r="C7" s="41" t="s">
        <v>2</v>
      </c>
      <c r="D7" s="41" t="s">
        <v>103</v>
      </c>
      <c r="E7" s="41" t="s">
        <v>30</v>
      </c>
      <c r="F7" s="41" t="s">
        <v>96</v>
      </c>
      <c r="G7" s="41" t="s">
        <v>97</v>
      </c>
      <c r="H7" s="41" t="s">
        <v>1143</v>
      </c>
      <c r="I7" s="41" t="s">
        <v>1144</v>
      </c>
      <c r="J7" s="41" t="s">
        <v>1145</v>
      </c>
      <c r="K7" s="41" t="s">
        <v>1146</v>
      </c>
      <c r="L7" s="41"/>
      <c r="M7" s="41" t="s">
        <v>98</v>
      </c>
      <c r="N7" s="41" t="s">
        <v>99</v>
      </c>
      <c r="O7" s="41" t="s">
        <v>3</v>
      </c>
      <c r="P7" s="41" t="s">
        <v>4</v>
      </c>
      <c r="Q7" s="41" t="s">
        <v>28</v>
      </c>
      <c r="R7" s="41" t="s">
        <v>21</v>
      </c>
      <c r="S7" s="41" t="s">
        <v>65</v>
      </c>
      <c r="T7" s="41" t="s">
        <v>31</v>
      </c>
      <c r="U7" s="32" t="s">
        <v>62</v>
      </c>
      <c r="V7" s="41" t="s">
        <v>22</v>
      </c>
      <c r="W7" s="37" t="s">
        <v>23</v>
      </c>
      <c r="X7" s="41" t="s">
        <v>24</v>
      </c>
      <c r="Y7" s="41" t="s">
        <v>25</v>
      </c>
      <c r="Z7" s="37" t="s">
        <v>26</v>
      </c>
      <c r="AA7" s="41" t="s">
        <v>27</v>
      </c>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row>
    <row r="8" spans="1:132" s="51" customFormat="1" ht="76.5" customHeight="1" x14ac:dyDescent="0.25">
      <c r="A8" s="517" t="s">
        <v>114</v>
      </c>
      <c r="B8" s="565" t="s">
        <v>115</v>
      </c>
      <c r="C8" s="530" t="s">
        <v>6</v>
      </c>
      <c r="D8" s="44" t="s">
        <v>816</v>
      </c>
      <c r="E8" s="8" t="s">
        <v>116</v>
      </c>
      <c r="F8" s="311">
        <v>30000000</v>
      </c>
      <c r="G8" s="67">
        <v>0</v>
      </c>
      <c r="H8" s="44"/>
      <c r="I8" s="45"/>
      <c r="J8" s="45"/>
      <c r="K8" s="45"/>
      <c r="L8" s="45"/>
      <c r="M8" s="44"/>
      <c r="N8" s="311">
        <f>2000000+28000000</f>
        <v>30000000</v>
      </c>
      <c r="O8" s="66">
        <f>+F8+G8+H8+M8-N8</f>
        <v>0</v>
      </c>
      <c r="P8" s="548">
        <v>856500000</v>
      </c>
      <c r="Q8" s="44"/>
      <c r="R8" s="44"/>
      <c r="S8" s="44"/>
      <c r="T8" s="44"/>
      <c r="U8" s="46"/>
      <c r="V8" s="44"/>
      <c r="W8" s="80"/>
      <c r="X8" s="44"/>
      <c r="Y8" s="44"/>
      <c r="Z8" s="80"/>
      <c r="AA8" s="44"/>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row>
    <row r="9" spans="1:132" s="51" customFormat="1" ht="15" x14ac:dyDescent="0.25">
      <c r="A9" s="518"/>
      <c r="B9" s="566"/>
      <c r="C9" s="531"/>
      <c r="D9" s="517" t="s">
        <v>818</v>
      </c>
      <c r="E9" s="530" t="s">
        <v>117</v>
      </c>
      <c r="F9" s="539">
        <v>30000000</v>
      </c>
      <c r="G9" s="552">
        <v>0</v>
      </c>
      <c r="H9" s="517"/>
      <c r="I9" s="517"/>
      <c r="J9" s="517"/>
      <c r="K9" s="517"/>
      <c r="L9" s="517"/>
      <c r="M9" s="539">
        <v>2000000</v>
      </c>
      <c r="N9" s="533"/>
      <c r="O9" s="545">
        <f>+F9+G9+H10+M9-N10</f>
        <v>32000000</v>
      </c>
      <c r="P9" s="549"/>
      <c r="Q9" s="79" t="s">
        <v>1330</v>
      </c>
      <c r="R9" s="374" t="s">
        <v>1331</v>
      </c>
      <c r="S9" s="82">
        <v>44725</v>
      </c>
      <c r="T9" s="296">
        <v>29942400</v>
      </c>
      <c r="U9" s="46"/>
      <c r="V9" s="480">
        <v>758</v>
      </c>
      <c r="W9" s="294">
        <v>44736</v>
      </c>
      <c r="X9" s="295">
        <v>29942400</v>
      </c>
      <c r="Y9" s="480">
        <v>4882</v>
      </c>
      <c r="Z9" s="294">
        <v>44810</v>
      </c>
      <c r="AA9" s="295">
        <v>31886400</v>
      </c>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row>
    <row r="10" spans="1:132" s="51" customFormat="1" ht="15" x14ac:dyDescent="0.25">
      <c r="A10" s="518"/>
      <c r="B10" s="566"/>
      <c r="C10" s="531"/>
      <c r="D10" s="519"/>
      <c r="E10" s="532"/>
      <c r="F10" s="541"/>
      <c r="G10" s="554"/>
      <c r="H10" s="519"/>
      <c r="I10" s="519"/>
      <c r="J10" s="519"/>
      <c r="K10" s="519"/>
      <c r="L10" s="519"/>
      <c r="M10" s="541"/>
      <c r="N10" s="535"/>
      <c r="O10" s="547"/>
      <c r="P10" s="549"/>
      <c r="Q10" s="79" t="s">
        <v>1332</v>
      </c>
      <c r="R10" s="374" t="s">
        <v>1333</v>
      </c>
      <c r="S10" s="82">
        <v>44733</v>
      </c>
      <c r="T10" s="296">
        <v>1999987</v>
      </c>
      <c r="U10" s="46"/>
      <c r="V10" s="480">
        <v>933</v>
      </c>
      <c r="W10" s="294">
        <v>44769</v>
      </c>
      <c r="X10" s="295">
        <v>1999987</v>
      </c>
      <c r="Y10" s="480"/>
      <c r="Z10" s="294"/>
      <c r="AA10" s="48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row>
    <row r="11" spans="1:132" s="51" customFormat="1" ht="25.5" customHeight="1" x14ac:dyDescent="0.25">
      <c r="A11" s="518"/>
      <c r="B11" s="566"/>
      <c r="C11" s="531"/>
      <c r="D11" s="517" t="s">
        <v>813</v>
      </c>
      <c r="E11" s="530" t="s">
        <v>100</v>
      </c>
      <c r="F11" s="539">
        <v>643500000</v>
      </c>
      <c r="G11" s="533">
        <v>0</v>
      </c>
      <c r="H11" s="517"/>
      <c r="I11" s="517"/>
      <c r="J11" s="517"/>
      <c r="K11" s="517"/>
      <c r="L11" s="517"/>
      <c r="M11" s="539">
        <f>29000000+107000000</f>
        <v>136000000</v>
      </c>
      <c r="N11" s="533"/>
      <c r="O11" s="545">
        <f>+F11+G11+H11+M11-N11</f>
        <v>779500000</v>
      </c>
      <c r="P11" s="549"/>
      <c r="Q11" s="79" t="s">
        <v>264</v>
      </c>
      <c r="R11" s="374" t="s">
        <v>52</v>
      </c>
      <c r="S11" s="82">
        <v>44572</v>
      </c>
      <c r="T11" s="296">
        <v>38446667</v>
      </c>
      <c r="U11" s="46"/>
      <c r="V11" s="38">
        <v>166</v>
      </c>
      <c r="W11" s="123">
        <v>44585</v>
      </c>
      <c r="X11" s="67">
        <v>38446667</v>
      </c>
      <c r="Y11" s="38">
        <v>1103</v>
      </c>
      <c r="Z11" s="123">
        <v>44589</v>
      </c>
      <c r="AA11" s="67">
        <v>38446667</v>
      </c>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row>
    <row r="12" spans="1:132" s="51" customFormat="1" ht="15" x14ac:dyDescent="0.25">
      <c r="A12" s="518"/>
      <c r="B12" s="566"/>
      <c r="C12" s="531"/>
      <c r="D12" s="518"/>
      <c r="E12" s="531"/>
      <c r="F12" s="540"/>
      <c r="G12" s="534"/>
      <c r="H12" s="518"/>
      <c r="I12" s="518"/>
      <c r="J12" s="518"/>
      <c r="K12" s="518"/>
      <c r="L12" s="518"/>
      <c r="M12" s="540"/>
      <c r="N12" s="534"/>
      <c r="O12" s="546"/>
      <c r="P12" s="549"/>
      <c r="Q12" s="79" t="s">
        <v>265</v>
      </c>
      <c r="R12" s="374" t="s">
        <v>281</v>
      </c>
      <c r="S12" s="82">
        <v>44574</v>
      </c>
      <c r="T12" s="296">
        <v>47400000</v>
      </c>
      <c r="U12" s="46"/>
      <c r="V12" s="38">
        <v>164</v>
      </c>
      <c r="W12" s="123">
        <v>44585</v>
      </c>
      <c r="X12" s="67">
        <v>47400000</v>
      </c>
      <c r="Y12" s="38">
        <v>1124</v>
      </c>
      <c r="Z12" s="123">
        <v>44589</v>
      </c>
      <c r="AA12" s="67">
        <v>47400000</v>
      </c>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row>
    <row r="13" spans="1:132" s="51" customFormat="1" ht="15" x14ac:dyDescent="0.25">
      <c r="A13" s="518"/>
      <c r="B13" s="566"/>
      <c r="C13" s="531"/>
      <c r="D13" s="518"/>
      <c r="E13" s="531"/>
      <c r="F13" s="540"/>
      <c r="G13" s="534"/>
      <c r="H13" s="518"/>
      <c r="I13" s="518"/>
      <c r="J13" s="518"/>
      <c r="K13" s="518"/>
      <c r="L13" s="518"/>
      <c r="M13" s="540"/>
      <c r="N13" s="534"/>
      <c r="O13" s="546"/>
      <c r="P13" s="549"/>
      <c r="Q13" s="79" t="s">
        <v>266</v>
      </c>
      <c r="R13" s="374" t="s">
        <v>282</v>
      </c>
      <c r="S13" s="82">
        <v>44574</v>
      </c>
      <c r="T13" s="296">
        <v>33180000</v>
      </c>
      <c r="U13" s="46"/>
      <c r="V13" s="38">
        <v>165</v>
      </c>
      <c r="W13" s="123">
        <v>44585</v>
      </c>
      <c r="X13" s="67">
        <v>33180000</v>
      </c>
      <c r="Y13" s="38">
        <v>1123</v>
      </c>
      <c r="Z13" s="123">
        <v>44589</v>
      </c>
      <c r="AA13" s="67">
        <v>33180000</v>
      </c>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row>
    <row r="14" spans="1:132" s="51" customFormat="1" ht="15" x14ac:dyDescent="0.25">
      <c r="A14" s="518"/>
      <c r="B14" s="566"/>
      <c r="C14" s="531"/>
      <c r="D14" s="518"/>
      <c r="E14" s="531"/>
      <c r="F14" s="540"/>
      <c r="G14" s="534"/>
      <c r="H14" s="518"/>
      <c r="I14" s="518"/>
      <c r="J14" s="518"/>
      <c r="K14" s="518"/>
      <c r="L14" s="518"/>
      <c r="M14" s="540"/>
      <c r="N14" s="534"/>
      <c r="O14" s="546"/>
      <c r="P14" s="549"/>
      <c r="Q14" s="79" t="s">
        <v>267</v>
      </c>
      <c r="R14" s="161" t="s">
        <v>890</v>
      </c>
      <c r="S14" s="82">
        <v>44574</v>
      </c>
      <c r="T14" s="296">
        <v>0</v>
      </c>
      <c r="U14" s="46"/>
      <c r="V14" s="38"/>
      <c r="W14" s="123"/>
      <c r="X14" s="44"/>
      <c r="Y14" s="38"/>
      <c r="Z14" s="123"/>
      <c r="AA14" s="65">
        <v>0</v>
      </c>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row>
    <row r="15" spans="1:132" s="51" customFormat="1" ht="15" x14ac:dyDescent="0.25">
      <c r="A15" s="518"/>
      <c r="B15" s="566"/>
      <c r="C15" s="531"/>
      <c r="D15" s="518"/>
      <c r="E15" s="531"/>
      <c r="F15" s="540"/>
      <c r="G15" s="534"/>
      <c r="H15" s="518"/>
      <c r="I15" s="518"/>
      <c r="J15" s="518"/>
      <c r="K15" s="518"/>
      <c r="L15" s="518"/>
      <c r="M15" s="540"/>
      <c r="N15" s="534"/>
      <c r="O15" s="546"/>
      <c r="P15" s="549"/>
      <c r="Q15" s="79" t="s">
        <v>268</v>
      </c>
      <c r="R15" s="374" t="s">
        <v>283</v>
      </c>
      <c r="S15" s="82">
        <v>44574</v>
      </c>
      <c r="T15" s="296">
        <v>47926600</v>
      </c>
      <c r="U15" s="46"/>
      <c r="V15" s="38">
        <v>174</v>
      </c>
      <c r="W15" s="123">
        <v>44586</v>
      </c>
      <c r="X15" s="67">
        <v>47926600</v>
      </c>
      <c r="Y15" s="38">
        <v>1238</v>
      </c>
      <c r="Z15" s="123">
        <v>44589</v>
      </c>
      <c r="AA15" s="67">
        <v>47926600</v>
      </c>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row>
    <row r="16" spans="1:132" s="51" customFormat="1" ht="15" x14ac:dyDescent="0.25">
      <c r="A16" s="518"/>
      <c r="B16" s="566"/>
      <c r="C16" s="531"/>
      <c r="D16" s="518"/>
      <c r="E16" s="531"/>
      <c r="F16" s="540"/>
      <c r="G16" s="534"/>
      <c r="H16" s="518"/>
      <c r="I16" s="518"/>
      <c r="J16" s="518"/>
      <c r="K16" s="518"/>
      <c r="L16" s="518"/>
      <c r="M16" s="540"/>
      <c r="N16" s="534"/>
      <c r="O16" s="546"/>
      <c r="P16" s="549"/>
      <c r="Q16" s="79" t="s">
        <v>269</v>
      </c>
      <c r="R16" s="374" t="s">
        <v>284</v>
      </c>
      <c r="S16" s="82">
        <v>44574</v>
      </c>
      <c r="T16" s="296">
        <v>38446600</v>
      </c>
      <c r="U16" s="46"/>
      <c r="V16" s="38">
        <v>167</v>
      </c>
      <c r="W16" s="123">
        <v>44585</v>
      </c>
      <c r="X16" s="67">
        <v>38446600</v>
      </c>
      <c r="Y16" s="38">
        <v>1117</v>
      </c>
      <c r="Z16" s="123">
        <v>44589</v>
      </c>
      <c r="AA16" s="67">
        <v>38446600</v>
      </c>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row>
    <row r="17" spans="1:132" s="51" customFormat="1" ht="15" x14ac:dyDescent="0.25">
      <c r="A17" s="518"/>
      <c r="B17" s="566"/>
      <c r="C17" s="531"/>
      <c r="D17" s="518"/>
      <c r="E17" s="531"/>
      <c r="F17" s="540"/>
      <c r="G17" s="534"/>
      <c r="H17" s="518"/>
      <c r="I17" s="518"/>
      <c r="J17" s="518"/>
      <c r="K17" s="518"/>
      <c r="L17" s="518"/>
      <c r="M17" s="540"/>
      <c r="N17" s="534"/>
      <c r="O17" s="546"/>
      <c r="P17" s="549"/>
      <c r="Q17" s="79" t="s">
        <v>270</v>
      </c>
      <c r="R17" s="374" t="s">
        <v>46</v>
      </c>
      <c r="S17" s="82">
        <v>44574</v>
      </c>
      <c r="T17" s="296">
        <v>31600000</v>
      </c>
      <c r="U17" s="46"/>
      <c r="V17" s="38">
        <v>175</v>
      </c>
      <c r="W17" s="123">
        <v>44586</v>
      </c>
      <c r="X17" s="67">
        <v>31600000</v>
      </c>
      <c r="Y17" s="38">
        <v>1127</v>
      </c>
      <c r="Z17" s="123">
        <v>44589</v>
      </c>
      <c r="AA17" s="67">
        <v>31600000</v>
      </c>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row>
    <row r="18" spans="1:132" s="51" customFormat="1" ht="15" x14ac:dyDescent="0.25">
      <c r="A18" s="518"/>
      <c r="B18" s="566"/>
      <c r="C18" s="531"/>
      <c r="D18" s="518"/>
      <c r="E18" s="531"/>
      <c r="F18" s="540"/>
      <c r="G18" s="534"/>
      <c r="H18" s="518"/>
      <c r="I18" s="518"/>
      <c r="J18" s="518"/>
      <c r="K18" s="518"/>
      <c r="L18" s="518"/>
      <c r="M18" s="540"/>
      <c r="N18" s="534"/>
      <c r="O18" s="546"/>
      <c r="P18" s="549"/>
      <c r="Q18" s="79" t="s">
        <v>271</v>
      </c>
      <c r="R18" s="374" t="s">
        <v>47</v>
      </c>
      <c r="S18" s="82">
        <v>44574</v>
      </c>
      <c r="T18" s="296">
        <v>48980000</v>
      </c>
      <c r="U18" s="46"/>
      <c r="V18" s="38">
        <v>176</v>
      </c>
      <c r="W18" s="123">
        <v>44586</v>
      </c>
      <c r="X18" s="67">
        <v>48980000</v>
      </c>
      <c r="Y18" s="38">
        <v>1244</v>
      </c>
      <c r="Z18" s="123">
        <v>44589</v>
      </c>
      <c r="AA18" s="67">
        <v>48980000</v>
      </c>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row>
    <row r="19" spans="1:132" s="51" customFormat="1" ht="15" x14ac:dyDescent="0.25">
      <c r="A19" s="518"/>
      <c r="B19" s="566"/>
      <c r="C19" s="531"/>
      <c r="D19" s="518"/>
      <c r="E19" s="531"/>
      <c r="F19" s="540"/>
      <c r="G19" s="534"/>
      <c r="H19" s="518"/>
      <c r="I19" s="518"/>
      <c r="J19" s="518"/>
      <c r="K19" s="518"/>
      <c r="L19" s="518"/>
      <c r="M19" s="540"/>
      <c r="N19" s="534"/>
      <c r="O19" s="546"/>
      <c r="P19" s="549"/>
      <c r="Q19" s="79" t="s">
        <v>272</v>
      </c>
      <c r="R19" s="161" t="s">
        <v>2230</v>
      </c>
      <c r="S19" s="82">
        <v>44574</v>
      </c>
      <c r="T19" s="296">
        <v>0</v>
      </c>
      <c r="U19" s="46"/>
      <c r="V19" s="38"/>
      <c r="W19" s="123"/>
      <c r="X19" s="44"/>
      <c r="Y19" s="38"/>
      <c r="Z19" s="80"/>
      <c r="AA19" s="65">
        <v>0</v>
      </c>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row>
    <row r="20" spans="1:132" s="51" customFormat="1" ht="15" x14ac:dyDescent="0.25">
      <c r="A20" s="518"/>
      <c r="B20" s="566"/>
      <c r="C20" s="531"/>
      <c r="D20" s="518"/>
      <c r="E20" s="531"/>
      <c r="F20" s="540"/>
      <c r="G20" s="534"/>
      <c r="H20" s="518"/>
      <c r="I20" s="518"/>
      <c r="J20" s="518"/>
      <c r="K20" s="518"/>
      <c r="L20" s="518"/>
      <c r="M20" s="540"/>
      <c r="N20" s="534"/>
      <c r="O20" s="546"/>
      <c r="P20" s="549"/>
      <c r="Q20" s="79" t="s">
        <v>273</v>
      </c>
      <c r="R20" s="374" t="s">
        <v>48</v>
      </c>
      <c r="S20" s="82">
        <v>44574</v>
      </c>
      <c r="T20" s="296">
        <v>7000000</v>
      </c>
      <c r="U20" s="46"/>
      <c r="V20" s="38">
        <v>186</v>
      </c>
      <c r="W20" s="123">
        <v>44587</v>
      </c>
      <c r="X20" s="67">
        <v>7000000</v>
      </c>
      <c r="Y20" s="38">
        <v>1245</v>
      </c>
      <c r="Z20" s="123">
        <v>44589</v>
      </c>
      <c r="AA20" s="67">
        <v>7000000</v>
      </c>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row>
    <row r="21" spans="1:132" s="51" customFormat="1" ht="15" x14ac:dyDescent="0.25">
      <c r="A21" s="518"/>
      <c r="B21" s="566"/>
      <c r="C21" s="531"/>
      <c r="D21" s="518"/>
      <c r="E21" s="531"/>
      <c r="F21" s="540"/>
      <c r="G21" s="534"/>
      <c r="H21" s="518"/>
      <c r="I21" s="518"/>
      <c r="J21" s="518"/>
      <c r="K21" s="518"/>
      <c r="L21" s="518"/>
      <c r="M21" s="540"/>
      <c r="N21" s="534"/>
      <c r="O21" s="546"/>
      <c r="P21" s="549"/>
      <c r="Q21" s="79" t="s">
        <v>274</v>
      </c>
      <c r="R21" s="374" t="s">
        <v>49</v>
      </c>
      <c r="S21" s="82">
        <v>44575</v>
      </c>
      <c r="T21" s="296">
        <v>13600000</v>
      </c>
      <c r="U21" s="46"/>
      <c r="V21" s="38">
        <v>170</v>
      </c>
      <c r="W21" s="123">
        <v>44586</v>
      </c>
      <c r="X21" s="67">
        <v>13600000</v>
      </c>
      <c r="Y21" s="38">
        <v>1125</v>
      </c>
      <c r="Z21" s="123">
        <v>44589</v>
      </c>
      <c r="AA21" s="67">
        <v>13600000</v>
      </c>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row>
    <row r="22" spans="1:132" s="51" customFormat="1" ht="15" x14ac:dyDescent="0.25">
      <c r="A22" s="518"/>
      <c r="B22" s="566"/>
      <c r="C22" s="531"/>
      <c r="D22" s="518"/>
      <c r="E22" s="531"/>
      <c r="F22" s="540"/>
      <c r="G22" s="534"/>
      <c r="H22" s="518"/>
      <c r="I22" s="518"/>
      <c r="J22" s="518"/>
      <c r="K22" s="518"/>
      <c r="L22" s="518"/>
      <c r="M22" s="540"/>
      <c r="N22" s="534"/>
      <c r="O22" s="546"/>
      <c r="P22" s="549"/>
      <c r="Q22" s="79" t="s">
        <v>275</v>
      </c>
      <c r="R22" s="374" t="s">
        <v>285</v>
      </c>
      <c r="S22" s="82">
        <v>44575</v>
      </c>
      <c r="T22" s="296">
        <v>15200000</v>
      </c>
      <c r="U22" s="46"/>
      <c r="V22" s="38">
        <v>268</v>
      </c>
      <c r="W22" s="123">
        <v>44589</v>
      </c>
      <c r="X22" s="67">
        <v>15200000</v>
      </c>
      <c r="Y22" s="38">
        <v>1311</v>
      </c>
      <c r="Z22" s="123">
        <v>44589</v>
      </c>
      <c r="AA22" s="67">
        <v>15200000</v>
      </c>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row>
    <row r="23" spans="1:132" s="51" customFormat="1" ht="15" x14ac:dyDescent="0.25">
      <c r="A23" s="518"/>
      <c r="B23" s="566"/>
      <c r="C23" s="531"/>
      <c r="D23" s="518"/>
      <c r="E23" s="531"/>
      <c r="F23" s="540"/>
      <c r="G23" s="534"/>
      <c r="H23" s="518"/>
      <c r="I23" s="518"/>
      <c r="J23" s="518"/>
      <c r="K23" s="518"/>
      <c r="L23" s="518"/>
      <c r="M23" s="540"/>
      <c r="N23" s="534"/>
      <c r="O23" s="546"/>
      <c r="P23" s="549"/>
      <c r="Q23" s="79" t="s">
        <v>276</v>
      </c>
      <c r="R23" s="374" t="s">
        <v>286</v>
      </c>
      <c r="S23" s="82">
        <v>44575</v>
      </c>
      <c r="T23" s="296">
        <v>9922500</v>
      </c>
      <c r="U23" s="46"/>
      <c r="V23" s="38">
        <v>188</v>
      </c>
      <c r="W23" s="123">
        <v>44587</v>
      </c>
      <c r="X23" s="67">
        <v>9922500</v>
      </c>
      <c r="Y23" s="38">
        <v>1239</v>
      </c>
      <c r="Z23" s="123">
        <v>44589</v>
      </c>
      <c r="AA23" s="67">
        <v>9922500</v>
      </c>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row>
    <row r="24" spans="1:132" s="51" customFormat="1" ht="15" x14ac:dyDescent="0.25">
      <c r="A24" s="518"/>
      <c r="B24" s="566"/>
      <c r="C24" s="531"/>
      <c r="D24" s="518"/>
      <c r="E24" s="531"/>
      <c r="F24" s="540"/>
      <c r="G24" s="534"/>
      <c r="H24" s="518"/>
      <c r="I24" s="518"/>
      <c r="J24" s="518"/>
      <c r="K24" s="518"/>
      <c r="L24" s="518"/>
      <c r="M24" s="540"/>
      <c r="N24" s="534"/>
      <c r="O24" s="546"/>
      <c r="P24" s="549"/>
      <c r="Q24" s="79" t="s">
        <v>277</v>
      </c>
      <c r="R24" s="374" t="s">
        <v>50</v>
      </c>
      <c r="S24" s="82">
        <v>44575</v>
      </c>
      <c r="T24" s="296">
        <v>13600000</v>
      </c>
      <c r="U24" s="46"/>
      <c r="V24" s="38">
        <v>172</v>
      </c>
      <c r="W24" s="123">
        <v>44586</v>
      </c>
      <c r="X24" s="67">
        <v>13600000</v>
      </c>
      <c r="Y24" s="38">
        <v>1119</v>
      </c>
      <c r="Z24" s="123">
        <v>44589</v>
      </c>
      <c r="AA24" s="67">
        <v>13600000</v>
      </c>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row>
    <row r="25" spans="1:132" s="51" customFormat="1" ht="15" x14ac:dyDescent="0.25">
      <c r="A25" s="518"/>
      <c r="B25" s="566"/>
      <c r="C25" s="531"/>
      <c r="D25" s="518"/>
      <c r="E25" s="531"/>
      <c r="F25" s="540"/>
      <c r="G25" s="534"/>
      <c r="H25" s="518"/>
      <c r="I25" s="518"/>
      <c r="J25" s="518"/>
      <c r="K25" s="518"/>
      <c r="L25" s="518"/>
      <c r="M25" s="540"/>
      <c r="N25" s="534"/>
      <c r="O25" s="546"/>
      <c r="P25" s="549"/>
      <c r="Q25" s="79" t="s">
        <v>278</v>
      </c>
      <c r="R25" s="374" t="s">
        <v>155</v>
      </c>
      <c r="S25" s="82">
        <v>44575</v>
      </c>
      <c r="T25" s="296">
        <v>14000000</v>
      </c>
      <c r="U25" s="46"/>
      <c r="V25" s="267">
        <v>169</v>
      </c>
      <c r="W25" s="123">
        <v>44586</v>
      </c>
      <c r="X25" s="67">
        <v>14000000</v>
      </c>
      <c r="Y25" s="267">
        <v>1126</v>
      </c>
      <c r="Z25" s="123">
        <v>44589</v>
      </c>
      <c r="AA25" s="67">
        <v>14000000</v>
      </c>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row>
    <row r="26" spans="1:132" s="51" customFormat="1" ht="15" x14ac:dyDescent="0.25">
      <c r="A26" s="518"/>
      <c r="B26" s="566"/>
      <c r="C26" s="531"/>
      <c r="D26" s="518"/>
      <c r="E26" s="531"/>
      <c r="F26" s="540"/>
      <c r="G26" s="534"/>
      <c r="H26" s="518"/>
      <c r="I26" s="518"/>
      <c r="J26" s="518"/>
      <c r="K26" s="518"/>
      <c r="L26" s="518"/>
      <c r="M26" s="540"/>
      <c r="N26" s="534"/>
      <c r="O26" s="546"/>
      <c r="P26" s="549"/>
      <c r="Q26" s="79" t="s">
        <v>279</v>
      </c>
      <c r="R26" s="374" t="s">
        <v>58</v>
      </c>
      <c r="S26" s="82">
        <v>44575</v>
      </c>
      <c r="T26" s="296">
        <v>35286600</v>
      </c>
      <c r="U26" s="46"/>
      <c r="V26" s="267">
        <v>185</v>
      </c>
      <c r="W26" s="123">
        <v>44587</v>
      </c>
      <c r="X26" s="67">
        <v>35286600</v>
      </c>
      <c r="Y26" s="267">
        <v>1251</v>
      </c>
      <c r="Z26" s="123">
        <v>44589</v>
      </c>
      <c r="AA26" s="67">
        <v>35286600</v>
      </c>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row>
    <row r="27" spans="1:132" s="51" customFormat="1" ht="15" x14ac:dyDescent="0.25">
      <c r="A27" s="518"/>
      <c r="B27" s="566"/>
      <c r="C27" s="531"/>
      <c r="D27" s="518"/>
      <c r="E27" s="531"/>
      <c r="F27" s="540"/>
      <c r="G27" s="534"/>
      <c r="H27" s="518"/>
      <c r="I27" s="518"/>
      <c r="J27" s="518"/>
      <c r="K27" s="518"/>
      <c r="L27" s="518"/>
      <c r="M27" s="540"/>
      <c r="N27" s="534"/>
      <c r="O27" s="546"/>
      <c r="P27" s="549"/>
      <c r="Q27" s="79" t="s">
        <v>280</v>
      </c>
      <c r="R27" s="374" t="s">
        <v>287</v>
      </c>
      <c r="S27" s="82">
        <v>44607</v>
      </c>
      <c r="T27" s="296">
        <v>8000000</v>
      </c>
      <c r="U27" s="46"/>
      <c r="V27" s="267">
        <v>358</v>
      </c>
      <c r="W27" s="123" t="s">
        <v>1012</v>
      </c>
      <c r="X27" s="67">
        <v>8000000</v>
      </c>
      <c r="Y27" s="267">
        <v>4502</v>
      </c>
      <c r="Z27" s="123">
        <v>44791</v>
      </c>
      <c r="AA27" s="295">
        <v>8000000</v>
      </c>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row>
    <row r="28" spans="1:132" s="51" customFormat="1" ht="15" x14ac:dyDescent="0.25">
      <c r="A28" s="518"/>
      <c r="B28" s="566"/>
      <c r="C28" s="531"/>
      <c r="D28" s="518"/>
      <c r="E28" s="531"/>
      <c r="F28" s="540"/>
      <c r="G28" s="534"/>
      <c r="H28" s="518"/>
      <c r="I28" s="518"/>
      <c r="J28" s="518"/>
      <c r="K28" s="518"/>
      <c r="L28" s="518"/>
      <c r="M28" s="540"/>
      <c r="N28" s="534"/>
      <c r="O28" s="546"/>
      <c r="P28" s="549"/>
      <c r="Q28" s="79" t="s">
        <v>896</v>
      </c>
      <c r="R28" s="374" t="s">
        <v>895</v>
      </c>
      <c r="S28" s="82">
        <v>44649</v>
      </c>
      <c r="T28" s="296">
        <v>9000000</v>
      </c>
      <c r="U28" s="46"/>
      <c r="V28" s="267">
        <v>503</v>
      </c>
      <c r="W28" s="123" t="s">
        <v>1011</v>
      </c>
      <c r="X28" s="67">
        <v>9000000</v>
      </c>
      <c r="Y28" s="445">
        <v>4434</v>
      </c>
      <c r="Z28" s="294">
        <v>44784</v>
      </c>
      <c r="AA28" s="295">
        <v>9000000</v>
      </c>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row>
    <row r="29" spans="1:132" s="51" customFormat="1" ht="15" x14ac:dyDescent="0.25">
      <c r="A29" s="518"/>
      <c r="B29" s="566"/>
      <c r="C29" s="531"/>
      <c r="D29" s="518"/>
      <c r="E29" s="531"/>
      <c r="F29" s="540"/>
      <c r="G29" s="534"/>
      <c r="H29" s="518"/>
      <c r="I29" s="518"/>
      <c r="J29" s="518"/>
      <c r="K29" s="518"/>
      <c r="L29" s="518"/>
      <c r="M29" s="540"/>
      <c r="N29" s="534"/>
      <c r="O29" s="546"/>
      <c r="P29" s="549"/>
      <c r="Q29" s="79" t="s">
        <v>1324</v>
      </c>
      <c r="R29" s="374" t="s">
        <v>1317</v>
      </c>
      <c r="S29" s="82">
        <v>44676</v>
      </c>
      <c r="T29" s="296">
        <v>24500000</v>
      </c>
      <c r="U29" s="46"/>
      <c r="V29" s="267">
        <v>584</v>
      </c>
      <c r="W29" s="123">
        <v>44685</v>
      </c>
      <c r="X29" s="288">
        <v>24500000</v>
      </c>
      <c r="Y29" s="445">
        <v>2757</v>
      </c>
      <c r="Z29" s="294">
        <v>44708</v>
      </c>
      <c r="AA29" s="295">
        <v>24500000</v>
      </c>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row>
    <row r="30" spans="1:132" s="51" customFormat="1" ht="15" x14ac:dyDescent="0.25">
      <c r="A30" s="518"/>
      <c r="B30" s="566"/>
      <c r="C30" s="531"/>
      <c r="D30" s="518"/>
      <c r="E30" s="531"/>
      <c r="F30" s="540"/>
      <c r="G30" s="534"/>
      <c r="H30" s="518"/>
      <c r="I30" s="518"/>
      <c r="J30" s="518"/>
      <c r="K30" s="518"/>
      <c r="L30" s="518"/>
      <c r="M30" s="540"/>
      <c r="N30" s="534"/>
      <c r="O30" s="546"/>
      <c r="P30" s="549"/>
      <c r="Q30" s="79" t="s">
        <v>1325</v>
      </c>
      <c r="R30" s="374" t="s">
        <v>1318</v>
      </c>
      <c r="S30" s="82">
        <v>44687</v>
      </c>
      <c r="T30" s="296">
        <v>3800000</v>
      </c>
      <c r="U30" s="46"/>
      <c r="V30" s="267">
        <v>617</v>
      </c>
      <c r="W30" s="123">
        <v>44701</v>
      </c>
      <c r="X30" s="288">
        <v>3800000</v>
      </c>
      <c r="Y30" s="445">
        <v>2756</v>
      </c>
      <c r="Z30" s="294">
        <v>44708</v>
      </c>
      <c r="AA30" s="295">
        <v>3800000</v>
      </c>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row>
    <row r="31" spans="1:132" s="51" customFormat="1" ht="15" x14ac:dyDescent="0.25">
      <c r="A31" s="518"/>
      <c r="B31" s="566"/>
      <c r="C31" s="531"/>
      <c r="D31" s="518"/>
      <c r="E31" s="531"/>
      <c r="F31" s="540"/>
      <c r="G31" s="534"/>
      <c r="H31" s="518"/>
      <c r="I31" s="518"/>
      <c r="J31" s="518"/>
      <c r="K31" s="518"/>
      <c r="L31" s="518"/>
      <c r="M31" s="540"/>
      <c r="N31" s="534"/>
      <c r="O31" s="546"/>
      <c r="P31" s="549"/>
      <c r="Q31" s="79" t="s">
        <v>1326</v>
      </c>
      <c r="R31" s="374" t="s">
        <v>1319</v>
      </c>
      <c r="S31" s="82">
        <v>44687</v>
      </c>
      <c r="T31" s="296">
        <v>3400000</v>
      </c>
      <c r="U31" s="46"/>
      <c r="V31" s="267">
        <v>625</v>
      </c>
      <c r="W31" s="123">
        <v>44705</v>
      </c>
      <c r="X31" s="288">
        <v>3400000</v>
      </c>
      <c r="Y31" s="445">
        <v>2748</v>
      </c>
      <c r="Z31" s="294">
        <v>44708</v>
      </c>
      <c r="AA31" s="295">
        <v>3400000</v>
      </c>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row>
    <row r="32" spans="1:132" s="51" customFormat="1" ht="15" x14ac:dyDescent="0.25">
      <c r="A32" s="518"/>
      <c r="B32" s="566"/>
      <c r="C32" s="531"/>
      <c r="D32" s="518"/>
      <c r="E32" s="531"/>
      <c r="F32" s="540"/>
      <c r="G32" s="534"/>
      <c r="H32" s="518"/>
      <c r="I32" s="518"/>
      <c r="J32" s="518"/>
      <c r="K32" s="518"/>
      <c r="L32" s="518"/>
      <c r="M32" s="540"/>
      <c r="N32" s="534"/>
      <c r="O32" s="546"/>
      <c r="P32" s="549"/>
      <c r="Q32" s="79" t="s">
        <v>1327</v>
      </c>
      <c r="R32" s="374" t="s">
        <v>1320</v>
      </c>
      <c r="S32" s="82">
        <v>44687</v>
      </c>
      <c r="T32" s="296">
        <v>6800000</v>
      </c>
      <c r="U32" s="46"/>
      <c r="V32" s="38">
        <v>618</v>
      </c>
      <c r="W32" s="287">
        <v>44701</v>
      </c>
      <c r="X32" s="288">
        <v>6800000</v>
      </c>
      <c r="Y32" s="445">
        <v>2749</v>
      </c>
      <c r="Z32" s="294">
        <v>44708</v>
      </c>
      <c r="AA32" s="295">
        <v>6800000</v>
      </c>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row>
    <row r="33" spans="1:132" s="51" customFormat="1" ht="15" x14ac:dyDescent="0.25">
      <c r="A33" s="518"/>
      <c r="B33" s="566"/>
      <c r="C33" s="531"/>
      <c r="D33" s="518"/>
      <c r="E33" s="531"/>
      <c r="F33" s="540"/>
      <c r="G33" s="534"/>
      <c r="H33" s="518"/>
      <c r="I33" s="518"/>
      <c r="J33" s="518"/>
      <c r="K33" s="518"/>
      <c r="L33" s="518"/>
      <c r="M33" s="540"/>
      <c r="N33" s="534"/>
      <c r="O33" s="546"/>
      <c r="P33" s="549"/>
      <c r="Q33" s="79" t="s">
        <v>267</v>
      </c>
      <c r="R33" s="374" t="s">
        <v>1321</v>
      </c>
      <c r="S33" s="82">
        <v>44734</v>
      </c>
      <c r="T33" s="296">
        <v>20000000</v>
      </c>
      <c r="U33" s="46"/>
      <c r="V33" s="38">
        <v>976</v>
      </c>
      <c r="W33" s="123">
        <v>44778</v>
      </c>
      <c r="X33" s="295">
        <v>20000000</v>
      </c>
      <c r="Y33" s="445">
        <v>4371</v>
      </c>
      <c r="Z33" s="294">
        <v>44778</v>
      </c>
      <c r="AA33" s="295">
        <v>20000000</v>
      </c>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row>
    <row r="34" spans="1:132" s="51" customFormat="1" ht="15" x14ac:dyDescent="0.25">
      <c r="A34" s="518"/>
      <c r="B34" s="566"/>
      <c r="C34" s="531"/>
      <c r="D34" s="518"/>
      <c r="E34" s="531"/>
      <c r="F34" s="540"/>
      <c r="G34" s="534"/>
      <c r="H34" s="518"/>
      <c r="I34" s="518"/>
      <c r="J34" s="518"/>
      <c r="K34" s="518"/>
      <c r="L34" s="518"/>
      <c r="M34" s="540"/>
      <c r="N34" s="534"/>
      <c r="O34" s="546"/>
      <c r="P34" s="549"/>
      <c r="Q34" s="79" t="s">
        <v>1328</v>
      </c>
      <c r="R34" s="374" t="s">
        <v>1322</v>
      </c>
      <c r="S34" s="82">
        <v>44740</v>
      </c>
      <c r="T34" s="296">
        <v>24500000</v>
      </c>
      <c r="U34" s="46"/>
      <c r="V34" s="38">
        <v>840</v>
      </c>
      <c r="W34" s="123">
        <v>44763</v>
      </c>
      <c r="X34" s="295">
        <v>24500000</v>
      </c>
      <c r="Y34" s="445">
        <v>3860</v>
      </c>
      <c r="Z34" s="294">
        <v>44774</v>
      </c>
      <c r="AA34" s="295">
        <v>21000000</v>
      </c>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row>
    <row r="35" spans="1:132" s="51" customFormat="1" ht="15" x14ac:dyDescent="0.25">
      <c r="A35" s="518"/>
      <c r="B35" s="566"/>
      <c r="C35" s="531"/>
      <c r="D35" s="518"/>
      <c r="E35" s="531"/>
      <c r="F35" s="540"/>
      <c r="G35" s="534"/>
      <c r="H35" s="518"/>
      <c r="I35" s="518"/>
      <c r="J35" s="518"/>
      <c r="K35" s="518"/>
      <c r="L35" s="518"/>
      <c r="M35" s="540"/>
      <c r="N35" s="534"/>
      <c r="O35" s="546"/>
      <c r="P35" s="549"/>
      <c r="Q35" s="79" t="s">
        <v>1329</v>
      </c>
      <c r="R35" s="374" t="s">
        <v>1323</v>
      </c>
      <c r="S35" s="82">
        <v>44740</v>
      </c>
      <c r="T35" s="296">
        <v>24500000</v>
      </c>
      <c r="U35" s="46"/>
      <c r="V35" s="38">
        <v>842</v>
      </c>
      <c r="W35" s="123">
        <v>44763</v>
      </c>
      <c r="X35" s="295">
        <v>24500000</v>
      </c>
      <c r="Y35" s="445">
        <v>3863</v>
      </c>
      <c r="Z35" s="294">
        <v>44774</v>
      </c>
      <c r="AA35" s="295">
        <v>18000000</v>
      </c>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row>
    <row r="36" spans="1:132" s="51" customFormat="1" ht="15" x14ac:dyDescent="0.25">
      <c r="A36" s="518"/>
      <c r="B36" s="566"/>
      <c r="C36" s="531"/>
      <c r="D36" s="518"/>
      <c r="E36" s="531"/>
      <c r="F36" s="540"/>
      <c r="G36" s="534"/>
      <c r="H36" s="518"/>
      <c r="I36" s="518"/>
      <c r="J36" s="518"/>
      <c r="K36" s="518"/>
      <c r="L36" s="518"/>
      <c r="M36" s="540"/>
      <c r="N36" s="534"/>
      <c r="O36" s="546"/>
      <c r="P36" s="549"/>
      <c r="Q36" s="79" t="s">
        <v>1895</v>
      </c>
      <c r="R36" s="374" t="s">
        <v>1910</v>
      </c>
      <c r="S36" s="82" t="s">
        <v>1881</v>
      </c>
      <c r="T36" s="296">
        <v>18000000</v>
      </c>
      <c r="U36" s="46"/>
      <c r="V36" s="354">
        <v>841</v>
      </c>
      <c r="W36" s="294">
        <v>44763</v>
      </c>
      <c r="X36" s="295">
        <v>18000000</v>
      </c>
      <c r="Y36" s="445">
        <v>3862</v>
      </c>
      <c r="Z36" s="294">
        <v>44774</v>
      </c>
      <c r="AA36" s="295">
        <v>18000000</v>
      </c>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row>
    <row r="37" spans="1:132" s="51" customFormat="1" ht="15" x14ac:dyDescent="0.25">
      <c r="A37" s="518"/>
      <c r="B37" s="566"/>
      <c r="C37" s="531"/>
      <c r="D37" s="518"/>
      <c r="E37" s="531"/>
      <c r="F37" s="540"/>
      <c r="G37" s="534"/>
      <c r="H37" s="518"/>
      <c r="I37" s="518"/>
      <c r="J37" s="518"/>
      <c r="K37" s="518"/>
      <c r="L37" s="518"/>
      <c r="M37" s="540"/>
      <c r="N37" s="534"/>
      <c r="O37" s="546"/>
      <c r="P37" s="549"/>
      <c r="Q37" s="79" t="s">
        <v>1896</v>
      </c>
      <c r="R37" s="374" t="s">
        <v>1911</v>
      </c>
      <c r="S37" s="82" t="s">
        <v>1882</v>
      </c>
      <c r="T37" s="296">
        <v>10000000</v>
      </c>
      <c r="U37" s="46"/>
      <c r="V37" s="354">
        <v>1005</v>
      </c>
      <c r="W37" s="294">
        <v>44781</v>
      </c>
      <c r="X37" s="295">
        <v>10000000</v>
      </c>
      <c r="Y37" s="445"/>
      <c r="Z37" s="294"/>
      <c r="AA37" s="295"/>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row>
    <row r="38" spans="1:132" s="51" customFormat="1" ht="15" x14ac:dyDescent="0.25">
      <c r="A38" s="518"/>
      <c r="B38" s="566"/>
      <c r="C38" s="531"/>
      <c r="D38" s="518"/>
      <c r="E38" s="531"/>
      <c r="F38" s="540"/>
      <c r="G38" s="534"/>
      <c r="H38" s="518"/>
      <c r="I38" s="518"/>
      <c r="J38" s="518"/>
      <c r="K38" s="518"/>
      <c r="L38" s="518"/>
      <c r="M38" s="540"/>
      <c r="N38" s="534"/>
      <c r="O38" s="546"/>
      <c r="P38" s="549"/>
      <c r="Q38" s="79" t="s">
        <v>1897</v>
      </c>
      <c r="R38" s="374" t="s">
        <v>1912</v>
      </c>
      <c r="S38" s="82" t="s">
        <v>1883</v>
      </c>
      <c r="T38" s="296">
        <v>10000000</v>
      </c>
      <c r="U38" s="46"/>
      <c r="V38" s="354">
        <v>1047</v>
      </c>
      <c r="W38" s="294">
        <v>44792</v>
      </c>
      <c r="X38" s="295">
        <v>10000000</v>
      </c>
      <c r="Y38" s="445">
        <v>4972</v>
      </c>
      <c r="Z38" s="294">
        <v>44819</v>
      </c>
      <c r="AA38" s="295">
        <v>10000000</v>
      </c>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row>
    <row r="39" spans="1:132" s="51" customFormat="1" ht="15" x14ac:dyDescent="0.25">
      <c r="A39" s="518"/>
      <c r="B39" s="566"/>
      <c r="C39" s="531"/>
      <c r="D39" s="518"/>
      <c r="E39" s="531"/>
      <c r="F39" s="540"/>
      <c r="G39" s="534"/>
      <c r="H39" s="518"/>
      <c r="I39" s="518"/>
      <c r="J39" s="518"/>
      <c r="K39" s="518"/>
      <c r="L39" s="518"/>
      <c r="M39" s="540"/>
      <c r="N39" s="534"/>
      <c r="O39" s="546"/>
      <c r="P39" s="549"/>
      <c r="Q39" s="79" t="s">
        <v>1898</v>
      </c>
      <c r="R39" s="374" t="s">
        <v>1913</v>
      </c>
      <c r="S39" s="82" t="s">
        <v>1884</v>
      </c>
      <c r="T39" s="296">
        <v>15750000</v>
      </c>
      <c r="U39" s="46"/>
      <c r="V39" s="354">
        <v>982</v>
      </c>
      <c r="W39" s="294">
        <v>44778</v>
      </c>
      <c r="X39" s="295">
        <v>15750000</v>
      </c>
      <c r="Y39" s="445">
        <v>4504</v>
      </c>
      <c r="Z39" s="294">
        <v>44791</v>
      </c>
      <c r="AA39" s="295">
        <v>15750000</v>
      </c>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row>
    <row r="40" spans="1:132" s="51" customFormat="1" ht="15" x14ac:dyDescent="0.25">
      <c r="A40" s="518"/>
      <c r="B40" s="566"/>
      <c r="C40" s="531"/>
      <c r="D40" s="518"/>
      <c r="E40" s="531"/>
      <c r="F40" s="540"/>
      <c r="G40" s="534"/>
      <c r="H40" s="518"/>
      <c r="I40" s="518"/>
      <c r="J40" s="518"/>
      <c r="K40" s="518"/>
      <c r="L40" s="518"/>
      <c r="M40" s="540"/>
      <c r="N40" s="534"/>
      <c r="O40" s="546"/>
      <c r="P40" s="549"/>
      <c r="Q40" s="79" t="s">
        <v>1899</v>
      </c>
      <c r="R40" s="374" t="s">
        <v>1914</v>
      </c>
      <c r="S40" s="82" t="s">
        <v>1885</v>
      </c>
      <c r="T40" s="296">
        <v>20000000</v>
      </c>
      <c r="U40" s="46"/>
      <c r="V40" s="354">
        <v>938</v>
      </c>
      <c r="W40" s="294">
        <v>44775</v>
      </c>
      <c r="X40" s="295">
        <v>20000000</v>
      </c>
      <c r="Y40" s="445">
        <v>4391</v>
      </c>
      <c r="Z40" s="294">
        <v>44781</v>
      </c>
      <c r="AA40" s="295">
        <v>20000000</v>
      </c>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row>
    <row r="41" spans="1:132" s="51" customFormat="1" ht="15" x14ac:dyDescent="0.25">
      <c r="A41" s="518"/>
      <c r="B41" s="566"/>
      <c r="C41" s="531"/>
      <c r="D41" s="518"/>
      <c r="E41" s="531"/>
      <c r="F41" s="540"/>
      <c r="G41" s="534"/>
      <c r="H41" s="518"/>
      <c r="I41" s="518"/>
      <c r="J41" s="518"/>
      <c r="K41" s="518"/>
      <c r="L41" s="518"/>
      <c r="M41" s="540"/>
      <c r="N41" s="534"/>
      <c r="O41" s="546"/>
      <c r="P41" s="549"/>
      <c r="Q41" s="79" t="s">
        <v>1900</v>
      </c>
      <c r="R41" s="374" t="s">
        <v>1915</v>
      </c>
      <c r="S41" s="82" t="s">
        <v>1886</v>
      </c>
      <c r="T41" s="296">
        <v>12500000</v>
      </c>
      <c r="U41" s="46"/>
      <c r="V41" s="354">
        <v>939</v>
      </c>
      <c r="W41" s="294">
        <v>44775</v>
      </c>
      <c r="X41" s="295">
        <v>12500000</v>
      </c>
      <c r="Y41" s="445">
        <v>4395</v>
      </c>
      <c r="Z41" s="294">
        <v>44781</v>
      </c>
      <c r="AA41" s="295">
        <v>12500000</v>
      </c>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row>
    <row r="42" spans="1:132" s="51" customFormat="1" ht="15" x14ac:dyDescent="0.25">
      <c r="A42" s="518"/>
      <c r="B42" s="566"/>
      <c r="C42" s="531"/>
      <c r="D42" s="518"/>
      <c r="E42" s="531"/>
      <c r="F42" s="540"/>
      <c r="G42" s="534"/>
      <c r="H42" s="518"/>
      <c r="I42" s="518"/>
      <c r="J42" s="518"/>
      <c r="K42" s="518"/>
      <c r="L42" s="518"/>
      <c r="M42" s="540"/>
      <c r="N42" s="534"/>
      <c r="O42" s="546"/>
      <c r="P42" s="549"/>
      <c r="Q42" s="79" t="s">
        <v>1901</v>
      </c>
      <c r="R42" s="374" t="s">
        <v>1916</v>
      </c>
      <c r="S42" s="82" t="s">
        <v>1887</v>
      </c>
      <c r="T42" s="296">
        <v>14400000</v>
      </c>
      <c r="U42" s="46"/>
      <c r="V42" s="354">
        <v>942</v>
      </c>
      <c r="W42" s="294">
        <v>44775</v>
      </c>
      <c r="X42" s="295">
        <v>14400000</v>
      </c>
      <c r="Y42" s="445">
        <v>4444</v>
      </c>
      <c r="Z42" s="294">
        <v>44785</v>
      </c>
      <c r="AA42" s="295">
        <v>14400000</v>
      </c>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row>
    <row r="43" spans="1:132" s="51" customFormat="1" ht="15" x14ac:dyDescent="0.25">
      <c r="A43" s="518"/>
      <c r="B43" s="566"/>
      <c r="C43" s="531"/>
      <c r="D43" s="518"/>
      <c r="E43" s="531"/>
      <c r="F43" s="540"/>
      <c r="G43" s="534"/>
      <c r="H43" s="518"/>
      <c r="I43" s="518"/>
      <c r="J43" s="518"/>
      <c r="K43" s="518"/>
      <c r="L43" s="518"/>
      <c r="M43" s="540"/>
      <c r="N43" s="534"/>
      <c r="O43" s="546"/>
      <c r="P43" s="549"/>
      <c r="Q43" s="79" t="s">
        <v>1902</v>
      </c>
      <c r="R43" s="374" t="s">
        <v>1917</v>
      </c>
      <c r="S43" s="82" t="s">
        <v>1712</v>
      </c>
      <c r="T43" s="296">
        <v>20000000</v>
      </c>
      <c r="U43" s="46"/>
      <c r="V43" s="354">
        <v>964</v>
      </c>
      <c r="W43" s="294">
        <v>44778</v>
      </c>
      <c r="X43" s="295">
        <v>20000000</v>
      </c>
      <c r="Y43" s="445">
        <v>4958</v>
      </c>
      <c r="Z43" s="294">
        <v>44818</v>
      </c>
      <c r="AA43" s="295">
        <v>20000000</v>
      </c>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row>
    <row r="44" spans="1:132" s="51" customFormat="1" ht="15" x14ac:dyDescent="0.25">
      <c r="A44" s="518"/>
      <c r="B44" s="566"/>
      <c r="C44" s="531"/>
      <c r="D44" s="518"/>
      <c r="E44" s="531"/>
      <c r="F44" s="540"/>
      <c r="G44" s="534"/>
      <c r="H44" s="518"/>
      <c r="I44" s="518"/>
      <c r="J44" s="518"/>
      <c r="K44" s="518"/>
      <c r="L44" s="518"/>
      <c r="M44" s="540"/>
      <c r="N44" s="534"/>
      <c r="O44" s="546"/>
      <c r="P44" s="549"/>
      <c r="Q44" s="79" t="s">
        <v>1903</v>
      </c>
      <c r="R44" s="374" t="s">
        <v>1918</v>
      </c>
      <c r="S44" s="82" t="s">
        <v>1888</v>
      </c>
      <c r="T44" s="296">
        <v>15750000</v>
      </c>
      <c r="U44" s="46"/>
      <c r="V44" s="354">
        <v>1061</v>
      </c>
      <c r="W44" s="294">
        <v>44796</v>
      </c>
      <c r="X44" s="295">
        <v>15750000</v>
      </c>
      <c r="Y44" s="445">
        <v>4884</v>
      </c>
      <c r="Z44" s="294">
        <v>44811</v>
      </c>
      <c r="AA44" s="295">
        <v>15750000</v>
      </c>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row>
    <row r="45" spans="1:132" s="51" customFormat="1" ht="15" x14ac:dyDescent="0.25">
      <c r="A45" s="518"/>
      <c r="B45" s="566"/>
      <c r="C45" s="531"/>
      <c r="D45" s="518"/>
      <c r="E45" s="531"/>
      <c r="F45" s="540"/>
      <c r="G45" s="534"/>
      <c r="H45" s="518"/>
      <c r="I45" s="518"/>
      <c r="J45" s="518"/>
      <c r="K45" s="518"/>
      <c r="L45" s="518"/>
      <c r="M45" s="540"/>
      <c r="N45" s="534"/>
      <c r="O45" s="546"/>
      <c r="P45" s="549"/>
      <c r="Q45" s="79" t="s">
        <v>1904</v>
      </c>
      <c r="R45" s="374" t="s">
        <v>1919</v>
      </c>
      <c r="S45" s="82" t="s">
        <v>1889</v>
      </c>
      <c r="T45" s="296">
        <v>8500000</v>
      </c>
      <c r="U45" s="46"/>
      <c r="V45" s="354">
        <v>1150</v>
      </c>
      <c r="W45" s="294">
        <v>44810</v>
      </c>
      <c r="X45" s="295">
        <v>8500000</v>
      </c>
      <c r="Y45" s="445">
        <v>4956</v>
      </c>
      <c r="Z45" s="294">
        <v>44818</v>
      </c>
      <c r="AA45" s="295">
        <v>8500000</v>
      </c>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row>
    <row r="46" spans="1:132" s="51" customFormat="1" ht="15" x14ac:dyDescent="0.25">
      <c r="A46" s="518"/>
      <c r="B46" s="566"/>
      <c r="C46" s="531"/>
      <c r="D46" s="518"/>
      <c r="E46" s="531"/>
      <c r="F46" s="540"/>
      <c r="G46" s="534"/>
      <c r="H46" s="518"/>
      <c r="I46" s="518"/>
      <c r="J46" s="518"/>
      <c r="K46" s="518"/>
      <c r="L46" s="518"/>
      <c r="M46" s="540"/>
      <c r="N46" s="534"/>
      <c r="O46" s="546"/>
      <c r="P46" s="549"/>
      <c r="Q46" s="79" t="s">
        <v>1905</v>
      </c>
      <c r="R46" s="374" t="s">
        <v>1920</v>
      </c>
      <c r="S46" s="82" t="s">
        <v>1890</v>
      </c>
      <c r="T46" s="296">
        <v>8500000</v>
      </c>
      <c r="U46" s="46"/>
      <c r="V46" s="354">
        <v>1152</v>
      </c>
      <c r="W46" s="294">
        <v>44811</v>
      </c>
      <c r="X46" s="295">
        <v>8500000</v>
      </c>
      <c r="Y46" s="445">
        <v>4955</v>
      </c>
      <c r="Z46" s="294">
        <v>44818</v>
      </c>
      <c r="AA46" s="295">
        <v>8500000</v>
      </c>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row>
    <row r="47" spans="1:132" s="51" customFormat="1" ht="15" x14ac:dyDescent="0.25">
      <c r="A47" s="518"/>
      <c r="B47" s="566"/>
      <c r="C47" s="531"/>
      <c r="D47" s="518"/>
      <c r="E47" s="531"/>
      <c r="F47" s="540"/>
      <c r="G47" s="534"/>
      <c r="H47" s="518"/>
      <c r="I47" s="518"/>
      <c r="J47" s="518"/>
      <c r="K47" s="518"/>
      <c r="L47" s="518"/>
      <c r="M47" s="540"/>
      <c r="N47" s="534"/>
      <c r="O47" s="546"/>
      <c r="P47" s="549"/>
      <c r="Q47" s="79" t="s">
        <v>1906</v>
      </c>
      <c r="R47" s="374" t="s">
        <v>1921</v>
      </c>
      <c r="S47" s="82" t="s">
        <v>1891</v>
      </c>
      <c r="T47" s="296">
        <v>13600000</v>
      </c>
      <c r="U47" s="46"/>
      <c r="V47" s="354">
        <v>1163</v>
      </c>
      <c r="W47" s="294">
        <v>44817</v>
      </c>
      <c r="X47" s="295">
        <v>13600000</v>
      </c>
      <c r="Y47" s="445">
        <v>4974</v>
      </c>
      <c r="Z47" s="294">
        <v>44819</v>
      </c>
      <c r="AA47" s="295">
        <v>13600000</v>
      </c>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row>
    <row r="48" spans="1:132" s="51" customFormat="1" ht="15" x14ac:dyDescent="0.25">
      <c r="A48" s="518"/>
      <c r="B48" s="566"/>
      <c r="C48" s="531"/>
      <c r="D48" s="518"/>
      <c r="E48" s="531"/>
      <c r="F48" s="540"/>
      <c r="G48" s="534"/>
      <c r="H48" s="518"/>
      <c r="I48" s="518"/>
      <c r="J48" s="518"/>
      <c r="K48" s="518"/>
      <c r="L48" s="518"/>
      <c r="M48" s="540"/>
      <c r="N48" s="534"/>
      <c r="O48" s="546"/>
      <c r="P48" s="549"/>
      <c r="Q48" s="79" t="s">
        <v>1907</v>
      </c>
      <c r="R48" s="374" t="s">
        <v>1922</v>
      </c>
      <c r="S48" s="82" t="s">
        <v>1892</v>
      </c>
      <c r="T48" s="296">
        <v>15200000</v>
      </c>
      <c r="U48" s="46"/>
      <c r="V48" s="354">
        <v>1161</v>
      </c>
      <c r="W48" s="294">
        <v>44817</v>
      </c>
      <c r="X48" s="295">
        <v>15200000</v>
      </c>
      <c r="Y48" s="445">
        <v>4976</v>
      </c>
      <c r="Z48" s="294">
        <v>44820</v>
      </c>
      <c r="AA48" s="295">
        <v>15200000</v>
      </c>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row>
    <row r="49" spans="1:132" s="51" customFormat="1" ht="15" x14ac:dyDescent="0.25">
      <c r="A49" s="518"/>
      <c r="B49" s="566"/>
      <c r="C49" s="531"/>
      <c r="D49" s="518"/>
      <c r="E49" s="531"/>
      <c r="F49" s="540"/>
      <c r="G49" s="534"/>
      <c r="H49" s="518"/>
      <c r="I49" s="518"/>
      <c r="J49" s="518"/>
      <c r="K49" s="518"/>
      <c r="L49" s="518"/>
      <c r="M49" s="540"/>
      <c r="N49" s="534"/>
      <c r="O49" s="546"/>
      <c r="P49" s="549"/>
      <c r="Q49" s="79" t="s">
        <v>1908</v>
      </c>
      <c r="R49" s="374" t="s">
        <v>1923</v>
      </c>
      <c r="S49" s="82" t="s">
        <v>1893</v>
      </c>
      <c r="T49" s="296">
        <v>7200000</v>
      </c>
      <c r="U49" s="46"/>
      <c r="V49" s="354">
        <v>1182</v>
      </c>
      <c r="W49" s="294">
        <v>44824</v>
      </c>
      <c r="X49" s="295">
        <v>7200000</v>
      </c>
      <c r="Y49" s="355"/>
      <c r="Z49" s="80"/>
      <c r="AA49" s="26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row>
    <row r="50" spans="1:132" s="51" customFormat="1" ht="15" x14ac:dyDescent="0.25">
      <c r="A50" s="518"/>
      <c r="B50" s="566"/>
      <c r="C50" s="531"/>
      <c r="D50" s="519"/>
      <c r="E50" s="532"/>
      <c r="F50" s="541"/>
      <c r="G50" s="535"/>
      <c r="H50" s="519"/>
      <c r="I50" s="519"/>
      <c r="J50" s="519"/>
      <c r="K50" s="519"/>
      <c r="L50" s="519"/>
      <c r="M50" s="541"/>
      <c r="N50" s="535"/>
      <c r="O50" s="547"/>
      <c r="P50" s="549"/>
      <c r="Q50" s="79" t="s">
        <v>1909</v>
      </c>
      <c r="R50" s="374" t="s">
        <v>1924</v>
      </c>
      <c r="S50" s="82" t="s">
        <v>1894</v>
      </c>
      <c r="T50" s="296">
        <v>40000000</v>
      </c>
      <c r="U50" s="46"/>
      <c r="V50" s="354"/>
      <c r="W50" s="294"/>
      <c r="X50" s="295"/>
      <c r="Y50" s="355"/>
      <c r="Z50" s="80"/>
      <c r="AA50" s="26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row>
    <row r="51" spans="1:132" s="51" customFormat="1" ht="54" x14ac:dyDescent="0.25">
      <c r="A51" s="518"/>
      <c r="B51" s="566"/>
      <c r="C51" s="531"/>
      <c r="D51" s="44" t="s">
        <v>819</v>
      </c>
      <c r="E51" s="8" t="s">
        <v>118</v>
      </c>
      <c r="F51" s="311">
        <v>44000000</v>
      </c>
      <c r="G51" s="67">
        <v>0</v>
      </c>
      <c r="H51" s="44"/>
      <c r="I51" s="45"/>
      <c r="J51" s="45"/>
      <c r="K51" s="45"/>
      <c r="L51" s="45"/>
      <c r="M51" s="44"/>
      <c r="N51" s="311">
        <v>44000000</v>
      </c>
      <c r="O51" s="66">
        <f>+F51+G51+H51+M51-N51</f>
        <v>0</v>
      </c>
      <c r="P51" s="549"/>
      <c r="Q51" s="79"/>
      <c r="R51" s="38"/>
      <c r="S51" s="82"/>
      <c r="T51" s="67"/>
      <c r="U51" s="46"/>
      <c r="V51" s="44"/>
      <c r="W51" s="80"/>
      <c r="X51" s="44"/>
      <c r="Y51" s="44"/>
      <c r="Z51" s="80"/>
      <c r="AA51" s="65"/>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row>
    <row r="52" spans="1:132" s="51" customFormat="1" ht="27" customHeight="1" x14ac:dyDescent="0.25">
      <c r="A52" s="518"/>
      <c r="B52" s="566"/>
      <c r="C52" s="531"/>
      <c r="D52" s="517" t="s">
        <v>820</v>
      </c>
      <c r="E52" s="530" t="s">
        <v>119</v>
      </c>
      <c r="F52" s="539">
        <v>2000000</v>
      </c>
      <c r="G52" s="533">
        <v>0</v>
      </c>
      <c r="H52" s="517"/>
      <c r="I52" s="517"/>
      <c r="J52" s="517"/>
      <c r="K52" s="517"/>
      <c r="L52" s="517"/>
      <c r="M52" s="539">
        <v>28000000</v>
      </c>
      <c r="N52" s="517"/>
      <c r="O52" s="545">
        <f>+F52+G52+H52+M52-N52</f>
        <v>30000000</v>
      </c>
      <c r="P52" s="549"/>
      <c r="Q52" s="79" t="s">
        <v>898</v>
      </c>
      <c r="R52" s="374">
        <v>254</v>
      </c>
      <c r="S52" s="82">
        <v>44651</v>
      </c>
      <c r="T52" s="67">
        <v>1949034</v>
      </c>
      <c r="U52" s="46"/>
      <c r="V52" s="44">
        <v>517</v>
      </c>
      <c r="W52" s="80">
        <v>44670</v>
      </c>
      <c r="X52" s="288">
        <v>1949034</v>
      </c>
      <c r="Y52" s="44">
        <v>3413</v>
      </c>
      <c r="Z52" s="80">
        <v>44748</v>
      </c>
      <c r="AA52" s="295">
        <v>1890966</v>
      </c>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row>
    <row r="53" spans="1:132" s="51" customFormat="1" ht="15" x14ac:dyDescent="0.25">
      <c r="A53" s="518"/>
      <c r="B53" s="566"/>
      <c r="C53" s="531"/>
      <c r="D53" s="519"/>
      <c r="E53" s="532"/>
      <c r="F53" s="541"/>
      <c r="G53" s="535"/>
      <c r="H53" s="519"/>
      <c r="I53" s="519"/>
      <c r="J53" s="519"/>
      <c r="K53" s="519"/>
      <c r="L53" s="519"/>
      <c r="M53" s="541"/>
      <c r="N53" s="519"/>
      <c r="O53" s="547"/>
      <c r="P53" s="549"/>
      <c r="Q53" s="79" t="s">
        <v>2114</v>
      </c>
      <c r="R53" s="374">
        <v>374</v>
      </c>
      <c r="S53" s="82" t="s">
        <v>2113</v>
      </c>
      <c r="T53" s="295">
        <v>27814204</v>
      </c>
      <c r="U53" s="46"/>
      <c r="V53" s="333">
        <v>958</v>
      </c>
      <c r="W53" s="48">
        <v>44777</v>
      </c>
      <c r="X53" s="295">
        <v>27814204</v>
      </c>
      <c r="Y53" s="333"/>
      <c r="Z53" s="48"/>
      <c r="AA53" s="49"/>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row>
    <row r="54" spans="1:132" s="51" customFormat="1" ht="27" x14ac:dyDescent="0.25">
      <c r="A54" s="519"/>
      <c r="B54" s="567"/>
      <c r="C54" s="532"/>
      <c r="D54" s="44" t="s">
        <v>821</v>
      </c>
      <c r="E54" s="8" t="s">
        <v>120</v>
      </c>
      <c r="F54" s="311">
        <v>15000000</v>
      </c>
      <c r="G54" s="67">
        <v>0</v>
      </c>
      <c r="H54" s="44"/>
      <c r="I54" s="45"/>
      <c r="J54" s="45"/>
      <c r="K54" s="45"/>
      <c r="L54" s="45"/>
      <c r="M54" s="311">
        <v>15000000</v>
      </c>
      <c r="N54" s="295">
        <v>15000000</v>
      </c>
      <c r="O54" s="66">
        <f>+F54+G54+H54+M54-N54</f>
        <v>15000000</v>
      </c>
      <c r="P54" s="550"/>
      <c r="Q54" s="79" t="s">
        <v>897</v>
      </c>
      <c r="R54" s="374">
        <v>258</v>
      </c>
      <c r="S54" s="82">
        <v>44658</v>
      </c>
      <c r="T54" s="67">
        <v>15000000</v>
      </c>
      <c r="U54" s="46"/>
      <c r="V54" s="47">
        <v>520</v>
      </c>
      <c r="W54" s="48">
        <v>44672</v>
      </c>
      <c r="X54" s="288">
        <v>15000000</v>
      </c>
      <c r="Y54" s="47">
        <v>2911</v>
      </c>
      <c r="Z54" s="48">
        <v>44733</v>
      </c>
      <c r="AA54" s="298">
        <v>12005549</v>
      </c>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row>
    <row r="55" spans="1:132" s="108" customFormat="1" ht="15" x14ac:dyDescent="0.25">
      <c r="A55" s="93"/>
      <c r="B55" s="93"/>
      <c r="C55" s="93"/>
      <c r="D55" s="93"/>
      <c r="E55" s="105"/>
      <c r="F55" s="102"/>
      <c r="G55" s="102"/>
      <c r="H55" s="93"/>
      <c r="I55" s="94"/>
      <c r="J55" s="94"/>
      <c r="K55" s="94"/>
      <c r="L55" s="94"/>
      <c r="M55" s="93"/>
      <c r="N55" s="93"/>
      <c r="O55" s="103">
        <f>SUM(O8:O54)</f>
        <v>856500000</v>
      </c>
      <c r="P55" s="102"/>
      <c r="Q55" s="106"/>
      <c r="R55" s="87"/>
      <c r="S55" s="96"/>
      <c r="T55" s="104">
        <f>SUM(T8:T54)</f>
        <v>825194592</v>
      </c>
      <c r="U55" s="90"/>
      <c r="V55" s="87"/>
      <c r="W55" s="96"/>
      <c r="X55" s="104">
        <f>SUM(X8:X54)</f>
        <v>785194592</v>
      </c>
      <c r="Y55" s="87"/>
      <c r="Z55" s="96"/>
      <c r="AA55" s="104">
        <f>SUM(AA8:AA54)</f>
        <v>727071882</v>
      </c>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row>
    <row r="56" spans="1:132" s="51" customFormat="1" ht="15" hidden="1" customHeight="1" x14ac:dyDescent="0.25">
      <c r="A56" s="517" t="s">
        <v>1553</v>
      </c>
      <c r="B56" s="517" t="s">
        <v>250</v>
      </c>
      <c r="C56" s="530" t="s">
        <v>6</v>
      </c>
      <c r="D56" s="517" t="s">
        <v>822</v>
      </c>
      <c r="E56" s="530" t="s">
        <v>144</v>
      </c>
      <c r="F56" s="533">
        <v>0</v>
      </c>
      <c r="G56" s="539">
        <v>134000000</v>
      </c>
      <c r="H56" s="517"/>
      <c r="I56" s="205"/>
      <c r="J56" s="205"/>
      <c r="K56" s="205"/>
      <c r="L56" s="517"/>
      <c r="M56" s="517"/>
      <c r="N56" s="517"/>
      <c r="O56" s="545">
        <f>+F56+G56+H60+M60-N60</f>
        <v>134000000</v>
      </c>
      <c r="P56" s="548">
        <v>134000000</v>
      </c>
      <c r="Q56" s="79" t="s">
        <v>899</v>
      </c>
      <c r="R56" s="38" t="s">
        <v>902</v>
      </c>
      <c r="S56" s="82">
        <v>44644</v>
      </c>
      <c r="T56" s="67">
        <v>10000000</v>
      </c>
      <c r="U56" s="46"/>
      <c r="V56" s="137">
        <v>512</v>
      </c>
      <c r="W56" s="48">
        <v>44669</v>
      </c>
      <c r="X56" s="288">
        <v>10000000</v>
      </c>
      <c r="Y56" s="137"/>
      <c r="Z56" s="48"/>
      <c r="AA56" s="49"/>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row>
    <row r="57" spans="1:132" s="51" customFormat="1" ht="15" hidden="1" customHeight="1" x14ac:dyDescent="0.25">
      <c r="A57" s="518"/>
      <c r="B57" s="518"/>
      <c r="C57" s="531"/>
      <c r="D57" s="518"/>
      <c r="E57" s="531"/>
      <c r="F57" s="534"/>
      <c r="G57" s="540"/>
      <c r="H57" s="518"/>
      <c r="I57" s="206"/>
      <c r="J57" s="206"/>
      <c r="K57" s="206"/>
      <c r="L57" s="518"/>
      <c r="M57" s="518"/>
      <c r="N57" s="518"/>
      <c r="O57" s="546"/>
      <c r="P57" s="549"/>
      <c r="Q57" s="79" t="s">
        <v>900</v>
      </c>
      <c r="R57" s="38" t="s">
        <v>903</v>
      </c>
      <c r="S57" s="82">
        <v>44644</v>
      </c>
      <c r="T57" s="67">
        <v>10000000</v>
      </c>
      <c r="U57" s="46"/>
      <c r="V57" s="282">
        <v>513</v>
      </c>
      <c r="W57" s="48">
        <v>44669</v>
      </c>
      <c r="X57" s="288">
        <v>10000000</v>
      </c>
      <c r="Y57" s="137"/>
      <c r="Z57" s="48"/>
      <c r="AA57" s="49"/>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row>
    <row r="58" spans="1:132" s="51" customFormat="1" ht="15" hidden="1" customHeight="1" x14ac:dyDescent="0.25">
      <c r="A58" s="518"/>
      <c r="B58" s="518"/>
      <c r="C58" s="531"/>
      <c r="D58" s="518"/>
      <c r="E58" s="531"/>
      <c r="F58" s="534"/>
      <c r="G58" s="540"/>
      <c r="H58" s="518"/>
      <c r="I58" s="206"/>
      <c r="J58" s="206"/>
      <c r="K58" s="206"/>
      <c r="L58" s="518"/>
      <c r="M58" s="518"/>
      <c r="N58" s="518"/>
      <c r="O58" s="546"/>
      <c r="P58" s="549"/>
      <c r="Q58" s="79" t="s">
        <v>901</v>
      </c>
      <c r="R58" s="38" t="s">
        <v>904</v>
      </c>
      <c r="S58" s="82">
        <v>44644</v>
      </c>
      <c r="T58" s="67">
        <v>10000000</v>
      </c>
      <c r="U58" s="46"/>
      <c r="V58" s="282">
        <v>514</v>
      </c>
      <c r="W58" s="48">
        <v>44669</v>
      </c>
      <c r="X58" s="288">
        <v>10000000</v>
      </c>
      <c r="Y58" s="137"/>
      <c r="Z58" s="48"/>
      <c r="AA58" s="49"/>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row>
    <row r="59" spans="1:132" s="51" customFormat="1" ht="15" hidden="1" customHeight="1" x14ac:dyDescent="0.25">
      <c r="A59" s="518"/>
      <c r="B59" s="518"/>
      <c r="C59" s="531"/>
      <c r="D59" s="518"/>
      <c r="E59" s="531"/>
      <c r="F59" s="534"/>
      <c r="G59" s="540"/>
      <c r="H59" s="518"/>
      <c r="I59" s="206"/>
      <c r="J59" s="206"/>
      <c r="K59" s="206"/>
      <c r="L59" s="518"/>
      <c r="M59" s="518"/>
      <c r="N59" s="518"/>
      <c r="O59" s="546"/>
      <c r="P59" s="549"/>
      <c r="Q59" s="79"/>
      <c r="R59" s="38"/>
      <c r="S59" s="82"/>
      <c r="T59" s="67"/>
      <c r="U59" s="46"/>
      <c r="V59" s="137"/>
      <c r="W59" s="48"/>
      <c r="X59" s="137"/>
      <c r="Y59" s="137"/>
      <c r="Z59" s="48"/>
      <c r="AA59" s="49"/>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row>
    <row r="60" spans="1:132" s="51" customFormat="1" ht="45" customHeight="1" x14ac:dyDescent="0.25">
      <c r="A60" s="518"/>
      <c r="B60" s="518"/>
      <c r="C60" s="531"/>
      <c r="D60" s="518"/>
      <c r="E60" s="531"/>
      <c r="F60" s="534"/>
      <c r="G60" s="540"/>
      <c r="H60" s="518"/>
      <c r="I60" s="518"/>
      <c r="J60" s="518"/>
      <c r="K60" s="518"/>
      <c r="L60" s="518"/>
      <c r="M60" s="518"/>
      <c r="N60" s="518"/>
      <c r="O60" s="546"/>
      <c r="P60" s="549"/>
      <c r="Q60" s="79" t="s">
        <v>899</v>
      </c>
      <c r="R60" s="374" t="s">
        <v>902</v>
      </c>
      <c r="S60" s="82" t="s">
        <v>2059</v>
      </c>
      <c r="T60" s="67">
        <v>10000000</v>
      </c>
      <c r="U60" s="46"/>
      <c r="V60" s="71">
        <v>512</v>
      </c>
      <c r="W60" s="48">
        <v>44669</v>
      </c>
      <c r="X60" s="295">
        <v>10000000</v>
      </c>
      <c r="Y60" s="71">
        <v>4503</v>
      </c>
      <c r="Z60" s="48">
        <v>44791</v>
      </c>
      <c r="AA60" s="295">
        <v>10000000</v>
      </c>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row>
    <row r="61" spans="1:132" s="51" customFormat="1" ht="45" customHeight="1" x14ac:dyDescent="0.25">
      <c r="A61" s="518"/>
      <c r="B61" s="518"/>
      <c r="C61" s="531"/>
      <c r="D61" s="518"/>
      <c r="E61" s="531"/>
      <c r="F61" s="534"/>
      <c r="G61" s="540"/>
      <c r="H61" s="518"/>
      <c r="I61" s="518"/>
      <c r="J61" s="518"/>
      <c r="K61" s="518"/>
      <c r="L61" s="518"/>
      <c r="M61" s="518"/>
      <c r="N61" s="518"/>
      <c r="O61" s="546"/>
      <c r="P61" s="549"/>
      <c r="Q61" s="79" t="s">
        <v>900</v>
      </c>
      <c r="R61" s="374" t="s">
        <v>903</v>
      </c>
      <c r="S61" s="82" t="s">
        <v>2060</v>
      </c>
      <c r="T61" s="295">
        <v>10000000</v>
      </c>
      <c r="U61" s="46"/>
      <c r="V61" s="333">
        <v>513</v>
      </c>
      <c r="W61" s="48">
        <v>44669</v>
      </c>
      <c r="X61" s="295">
        <v>10000000</v>
      </c>
      <c r="Y61" s="333">
        <v>4987</v>
      </c>
      <c r="Z61" s="48">
        <v>44823</v>
      </c>
      <c r="AA61" s="295">
        <v>10000000</v>
      </c>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row>
    <row r="62" spans="1:132" s="51" customFormat="1" ht="45" customHeight="1" x14ac:dyDescent="0.25">
      <c r="A62" s="518"/>
      <c r="B62" s="518"/>
      <c r="C62" s="531"/>
      <c r="D62" s="518"/>
      <c r="E62" s="531"/>
      <c r="F62" s="534"/>
      <c r="G62" s="540"/>
      <c r="H62" s="518"/>
      <c r="I62" s="518"/>
      <c r="J62" s="518"/>
      <c r="K62" s="518"/>
      <c r="L62" s="518"/>
      <c r="M62" s="518"/>
      <c r="N62" s="518"/>
      <c r="O62" s="546"/>
      <c r="P62" s="549"/>
      <c r="Q62" s="79" t="s">
        <v>901</v>
      </c>
      <c r="R62" s="374" t="s">
        <v>904</v>
      </c>
      <c r="S62" s="82" t="s">
        <v>2061</v>
      </c>
      <c r="T62" s="295">
        <v>10000000</v>
      </c>
      <c r="U62" s="46"/>
      <c r="V62" s="333">
        <v>514</v>
      </c>
      <c r="W62" s="48">
        <v>44669</v>
      </c>
      <c r="X62" s="295">
        <v>10000000</v>
      </c>
      <c r="Y62" s="333"/>
      <c r="Z62" s="48"/>
      <c r="AA62" s="49"/>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row>
    <row r="63" spans="1:132" s="51" customFormat="1" ht="45" customHeight="1" x14ac:dyDescent="0.25">
      <c r="A63" s="518"/>
      <c r="B63" s="518"/>
      <c r="C63" s="531"/>
      <c r="D63" s="518"/>
      <c r="E63" s="531"/>
      <c r="F63" s="534"/>
      <c r="G63" s="540"/>
      <c r="H63" s="518"/>
      <c r="I63" s="518"/>
      <c r="J63" s="518"/>
      <c r="K63" s="518"/>
      <c r="L63" s="518"/>
      <c r="M63" s="518"/>
      <c r="N63" s="518"/>
      <c r="O63" s="546"/>
      <c r="P63" s="549"/>
      <c r="Q63" s="79" t="s">
        <v>2071</v>
      </c>
      <c r="R63" s="374" t="s">
        <v>2080</v>
      </c>
      <c r="S63" s="82" t="s">
        <v>2062</v>
      </c>
      <c r="T63" s="295">
        <v>12000000</v>
      </c>
      <c r="U63" s="46"/>
      <c r="V63" s="333">
        <v>991</v>
      </c>
      <c r="W63" s="48">
        <v>44778</v>
      </c>
      <c r="X63" s="295">
        <v>12000000</v>
      </c>
      <c r="Y63" s="333">
        <v>4755</v>
      </c>
      <c r="Z63" s="48">
        <v>44805</v>
      </c>
      <c r="AA63" s="295">
        <v>12000000</v>
      </c>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row>
    <row r="64" spans="1:132" s="51" customFormat="1" ht="45" customHeight="1" x14ac:dyDescent="0.25">
      <c r="A64" s="518"/>
      <c r="B64" s="518"/>
      <c r="C64" s="531"/>
      <c r="D64" s="518"/>
      <c r="E64" s="531"/>
      <c r="F64" s="534"/>
      <c r="G64" s="540"/>
      <c r="H64" s="518"/>
      <c r="I64" s="518"/>
      <c r="J64" s="518"/>
      <c r="K64" s="518"/>
      <c r="L64" s="518"/>
      <c r="M64" s="518"/>
      <c r="N64" s="518"/>
      <c r="O64" s="546"/>
      <c r="P64" s="549"/>
      <c r="Q64" s="79" t="s">
        <v>2072</v>
      </c>
      <c r="R64" s="374" t="s">
        <v>2081</v>
      </c>
      <c r="S64" s="82" t="s">
        <v>2063</v>
      </c>
      <c r="T64" s="295">
        <v>12000000</v>
      </c>
      <c r="U64" s="46"/>
      <c r="V64" s="333">
        <v>1001</v>
      </c>
      <c r="W64" s="48">
        <v>44781</v>
      </c>
      <c r="X64" s="295">
        <v>12000000</v>
      </c>
      <c r="Y64" s="333">
        <v>4865</v>
      </c>
      <c r="Z64" s="48">
        <v>44806</v>
      </c>
      <c r="AA64" s="295">
        <v>12000000</v>
      </c>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row>
    <row r="65" spans="1:132" s="51" customFormat="1" ht="45" customHeight="1" x14ac:dyDescent="0.25">
      <c r="A65" s="518"/>
      <c r="B65" s="518"/>
      <c r="C65" s="531"/>
      <c r="D65" s="518"/>
      <c r="E65" s="531"/>
      <c r="F65" s="534"/>
      <c r="G65" s="540"/>
      <c r="H65" s="518"/>
      <c r="I65" s="518"/>
      <c r="J65" s="518"/>
      <c r="K65" s="518"/>
      <c r="L65" s="518"/>
      <c r="M65" s="518"/>
      <c r="N65" s="518"/>
      <c r="O65" s="546"/>
      <c r="P65" s="549"/>
      <c r="Q65" s="79" t="s">
        <v>2073</v>
      </c>
      <c r="R65" s="374" t="s">
        <v>2082</v>
      </c>
      <c r="S65" s="82" t="s">
        <v>2064</v>
      </c>
      <c r="T65" s="295">
        <v>10000000</v>
      </c>
      <c r="U65" s="46"/>
      <c r="V65" s="333">
        <v>998</v>
      </c>
      <c r="W65" s="48">
        <v>44781</v>
      </c>
      <c r="X65" s="295">
        <v>10000000</v>
      </c>
      <c r="Y65" s="333">
        <v>4866</v>
      </c>
      <c r="Z65" s="48">
        <v>44806</v>
      </c>
      <c r="AA65" s="295">
        <v>10000000</v>
      </c>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row>
    <row r="66" spans="1:132" s="51" customFormat="1" ht="45" customHeight="1" x14ac:dyDescent="0.25">
      <c r="A66" s="518"/>
      <c r="B66" s="518"/>
      <c r="C66" s="531"/>
      <c r="D66" s="518"/>
      <c r="E66" s="531"/>
      <c r="F66" s="534"/>
      <c r="G66" s="540"/>
      <c r="H66" s="518"/>
      <c r="I66" s="518"/>
      <c r="J66" s="518"/>
      <c r="K66" s="518"/>
      <c r="L66" s="518"/>
      <c r="M66" s="518"/>
      <c r="N66" s="518"/>
      <c r="O66" s="546"/>
      <c r="P66" s="549"/>
      <c r="Q66" s="79" t="s">
        <v>2074</v>
      </c>
      <c r="R66" s="374" t="s">
        <v>2083</v>
      </c>
      <c r="S66" s="82" t="s">
        <v>2065</v>
      </c>
      <c r="T66" s="295">
        <v>10000000</v>
      </c>
      <c r="U66" s="46"/>
      <c r="V66" s="333">
        <v>1003</v>
      </c>
      <c r="W66" s="48">
        <v>44781</v>
      </c>
      <c r="X66" s="295">
        <v>10000000</v>
      </c>
      <c r="Y66" s="333"/>
      <c r="Z66" s="48"/>
      <c r="AA66" s="49"/>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row>
    <row r="67" spans="1:132" s="51" customFormat="1" ht="45" customHeight="1" x14ac:dyDescent="0.25">
      <c r="A67" s="518"/>
      <c r="B67" s="518"/>
      <c r="C67" s="531"/>
      <c r="D67" s="518"/>
      <c r="E67" s="531"/>
      <c r="F67" s="534"/>
      <c r="G67" s="540"/>
      <c r="H67" s="518"/>
      <c r="I67" s="518"/>
      <c r="J67" s="518"/>
      <c r="K67" s="518"/>
      <c r="L67" s="518"/>
      <c r="M67" s="518"/>
      <c r="N67" s="518"/>
      <c r="O67" s="546"/>
      <c r="P67" s="549"/>
      <c r="Q67" s="79" t="s">
        <v>2075</v>
      </c>
      <c r="R67" s="374" t="s">
        <v>2084</v>
      </c>
      <c r="S67" s="82" t="s">
        <v>2066</v>
      </c>
      <c r="T67" s="295">
        <v>10000000</v>
      </c>
      <c r="U67" s="46"/>
      <c r="V67" s="333">
        <v>1006</v>
      </c>
      <c r="W67" s="48">
        <v>44781</v>
      </c>
      <c r="X67" s="295">
        <v>10000000</v>
      </c>
      <c r="Y67" s="333">
        <v>4993</v>
      </c>
      <c r="Z67" s="48">
        <v>44823</v>
      </c>
      <c r="AA67" s="295">
        <v>10000000</v>
      </c>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row>
    <row r="68" spans="1:132" s="51" customFormat="1" ht="45" customHeight="1" x14ac:dyDescent="0.25">
      <c r="A68" s="518"/>
      <c r="B68" s="518"/>
      <c r="C68" s="531"/>
      <c r="D68" s="518"/>
      <c r="E68" s="531"/>
      <c r="F68" s="534"/>
      <c r="G68" s="540"/>
      <c r="H68" s="518"/>
      <c r="I68" s="518"/>
      <c r="J68" s="518"/>
      <c r="K68" s="518"/>
      <c r="L68" s="518"/>
      <c r="M68" s="518"/>
      <c r="N68" s="518"/>
      <c r="O68" s="546"/>
      <c r="P68" s="549"/>
      <c r="Q68" s="79" t="s">
        <v>2076</v>
      </c>
      <c r="R68" s="374" t="s">
        <v>2085</v>
      </c>
      <c r="S68" s="82" t="s">
        <v>2067</v>
      </c>
      <c r="T68" s="295">
        <v>10000000</v>
      </c>
      <c r="U68" s="46"/>
      <c r="V68" s="333">
        <v>1008</v>
      </c>
      <c r="W68" s="48">
        <v>44781</v>
      </c>
      <c r="X68" s="295">
        <v>10000000</v>
      </c>
      <c r="Y68" s="333"/>
      <c r="Z68" s="48"/>
      <c r="AA68" s="49"/>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row>
    <row r="69" spans="1:132" s="51" customFormat="1" ht="45" customHeight="1" x14ac:dyDescent="0.25">
      <c r="A69" s="518"/>
      <c r="B69" s="518"/>
      <c r="C69" s="531"/>
      <c r="D69" s="518"/>
      <c r="E69" s="531"/>
      <c r="F69" s="534"/>
      <c r="G69" s="540"/>
      <c r="H69" s="518"/>
      <c r="I69" s="518"/>
      <c r="J69" s="518"/>
      <c r="K69" s="518"/>
      <c r="L69" s="518"/>
      <c r="M69" s="518"/>
      <c r="N69" s="518"/>
      <c r="O69" s="546"/>
      <c r="P69" s="549"/>
      <c r="Q69" s="79" t="s">
        <v>2077</v>
      </c>
      <c r="R69" s="374" t="s">
        <v>2086</v>
      </c>
      <c r="S69" s="82" t="s">
        <v>2068</v>
      </c>
      <c r="T69" s="295">
        <v>10000000</v>
      </c>
      <c r="U69" s="46"/>
      <c r="V69" s="333">
        <v>1054</v>
      </c>
      <c r="W69" s="48">
        <v>44792</v>
      </c>
      <c r="X69" s="295">
        <v>10000000</v>
      </c>
      <c r="Y69" s="333">
        <v>4867</v>
      </c>
      <c r="Z69" s="48">
        <v>44806</v>
      </c>
      <c r="AA69" s="295">
        <v>10000000</v>
      </c>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row>
    <row r="70" spans="1:132" s="51" customFormat="1" ht="45" customHeight="1" x14ac:dyDescent="0.25">
      <c r="A70" s="518"/>
      <c r="B70" s="518"/>
      <c r="C70" s="531"/>
      <c r="D70" s="518"/>
      <c r="E70" s="531"/>
      <c r="F70" s="534"/>
      <c r="G70" s="540"/>
      <c r="H70" s="518"/>
      <c r="I70" s="518"/>
      <c r="J70" s="518"/>
      <c r="K70" s="518"/>
      <c r="L70" s="518"/>
      <c r="M70" s="518"/>
      <c r="N70" s="518"/>
      <c r="O70" s="546"/>
      <c r="P70" s="549"/>
      <c r="Q70" s="79" t="s">
        <v>2078</v>
      </c>
      <c r="R70" s="374" t="s">
        <v>2087</v>
      </c>
      <c r="S70" s="82" t="s">
        <v>2069</v>
      </c>
      <c r="T70" s="295">
        <v>10000000</v>
      </c>
      <c r="U70" s="46"/>
      <c r="V70" s="333">
        <v>1113</v>
      </c>
      <c r="W70" s="48">
        <v>44799</v>
      </c>
      <c r="X70" s="295">
        <v>10000000</v>
      </c>
      <c r="Y70" s="333">
        <v>4971</v>
      </c>
      <c r="Z70" s="48">
        <v>44819</v>
      </c>
      <c r="AA70" s="295">
        <v>10000000</v>
      </c>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row>
    <row r="71" spans="1:132" s="51" customFormat="1" ht="45" customHeight="1" x14ac:dyDescent="0.25">
      <c r="A71" s="518"/>
      <c r="B71" s="518"/>
      <c r="C71" s="531"/>
      <c r="D71" s="518"/>
      <c r="E71" s="531"/>
      <c r="F71" s="534"/>
      <c r="G71" s="540"/>
      <c r="H71" s="518"/>
      <c r="I71" s="518"/>
      <c r="J71" s="518"/>
      <c r="K71" s="518"/>
      <c r="L71" s="518"/>
      <c r="M71" s="518"/>
      <c r="N71" s="518"/>
      <c r="O71" s="546"/>
      <c r="P71" s="549"/>
      <c r="Q71" s="79" t="s">
        <v>2079</v>
      </c>
      <c r="R71" s="374" t="s">
        <v>2088</v>
      </c>
      <c r="S71" s="82" t="s">
        <v>2070</v>
      </c>
      <c r="T71" s="295">
        <v>20000000</v>
      </c>
      <c r="U71" s="46"/>
      <c r="V71" s="333">
        <v>1177</v>
      </c>
      <c r="W71" s="48">
        <v>44823</v>
      </c>
      <c r="X71" s="295">
        <v>20000000</v>
      </c>
      <c r="Y71" s="333"/>
      <c r="Z71" s="48"/>
      <c r="AA71" s="49"/>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row>
    <row r="72" spans="1:132" s="51" customFormat="1" ht="45" customHeight="1" x14ac:dyDescent="0.25">
      <c r="A72" s="519"/>
      <c r="B72" s="519"/>
      <c r="C72" s="532"/>
      <c r="D72" s="519"/>
      <c r="E72" s="532"/>
      <c r="F72" s="535"/>
      <c r="G72" s="541"/>
      <c r="H72" s="519"/>
      <c r="I72" s="519"/>
      <c r="J72" s="519"/>
      <c r="K72" s="519"/>
      <c r="L72" s="519"/>
      <c r="M72" s="519"/>
      <c r="N72" s="519"/>
      <c r="O72" s="547"/>
      <c r="P72" s="550"/>
      <c r="Q72" s="79"/>
      <c r="R72" s="354"/>
      <c r="S72" s="82"/>
      <c r="T72" s="295"/>
      <c r="U72" s="46"/>
      <c r="V72" s="333"/>
      <c r="W72" s="48"/>
      <c r="X72" s="333"/>
      <c r="Y72" s="333"/>
      <c r="Z72" s="48"/>
      <c r="AA72" s="49"/>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row>
    <row r="73" spans="1:132" s="121" customFormat="1" ht="15.75" thickBot="1" x14ac:dyDescent="0.3">
      <c r="A73" s="87"/>
      <c r="B73" s="117"/>
      <c r="C73" s="118"/>
      <c r="D73" s="87"/>
      <c r="E73" s="119"/>
      <c r="F73" s="97"/>
      <c r="G73" s="97"/>
      <c r="H73" s="87"/>
      <c r="I73" s="87"/>
      <c r="J73" s="87"/>
      <c r="K73" s="87"/>
      <c r="L73" s="87"/>
      <c r="M73" s="87"/>
      <c r="N73" s="87"/>
      <c r="O73" s="89">
        <f>+O56</f>
        <v>134000000</v>
      </c>
      <c r="P73" s="104"/>
      <c r="Q73" s="87"/>
      <c r="R73" s="87"/>
      <c r="S73" s="87"/>
      <c r="T73" s="104">
        <f>SUM(T60:T72)</f>
        <v>134000000</v>
      </c>
      <c r="U73" s="120"/>
      <c r="V73" s="87"/>
      <c r="W73" s="96"/>
      <c r="X73" s="104">
        <f>SUM(X60:X72)</f>
        <v>134000000</v>
      </c>
      <c r="Y73" s="87"/>
      <c r="Z73" s="96"/>
      <c r="AA73" s="104">
        <f>SUM(AA60:XFD72)</f>
        <v>84000000</v>
      </c>
    </row>
    <row r="74" spans="1:132" s="64" customFormat="1" ht="17.25" thickBot="1" x14ac:dyDescent="0.35">
      <c r="A74" s="52"/>
      <c r="B74" s="52"/>
      <c r="C74" s="42"/>
      <c r="D74" s="42"/>
      <c r="E74" s="42"/>
      <c r="F74" s="53"/>
      <c r="G74" s="42"/>
      <c r="H74" s="42"/>
      <c r="I74" s="43"/>
      <c r="J74" s="43"/>
      <c r="K74" s="43"/>
      <c r="L74" s="43"/>
      <c r="M74" s="54" t="s">
        <v>29</v>
      </c>
      <c r="N74" s="55"/>
      <c r="O74" s="56">
        <f>+O55+O73</f>
        <v>990500000</v>
      </c>
      <c r="P74" s="57"/>
      <c r="Q74" s="57"/>
      <c r="R74" s="57"/>
      <c r="S74" s="57"/>
      <c r="T74" s="68">
        <f>+T55+T73</f>
        <v>959194592</v>
      </c>
      <c r="U74" s="58">
        <f>(T74*1)/O74</f>
        <v>0.96839433821302368</v>
      </c>
      <c r="V74" s="59"/>
      <c r="W74" s="60"/>
      <c r="X74" s="61">
        <f>+X55+X73</f>
        <v>919194592</v>
      </c>
      <c r="Y74" s="59"/>
      <c r="Z74" s="60"/>
      <c r="AA74" s="62">
        <f>+AA55+AA73</f>
        <v>811071882</v>
      </c>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63"/>
      <c r="DY74" s="63"/>
      <c r="DZ74" s="63"/>
      <c r="EA74" s="63"/>
      <c r="EB74" s="63"/>
    </row>
    <row r="75" spans="1:132" ht="15" x14ac:dyDescent="0.25">
      <c r="U75" s="4"/>
    </row>
    <row r="76" spans="1:132" ht="15" x14ac:dyDescent="0.25">
      <c r="O76" s="268"/>
      <c r="T76" s="39"/>
      <c r="U76" s="6"/>
      <c r="V76" s="39"/>
    </row>
    <row r="77" spans="1:132" ht="15" x14ac:dyDescent="0.25">
      <c r="T77" s="39"/>
      <c r="U77" s="6"/>
      <c r="V77" s="39"/>
    </row>
    <row r="78" spans="1:132" ht="15" x14ac:dyDescent="0.25">
      <c r="T78" s="39"/>
      <c r="U78" s="6"/>
      <c r="V78" s="39"/>
    </row>
    <row r="79" spans="1:132" ht="15" x14ac:dyDescent="0.25">
      <c r="T79" s="39"/>
      <c r="U79" s="6"/>
      <c r="V79" s="39"/>
    </row>
    <row r="80" spans="1:132" ht="15" x14ac:dyDescent="0.25">
      <c r="T80" s="39"/>
      <c r="U80" s="6"/>
      <c r="V80" s="39"/>
    </row>
    <row r="81" spans="20:22" ht="15" x14ac:dyDescent="0.25">
      <c r="T81" s="39"/>
      <c r="U81" s="6"/>
      <c r="V81" s="39"/>
    </row>
    <row r="82" spans="20:22" ht="15" x14ac:dyDescent="0.25">
      <c r="T82" s="39"/>
      <c r="U82" s="6"/>
      <c r="V82" s="39"/>
    </row>
    <row r="83" spans="20:22" ht="15" x14ac:dyDescent="0.25">
      <c r="T83" s="39"/>
      <c r="U83" s="6"/>
      <c r="V83" s="39"/>
    </row>
    <row r="84" spans="20:22" ht="15" x14ac:dyDescent="0.25">
      <c r="T84" s="39"/>
      <c r="U84" s="7"/>
      <c r="V84" s="39"/>
    </row>
    <row r="85" spans="20:22" ht="15" x14ac:dyDescent="0.25"/>
    <row r="86" spans="20:22" ht="15" x14ac:dyDescent="0.25"/>
    <row r="87" spans="20:22" ht="15" x14ac:dyDescent="0.25"/>
    <row r="88" spans="20:22" ht="15" x14ac:dyDescent="0.25"/>
    <row r="89" spans="20:22" ht="15" x14ac:dyDescent="0.25"/>
    <row r="90" spans="20:22" ht="15" x14ac:dyDescent="0.25"/>
    <row r="91" spans="20:22" ht="15" x14ac:dyDescent="0.25"/>
    <row r="92" spans="20:22" ht="15" x14ac:dyDescent="0.25"/>
    <row r="93" spans="20:22" ht="15" x14ac:dyDescent="0.25"/>
    <row r="94" spans="20:22" ht="15" x14ac:dyDescent="0.25"/>
    <row r="95" spans="20:22" ht="15" x14ac:dyDescent="0.25"/>
    <row r="96" spans="20:22"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customHeight="1" x14ac:dyDescent="0.25"/>
    <row r="128" ht="15"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hidden="1" customHeight="1" x14ac:dyDescent="0.25"/>
    <row r="842" ht="15" hidden="1" customHeight="1" x14ac:dyDescent="0.25"/>
    <row r="843" ht="15" hidden="1" customHeight="1" x14ac:dyDescent="0.25"/>
    <row r="844" ht="15" hidden="1" customHeight="1" x14ac:dyDescent="0.25"/>
    <row r="845" ht="15" hidden="1" customHeight="1" x14ac:dyDescent="0.25"/>
    <row r="846" ht="15" hidden="1" customHeight="1" x14ac:dyDescent="0.25"/>
    <row r="847" ht="15" hidden="1" customHeight="1" x14ac:dyDescent="0.25"/>
    <row r="848" ht="15" hidden="1" customHeight="1" x14ac:dyDescent="0.25"/>
    <row r="849" ht="15" hidden="1" customHeight="1" x14ac:dyDescent="0.25"/>
    <row r="850" ht="15" hidden="1" customHeight="1" x14ac:dyDescent="0.25"/>
    <row r="851" ht="15" hidden="1" customHeight="1" x14ac:dyDescent="0.25"/>
    <row r="852" ht="15" hidden="1" customHeight="1" x14ac:dyDescent="0.25"/>
    <row r="853" ht="15" hidden="1" customHeight="1" x14ac:dyDescent="0.25"/>
    <row r="854" ht="15" hidden="1" customHeight="1" x14ac:dyDescent="0.25"/>
    <row r="855" ht="15" hidden="1" customHeight="1" x14ac:dyDescent="0.25"/>
    <row r="856" ht="15" hidden="1" customHeight="1" x14ac:dyDescent="0.25"/>
    <row r="857" ht="15" hidden="1" customHeight="1" x14ac:dyDescent="0.25"/>
    <row r="858" ht="15" hidden="1" customHeight="1" x14ac:dyDescent="0.25"/>
    <row r="859" ht="15" hidden="1" customHeight="1" x14ac:dyDescent="0.25"/>
    <row r="860" ht="15" hidden="1" customHeight="1" x14ac:dyDescent="0.25"/>
    <row r="861" ht="15" hidden="1" customHeight="1" x14ac:dyDescent="0.25"/>
    <row r="862" ht="15" hidden="1" customHeight="1" x14ac:dyDescent="0.25"/>
    <row r="863" ht="15" hidden="1" customHeight="1" x14ac:dyDescent="0.25"/>
    <row r="864" ht="15" hidden="1" customHeight="1" x14ac:dyDescent="0.25"/>
    <row r="865" ht="15" hidden="1" customHeight="1" x14ac:dyDescent="0.25"/>
    <row r="866" ht="15" hidden="1" customHeight="1" x14ac:dyDescent="0.25"/>
    <row r="867" ht="15" hidden="1" customHeight="1" x14ac:dyDescent="0.25"/>
    <row r="868" ht="15" hidden="1" customHeight="1" x14ac:dyDescent="0.25"/>
    <row r="869" ht="15" hidden="1"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sheetData>
  <sheetProtection algorithmName="SHA-512" hashValue="lDP14NN1IhJlHLi/3hAdsK3U8F4j4v+pnX6emsmsukskHAnq4sSlTmwBkYNa4gQu9aiySGm2n24g0A6t+Y9eqg==" saltValue="AY8Gqg9EuWw2nvLHmceiuw==" spinCount="100000" sheet="1" objects="1" scenarios="1" selectLockedCells="1" selectUnlockedCells="1"/>
  <mergeCells count="64">
    <mergeCell ref="P56:P72"/>
    <mergeCell ref="K60:K72"/>
    <mergeCell ref="L56:L72"/>
    <mergeCell ref="M56:M72"/>
    <mergeCell ref="N56:N72"/>
    <mergeCell ref="O56:O72"/>
    <mergeCell ref="E56:E72"/>
    <mergeCell ref="D56:D72"/>
    <mergeCell ref="C56:C72"/>
    <mergeCell ref="B56:B72"/>
    <mergeCell ref="A56:A72"/>
    <mergeCell ref="F56:F72"/>
    <mergeCell ref="G56:G72"/>
    <mergeCell ref="H56:H72"/>
    <mergeCell ref="I60:I72"/>
    <mergeCell ref="J60:J72"/>
    <mergeCell ref="D52:D53"/>
    <mergeCell ref="H52:H53"/>
    <mergeCell ref="I52:I53"/>
    <mergeCell ref="J52:J53"/>
    <mergeCell ref="K52:K53"/>
    <mergeCell ref="N11:N50"/>
    <mergeCell ref="O11:O50"/>
    <mergeCell ref="F52:F53"/>
    <mergeCell ref="G52:G53"/>
    <mergeCell ref="E52:E53"/>
    <mergeCell ref="L52:L53"/>
    <mergeCell ref="M52:M53"/>
    <mergeCell ref="N52:N53"/>
    <mergeCell ref="O52:O53"/>
    <mergeCell ref="I11:I50"/>
    <mergeCell ref="J11:J50"/>
    <mergeCell ref="K11:K50"/>
    <mergeCell ref="L11:L50"/>
    <mergeCell ref="M11:M50"/>
    <mergeCell ref="D11:D50"/>
    <mergeCell ref="E11:E50"/>
    <mergeCell ref="F11:F50"/>
    <mergeCell ref="G11:G50"/>
    <mergeCell ref="H11:H50"/>
    <mergeCell ref="A8:A54"/>
    <mergeCell ref="C8:C54"/>
    <mergeCell ref="P8:P54"/>
    <mergeCell ref="D9:D10"/>
    <mergeCell ref="E9:E10"/>
    <mergeCell ref="F9:F10"/>
    <mergeCell ref="L9:L10"/>
    <mergeCell ref="M9:M10"/>
    <mergeCell ref="O9:O10"/>
    <mergeCell ref="B8:B54"/>
    <mergeCell ref="N9:N10"/>
    <mergeCell ref="G9:G10"/>
    <mergeCell ref="H9:H10"/>
    <mergeCell ref="I9:I10"/>
    <mergeCell ref="J9:J10"/>
    <mergeCell ref="K9:K10"/>
    <mergeCell ref="A2:A5"/>
    <mergeCell ref="B2:Y2"/>
    <mergeCell ref="Z2:AA2"/>
    <mergeCell ref="B3:Y3"/>
    <mergeCell ref="Z3:AA3"/>
    <mergeCell ref="B4:Y5"/>
    <mergeCell ref="Z4:AA4"/>
    <mergeCell ref="Z5:AA5"/>
  </mergeCells>
  <conditionalFormatting sqref="U84:U1048576 U56:U74 U7:U54">
    <cfRule type="cellIs" dxfId="1099" priority="11" operator="between">
      <formula>0.51</formula>
      <formula>0.69</formula>
    </cfRule>
    <cfRule type="cellIs" dxfId="1098" priority="12" operator="between">
      <formula>0.51</formula>
      <formula>0.69</formula>
    </cfRule>
    <cfRule type="cellIs" dxfId="1097" priority="13" operator="lessThan">
      <formula>0.5</formula>
    </cfRule>
    <cfRule type="cellIs" dxfId="1096" priority="14" operator="greaterThan">
      <formula>0.7</formula>
    </cfRule>
    <cfRule type="cellIs" dxfId="1095" priority="15" operator="between">
      <formula>0.51</formula>
      <formula>0.69</formula>
    </cfRule>
    <cfRule type="cellIs" dxfId="1094" priority="16" operator="lessThan">
      <formula>50</formula>
    </cfRule>
    <cfRule type="cellIs" dxfId="1093" priority="17" operator="greaterThan">
      <formula>0.7</formula>
    </cfRule>
    <cfRule type="cellIs" dxfId="1092" priority="18" operator="between">
      <formula>0.51</formula>
      <formula>0.69</formula>
    </cfRule>
    <cfRule type="cellIs" dxfId="1091" priority="19" operator="lessThan">
      <formula>0.5</formula>
    </cfRule>
    <cfRule type="cellIs" dxfId="1090" priority="20" operator="greaterThan">
      <formula>0.7</formula>
    </cfRule>
  </conditionalFormatting>
  <conditionalFormatting sqref="U55">
    <cfRule type="cellIs" dxfId="1089" priority="1" operator="between">
      <formula>0.51</formula>
      <formula>0.69</formula>
    </cfRule>
    <cfRule type="cellIs" dxfId="1088" priority="2" operator="between">
      <formula>0.51</formula>
      <formula>0.69</formula>
    </cfRule>
    <cfRule type="cellIs" dxfId="1087" priority="3" operator="lessThan">
      <formula>0.5</formula>
    </cfRule>
    <cfRule type="cellIs" dxfId="1086" priority="4" operator="greaterThan">
      <formula>0.7</formula>
    </cfRule>
    <cfRule type="cellIs" dxfId="1085" priority="5" operator="between">
      <formula>0.51</formula>
      <formula>0.69</formula>
    </cfRule>
    <cfRule type="cellIs" dxfId="1084" priority="6" operator="lessThan">
      <formula>50</formula>
    </cfRule>
    <cfRule type="cellIs" dxfId="1083" priority="7" operator="greaterThan">
      <formula>0.7</formula>
    </cfRule>
    <cfRule type="cellIs" dxfId="1082" priority="8" operator="between">
      <formula>0.51</formula>
      <formula>0.69</formula>
    </cfRule>
    <cfRule type="cellIs" dxfId="1081" priority="9" operator="lessThan">
      <formula>0.5</formula>
    </cfRule>
    <cfRule type="cellIs" dxfId="1080" priority="10" operator="greaterThan">
      <formula>0.7</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482B"/>
  </sheetPr>
  <dimension ref="A1:EB869"/>
  <sheetViews>
    <sheetView showGridLines="0" topLeftCell="D7" zoomScale="80" zoomScaleNormal="80" workbookViewId="0">
      <pane ySplit="1" topLeftCell="A8" activePane="bottomLeft" state="frozen"/>
      <selection activeCell="A7" sqref="A7"/>
      <selection pane="bottomLeft" activeCell="M8" sqref="M8:M45"/>
    </sheetView>
  </sheetViews>
  <sheetFormatPr baseColWidth="10" defaultColWidth="0" defaultRowHeight="0" customHeight="1" zeroHeight="1" x14ac:dyDescent="0.25"/>
  <cols>
    <col min="1" max="1" width="11.42578125" style="40" customWidth="1"/>
    <col min="2" max="2" width="39.855468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1.42578125" style="40" hidden="1" customWidth="1"/>
    <col min="9" max="9" width="12.7109375" style="40" hidden="1" customWidth="1"/>
    <col min="10" max="11" width="16.7109375" style="220" hidden="1" customWidth="1"/>
    <col min="12" max="12" width="18.7109375" style="40" customWidth="1"/>
    <col min="13" max="13" width="29.28515625" style="40" customWidth="1"/>
    <col min="14" max="14" width="15.7109375" style="40" customWidth="1"/>
    <col min="15" max="15" width="11.42578125" style="40" customWidth="1"/>
    <col min="16" max="16" width="15.42578125" style="40" customWidth="1"/>
    <col min="17" max="17" width="21.5703125" style="40" customWidth="1"/>
    <col min="18" max="18" width="11.5703125" style="3" bestFit="1" customWidth="1"/>
    <col min="19" max="19" width="11.42578125" style="40" customWidth="1"/>
    <col min="20" max="20" width="16.7109375" style="35" bestFit="1" customWidth="1"/>
    <col min="21" max="21" width="19.570312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hidden="1" x14ac:dyDescent="0.25">
      <c r="A1" s="24"/>
      <c r="B1" s="25"/>
      <c r="C1" s="25"/>
      <c r="D1" s="26"/>
      <c r="E1" s="26"/>
      <c r="F1" s="27"/>
      <c r="G1" s="28"/>
      <c r="H1" s="28"/>
      <c r="I1" s="28"/>
      <c r="J1" s="214"/>
      <c r="K1" s="215"/>
      <c r="L1" s="24"/>
      <c r="M1" s="24"/>
      <c r="N1" s="24"/>
      <c r="O1" s="24"/>
      <c r="P1" s="24"/>
      <c r="Q1" s="24"/>
      <c r="R1" s="24"/>
      <c r="S1" s="24"/>
      <c r="T1" s="36"/>
      <c r="U1" s="24"/>
      <c r="V1" s="24"/>
      <c r="W1" s="36"/>
    </row>
    <row r="2" spans="1:129" ht="15" hidden="1"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hidden="1"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hidden="1"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hidden="1"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hidden="1" x14ac:dyDescent="0.25">
      <c r="A6" s="24"/>
      <c r="B6" s="24"/>
      <c r="C6" s="24"/>
      <c r="D6" s="24"/>
      <c r="E6" s="24"/>
      <c r="F6" s="24"/>
      <c r="G6" s="24"/>
      <c r="H6" s="24"/>
      <c r="I6" s="24"/>
      <c r="J6" s="216"/>
      <c r="K6" s="216"/>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97</v>
      </c>
      <c r="H7" s="41"/>
      <c r="I7" s="41"/>
      <c r="J7" s="217" t="s">
        <v>98</v>
      </c>
      <c r="K7" s="217"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27" customHeight="1" x14ac:dyDescent="0.25">
      <c r="A8" s="517" t="s">
        <v>167</v>
      </c>
      <c r="B8" s="530" t="s">
        <v>168</v>
      </c>
      <c r="C8" s="530" t="s">
        <v>169</v>
      </c>
      <c r="D8" s="517" t="s">
        <v>761</v>
      </c>
      <c r="E8" s="530" t="s">
        <v>116</v>
      </c>
      <c r="F8" s="539">
        <v>20000000</v>
      </c>
      <c r="G8" s="533">
        <v>0</v>
      </c>
      <c r="H8" s="517"/>
      <c r="I8" s="517"/>
      <c r="J8" s="552"/>
      <c r="K8" s="539">
        <v>13200000</v>
      </c>
      <c r="L8" s="545">
        <f>+F8+G8+H8+J8-K8</f>
        <v>6800000</v>
      </c>
      <c r="M8" s="548">
        <v>644719116</v>
      </c>
      <c r="N8" s="79" t="s">
        <v>939</v>
      </c>
      <c r="O8" s="161" t="s">
        <v>890</v>
      </c>
      <c r="P8" s="79" t="s">
        <v>940</v>
      </c>
      <c r="Q8" s="67"/>
      <c r="R8" s="46"/>
      <c r="S8" s="426"/>
      <c r="T8" s="294"/>
      <c r="U8" s="44"/>
      <c r="V8" s="44"/>
      <c r="W8" s="80"/>
      <c r="X8" s="44"/>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51" customFormat="1" ht="15" x14ac:dyDescent="0.25">
      <c r="A9" s="518"/>
      <c r="B9" s="531"/>
      <c r="C9" s="531"/>
      <c r="D9" s="519"/>
      <c r="E9" s="532"/>
      <c r="F9" s="541"/>
      <c r="G9" s="535"/>
      <c r="H9" s="519"/>
      <c r="I9" s="519"/>
      <c r="J9" s="554"/>
      <c r="K9" s="541"/>
      <c r="L9" s="547"/>
      <c r="M9" s="549"/>
      <c r="N9" s="373" t="s">
        <v>1569</v>
      </c>
      <c r="O9" s="371">
        <v>394</v>
      </c>
      <c r="P9" s="79" t="s">
        <v>1570</v>
      </c>
      <c r="Q9" s="372">
        <v>6420764</v>
      </c>
      <c r="R9" s="46"/>
      <c r="S9" s="426">
        <v>1122</v>
      </c>
      <c r="T9" s="294">
        <v>44803</v>
      </c>
      <c r="U9" s="295">
        <v>6420764</v>
      </c>
      <c r="V9" s="355">
        <v>4991</v>
      </c>
      <c r="W9" s="80">
        <v>44823</v>
      </c>
      <c r="X9" s="355">
        <v>5557300</v>
      </c>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29" s="51" customFormat="1" ht="27" x14ac:dyDescent="0.25">
      <c r="A10" s="518"/>
      <c r="B10" s="531"/>
      <c r="C10" s="531"/>
      <c r="D10" s="44" t="s">
        <v>762</v>
      </c>
      <c r="E10" s="8" t="s">
        <v>117</v>
      </c>
      <c r="F10" s="311">
        <v>10000000</v>
      </c>
      <c r="G10" s="65">
        <v>0</v>
      </c>
      <c r="H10" s="44"/>
      <c r="I10" s="45"/>
      <c r="J10" s="200"/>
      <c r="K10" s="200"/>
      <c r="L10" s="66">
        <f>+F10+G10+H10+J10-K10</f>
        <v>10000000</v>
      </c>
      <c r="M10" s="549"/>
      <c r="N10" s="160" t="s">
        <v>936</v>
      </c>
      <c r="O10" s="371" t="s">
        <v>931</v>
      </c>
      <c r="P10" s="38" t="s">
        <v>937</v>
      </c>
      <c r="Q10" s="372">
        <v>8860000</v>
      </c>
      <c r="R10" s="46"/>
      <c r="S10" s="38">
        <v>450</v>
      </c>
      <c r="T10" s="123" t="s">
        <v>1017</v>
      </c>
      <c r="U10" s="67">
        <v>8860000</v>
      </c>
      <c r="V10" s="44">
        <v>2530</v>
      </c>
      <c r="W10" s="80">
        <v>44693</v>
      </c>
      <c r="X10" s="288">
        <v>8860000</v>
      </c>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row>
    <row r="11" spans="1:129" s="51" customFormat="1" ht="36.75" customHeight="1" x14ac:dyDescent="0.25">
      <c r="A11" s="518"/>
      <c r="B11" s="531"/>
      <c r="C11" s="531"/>
      <c r="D11" s="536" t="s">
        <v>842</v>
      </c>
      <c r="E11" s="530" t="s">
        <v>100</v>
      </c>
      <c r="F11" s="539">
        <v>600719116</v>
      </c>
      <c r="G11" s="533">
        <v>0</v>
      </c>
      <c r="H11" s="517"/>
      <c r="I11" s="517"/>
      <c r="J11" s="539">
        <f>13200000+12000000</f>
        <v>25200000</v>
      </c>
      <c r="K11" s="552"/>
      <c r="L11" s="545">
        <f>+F11+G11+H11+J11-K11</f>
        <v>625919116</v>
      </c>
      <c r="M11" s="549"/>
      <c r="N11" s="79" t="s">
        <v>513</v>
      </c>
      <c r="O11" s="371" t="s">
        <v>38</v>
      </c>
      <c r="P11" s="79" t="s">
        <v>537</v>
      </c>
      <c r="Q11" s="372">
        <v>3792000</v>
      </c>
      <c r="R11" s="46"/>
      <c r="S11" s="38">
        <v>243</v>
      </c>
      <c r="T11" s="123">
        <v>44588</v>
      </c>
      <c r="U11" s="67">
        <v>3792000</v>
      </c>
      <c r="V11" s="38">
        <v>1299</v>
      </c>
      <c r="W11" s="123">
        <v>44589</v>
      </c>
      <c r="X11" s="67">
        <v>3792000</v>
      </c>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row>
    <row r="12" spans="1:129" s="51" customFormat="1" ht="36.75" customHeight="1" x14ac:dyDescent="0.25">
      <c r="A12" s="518"/>
      <c r="B12" s="531"/>
      <c r="C12" s="531"/>
      <c r="D12" s="518"/>
      <c r="E12" s="531"/>
      <c r="F12" s="540"/>
      <c r="G12" s="534"/>
      <c r="H12" s="518"/>
      <c r="I12" s="518"/>
      <c r="J12" s="540"/>
      <c r="K12" s="553"/>
      <c r="L12" s="546"/>
      <c r="M12" s="549"/>
      <c r="N12" s="79" t="s">
        <v>514</v>
      </c>
      <c r="O12" s="371" t="s">
        <v>531</v>
      </c>
      <c r="P12" s="79" t="s">
        <v>538</v>
      </c>
      <c r="Q12" s="372">
        <v>38446600</v>
      </c>
      <c r="R12" s="46"/>
      <c r="S12" s="38">
        <v>242</v>
      </c>
      <c r="T12" s="123">
        <v>44588</v>
      </c>
      <c r="U12" s="67">
        <v>38446600</v>
      </c>
      <c r="V12" s="38">
        <v>1343</v>
      </c>
      <c r="W12" s="123">
        <v>44589</v>
      </c>
      <c r="X12" s="67">
        <v>38446600</v>
      </c>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row>
    <row r="13" spans="1:129" s="51" customFormat="1" ht="36.75" customHeight="1" x14ac:dyDescent="0.25">
      <c r="A13" s="518"/>
      <c r="B13" s="531"/>
      <c r="C13" s="531"/>
      <c r="D13" s="518"/>
      <c r="E13" s="531"/>
      <c r="F13" s="540"/>
      <c r="G13" s="534"/>
      <c r="H13" s="518"/>
      <c r="I13" s="518"/>
      <c r="J13" s="540"/>
      <c r="K13" s="553"/>
      <c r="L13" s="546"/>
      <c r="M13" s="549"/>
      <c r="N13" s="79" t="s">
        <v>515</v>
      </c>
      <c r="O13" s="371" t="s">
        <v>51</v>
      </c>
      <c r="P13" s="79" t="s">
        <v>539</v>
      </c>
      <c r="Q13" s="372">
        <v>29493300</v>
      </c>
      <c r="R13" s="46"/>
      <c r="S13" s="38">
        <v>184</v>
      </c>
      <c r="T13" s="123">
        <v>44587</v>
      </c>
      <c r="U13" s="67">
        <v>29493300</v>
      </c>
      <c r="V13" s="38">
        <v>1349</v>
      </c>
      <c r="W13" s="123">
        <v>44589</v>
      </c>
      <c r="X13" s="67">
        <v>29493300</v>
      </c>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row>
    <row r="14" spans="1:129" s="51" customFormat="1" ht="36.75" customHeight="1" x14ac:dyDescent="0.25">
      <c r="A14" s="518"/>
      <c r="B14" s="531"/>
      <c r="C14" s="531"/>
      <c r="D14" s="518"/>
      <c r="E14" s="531"/>
      <c r="F14" s="540"/>
      <c r="G14" s="534"/>
      <c r="H14" s="518"/>
      <c r="I14" s="518"/>
      <c r="J14" s="540"/>
      <c r="K14" s="553"/>
      <c r="L14" s="546"/>
      <c r="M14" s="549"/>
      <c r="N14" s="79" t="s">
        <v>516</v>
      </c>
      <c r="O14" s="371" t="s">
        <v>127</v>
      </c>
      <c r="P14" s="79" t="s">
        <v>540</v>
      </c>
      <c r="Q14" s="372">
        <v>29493300</v>
      </c>
      <c r="R14" s="46"/>
      <c r="S14" s="38">
        <v>189</v>
      </c>
      <c r="T14" s="123">
        <v>44587</v>
      </c>
      <c r="U14" s="67">
        <v>29493300</v>
      </c>
      <c r="V14" s="38">
        <v>1336</v>
      </c>
      <c r="W14" s="123">
        <v>44589</v>
      </c>
      <c r="X14" s="67">
        <v>29493300</v>
      </c>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row>
    <row r="15" spans="1:129" s="51" customFormat="1" ht="36.75" customHeight="1" x14ac:dyDescent="0.25">
      <c r="A15" s="518"/>
      <c r="B15" s="531"/>
      <c r="C15" s="531"/>
      <c r="D15" s="518"/>
      <c r="E15" s="531"/>
      <c r="F15" s="540"/>
      <c r="G15" s="534"/>
      <c r="H15" s="518"/>
      <c r="I15" s="518"/>
      <c r="J15" s="540"/>
      <c r="K15" s="553"/>
      <c r="L15" s="546"/>
      <c r="M15" s="549"/>
      <c r="N15" s="79" t="s">
        <v>517</v>
      </c>
      <c r="O15" s="371" t="s">
        <v>35</v>
      </c>
      <c r="P15" s="79" t="s">
        <v>541</v>
      </c>
      <c r="Q15" s="372">
        <v>48453300</v>
      </c>
      <c r="R15" s="46"/>
      <c r="S15" s="38">
        <v>229</v>
      </c>
      <c r="T15" s="123">
        <v>44588</v>
      </c>
      <c r="U15" s="67">
        <v>48453300</v>
      </c>
      <c r="V15" s="38">
        <v>1338</v>
      </c>
      <c r="W15" s="123">
        <v>44589</v>
      </c>
      <c r="X15" s="67">
        <v>48453300</v>
      </c>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row>
    <row r="16" spans="1:129" s="51" customFormat="1" ht="36.75" customHeight="1" x14ac:dyDescent="0.25">
      <c r="A16" s="518"/>
      <c r="B16" s="531"/>
      <c r="C16" s="531"/>
      <c r="D16" s="518"/>
      <c r="E16" s="531"/>
      <c r="F16" s="540"/>
      <c r="G16" s="534"/>
      <c r="H16" s="518"/>
      <c r="I16" s="518"/>
      <c r="J16" s="540"/>
      <c r="K16" s="553"/>
      <c r="L16" s="546"/>
      <c r="M16" s="549"/>
      <c r="N16" s="79" t="s">
        <v>518</v>
      </c>
      <c r="O16" s="371" t="s">
        <v>32</v>
      </c>
      <c r="P16" s="79" t="s">
        <v>542</v>
      </c>
      <c r="Q16" s="372">
        <v>46346600</v>
      </c>
      <c r="R16" s="46"/>
      <c r="S16" s="38">
        <v>231</v>
      </c>
      <c r="T16" s="123">
        <v>44588</v>
      </c>
      <c r="U16" s="67">
        <v>46346600</v>
      </c>
      <c r="V16" s="38">
        <v>1340</v>
      </c>
      <c r="W16" s="123">
        <v>44589</v>
      </c>
      <c r="X16" s="67">
        <v>46346600</v>
      </c>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row>
    <row r="17" spans="1:129" s="51" customFormat="1" ht="36.75" customHeight="1" x14ac:dyDescent="0.25">
      <c r="A17" s="518"/>
      <c r="B17" s="531"/>
      <c r="C17" s="531"/>
      <c r="D17" s="518"/>
      <c r="E17" s="531"/>
      <c r="F17" s="540"/>
      <c r="G17" s="534"/>
      <c r="H17" s="518"/>
      <c r="I17" s="518"/>
      <c r="J17" s="540"/>
      <c r="K17" s="553"/>
      <c r="L17" s="546"/>
      <c r="M17" s="549"/>
      <c r="N17" s="79" t="s">
        <v>519</v>
      </c>
      <c r="O17" s="371" t="s">
        <v>532</v>
      </c>
      <c r="P17" s="79" t="s">
        <v>543</v>
      </c>
      <c r="Q17" s="372">
        <v>38446600</v>
      </c>
      <c r="R17" s="46"/>
      <c r="S17" s="38">
        <v>227</v>
      </c>
      <c r="T17" s="123">
        <v>44588</v>
      </c>
      <c r="U17" s="486">
        <v>38446600</v>
      </c>
      <c r="V17" s="38">
        <v>1341</v>
      </c>
      <c r="W17" s="123">
        <v>44589</v>
      </c>
      <c r="X17" s="67">
        <v>38446600</v>
      </c>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row>
    <row r="18" spans="1:129" s="51" customFormat="1" ht="36.75" customHeight="1" x14ac:dyDescent="0.25">
      <c r="A18" s="518"/>
      <c r="B18" s="531"/>
      <c r="C18" s="531"/>
      <c r="D18" s="518"/>
      <c r="E18" s="531"/>
      <c r="F18" s="540"/>
      <c r="G18" s="534"/>
      <c r="H18" s="518"/>
      <c r="I18" s="518"/>
      <c r="J18" s="540"/>
      <c r="K18" s="553"/>
      <c r="L18" s="546"/>
      <c r="M18" s="549"/>
      <c r="N18" s="79" t="s">
        <v>520</v>
      </c>
      <c r="O18" s="371" t="s">
        <v>60</v>
      </c>
      <c r="P18" s="79" t="s">
        <v>544</v>
      </c>
      <c r="Q18" s="372">
        <v>31600000</v>
      </c>
      <c r="R18" s="46"/>
      <c r="S18" s="38">
        <v>232</v>
      </c>
      <c r="T18" s="123">
        <v>44588</v>
      </c>
      <c r="U18" s="67">
        <v>31600000</v>
      </c>
      <c r="V18" s="38">
        <v>1347</v>
      </c>
      <c r="W18" s="123">
        <v>44589</v>
      </c>
      <c r="X18" s="67">
        <v>31600000</v>
      </c>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row>
    <row r="19" spans="1:129" s="51" customFormat="1" ht="36.75" customHeight="1" x14ac:dyDescent="0.25">
      <c r="A19" s="518"/>
      <c r="B19" s="531"/>
      <c r="C19" s="531"/>
      <c r="D19" s="518"/>
      <c r="E19" s="531"/>
      <c r="F19" s="540"/>
      <c r="G19" s="534"/>
      <c r="H19" s="518"/>
      <c r="I19" s="518"/>
      <c r="J19" s="540"/>
      <c r="K19" s="553"/>
      <c r="L19" s="546"/>
      <c r="M19" s="549"/>
      <c r="N19" s="79" t="s">
        <v>521</v>
      </c>
      <c r="O19" s="371" t="s">
        <v>533</v>
      </c>
      <c r="P19" s="79" t="s">
        <v>545</v>
      </c>
      <c r="Q19" s="372">
        <v>30020000</v>
      </c>
      <c r="R19" s="46"/>
      <c r="S19" s="38">
        <v>196</v>
      </c>
      <c r="T19" s="123">
        <v>44587</v>
      </c>
      <c r="U19" s="67">
        <v>30020000</v>
      </c>
      <c r="V19" s="38">
        <v>1294</v>
      </c>
      <c r="W19" s="123">
        <v>44589</v>
      </c>
      <c r="X19" s="67">
        <v>30020000</v>
      </c>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row>
    <row r="20" spans="1:129" s="51" customFormat="1" ht="36.75" customHeight="1" x14ac:dyDescent="0.25">
      <c r="A20" s="518"/>
      <c r="B20" s="531"/>
      <c r="C20" s="531"/>
      <c r="D20" s="518"/>
      <c r="E20" s="531"/>
      <c r="F20" s="540"/>
      <c r="G20" s="534"/>
      <c r="H20" s="518"/>
      <c r="I20" s="518"/>
      <c r="J20" s="540"/>
      <c r="K20" s="553"/>
      <c r="L20" s="546"/>
      <c r="M20" s="549"/>
      <c r="N20" s="79" t="s">
        <v>522</v>
      </c>
      <c r="O20" s="371" t="s">
        <v>233</v>
      </c>
      <c r="P20" s="79" t="s">
        <v>546</v>
      </c>
      <c r="Q20" s="372">
        <v>3460194</v>
      </c>
      <c r="R20" s="46"/>
      <c r="S20" s="38">
        <v>212</v>
      </c>
      <c r="T20" s="123">
        <v>44588</v>
      </c>
      <c r="U20" s="67">
        <v>3460194</v>
      </c>
      <c r="V20" s="38">
        <v>1342</v>
      </c>
      <c r="W20" s="123">
        <v>44589</v>
      </c>
      <c r="X20" s="67">
        <v>3460194</v>
      </c>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row>
    <row r="21" spans="1:129" s="51" customFormat="1" ht="36.75" customHeight="1" x14ac:dyDescent="0.25">
      <c r="A21" s="518"/>
      <c r="B21" s="531"/>
      <c r="C21" s="531"/>
      <c r="D21" s="518"/>
      <c r="E21" s="531"/>
      <c r="F21" s="540"/>
      <c r="G21" s="534"/>
      <c r="H21" s="518"/>
      <c r="I21" s="518"/>
      <c r="J21" s="540"/>
      <c r="K21" s="553"/>
      <c r="L21" s="546"/>
      <c r="M21" s="549"/>
      <c r="N21" s="79" t="s">
        <v>523</v>
      </c>
      <c r="O21" s="371" t="s">
        <v>534</v>
      </c>
      <c r="P21" s="79" t="s">
        <v>547</v>
      </c>
      <c r="Q21" s="372">
        <v>18600000</v>
      </c>
      <c r="R21" s="46"/>
      <c r="S21" s="38">
        <v>244</v>
      </c>
      <c r="T21" s="123">
        <v>44588</v>
      </c>
      <c r="U21" s="67">
        <v>18600000</v>
      </c>
      <c r="V21" s="38">
        <v>1300</v>
      </c>
      <c r="W21" s="123">
        <v>44589</v>
      </c>
      <c r="X21" s="67">
        <v>18600000</v>
      </c>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row>
    <row r="22" spans="1:129" s="51" customFormat="1" ht="36.75" customHeight="1" x14ac:dyDescent="0.25">
      <c r="A22" s="518"/>
      <c r="B22" s="531"/>
      <c r="C22" s="531"/>
      <c r="D22" s="518"/>
      <c r="E22" s="531"/>
      <c r="F22" s="540"/>
      <c r="G22" s="534"/>
      <c r="H22" s="518"/>
      <c r="I22" s="518"/>
      <c r="J22" s="540"/>
      <c r="K22" s="553"/>
      <c r="L22" s="546"/>
      <c r="M22" s="549"/>
      <c r="N22" s="79" t="s">
        <v>524</v>
      </c>
      <c r="O22" s="371" t="s">
        <v>39</v>
      </c>
      <c r="P22" s="79" t="s">
        <v>548</v>
      </c>
      <c r="Q22" s="372">
        <v>13400000</v>
      </c>
      <c r="R22" s="46"/>
      <c r="S22" s="38">
        <v>245</v>
      </c>
      <c r="T22" s="123">
        <v>44588</v>
      </c>
      <c r="U22" s="67">
        <v>13400000</v>
      </c>
      <c r="V22" s="38">
        <v>1344</v>
      </c>
      <c r="W22" s="123">
        <v>44589</v>
      </c>
      <c r="X22" s="67">
        <v>13400000</v>
      </c>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row>
    <row r="23" spans="1:129" s="51" customFormat="1" ht="36.75" customHeight="1" x14ac:dyDescent="0.25">
      <c r="A23" s="518"/>
      <c r="B23" s="531"/>
      <c r="C23" s="531"/>
      <c r="D23" s="518"/>
      <c r="E23" s="531"/>
      <c r="F23" s="540"/>
      <c r="G23" s="534"/>
      <c r="H23" s="518"/>
      <c r="I23" s="518"/>
      <c r="J23" s="540"/>
      <c r="K23" s="553"/>
      <c r="L23" s="546"/>
      <c r="M23" s="549"/>
      <c r="N23" s="79" t="s">
        <v>525</v>
      </c>
      <c r="O23" s="371" t="s">
        <v>61</v>
      </c>
      <c r="P23" s="79" t="s">
        <v>549</v>
      </c>
      <c r="Q23" s="372">
        <v>11200000</v>
      </c>
      <c r="R23" s="46"/>
      <c r="S23" s="38">
        <v>240</v>
      </c>
      <c r="T23" s="123">
        <v>44588</v>
      </c>
      <c r="U23" s="67">
        <v>11200000</v>
      </c>
      <c r="V23" s="38">
        <v>1302</v>
      </c>
      <c r="W23" s="123">
        <v>44589</v>
      </c>
      <c r="X23" s="67">
        <v>11200000</v>
      </c>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row>
    <row r="24" spans="1:129" s="51" customFormat="1" ht="36.75" customHeight="1" x14ac:dyDescent="0.25">
      <c r="A24" s="518"/>
      <c r="B24" s="531"/>
      <c r="C24" s="531"/>
      <c r="D24" s="518"/>
      <c r="E24" s="531"/>
      <c r="F24" s="540"/>
      <c r="G24" s="534"/>
      <c r="H24" s="518"/>
      <c r="I24" s="518"/>
      <c r="J24" s="540"/>
      <c r="K24" s="553"/>
      <c r="L24" s="546"/>
      <c r="M24" s="549"/>
      <c r="N24" s="79" t="s">
        <v>526</v>
      </c>
      <c r="O24" s="371" t="s">
        <v>36</v>
      </c>
      <c r="P24" s="79" t="s">
        <v>550</v>
      </c>
      <c r="Q24" s="372">
        <v>2800000</v>
      </c>
      <c r="R24" s="46"/>
      <c r="S24" s="38">
        <v>241</v>
      </c>
      <c r="T24" s="123">
        <v>44588</v>
      </c>
      <c r="U24" s="67">
        <v>2800000</v>
      </c>
      <c r="V24" s="38">
        <v>1303</v>
      </c>
      <c r="W24" s="123">
        <v>44589</v>
      </c>
      <c r="X24" s="67">
        <v>2800000</v>
      </c>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row>
    <row r="25" spans="1:129" s="51" customFormat="1" ht="36.75" customHeight="1" x14ac:dyDescent="0.25">
      <c r="A25" s="518"/>
      <c r="B25" s="531"/>
      <c r="C25" s="531"/>
      <c r="D25" s="518"/>
      <c r="E25" s="531"/>
      <c r="F25" s="540"/>
      <c r="G25" s="534"/>
      <c r="H25" s="518"/>
      <c r="I25" s="518"/>
      <c r="J25" s="540"/>
      <c r="K25" s="553"/>
      <c r="L25" s="546"/>
      <c r="M25" s="549"/>
      <c r="N25" s="79" t="s">
        <v>527</v>
      </c>
      <c r="O25" s="371" t="s">
        <v>53</v>
      </c>
      <c r="P25" s="79" t="s">
        <v>551</v>
      </c>
      <c r="Q25" s="372">
        <v>14600000</v>
      </c>
      <c r="R25" s="46"/>
      <c r="S25" s="38">
        <v>236</v>
      </c>
      <c r="T25" s="123">
        <v>44588</v>
      </c>
      <c r="U25" s="67">
        <v>14600000</v>
      </c>
      <c r="V25" s="38">
        <v>1345</v>
      </c>
      <c r="W25" s="123">
        <v>44589</v>
      </c>
      <c r="X25" s="67">
        <v>14600000</v>
      </c>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row>
    <row r="26" spans="1:129" s="51" customFormat="1" ht="36.75" customHeight="1" x14ac:dyDescent="0.25">
      <c r="A26" s="518"/>
      <c r="B26" s="531"/>
      <c r="C26" s="531"/>
      <c r="D26" s="518"/>
      <c r="E26" s="531"/>
      <c r="F26" s="540"/>
      <c r="G26" s="534"/>
      <c r="H26" s="518"/>
      <c r="I26" s="518"/>
      <c r="J26" s="540"/>
      <c r="K26" s="553"/>
      <c r="L26" s="546"/>
      <c r="M26" s="549"/>
      <c r="N26" s="79" t="s">
        <v>528</v>
      </c>
      <c r="O26" s="371" t="s">
        <v>59</v>
      </c>
      <c r="P26" s="79" t="s">
        <v>552</v>
      </c>
      <c r="Q26" s="372">
        <v>38446600</v>
      </c>
      <c r="R26" s="46"/>
      <c r="S26" s="38">
        <v>202</v>
      </c>
      <c r="T26" s="123">
        <v>44587</v>
      </c>
      <c r="U26" s="67">
        <v>38446600</v>
      </c>
      <c r="V26" s="38">
        <v>1348</v>
      </c>
      <c r="W26" s="123">
        <v>44589</v>
      </c>
      <c r="X26" s="67">
        <v>38446600</v>
      </c>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row>
    <row r="27" spans="1:129" s="51" customFormat="1" ht="36.75" customHeight="1" x14ac:dyDescent="0.25">
      <c r="A27" s="518"/>
      <c r="B27" s="531"/>
      <c r="C27" s="531"/>
      <c r="D27" s="518"/>
      <c r="E27" s="531"/>
      <c r="F27" s="540"/>
      <c r="G27" s="534"/>
      <c r="H27" s="518"/>
      <c r="I27" s="518"/>
      <c r="J27" s="540"/>
      <c r="K27" s="553"/>
      <c r="L27" s="546"/>
      <c r="M27" s="549"/>
      <c r="N27" s="79" t="s">
        <v>529</v>
      </c>
      <c r="O27" s="371" t="s">
        <v>535</v>
      </c>
      <c r="P27" s="79" t="s">
        <v>553</v>
      </c>
      <c r="Q27" s="372">
        <v>12000000</v>
      </c>
      <c r="R27" s="46"/>
      <c r="S27" s="38">
        <v>271</v>
      </c>
      <c r="T27" s="123">
        <v>44589</v>
      </c>
      <c r="U27" s="67">
        <v>12000000</v>
      </c>
      <c r="V27" s="38">
        <v>1296</v>
      </c>
      <c r="W27" s="123">
        <v>44589</v>
      </c>
      <c r="X27" s="67">
        <v>12000000</v>
      </c>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row>
    <row r="28" spans="1:129" s="51" customFormat="1" ht="36.75" customHeight="1" x14ac:dyDescent="0.25">
      <c r="A28" s="518"/>
      <c r="B28" s="531"/>
      <c r="C28" s="531"/>
      <c r="D28" s="518"/>
      <c r="E28" s="531"/>
      <c r="F28" s="540"/>
      <c r="G28" s="534"/>
      <c r="H28" s="518"/>
      <c r="I28" s="518"/>
      <c r="J28" s="540"/>
      <c r="K28" s="553"/>
      <c r="L28" s="546"/>
      <c r="M28" s="549"/>
      <c r="N28" s="79" t="s">
        <v>530</v>
      </c>
      <c r="O28" s="371" t="s">
        <v>536</v>
      </c>
      <c r="P28" s="79" t="s">
        <v>554</v>
      </c>
      <c r="Q28" s="372">
        <v>21600000</v>
      </c>
      <c r="R28" s="46"/>
      <c r="S28" s="38">
        <v>270</v>
      </c>
      <c r="T28" s="123">
        <v>44589</v>
      </c>
      <c r="U28" s="67">
        <v>21600000</v>
      </c>
      <c r="V28" s="38">
        <v>1298</v>
      </c>
      <c r="W28" s="123" t="s">
        <v>860</v>
      </c>
      <c r="X28" s="67">
        <v>21600000</v>
      </c>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row>
    <row r="29" spans="1:129" s="51" customFormat="1" ht="15" x14ac:dyDescent="0.25">
      <c r="A29" s="518"/>
      <c r="B29" s="531"/>
      <c r="C29" s="531"/>
      <c r="D29" s="518"/>
      <c r="E29" s="531"/>
      <c r="F29" s="540"/>
      <c r="G29" s="534"/>
      <c r="H29" s="518"/>
      <c r="I29" s="518"/>
      <c r="J29" s="540"/>
      <c r="K29" s="553"/>
      <c r="L29" s="546"/>
      <c r="M29" s="549"/>
      <c r="N29" s="79" t="s">
        <v>941</v>
      </c>
      <c r="O29" s="371" t="s">
        <v>932</v>
      </c>
      <c r="P29" s="79" t="s">
        <v>945</v>
      </c>
      <c r="Q29" s="372">
        <v>31147000</v>
      </c>
      <c r="R29" s="46"/>
      <c r="S29" s="38">
        <v>482</v>
      </c>
      <c r="T29" s="123" t="s">
        <v>1016</v>
      </c>
      <c r="U29" s="67">
        <v>31147000</v>
      </c>
      <c r="V29" s="38">
        <v>2474</v>
      </c>
      <c r="W29" s="123">
        <v>44690</v>
      </c>
      <c r="X29" s="288">
        <v>31147000</v>
      </c>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row>
    <row r="30" spans="1:129" s="51" customFormat="1" ht="15" x14ac:dyDescent="0.25">
      <c r="A30" s="518"/>
      <c r="B30" s="531"/>
      <c r="C30" s="531"/>
      <c r="D30" s="518"/>
      <c r="E30" s="531"/>
      <c r="F30" s="540"/>
      <c r="G30" s="534"/>
      <c r="H30" s="518"/>
      <c r="I30" s="518"/>
      <c r="J30" s="540"/>
      <c r="K30" s="553"/>
      <c r="L30" s="546"/>
      <c r="M30" s="549"/>
      <c r="N30" s="79" t="s">
        <v>942</v>
      </c>
      <c r="O30" s="371" t="s">
        <v>933</v>
      </c>
      <c r="P30" s="79" t="s">
        <v>946</v>
      </c>
      <c r="Q30" s="372">
        <v>23894000</v>
      </c>
      <c r="R30" s="46"/>
      <c r="S30" s="38">
        <v>481</v>
      </c>
      <c r="T30" s="123" t="s">
        <v>1016</v>
      </c>
      <c r="U30" s="67">
        <v>23894000</v>
      </c>
      <c r="V30" s="38">
        <v>2473</v>
      </c>
      <c r="W30" s="123">
        <v>44690</v>
      </c>
      <c r="X30" s="288">
        <v>23894000</v>
      </c>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row>
    <row r="31" spans="1:129" s="51" customFormat="1" ht="15" x14ac:dyDescent="0.25">
      <c r="A31" s="518"/>
      <c r="B31" s="531"/>
      <c r="C31" s="531"/>
      <c r="D31" s="518"/>
      <c r="E31" s="531"/>
      <c r="F31" s="540"/>
      <c r="G31" s="534"/>
      <c r="H31" s="518"/>
      <c r="I31" s="518"/>
      <c r="J31" s="540"/>
      <c r="K31" s="553"/>
      <c r="L31" s="546"/>
      <c r="M31" s="549"/>
      <c r="N31" s="79" t="s">
        <v>943</v>
      </c>
      <c r="O31" s="371" t="s">
        <v>934</v>
      </c>
      <c r="P31" s="79" t="s">
        <v>947</v>
      </c>
      <c r="Q31" s="372">
        <v>15504400</v>
      </c>
      <c r="R31" s="46"/>
      <c r="S31" s="38">
        <v>493</v>
      </c>
      <c r="T31" s="123" t="s">
        <v>1018</v>
      </c>
      <c r="U31" s="67">
        <v>15504400</v>
      </c>
      <c r="V31" s="38">
        <v>3298</v>
      </c>
      <c r="W31" s="123">
        <v>44743</v>
      </c>
      <c r="X31" s="295">
        <v>15504400</v>
      </c>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row>
    <row r="32" spans="1:129" s="51" customFormat="1" ht="15" x14ac:dyDescent="0.25">
      <c r="A32" s="518"/>
      <c r="B32" s="531"/>
      <c r="C32" s="531"/>
      <c r="D32" s="518"/>
      <c r="E32" s="531"/>
      <c r="F32" s="540"/>
      <c r="G32" s="534"/>
      <c r="H32" s="518"/>
      <c r="I32" s="518"/>
      <c r="J32" s="540"/>
      <c r="K32" s="553"/>
      <c r="L32" s="546"/>
      <c r="M32" s="549"/>
      <c r="N32" s="79" t="s">
        <v>944</v>
      </c>
      <c r="O32" s="161" t="s">
        <v>890</v>
      </c>
      <c r="P32" s="79" t="s">
        <v>948</v>
      </c>
      <c r="Q32" s="372"/>
      <c r="R32" s="46"/>
      <c r="S32" s="38"/>
      <c r="T32" s="123"/>
      <c r="U32" s="67"/>
      <c r="V32" s="38"/>
      <c r="W32" s="123"/>
      <c r="X32" s="67"/>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row>
    <row r="33" spans="1:129" s="51" customFormat="1" ht="15" x14ac:dyDescent="0.25">
      <c r="A33" s="518"/>
      <c r="B33" s="531"/>
      <c r="C33" s="531"/>
      <c r="D33" s="518"/>
      <c r="E33" s="531"/>
      <c r="F33" s="540"/>
      <c r="G33" s="534"/>
      <c r="H33" s="518"/>
      <c r="I33" s="518"/>
      <c r="J33" s="540"/>
      <c r="K33" s="553"/>
      <c r="L33" s="546"/>
      <c r="M33" s="549"/>
      <c r="N33" s="79" t="s">
        <v>1334</v>
      </c>
      <c r="O33" s="371" t="s">
        <v>1335</v>
      </c>
      <c r="P33" s="79" t="s">
        <v>1336</v>
      </c>
      <c r="Q33" s="372">
        <v>3000000</v>
      </c>
      <c r="R33" s="46"/>
      <c r="S33" s="267">
        <v>607</v>
      </c>
      <c r="T33" s="123">
        <v>44699</v>
      </c>
      <c r="U33" s="288">
        <v>3000000</v>
      </c>
      <c r="V33" s="267">
        <v>2758</v>
      </c>
      <c r="W33" s="123">
        <v>44712</v>
      </c>
      <c r="X33" s="288">
        <v>3000000</v>
      </c>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row>
    <row r="34" spans="1:129" s="51" customFormat="1" ht="15" x14ac:dyDescent="0.25">
      <c r="A34" s="518"/>
      <c r="B34" s="531"/>
      <c r="C34" s="531"/>
      <c r="D34" s="518"/>
      <c r="E34" s="531"/>
      <c r="F34" s="540"/>
      <c r="G34" s="534"/>
      <c r="H34" s="518"/>
      <c r="I34" s="518"/>
      <c r="J34" s="540"/>
      <c r="K34" s="553"/>
      <c r="L34" s="546"/>
      <c r="M34" s="549"/>
      <c r="N34" s="79" t="s">
        <v>1337</v>
      </c>
      <c r="O34" s="371" t="s">
        <v>1338</v>
      </c>
      <c r="P34" s="79" t="s">
        <v>1339</v>
      </c>
      <c r="Q34" s="372">
        <v>3350000</v>
      </c>
      <c r="R34" s="46"/>
      <c r="S34" s="267">
        <v>673</v>
      </c>
      <c r="T34" s="123">
        <v>44712</v>
      </c>
      <c r="U34" s="288">
        <v>3350000</v>
      </c>
      <c r="V34" s="267">
        <v>2791</v>
      </c>
      <c r="W34" s="123">
        <v>44713</v>
      </c>
      <c r="X34" s="288">
        <v>3350000</v>
      </c>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row>
    <row r="35" spans="1:129" s="51" customFormat="1" ht="15" x14ac:dyDescent="0.25">
      <c r="A35" s="518"/>
      <c r="B35" s="531"/>
      <c r="C35" s="531"/>
      <c r="D35" s="518"/>
      <c r="E35" s="531"/>
      <c r="F35" s="540"/>
      <c r="G35" s="534"/>
      <c r="H35" s="518"/>
      <c r="I35" s="518"/>
      <c r="J35" s="540"/>
      <c r="K35" s="553"/>
      <c r="L35" s="546"/>
      <c r="M35" s="549"/>
      <c r="N35" s="79" t="s">
        <v>1340</v>
      </c>
      <c r="O35" s="371" t="s">
        <v>1341</v>
      </c>
      <c r="P35" s="79" t="s">
        <v>1342</v>
      </c>
      <c r="Q35" s="372">
        <v>4500000</v>
      </c>
      <c r="R35" s="46"/>
      <c r="S35" s="267">
        <v>718</v>
      </c>
      <c r="T35" s="123">
        <v>44725</v>
      </c>
      <c r="U35" s="288">
        <v>4500000</v>
      </c>
      <c r="V35" s="267">
        <v>3009</v>
      </c>
      <c r="W35" s="123">
        <v>44735</v>
      </c>
      <c r="X35" s="67">
        <v>4500000</v>
      </c>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row>
    <row r="36" spans="1:129" s="51" customFormat="1" ht="15" x14ac:dyDescent="0.25">
      <c r="A36" s="518"/>
      <c r="B36" s="531"/>
      <c r="C36" s="531"/>
      <c r="D36" s="518"/>
      <c r="E36" s="531"/>
      <c r="F36" s="540"/>
      <c r="G36" s="534"/>
      <c r="H36" s="518"/>
      <c r="I36" s="518"/>
      <c r="J36" s="540"/>
      <c r="K36" s="553"/>
      <c r="L36" s="546"/>
      <c r="M36" s="549"/>
      <c r="N36" s="79" t="s">
        <v>1343</v>
      </c>
      <c r="O36" s="371" t="s">
        <v>1344</v>
      </c>
      <c r="P36" s="79" t="s">
        <v>1345</v>
      </c>
      <c r="Q36" s="372">
        <v>24900000</v>
      </c>
      <c r="R36" s="46"/>
      <c r="S36" s="267">
        <v>806</v>
      </c>
      <c r="T36" s="123">
        <v>44754</v>
      </c>
      <c r="U36" s="67">
        <v>24900000</v>
      </c>
      <c r="V36" s="267">
        <v>3528</v>
      </c>
      <c r="W36" s="123">
        <v>44757</v>
      </c>
      <c r="X36" s="295">
        <v>24900000</v>
      </c>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row>
    <row r="37" spans="1:129" s="51" customFormat="1" ht="15" x14ac:dyDescent="0.25">
      <c r="A37" s="518"/>
      <c r="B37" s="531"/>
      <c r="C37" s="531"/>
      <c r="D37" s="518"/>
      <c r="E37" s="531"/>
      <c r="F37" s="540"/>
      <c r="G37" s="534"/>
      <c r="H37" s="518"/>
      <c r="I37" s="518"/>
      <c r="J37" s="540"/>
      <c r="K37" s="553"/>
      <c r="L37" s="546"/>
      <c r="M37" s="549"/>
      <c r="N37" s="79" t="s">
        <v>1346</v>
      </c>
      <c r="O37" s="371" t="s">
        <v>1347</v>
      </c>
      <c r="P37" s="79" t="s">
        <v>1348</v>
      </c>
      <c r="Q37" s="372">
        <v>15504400</v>
      </c>
      <c r="R37" s="46"/>
      <c r="S37" s="267">
        <v>805</v>
      </c>
      <c r="T37" s="123">
        <v>44754</v>
      </c>
      <c r="U37" s="67">
        <v>15504400</v>
      </c>
      <c r="V37" s="267">
        <v>3527</v>
      </c>
      <c r="W37" s="123">
        <v>44757</v>
      </c>
      <c r="X37" s="295">
        <v>15504400</v>
      </c>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row>
    <row r="38" spans="1:129" s="51" customFormat="1" ht="15" x14ac:dyDescent="0.25">
      <c r="A38" s="518"/>
      <c r="B38" s="531"/>
      <c r="C38" s="531"/>
      <c r="D38" s="518"/>
      <c r="E38" s="531"/>
      <c r="F38" s="540"/>
      <c r="G38" s="534"/>
      <c r="H38" s="518"/>
      <c r="I38" s="518"/>
      <c r="J38" s="540"/>
      <c r="K38" s="553"/>
      <c r="L38" s="546"/>
      <c r="M38" s="549"/>
      <c r="N38" s="79" t="s">
        <v>1571</v>
      </c>
      <c r="O38" s="371">
        <v>381</v>
      </c>
      <c r="P38" s="79" t="s">
        <v>1575</v>
      </c>
      <c r="Q38" s="372">
        <v>23250000</v>
      </c>
      <c r="R38" s="46"/>
      <c r="S38" s="38">
        <v>1058</v>
      </c>
      <c r="T38" s="123">
        <v>44795</v>
      </c>
      <c r="U38" s="67">
        <v>23250000</v>
      </c>
      <c r="V38" s="38">
        <v>4752</v>
      </c>
      <c r="W38" s="123">
        <v>44805</v>
      </c>
      <c r="X38" s="295">
        <v>23250000</v>
      </c>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row>
    <row r="39" spans="1:129" s="51" customFormat="1" ht="15" x14ac:dyDescent="0.25">
      <c r="A39" s="518"/>
      <c r="B39" s="531"/>
      <c r="C39" s="531"/>
      <c r="D39" s="333"/>
      <c r="E39" s="342"/>
      <c r="F39" s="336"/>
      <c r="G39" s="340"/>
      <c r="H39" s="333"/>
      <c r="I39" s="49"/>
      <c r="J39" s="336"/>
      <c r="K39" s="348"/>
      <c r="L39" s="334"/>
      <c r="M39" s="549"/>
      <c r="N39" s="79" t="s">
        <v>1572</v>
      </c>
      <c r="O39" s="371">
        <v>429</v>
      </c>
      <c r="P39" s="79" t="s">
        <v>1576</v>
      </c>
      <c r="Q39" s="372">
        <v>16546667</v>
      </c>
      <c r="R39" s="46"/>
      <c r="S39" s="354">
        <v>981</v>
      </c>
      <c r="T39" s="294">
        <v>44778</v>
      </c>
      <c r="U39" s="295">
        <v>16546667</v>
      </c>
      <c r="V39" s="354">
        <v>4413</v>
      </c>
      <c r="W39" s="294">
        <v>44782</v>
      </c>
      <c r="X39" s="295">
        <v>16546667</v>
      </c>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row>
    <row r="40" spans="1:129" s="51" customFormat="1" ht="15" x14ac:dyDescent="0.25">
      <c r="A40" s="518"/>
      <c r="B40" s="531"/>
      <c r="C40" s="531"/>
      <c r="D40" s="333"/>
      <c r="E40" s="342"/>
      <c r="F40" s="336"/>
      <c r="G40" s="340"/>
      <c r="H40" s="333"/>
      <c r="I40" s="49"/>
      <c r="J40" s="336"/>
      <c r="K40" s="348"/>
      <c r="L40" s="334"/>
      <c r="M40" s="549"/>
      <c r="N40" s="79" t="s">
        <v>1573</v>
      </c>
      <c r="O40" s="371">
        <v>511</v>
      </c>
      <c r="P40" s="79" t="s">
        <v>1577</v>
      </c>
      <c r="Q40" s="372">
        <v>13623333</v>
      </c>
      <c r="R40" s="46"/>
      <c r="S40" s="354">
        <v>1019</v>
      </c>
      <c r="T40" s="294">
        <v>44783</v>
      </c>
      <c r="U40" s="295">
        <v>13623333</v>
      </c>
      <c r="V40" s="354">
        <v>4751</v>
      </c>
      <c r="W40" s="294">
        <v>44805</v>
      </c>
      <c r="X40" s="295">
        <v>13623333</v>
      </c>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row>
    <row r="41" spans="1:129" s="51" customFormat="1" ht="15" x14ac:dyDescent="0.25">
      <c r="A41" s="518"/>
      <c r="B41" s="531"/>
      <c r="C41" s="531"/>
      <c r="D41" s="333"/>
      <c r="E41" s="342"/>
      <c r="F41" s="336"/>
      <c r="G41" s="340"/>
      <c r="H41" s="333"/>
      <c r="I41" s="49"/>
      <c r="J41" s="336"/>
      <c r="K41" s="348"/>
      <c r="L41" s="334"/>
      <c r="M41" s="549"/>
      <c r="N41" s="79" t="s">
        <v>1574</v>
      </c>
      <c r="O41" s="371">
        <v>513</v>
      </c>
      <c r="P41" s="79" t="s">
        <v>1578</v>
      </c>
      <c r="Q41" s="372">
        <v>17893333</v>
      </c>
      <c r="R41" s="46"/>
      <c r="S41" s="354">
        <v>1066</v>
      </c>
      <c r="T41" s="294">
        <v>44797</v>
      </c>
      <c r="U41" s="295">
        <v>17893333</v>
      </c>
      <c r="V41" s="354">
        <v>4868</v>
      </c>
      <c r="W41" s="294">
        <v>44806</v>
      </c>
      <c r="X41" s="295">
        <v>17893333</v>
      </c>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row>
    <row r="42" spans="1:129" s="51" customFormat="1" ht="15" x14ac:dyDescent="0.25">
      <c r="A42" s="518"/>
      <c r="B42" s="531"/>
      <c r="C42" s="531"/>
      <c r="D42" s="333"/>
      <c r="E42" s="342"/>
      <c r="F42" s="336"/>
      <c r="G42" s="340"/>
      <c r="H42" s="333"/>
      <c r="I42" s="49"/>
      <c r="J42" s="336"/>
      <c r="K42" s="348"/>
      <c r="L42" s="334"/>
      <c r="M42" s="549"/>
      <c r="N42" s="373"/>
      <c r="O42" s="355"/>
      <c r="P42" s="79"/>
      <c r="Q42" s="295"/>
      <c r="R42" s="46"/>
      <c r="S42" s="354"/>
      <c r="T42" s="294"/>
      <c r="U42" s="295"/>
      <c r="V42" s="354"/>
      <c r="W42" s="294"/>
      <c r="X42" s="295"/>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row>
    <row r="43" spans="1:129" s="51" customFormat="1" ht="15" x14ac:dyDescent="0.25">
      <c r="A43" s="518"/>
      <c r="B43" s="531"/>
      <c r="C43" s="531"/>
      <c r="D43" s="333"/>
      <c r="E43" s="342"/>
      <c r="F43" s="336"/>
      <c r="G43" s="340"/>
      <c r="H43" s="333"/>
      <c r="I43" s="49"/>
      <c r="J43" s="336"/>
      <c r="K43" s="348"/>
      <c r="L43" s="334"/>
      <c r="M43" s="549"/>
      <c r="N43" s="373"/>
      <c r="O43" s="355"/>
      <c r="P43" s="79"/>
      <c r="Q43" s="295"/>
      <c r="R43" s="46"/>
      <c r="S43" s="354"/>
      <c r="T43" s="294"/>
      <c r="U43" s="295"/>
      <c r="V43" s="354"/>
      <c r="W43" s="294"/>
      <c r="X43" s="295"/>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row>
    <row r="44" spans="1:129" s="51" customFormat="1" ht="27" x14ac:dyDescent="0.25">
      <c r="A44" s="518"/>
      <c r="B44" s="531"/>
      <c r="C44" s="531"/>
      <c r="D44" s="44" t="s">
        <v>763</v>
      </c>
      <c r="E44" s="70" t="s">
        <v>119</v>
      </c>
      <c r="F44" s="311">
        <v>2000000</v>
      </c>
      <c r="G44" s="67">
        <v>0</v>
      </c>
      <c r="H44" s="44"/>
      <c r="I44" s="45"/>
      <c r="J44" s="200"/>
      <c r="K44" s="200"/>
      <c r="L44" s="66">
        <f>+F44+G44+H44+J44-K44</f>
        <v>2000000</v>
      </c>
      <c r="M44" s="549"/>
      <c r="N44" s="160" t="s">
        <v>898</v>
      </c>
      <c r="O44" s="371" t="s">
        <v>935</v>
      </c>
      <c r="P44" s="38" t="s">
        <v>938</v>
      </c>
      <c r="Q44" s="372">
        <v>1949034</v>
      </c>
      <c r="R44" s="46"/>
      <c r="S44" s="289">
        <v>517</v>
      </c>
      <c r="T44" s="80">
        <v>44670</v>
      </c>
      <c r="U44" s="288">
        <v>1949034</v>
      </c>
      <c r="V44" s="44">
        <v>3413</v>
      </c>
      <c r="W44" s="80">
        <v>44748</v>
      </c>
      <c r="X44" s="295">
        <v>1949034</v>
      </c>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row>
    <row r="45" spans="1:129" s="51" customFormat="1" ht="27" x14ac:dyDescent="0.25">
      <c r="A45" s="519"/>
      <c r="B45" s="532"/>
      <c r="C45" s="532"/>
      <c r="D45" s="44" t="s">
        <v>764</v>
      </c>
      <c r="E45" s="70" t="s">
        <v>120</v>
      </c>
      <c r="F45" s="311">
        <v>12000000</v>
      </c>
      <c r="G45" s="67">
        <v>0</v>
      </c>
      <c r="H45" s="44"/>
      <c r="I45" s="45"/>
      <c r="J45" s="200"/>
      <c r="K45" s="295">
        <v>12000000</v>
      </c>
      <c r="L45" s="66">
        <f>+F45+G45+H45+J45-K45</f>
        <v>0</v>
      </c>
      <c r="M45" s="550"/>
      <c r="N45" s="44"/>
      <c r="O45" s="44"/>
      <c r="P45" s="44"/>
      <c r="Q45" s="44"/>
      <c r="R45" s="46"/>
      <c r="S45" s="44"/>
      <c r="T45" s="80"/>
      <c r="U45" s="44"/>
      <c r="V45" s="44"/>
      <c r="W45" s="80"/>
      <c r="X45" s="44"/>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row>
    <row r="46" spans="1:129" s="108" customFormat="1" ht="15" x14ac:dyDescent="0.25">
      <c r="A46" s="93"/>
      <c r="B46" s="93"/>
      <c r="C46" s="93"/>
      <c r="D46" s="93"/>
      <c r="E46" s="105"/>
      <c r="F46" s="102"/>
      <c r="G46" s="102"/>
      <c r="H46" s="93"/>
      <c r="I46" s="94"/>
      <c r="J46" s="102"/>
      <c r="K46" s="102"/>
      <c r="L46" s="103">
        <f>SUM(L8:L45)</f>
        <v>644719116</v>
      </c>
      <c r="M46" s="102"/>
      <c r="N46" s="106"/>
      <c r="O46" s="87"/>
      <c r="P46" s="96"/>
      <c r="Q46" s="104">
        <f>SUM(Q8:Q45)</f>
        <v>642541425</v>
      </c>
      <c r="R46" s="90"/>
      <c r="S46" s="87"/>
      <c r="T46" s="96"/>
      <c r="U46" s="104">
        <f>SUM(U8:U45)</f>
        <v>642541425</v>
      </c>
      <c r="V46" s="87"/>
      <c r="W46" s="96"/>
      <c r="X46" s="104">
        <f>SUM(X8:X45)</f>
        <v>641677961</v>
      </c>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7"/>
      <c r="DV46" s="107"/>
      <c r="DW46" s="107"/>
      <c r="DX46" s="107"/>
      <c r="DY46" s="107"/>
    </row>
    <row r="47" spans="1:129" s="51" customFormat="1" ht="63" customHeight="1" x14ac:dyDescent="0.25">
      <c r="A47" s="517" t="s">
        <v>1063</v>
      </c>
      <c r="B47" s="565" t="s">
        <v>251</v>
      </c>
      <c r="C47" s="530" t="s">
        <v>169</v>
      </c>
      <c r="D47" s="184" t="s">
        <v>814</v>
      </c>
      <c r="E47" s="185" t="s">
        <v>246</v>
      </c>
      <c r="F47" s="182">
        <v>0</v>
      </c>
      <c r="G47" s="310">
        <v>167206900</v>
      </c>
      <c r="H47" s="184"/>
      <c r="I47" s="86"/>
      <c r="J47" s="310">
        <v>132000000</v>
      </c>
      <c r="K47" s="190"/>
      <c r="L47" s="183">
        <f>+F47+G47+H47+J47-K47</f>
        <v>299206900</v>
      </c>
      <c r="M47" s="548">
        <v>1366938381</v>
      </c>
      <c r="N47" s="79" t="s">
        <v>1349</v>
      </c>
      <c r="O47" s="371" t="s">
        <v>1350</v>
      </c>
      <c r="P47" s="79" t="s">
        <v>1351</v>
      </c>
      <c r="Q47" s="67">
        <v>297965410</v>
      </c>
      <c r="R47" s="46"/>
      <c r="S47" s="186">
        <v>601</v>
      </c>
      <c r="T47" s="80">
        <v>44697</v>
      </c>
      <c r="U47" s="288">
        <v>297965410</v>
      </c>
      <c r="V47" s="186">
        <v>4901</v>
      </c>
      <c r="W47" s="80">
        <v>44812</v>
      </c>
      <c r="X47" s="186">
        <v>294843920</v>
      </c>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row>
    <row r="48" spans="1:129" s="51" customFormat="1" ht="27" x14ac:dyDescent="0.25">
      <c r="A48" s="518"/>
      <c r="B48" s="566"/>
      <c r="C48" s="531"/>
      <c r="D48" s="186" t="s">
        <v>815</v>
      </c>
      <c r="E48" s="8" t="s">
        <v>165</v>
      </c>
      <c r="F48" s="67">
        <v>0</v>
      </c>
      <c r="G48" s="311">
        <v>689086841</v>
      </c>
      <c r="H48" s="186"/>
      <c r="I48" s="45"/>
      <c r="J48" s="200"/>
      <c r="K48" s="311">
        <v>16000000</v>
      </c>
      <c r="L48" s="66">
        <f>+F48+G48+H48+J48-K48</f>
        <v>673086841</v>
      </c>
      <c r="M48" s="549"/>
      <c r="N48" s="79" t="s">
        <v>1352</v>
      </c>
      <c r="O48" s="371" t="s">
        <v>1353</v>
      </c>
      <c r="P48" s="79" t="s">
        <v>1354</v>
      </c>
      <c r="Q48" s="67">
        <v>672955122</v>
      </c>
      <c r="R48" s="46"/>
      <c r="S48" s="186">
        <v>610</v>
      </c>
      <c r="T48" s="80">
        <v>44701</v>
      </c>
      <c r="U48" s="288">
        <v>672955122</v>
      </c>
      <c r="V48" s="186"/>
      <c r="W48" s="80"/>
      <c r="X48" s="186"/>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row>
    <row r="49" spans="1:129" s="51" customFormat="1" ht="25.5" x14ac:dyDescent="0.25">
      <c r="A49" s="519"/>
      <c r="B49" s="567"/>
      <c r="C49" s="532"/>
      <c r="D49" s="186" t="s">
        <v>817</v>
      </c>
      <c r="E49" s="8" t="s">
        <v>123</v>
      </c>
      <c r="F49" s="67">
        <v>0</v>
      </c>
      <c r="G49" s="311">
        <v>510644640</v>
      </c>
      <c r="H49" s="186"/>
      <c r="I49" s="45"/>
      <c r="J49" s="200"/>
      <c r="K49" s="311">
        <v>116000000</v>
      </c>
      <c r="L49" s="66">
        <f>+F49+G49+H49+J49-K49</f>
        <v>394644640</v>
      </c>
      <c r="M49" s="550"/>
      <c r="N49" s="79" t="s">
        <v>1355</v>
      </c>
      <c r="O49" s="371" t="s">
        <v>1356</v>
      </c>
      <c r="P49" s="79" t="s">
        <v>1357</v>
      </c>
      <c r="Q49" s="67">
        <v>393908264</v>
      </c>
      <c r="R49" s="46"/>
      <c r="S49" s="186">
        <v>592</v>
      </c>
      <c r="T49" s="80">
        <v>44687</v>
      </c>
      <c r="U49" s="288">
        <v>393908264</v>
      </c>
      <c r="V49" s="186">
        <v>4605</v>
      </c>
      <c r="W49" s="80">
        <v>44797</v>
      </c>
      <c r="X49" s="186">
        <v>384277542</v>
      </c>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row>
    <row r="50" spans="1:129" s="51" customFormat="1" ht="15.75" thickBot="1" x14ac:dyDescent="0.3">
      <c r="A50" s="87"/>
      <c r="B50" s="87"/>
      <c r="C50" s="87"/>
      <c r="D50" s="87"/>
      <c r="E50" s="119"/>
      <c r="F50" s="97"/>
      <c r="G50" s="97"/>
      <c r="H50" s="87"/>
      <c r="I50" s="88"/>
      <c r="J50" s="104"/>
      <c r="K50" s="104"/>
      <c r="L50" s="89">
        <f>SUM(L47:L49)</f>
        <v>1366938381</v>
      </c>
      <c r="M50" s="87"/>
      <c r="N50" s="87"/>
      <c r="O50" s="87"/>
      <c r="P50" s="87"/>
      <c r="Q50" s="104">
        <f>SUM(Q47:Q49)</f>
        <v>1364828796</v>
      </c>
      <c r="R50" s="90"/>
      <c r="S50" s="91"/>
      <c r="T50" s="92"/>
      <c r="U50" s="95">
        <f>SUM(U47:U49)</f>
        <v>1364828796</v>
      </c>
      <c r="V50" s="91"/>
      <c r="W50" s="92"/>
      <c r="X50" s="122">
        <f>SUM(X47:X49)</f>
        <v>679121462</v>
      </c>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row>
    <row r="51" spans="1:129" s="64" customFormat="1" ht="17.25" thickBot="1" x14ac:dyDescent="0.35">
      <c r="A51" s="52"/>
      <c r="B51" s="52"/>
      <c r="C51" s="42"/>
      <c r="D51" s="42"/>
      <c r="E51" s="42"/>
      <c r="F51" s="53"/>
      <c r="G51" s="42"/>
      <c r="H51" s="42"/>
      <c r="I51" s="43"/>
      <c r="J51" s="218" t="s">
        <v>29</v>
      </c>
      <c r="K51" s="219"/>
      <c r="L51" s="56">
        <f>+L46+L50</f>
        <v>2011657497</v>
      </c>
      <c r="M51" s="57"/>
      <c r="N51" s="57"/>
      <c r="O51" s="57"/>
      <c r="P51" s="57"/>
      <c r="Q51" s="68">
        <f>+Q46+Q50</f>
        <v>2007370221</v>
      </c>
      <c r="R51" s="58">
        <f>(Q51*1)/L51</f>
        <v>0.99786878432019688</v>
      </c>
      <c r="S51" s="59"/>
      <c r="T51" s="60"/>
      <c r="U51" s="61">
        <f>+U46+U50</f>
        <v>2007370221</v>
      </c>
      <c r="V51" s="59"/>
      <c r="W51" s="60"/>
      <c r="X51" s="62">
        <f>+X46+X50</f>
        <v>1320799423</v>
      </c>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row>
    <row r="52" spans="1:129" ht="15" x14ac:dyDescent="0.25">
      <c r="R52" s="4"/>
    </row>
    <row r="53" spans="1:129" ht="15" x14ac:dyDescent="0.25">
      <c r="Q53" s="39"/>
      <c r="R53" s="6"/>
      <c r="S53" s="39"/>
    </row>
    <row r="54" spans="1:129" ht="15" x14ac:dyDescent="0.25">
      <c r="Q54" s="39"/>
      <c r="R54" s="6"/>
      <c r="S54" s="39"/>
    </row>
    <row r="55" spans="1:129" ht="15" x14ac:dyDescent="0.25">
      <c r="Q55" s="39"/>
      <c r="R55" s="6"/>
      <c r="S55" s="39"/>
    </row>
    <row r="56" spans="1:129" ht="15" x14ac:dyDescent="0.25">
      <c r="Q56" s="39"/>
      <c r="R56" s="6"/>
      <c r="S56" s="39"/>
    </row>
    <row r="57" spans="1:129" ht="15" x14ac:dyDescent="0.25">
      <c r="Q57" s="39"/>
      <c r="R57" s="6"/>
      <c r="S57" s="39"/>
    </row>
    <row r="58" spans="1:129" ht="15" x14ac:dyDescent="0.25">
      <c r="Q58" s="39"/>
      <c r="R58" s="6"/>
      <c r="S58" s="39"/>
    </row>
    <row r="59" spans="1:129" ht="15" x14ac:dyDescent="0.25">
      <c r="Q59" s="39"/>
      <c r="R59" s="6"/>
      <c r="S59" s="39"/>
    </row>
    <row r="60" spans="1:129" ht="15" x14ac:dyDescent="0.25">
      <c r="Q60" s="39"/>
      <c r="R60" s="6"/>
      <c r="S60" s="39"/>
    </row>
    <row r="61" spans="1:129" ht="15" x14ac:dyDescent="0.25">
      <c r="Q61" s="39"/>
      <c r="R61" s="7"/>
      <c r="S61" s="39"/>
    </row>
    <row r="62" spans="1:129" ht="15" x14ac:dyDescent="0.25"/>
    <row r="63" spans="1:129" ht="15" x14ac:dyDescent="0.25"/>
    <row r="64" spans="1:129"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customHeight="1" x14ac:dyDescent="0.25"/>
    <row r="105" ht="15"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hidden="1" customHeight="1" x14ac:dyDescent="0.25"/>
    <row r="842" ht="15" hidden="1" customHeight="1" x14ac:dyDescent="0.25"/>
    <row r="843" ht="15" hidden="1" customHeight="1" x14ac:dyDescent="0.25"/>
    <row r="844" ht="15" hidden="1" customHeight="1" x14ac:dyDescent="0.25"/>
    <row r="845" ht="15" hidden="1" customHeight="1" x14ac:dyDescent="0.25"/>
    <row r="846" ht="15" hidden="1"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sheetData>
  <sheetProtection algorithmName="SHA-512" hashValue="i19MckE97FgdmADNStxT1YKT3vtkqeezzcDItnNjPKA7/eJyW7jw2HBJ1kffco81mRV0zdf3vIBviBPRf2c8dA==" saltValue="NneX25dUK7YL3kZGB5XXNA==" spinCount="100000" sheet="1" objects="1" scenarios="1" selectLockedCells="1" selectUnlockedCells="1"/>
  <mergeCells count="34">
    <mergeCell ref="I8:I9"/>
    <mergeCell ref="J8:J9"/>
    <mergeCell ref="K8:K9"/>
    <mergeCell ref="L8:L9"/>
    <mergeCell ref="H8:H9"/>
    <mergeCell ref="F8:F9"/>
    <mergeCell ref="E8:E9"/>
    <mergeCell ref="D8:D9"/>
    <mergeCell ref="G8:G9"/>
    <mergeCell ref="E11:E38"/>
    <mergeCell ref="F11:F38"/>
    <mergeCell ref="G11:G38"/>
    <mergeCell ref="L11:L38"/>
    <mergeCell ref="D11:D38"/>
    <mergeCell ref="H11:H38"/>
    <mergeCell ref="I11:I38"/>
    <mergeCell ref="J11:J38"/>
    <mergeCell ref="K11:K38"/>
    <mergeCell ref="A47:A49"/>
    <mergeCell ref="B47:B49"/>
    <mergeCell ref="C47:C49"/>
    <mergeCell ref="M47:M49"/>
    <mergeCell ref="W2:X2"/>
    <mergeCell ref="B3:V3"/>
    <mergeCell ref="W3:X3"/>
    <mergeCell ref="B4:V5"/>
    <mergeCell ref="W4:X4"/>
    <mergeCell ref="W5:X5"/>
    <mergeCell ref="A8:A45"/>
    <mergeCell ref="B8:B45"/>
    <mergeCell ref="C8:C45"/>
    <mergeCell ref="M8:M45"/>
    <mergeCell ref="A2:A5"/>
    <mergeCell ref="B2:V2"/>
  </mergeCells>
  <conditionalFormatting sqref="R61:R1048576 R51 R7:R45">
    <cfRule type="cellIs" dxfId="1079" priority="21" operator="between">
      <formula>0.51</formula>
      <formula>0.69</formula>
    </cfRule>
    <cfRule type="cellIs" dxfId="1078" priority="22" operator="between">
      <formula>0.51</formula>
      <formula>0.69</formula>
    </cfRule>
    <cfRule type="cellIs" dxfId="1077" priority="23" operator="lessThan">
      <formula>0.5</formula>
    </cfRule>
    <cfRule type="cellIs" dxfId="1076" priority="24" operator="greaterThan">
      <formula>0.7</formula>
    </cfRule>
    <cfRule type="cellIs" dxfId="1075" priority="25" operator="between">
      <formula>0.51</formula>
      <formula>0.69</formula>
    </cfRule>
    <cfRule type="cellIs" dxfId="1074" priority="26" operator="lessThan">
      <formula>50</formula>
    </cfRule>
    <cfRule type="cellIs" dxfId="1073" priority="27" operator="greaterThan">
      <formula>0.7</formula>
    </cfRule>
    <cfRule type="cellIs" dxfId="1072" priority="28" operator="between">
      <formula>0.51</formula>
      <formula>0.69</formula>
    </cfRule>
    <cfRule type="cellIs" dxfId="1071" priority="29" operator="lessThan">
      <formula>0.5</formula>
    </cfRule>
    <cfRule type="cellIs" dxfId="1070" priority="30" operator="greaterThan">
      <formula>0.7</formula>
    </cfRule>
  </conditionalFormatting>
  <conditionalFormatting sqref="R46">
    <cfRule type="cellIs" dxfId="1069" priority="11" operator="between">
      <formula>0.51</formula>
      <formula>0.69</formula>
    </cfRule>
    <cfRule type="cellIs" dxfId="1068" priority="12" operator="between">
      <formula>0.51</formula>
      <formula>0.69</formula>
    </cfRule>
    <cfRule type="cellIs" dxfId="1067" priority="13" operator="lessThan">
      <formula>0.5</formula>
    </cfRule>
    <cfRule type="cellIs" dxfId="1066" priority="14" operator="greaterThan">
      <formula>0.7</formula>
    </cfRule>
    <cfRule type="cellIs" dxfId="1065" priority="15" operator="between">
      <formula>0.51</formula>
      <formula>0.69</formula>
    </cfRule>
    <cfRule type="cellIs" dxfId="1064" priority="16" operator="lessThan">
      <formula>50</formula>
    </cfRule>
    <cfRule type="cellIs" dxfId="1063" priority="17" operator="greaterThan">
      <formula>0.7</formula>
    </cfRule>
    <cfRule type="cellIs" dxfId="1062" priority="18" operator="between">
      <formula>0.51</formula>
      <formula>0.69</formula>
    </cfRule>
    <cfRule type="cellIs" dxfId="1061" priority="19" operator="lessThan">
      <formula>0.5</formula>
    </cfRule>
    <cfRule type="cellIs" dxfId="1060" priority="20" operator="greaterThan">
      <formula>0.7</formula>
    </cfRule>
  </conditionalFormatting>
  <conditionalFormatting sqref="R47:R50">
    <cfRule type="cellIs" dxfId="1059" priority="1" operator="between">
      <formula>0.51</formula>
      <formula>0.69</formula>
    </cfRule>
    <cfRule type="cellIs" dxfId="1058" priority="2" operator="between">
      <formula>0.51</formula>
      <formula>0.69</formula>
    </cfRule>
    <cfRule type="cellIs" dxfId="1057" priority="3" operator="lessThan">
      <formula>0.5</formula>
    </cfRule>
    <cfRule type="cellIs" dxfId="1056" priority="4" operator="greaterThan">
      <formula>0.7</formula>
    </cfRule>
    <cfRule type="cellIs" dxfId="1055" priority="5" operator="between">
      <formula>0.51</formula>
      <formula>0.69</formula>
    </cfRule>
    <cfRule type="cellIs" dxfId="1054" priority="6" operator="lessThan">
      <formula>50</formula>
    </cfRule>
    <cfRule type="cellIs" dxfId="1053" priority="7" operator="greaterThan">
      <formula>0.7</formula>
    </cfRule>
    <cfRule type="cellIs" dxfId="1052" priority="8" operator="between">
      <formula>0.51</formula>
      <formula>0.69</formula>
    </cfRule>
    <cfRule type="cellIs" dxfId="1051" priority="9" operator="lessThan">
      <formula>0.5</formula>
    </cfRule>
    <cfRule type="cellIs" dxfId="1050" priority="10" operator="greaterThan">
      <formula>0.7</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482B"/>
  </sheetPr>
  <dimension ref="A1:EB853"/>
  <sheetViews>
    <sheetView showGridLines="0" zoomScale="80" zoomScaleNormal="80" workbookViewId="0">
      <selection activeCell="S49" sqref="S49"/>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6.85546875" style="40" hidden="1" customWidth="1"/>
    <col min="9" max="9" width="12.7109375" style="40" hidden="1" customWidth="1"/>
    <col min="10" max="10" width="15.140625" style="40" hidden="1" customWidth="1"/>
    <col min="11" max="11" width="15" style="40" hidden="1" customWidth="1"/>
    <col min="12" max="12" width="18.7109375" style="40" customWidth="1"/>
    <col min="13" max="13" width="29.28515625" style="40" customWidth="1"/>
    <col min="14" max="14" width="15.7109375" style="40" customWidth="1"/>
    <col min="15" max="15" width="11.42578125" style="40" customWidth="1"/>
    <col min="16" max="16" width="15.42578125" style="40" customWidth="1"/>
    <col min="17" max="17" width="16.5703125" style="40" bestFit="1" customWidth="1"/>
    <col min="18" max="18" width="11.5703125" style="3" bestFit="1" customWidth="1"/>
    <col min="19" max="19" width="11.42578125" style="40" customWidth="1"/>
    <col min="20" max="20" width="16.7109375" style="35" bestFit="1" customWidth="1"/>
    <col min="21" max="21" width="16.570312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97</v>
      </c>
      <c r="H7" s="41" t="s">
        <v>1144</v>
      </c>
      <c r="I7" s="41"/>
      <c r="J7" s="41" t="s">
        <v>98</v>
      </c>
      <c r="K7" s="41" t="s">
        <v>99</v>
      </c>
      <c r="L7" s="41" t="s">
        <v>3</v>
      </c>
      <c r="M7" s="41" t="s">
        <v>4</v>
      </c>
      <c r="N7" s="41" t="s">
        <v>28</v>
      </c>
      <c r="O7" s="41" t="s">
        <v>21</v>
      </c>
      <c r="P7" s="41" t="s">
        <v>65</v>
      </c>
      <c r="Q7" s="41" t="s">
        <v>31</v>
      </c>
      <c r="R7" s="32" t="s">
        <v>62</v>
      </c>
      <c r="S7" s="126" t="s">
        <v>22</v>
      </c>
      <c r="T7" s="127" t="s">
        <v>23</v>
      </c>
      <c r="U7" s="126" t="s">
        <v>24</v>
      </c>
      <c r="V7" s="126" t="s">
        <v>25</v>
      </c>
      <c r="W7" s="127" t="s">
        <v>26</v>
      </c>
      <c r="X7" s="126"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128" customFormat="1" ht="76.5" customHeight="1" x14ac:dyDescent="0.25">
      <c r="A8" s="517" t="s">
        <v>148</v>
      </c>
      <c r="B8" s="565" t="s">
        <v>149</v>
      </c>
      <c r="C8" s="530" t="s">
        <v>9</v>
      </c>
      <c r="D8" s="44" t="s">
        <v>755</v>
      </c>
      <c r="E8" s="8" t="s">
        <v>150</v>
      </c>
      <c r="F8" s="311">
        <v>7487700</v>
      </c>
      <c r="G8" s="67">
        <v>0</v>
      </c>
      <c r="H8" s="44"/>
      <c r="I8" s="45"/>
      <c r="J8" s="44"/>
      <c r="K8" s="44"/>
      <c r="L8" s="66">
        <f>+F8+G8+H8+J8-K8</f>
        <v>7487700</v>
      </c>
      <c r="M8" s="548">
        <v>41881000</v>
      </c>
      <c r="N8" s="81" t="s">
        <v>1795</v>
      </c>
      <c r="O8" s="371">
        <v>538</v>
      </c>
      <c r="P8" s="81" t="s">
        <v>1796</v>
      </c>
      <c r="Q8" s="377">
        <v>7412700</v>
      </c>
      <c r="R8" s="46"/>
      <c r="S8" s="44">
        <v>1057</v>
      </c>
      <c r="T8" s="80">
        <v>44795</v>
      </c>
      <c r="U8" s="377">
        <v>7412700</v>
      </c>
      <c r="V8" s="44">
        <v>4962</v>
      </c>
      <c r="W8" s="80">
        <v>44818</v>
      </c>
      <c r="X8" s="44">
        <v>7412700</v>
      </c>
    </row>
    <row r="9" spans="1:129" s="128" customFormat="1" ht="40.5" x14ac:dyDescent="0.25">
      <c r="A9" s="518"/>
      <c r="B9" s="566"/>
      <c r="C9" s="531"/>
      <c r="D9" s="44" t="s">
        <v>756</v>
      </c>
      <c r="E9" s="8" t="s">
        <v>151</v>
      </c>
      <c r="F9" s="311">
        <v>9112300</v>
      </c>
      <c r="G9" s="65">
        <v>0</v>
      </c>
      <c r="H9" s="44"/>
      <c r="I9" s="45"/>
      <c r="J9" s="44"/>
      <c r="K9" s="44"/>
      <c r="L9" s="66">
        <f t="shared" ref="L9:L11" si="0">+F9+G9+H9+J9-K9</f>
        <v>9112300</v>
      </c>
      <c r="M9" s="549"/>
      <c r="N9" s="81" t="s">
        <v>1968</v>
      </c>
      <c r="O9" s="371" t="s">
        <v>1972</v>
      </c>
      <c r="P9" s="81" t="s">
        <v>1970</v>
      </c>
      <c r="Q9" s="377">
        <v>5700033</v>
      </c>
      <c r="R9" s="46"/>
      <c r="S9" s="44">
        <v>1112</v>
      </c>
      <c r="T9" s="80">
        <v>44798</v>
      </c>
      <c r="U9" s="377">
        <v>5700033</v>
      </c>
      <c r="V9" s="44">
        <v>5034</v>
      </c>
      <c r="W9" s="80">
        <v>44826</v>
      </c>
      <c r="X9" s="44">
        <v>5577104</v>
      </c>
    </row>
    <row r="10" spans="1:129" s="128" customFormat="1" ht="15" x14ac:dyDescent="0.25">
      <c r="A10" s="518"/>
      <c r="B10" s="566"/>
      <c r="C10" s="531"/>
      <c r="D10" s="355"/>
      <c r="E10" s="8"/>
      <c r="F10" s="311"/>
      <c r="G10" s="260"/>
      <c r="H10" s="355"/>
      <c r="I10" s="45"/>
      <c r="J10" s="355"/>
      <c r="K10" s="355"/>
      <c r="L10" s="66"/>
      <c r="M10" s="549"/>
      <c r="N10" s="81" t="s">
        <v>1969</v>
      </c>
      <c r="O10" s="371" t="s">
        <v>1973</v>
      </c>
      <c r="P10" s="81" t="s">
        <v>1971</v>
      </c>
      <c r="Q10" s="377">
        <v>2905500</v>
      </c>
      <c r="R10" s="46"/>
      <c r="S10" s="355">
        <v>1190</v>
      </c>
      <c r="T10" s="80">
        <v>44826</v>
      </c>
      <c r="U10" s="377">
        <v>2905500</v>
      </c>
      <c r="V10" s="355"/>
      <c r="W10" s="80"/>
      <c r="X10" s="355"/>
    </row>
    <row r="11" spans="1:129" s="128" customFormat="1" ht="40.5" x14ac:dyDescent="0.25">
      <c r="A11" s="519"/>
      <c r="B11" s="567"/>
      <c r="C11" s="532"/>
      <c r="D11" s="44" t="s">
        <v>757</v>
      </c>
      <c r="E11" s="70" t="s">
        <v>152</v>
      </c>
      <c r="F11" s="311">
        <v>25281000</v>
      </c>
      <c r="G11" s="67">
        <v>0</v>
      </c>
      <c r="H11" s="44"/>
      <c r="I11" s="45"/>
      <c r="J11" s="44"/>
      <c r="K11" s="44"/>
      <c r="L11" s="66">
        <f t="shared" si="0"/>
        <v>25281000</v>
      </c>
      <c r="M11" s="550"/>
      <c r="N11" s="79" t="s">
        <v>1978</v>
      </c>
      <c r="O11" s="371" t="s">
        <v>1979</v>
      </c>
      <c r="P11" s="81" t="s">
        <v>1976</v>
      </c>
      <c r="Q11" s="377">
        <v>4346000</v>
      </c>
      <c r="R11" s="46"/>
      <c r="S11" s="44">
        <v>1151</v>
      </c>
      <c r="T11" s="80">
        <v>44810</v>
      </c>
      <c r="U11" s="377">
        <v>4346000</v>
      </c>
      <c r="V11" s="44"/>
      <c r="W11" s="80"/>
      <c r="X11" s="44"/>
    </row>
    <row r="12" spans="1:129" s="50" customFormat="1" ht="15" x14ac:dyDescent="0.25">
      <c r="A12" s="326"/>
      <c r="B12" s="347"/>
      <c r="C12" s="329"/>
      <c r="D12" s="326"/>
      <c r="E12" s="139"/>
      <c r="F12" s="337"/>
      <c r="G12" s="341"/>
      <c r="H12" s="326"/>
      <c r="I12" s="86"/>
      <c r="J12" s="326"/>
      <c r="K12" s="326"/>
      <c r="L12" s="327"/>
      <c r="M12" s="328"/>
      <c r="N12" s="79" t="s">
        <v>1969</v>
      </c>
      <c r="O12" s="371" t="s">
        <v>1980</v>
      </c>
      <c r="P12" s="81" t="s">
        <v>1977</v>
      </c>
      <c r="Q12" s="377">
        <v>20268000</v>
      </c>
      <c r="R12" s="46"/>
      <c r="S12" s="355">
        <v>1190</v>
      </c>
      <c r="T12" s="80">
        <v>44826</v>
      </c>
      <c r="U12" s="377">
        <v>20268000</v>
      </c>
      <c r="V12" s="355"/>
      <c r="W12" s="80"/>
      <c r="X12" s="355"/>
    </row>
    <row r="13" spans="1:129" s="108" customFormat="1" ht="15" x14ac:dyDescent="0.25">
      <c r="A13" s="93"/>
      <c r="B13" s="93"/>
      <c r="C13" s="93"/>
      <c r="D13" s="93"/>
      <c r="E13" s="105"/>
      <c r="F13" s="102"/>
      <c r="G13" s="102"/>
      <c r="H13" s="93"/>
      <c r="I13" s="94"/>
      <c r="J13" s="93"/>
      <c r="K13" s="93"/>
      <c r="L13" s="103">
        <f>SUM(L8:L11)</f>
        <v>41881000</v>
      </c>
      <c r="M13" s="102"/>
      <c r="N13" s="106"/>
      <c r="O13" s="87"/>
      <c r="P13" s="96"/>
      <c r="Q13" s="104">
        <f>SUM(Q8:Q12)</f>
        <v>40632233</v>
      </c>
      <c r="R13" s="90"/>
      <c r="S13" s="87"/>
      <c r="T13" s="96"/>
      <c r="U13" s="104">
        <f>SUM(U8:U12)</f>
        <v>40632233</v>
      </c>
      <c r="V13" s="87"/>
      <c r="W13" s="96"/>
      <c r="X13" s="104">
        <f>SUM(X8:X12)</f>
        <v>12989804</v>
      </c>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row>
    <row r="14" spans="1:129" s="113" customFormat="1" ht="71.25" customHeight="1" x14ac:dyDescent="0.25">
      <c r="A14" s="517" t="s">
        <v>1093</v>
      </c>
      <c r="B14" s="568" t="s">
        <v>1094</v>
      </c>
      <c r="C14" s="520" t="s">
        <v>1096</v>
      </c>
      <c r="D14" s="192" t="s">
        <v>1163</v>
      </c>
      <c r="E14" s="201" t="s">
        <v>984</v>
      </c>
      <c r="F14" s="208"/>
      <c r="G14" s="208"/>
      <c r="H14" s="310">
        <v>1000000</v>
      </c>
      <c r="I14" s="243"/>
      <c r="J14" s="243"/>
      <c r="K14" s="243"/>
      <c r="L14" s="66">
        <f t="shared" ref="L14:L37" si="1">+F14+G14+H14+J14-K14</f>
        <v>1000000</v>
      </c>
      <c r="M14" s="548">
        <v>49010000</v>
      </c>
      <c r="N14" s="231"/>
      <c r="O14" s="196"/>
      <c r="P14" s="80"/>
      <c r="Q14" s="200"/>
      <c r="R14" s="46"/>
      <c r="S14" s="191"/>
      <c r="T14" s="48"/>
      <c r="U14" s="189"/>
      <c r="V14" s="191"/>
      <c r="W14" s="48"/>
      <c r="X14" s="221"/>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c r="DP14" s="112"/>
      <c r="DQ14" s="112"/>
      <c r="DR14" s="112"/>
      <c r="DS14" s="112"/>
      <c r="DT14" s="112"/>
      <c r="DU14" s="112"/>
      <c r="DV14" s="112"/>
      <c r="DW14" s="112"/>
      <c r="DX14" s="112"/>
      <c r="DY14" s="112"/>
    </row>
    <row r="15" spans="1:129" s="113" customFormat="1" ht="40.5" x14ac:dyDescent="0.25">
      <c r="A15" s="518"/>
      <c r="B15" s="569"/>
      <c r="C15" s="522"/>
      <c r="D15" s="207" t="s">
        <v>1164</v>
      </c>
      <c r="E15" s="201" t="s">
        <v>138</v>
      </c>
      <c r="F15" s="208"/>
      <c r="G15" s="208"/>
      <c r="H15" s="310">
        <v>2000000</v>
      </c>
      <c r="I15" s="243"/>
      <c r="J15" s="243"/>
      <c r="K15" s="243"/>
      <c r="L15" s="238">
        <f t="shared" si="1"/>
        <v>2000000</v>
      </c>
      <c r="M15" s="549"/>
      <c r="N15" s="229"/>
      <c r="O15" s="207"/>
      <c r="P15" s="230"/>
      <c r="Q15" s="204"/>
      <c r="R15" s="46"/>
      <c r="S15" s="206"/>
      <c r="T15" s="48"/>
      <c r="U15" s="203"/>
      <c r="V15" s="206"/>
      <c r="W15" s="48"/>
      <c r="X15" s="221"/>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row>
    <row r="16" spans="1:129" s="113" customFormat="1" ht="27" x14ac:dyDescent="0.25">
      <c r="A16" s="518"/>
      <c r="B16" s="569"/>
      <c r="C16" s="522"/>
      <c r="D16" s="207" t="s">
        <v>1165</v>
      </c>
      <c r="E16" s="201" t="s">
        <v>116</v>
      </c>
      <c r="F16" s="208"/>
      <c r="G16" s="208"/>
      <c r="H16" s="310">
        <v>4000000</v>
      </c>
      <c r="I16" s="243"/>
      <c r="J16" s="243"/>
      <c r="K16" s="243"/>
      <c r="L16" s="238">
        <f t="shared" si="1"/>
        <v>4000000</v>
      </c>
      <c r="M16" s="549"/>
      <c r="N16" s="229"/>
      <c r="O16" s="207"/>
      <c r="P16" s="230"/>
      <c r="Q16" s="204"/>
      <c r="R16" s="46"/>
      <c r="S16" s="206"/>
      <c r="T16" s="48"/>
      <c r="U16" s="203"/>
      <c r="V16" s="206"/>
      <c r="W16" s="48"/>
      <c r="X16" s="221"/>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2"/>
      <c r="CE16" s="112"/>
      <c r="CF16" s="112"/>
      <c r="CG16" s="112"/>
      <c r="CH16" s="112"/>
      <c r="CI16" s="112"/>
      <c r="CJ16" s="112"/>
      <c r="CK16" s="112"/>
      <c r="CL16" s="112"/>
      <c r="CM16" s="112"/>
      <c r="CN16" s="112"/>
      <c r="CO16" s="112"/>
      <c r="CP16" s="112"/>
      <c r="CQ16" s="112"/>
      <c r="CR16" s="112"/>
      <c r="CS16" s="112"/>
      <c r="CT16" s="112"/>
      <c r="CU16" s="112"/>
      <c r="CV16" s="112"/>
      <c r="CW16" s="112"/>
      <c r="CX16" s="112"/>
      <c r="CY16" s="112"/>
      <c r="CZ16" s="112"/>
      <c r="DA16" s="112"/>
      <c r="DB16" s="112"/>
      <c r="DC16" s="112"/>
      <c r="DD16" s="112"/>
      <c r="DE16" s="112"/>
      <c r="DF16" s="112"/>
      <c r="DG16" s="112"/>
      <c r="DH16" s="112"/>
      <c r="DI16" s="112"/>
      <c r="DJ16" s="112"/>
      <c r="DK16" s="112"/>
      <c r="DL16" s="112"/>
      <c r="DM16" s="112"/>
      <c r="DN16" s="112"/>
      <c r="DO16" s="112"/>
      <c r="DP16" s="112"/>
      <c r="DQ16" s="112"/>
      <c r="DR16" s="112"/>
      <c r="DS16" s="112"/>
      <c r="DT16" s="112"/>
      <c r="DU16" s="112"/>
      <c r="DV16" s="112"/>
      <c r="DW16" s="112"/>
      <c r="DX16" s="112"/>
      <c r="DY16" s="112"/>
    </row>
    <row r="17" spans="1:129" s="113" customFormat="1" ht="27" x14ac:dyDescent="0.25">
      <c r="A17" s="518"/>
      <c r="B17" s="569"/>
      <c r="C17" s="522"/>
      <c r="D17" s="207" t="s">
        <v>1166</v>
      </c>
      <c r="E17" s="201" t="s">
        <v>165</v>
      </c>
      <c r="F17" s="208"/>
      <c r="G17" s="208"/>
      <c r="H17" s="310">
        <v>5500000</v>
      </c>
      <c r="I17" s="243"/>
      <c r="J17" s="243"/>
      <c r="K17" s="243"/>
      <c r="L17" s="238">
        <f t="shared" si="1"/>
        <v>5500000</v>
      </c>
      <c r="M17" s="549"/>
      <c r="N17" s="229"/>
      <c r="O17" s="207"/>
      <c r="P17" s="230"/>
      <c r="Q17" s="204"/>
      <c r="R17" s="46"/>
      <c r="S17" s="206"/>
      <c r="T17" s="48"/>
      <c r="U17" s="203"/>
      <c r="V17" s="206"/>
      <c r="W17" s="48"/>
      <c r="X17" s="221"/>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c r="BZ17" s="112"/>
      <c r="CA17" s="112"/>
      <c r="CB17" s="112"/>
      <c r="CC17" s="112"/>
      <c r="CD17" s="112"/>
      <c r="CE17" s="112"/>
      <c r="CF17" s="112"/>
      <c r="CG17" s="112"/>
      <c r="CH17" s="112"/>
      <c r="CI17" s="112"/>
      <c r="CJ17" s="112"/>
      <c r="CK17" s="112"/>
      <c r="CL17" s="112"/>
      <c r="CM17" s="112"/>
      <c r="CN17" s="112"/>
      <c r="CO17" s="112"/>
      <c r="CP17" s="112"/>
      <c r="CQ17" s="112"/>
      <c r="CR17" s="112"/>
      <c r="CS17" s="112"/>
      <c r="CT17" s="112"/>
      <c r="CU17" s="112"/>
      <c r="CV17" s="112"/>
      <c r="CW17" s="112"/>
      <c r="CX17" s="112"/>
      <c r="CY17" s="112"/>
      <c r="CZ17" s="112"/>
      <c r="DA17" s="112"/>
      <c r="DB17" s="112"/>
      <c r="DC17" s="112"/>
      <c r="DD17" s="112"/>
      <c r="DE17" s="112"/>
      <c r="DF17" s="112"/>
      <c r="DG17" s="112"/>
      <c r="DH17" s="112"/>
      <c r="DI17" s="112"/>
      <c r="DJ17" s="112"/>
      <c r="DK17" s="112"/>
      <c r="DL17" s="112"/>
      <c r="DM17" s="112"/>
      <c r="DN17" s="112"/>
      <c r="DO17" s="112"/>
      <c r="DP17" s="112"/>
      <c r="DQ17" s="112"/>
      <c r="DR17" s="112"/>
      <c r="DS17" s="112"/>
      <c r="DT17" s="112"/>
      <c r="DU17" s="112"/>
      <c r="DV17" s="112"/>
      <c r="DW17" s="112"/>
      <c r="DX17" s="112"/>
      <c r="DY17" s="112"/>
    </row>
    <row r="18" spans="1:129" s="113" customFormat="1" ht="25.5" x14ac:dyDescent="0.25">
      <c r="A18" s="518"/>
      <c r="B18" s="569"/>
      <c r="C18" s="522"/>
      <c r="D18" s="207" t="s">
        <v>1167</v>
      </c>
      <c r="E18" s="201" t="s">
        <v>1147</v>
      </c>
      <c r="F18" s="208"/>
      <c r="G18" s="208"/>
      <c r="H18" s="310">
        <v>800000</v>
      </c>
      <c r="I18" s="243"/>
      <c r="J18" s="243"/>
      <c r="K18" s="243"/>
      <c r="L18" s="238">
        <f t="shared" si="1"/>
        <v>800000</v>
      </c>
      <c r="M18" s="549"/>
      <c r="N18" s="229"/>
      <c r="O18" s="207"/>
      <c r="P18" s="230"/>
      <c r="Q18" s="204"/>
      <c r="R18" s="46"/>
      <c r="S18" s="206"/>
      <c r="T18" s="48"/>
      <c r="U18" s="203"/>
      <c r="V18" s="206"/>
      <c r="W18" s="48"/>
      <c r="X18" s="221"/>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A18" s="112"/>
      <c r="CB18" s="112"/>
      <c r="CC18" s="112"/>
      <c r="CD18" s="112"/>
      <c r="CE18" s="112"/>
      <c r="CF18" s="112"/>
      <c r="CG18" s="112"/>
      <c r="CH18" s="112"/>
      <c r="CI18" s="112"/>
      <c r="CJ18" s="112"/>
      <c r="CK18" s="112"/>
      <c r="CL18" s="112"/>
      <c r="CM18" s="112"/>
      <c r="CN18" s="112"/>
      <c r="CO18" s="112"/>
      <c r="CP18" s="112"/>
      <c r="CQ18" s="112"/>
      <c r="CR18" s="112"/>
      <c r="CS18" s="112"/>
      <c r="CT18" s="112"/>
      <c r="CU18" s="112"/>
      <c r="CV18" s="112"/>
      <c r="CW18" s="112"/>
      <c r="CX18" s="112"/>
      <c r="CY18" s="112"/>
      <c r="CZ18" s="112"/>
      <c r="DA18" s="112"/>
      <c r="DB18" s="112"/>
      <c r="DC18" s="112"/>
      <c r="DD18" s="112"/>
      <c r="DE18" s="112"/>
      <c r="DF18" s="112"/>
      <c r="DG18" s="112"/>
      <c r="DH18" s="112"/>
      <c r="DI18" s="112"/>
      <c r="DJ18" s="112"/>
      <c r="DK18" s="112"/>
      <c r="DL18" s="112"/>
      <c r="DM18" s="112"/>
      <c r="DN18" s="112"/>
      <c r="DO18" s="112"/>
      <c r="DP18" s="112"/>
      <c r="DQ18" s="112"/>
      <c r="DR18" s="112"/>
      <c r="DS18" s="112"/>
      <c r="DT18" s="112"/>
      <c r="DU18" s="112"/>
      <c r="DV18" s="112"/>
      <c r="DW18" s="112"/>
      <c r="DX18" s="112"/>
      <c r="DY18" s="112"/>
    </row>
    <row r="19" spans="1:129" s="113" customFormat="1" ht="27" x14ac:dyDescent="0.25">
      <c r="A19" s="518"/>
      <c r="B19" s="569"/>
      <c r="C19" s="522"/>
      <c r="D19" s="207" t="s">
        <v>1168</v>
      </c>
      <c r="E19" s="201" t="s">
        <v>117</v>
      </c>
      <c r="F19" s="208"/>
      <c r="G19" s="208"/>
      <c r="H19" s="310">
        <v>12960000</v>
      </c>
      <c r="I19" s="243"/>
      <c r="J19" s="243"/>
      <c r="K19" s="243"/>
      <c r="L19" s="238">
        <f t="shared" si="1"/>
        <v>12960000</v>
      </c>
      <c r="M19" s="549"/>
      <c r="N19" s="229"/>
      <c r="O19" s="207"/>
      <c r="P19" s="230"/>
      <c r="Q19" s="204"/>
      <c r="R19" s="46"/>
      <c r="S19" s="206"/>
      <c r="T19" s="48"/>
      <c r="U19" s="203"/>
      <c r="V19" s="206"/>
      <c r="W19" s="48"/>
      <c r="X19" s="221"/>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112"/>
      <c r="CC19" s="112"/>
      <c r="CD19" s="112"/>
      <c r="CE19" s="112"/>
      <c r="CF19" s="112"/>
      <c r="CG19" s="112"/>
      <c r="CH19" s="112"/>
      <c r="CI19" s="112"/>
      <c r="CJ19" s="112"/>
      <c r="CK19" s="112"/>
      <c r="CL19" s="112"/>
      <c r="CM19" s="112"/>
      <c r="CN19" s="112"/>
      <c r="CO19" s="112"/>
      <c r="CP19" s="112"/>
      <c r="CQ19" s="112"/>
      <c r="CR19" s="112"/>
      <c r="CS19" s="112"/>
      <c r="CT19" s="112"/>
      <c r="CU19" s="112"/>
      <c r="CV19" s="112"/>
      <c r="CW19" s="112"/>
      <c r="CX19" s="112"/>
      <c r="CY19" s="112"/>
      <c r="CZ19" s="112"/>
      <c r="DA19" s="112"/>
      <c r="DB19" s="112"/>
      <c r="DC19" s="112"/>
      <c r="DD19" s="112"/>
      <c r="DE19" s="112"/>
      <c r="DF19" s="112"/>
      <c r="DG19" s="112"/>
      <c r="DH19" s="112"/>
      <c r="DI19" s="112"/>
      <c r="DJ19" s="112"/>
      <c r="DK19" s="112"/>
      <c r="DL19" s="112"/>
      <c r="DM19" s="112"/>
      <c r="DN19" s="112"/>
      <c r="DO19" s="112"/>
      <c r="DP19" s="112"/>
      <c r="DQ19" s="112"/>
      <c r="DR19" s="112"/>
      <c r="DS19" s="112"/>
      <c r="DT19" s="112"/>
      <c r="DU19" s="112"/>
      <c r="DV19" s="112"/>
      <c r="DW19" s="112"/>
      <c r="DX19" s="112"/>
      <c r="DY19" s="112"/>
    </row>
    <row r="20" spans="1:129" s="113" customFormat="1" ht="25.5" x14ac:dyDescent="0.25">
      <c r="A20" s="518"/>
      <c r="B20" s="569"/>
      <c r="C20" s="522"/>
      <c r="D20" s="207" t="s">
        <v>1169</v>
      </c>
      <c r="E20" s="201" t="s">
        <v>140</v>
      </c>
      <c r="F20" s="208"/>
      <c r="G20" s="208"/>
      <c r="H20" s="310">
        <v>3250000</v>
      </c>
      <c r="I20" s="243"/>
      <c r="J20" s="243"/>
      <c r="K20" s="243"/>
      <c r="L20" s="238">
        <f t="shared" si="1"/>
        <v>3250000</v>
      </c>
      <c r="M20" s="549"/>
      <c r="N20" s="229"/>
      <c r="O20" s="207"/>
      <c r="P20" s="230"/>
      <c r="Q20" s="204"/>
      <c r="R20" s="46"/>
      <c r="S20" s="206"/>
      <c r="T20" s="48"/>
      <c r="U20" s="203"/>
      <c r="V20" s="206"/>
      <c r="W20" s="48"/>
      <c r="X20" s="221"/>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c r="BZ20" s="112"/>
      <c r="CA20" s="112"/>
      <c r="CB20" s="112"/>
      <c r="CC20" s="112"/>
      <c r="CD20" s="112"/>
      <c r="CE20" s="112"/>
      <c r="CF20" s="112"/>
      <c r="CG20" s="112"/>
      <c r="CH20" s="112"/>
      <c r="CI20" s="112"/>
      <c r="CJ20" s="112"/>
      <c r="CK20" s="112"/>
      <c r="CL20" s="112"/>
      <c r="CM20" s="112"/>
      <c r="CN20" s="112"/>
      <c r="CO20" s="112"/>
      <c r="CP20" s="112"/>
      <c r="CQ20" s="112"/>
      <c r="CR20" s="112"/>
      <c r="CS20" s="112"/>
      <c r="CT20" s="112"/>
      <c r="CU20" s="112"/>
      <c r="CV20" s="112"/>
      <c r="CW20" s="112"/>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2"/>
      <c r="DY20" s="112"/>
    </row>
    <row r="21" spans="1:129" s="113" customFormat="1" ht="27" x14ac:dyDescent="0.25">
      <c r="A21" s="518"/>
      <c r="B21" s="569"/>
      <c r="C21" s="522"/>
      <c r="D21" s="207" t="s">
        <v>1170</v>
      </c>
      <c r="E21" s="201" t="s">
        <v>143</v>
      </c>
      <c r="F21" s="208"/>
      <c r="G21" s="208"/>
      <c r="H21" s="310">
        <v>3000000</v>
      </c>
      <c r="I21" s="243"/>
      <c r="J21" s="243"/>
      <c r="K21" s="243"/>
      <c r="L21" s="238">
        <f t="shared" si="1"/>
        <v>3000000</v>
      </c>
      <c r="M21" s="549"/>
      <c r="N21" s="229"/>
      <c r="O21" s="207"/>
      <c r="P21" s="230"/>
      <c r="Q21" s="204"/>
      <c r="R21" s="46"/>
      <c r="S21" s="206"/>
      <c r="T21" s="48"/>
      <c r="U21" s="203"/>
      <c r="V21" s="206"/>
      <c r="W21" s="48"/>
      <c r="X21" s="221"/>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112"/>
      <c r="CG21" s="112"/>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112"/>
      <c r="DH21" s="112"/>
      <c r="DI21" s="112"/>
      <c r="DJ21" s="112"/>
      <c r="DK21" s="112"/>
      <c r="DL21" s="112"/>
      <c r="DM21" s="112"/>
      <c r="DN21" s="112"/>
      <c r="DO21" s="112"/>
      <c r="DP21" s="112"/>
      <c r="DQ21" s="112"/>
      <c r="DR21" s="112"/>
      <c r="DS21" s="112"/>
      <c r="DT21" s="112"/>
      <c r="DU21" s="112"/>
      <c r="DV21" s="112"/>
      <c r="DW21" s="112"/>
      <c r="DX21" s="112"/>
      <c r="DY21" s="112"/>
    </row>
    <row r="22" spans="1:129" s="113" customFormat="1" ht="67.5" x14ac:dyDescent="0.25">
      <c r="A22" s="518"/>
      <c r="B22" s="569"/>
      <c r="C22" s="522"/>
      <c r="D22" s="207" t="s">
        <v>1171</v>
      </c>
      <c r="E22" s="201" t="s">
        <v>100</v>
      </c>
      <c r="F22" s="208"/>
      <c r="G22" s="208"/>
      <c r="H22" s="310">
        <v>5000000</v>
      </c>
      <c r="I22" s="243"/>
      <c r="J22" s="243"/>
      <c r="K22" s="243"/>
      <c r="L22" s="238">
        <f t="shared" si="1"/>
        <v>5000000</v>
      </c>
      <c r="M22" s="549"/>
      <c r="N22" s="229"/>
      <c r="O22" s="207"/>
      <c r="P22" s="230"/>
      <c r="Q22" s="204"/>
      <c r="R22" s="46"/>
      <c r="S22" s="206"/>
      <c r="T22" s="48"/>
      <c r="U22" s="203"/>
      <c r="V22" s="206"/>
      <c r="W22" s="48"/>
      <c r="X22" s="221"/>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2"/>
      <c r="CS22" s="112"/>
      <c r="CT22" s="112"/>
      <c r="CU22" s="112"/>
      <c r="CV22" s="112"/>
      <c r="CW22" s="112"/>
      <c r="CX22" s="112"/>
      <c r="CY22" s="112"/>
      <c r="CZ22" s="112"/>
      <c r="DA22" s="112"/>
      <c r="DB22" s="112"/>
      <c r="DC22" s="112"/>
      <c r="DD22" s="112"/>
      <c r="DE22" s="112"/>
      <c r="DF22" s="112"/>
      <c r="DG22" s="112"/>
      <c r="DH22" s="112"/>
      <c r="DI22" s="112"/>
      <c r="DJ22" s="112"/>
      <c r="DK22" s="112"/>
      <c r="DL22" s="112"/>
      <c r="DM22" s="112"/>
      <c r="DN22" s="112"/>
      <c r="DO22" s="112"/>
      <c r="DP22" s="112"/>
      <c r="DQ22" s="112"/>
      <c r="DR22" s="112"/>
      <c r="DS22" s="112"/>
      <c r="DT22" s="112"/>
      <c r="DU22" s="112"/>
      <c r="DV22" s="112"/>
      <c r="DW22" s="112"/>
      <c r="DX22" s="112"/>
      <c r="DY22" s="112"/>
    </row>
    <row r="23" spans="1:129" s="113" customFormat="1" ht="40.5" x14ac:dyDescent="0.25">
      <c r="A23" s="518"/>
      <c r="B23" s="569"/>
      <c r="C23" s="522"/>
      <c r="D23" s="207" t="s">
        <v>1172</v>
      </c>
      <c r="E23" s="201" t="s">
        <v>151</v>
      </c>
      <c r="F23" s="208"/>
      <c r="G23" s="208"/>
      <c r="H23" s="310">
        <v>500000</v>
      </c>
      <c r="I23" s="243"/>
      <c r="J23" s="243"/>
      <c r="K23" s="243"/>
      <c r="L23" s="238">
        <f t="shared" si="1"/>
        <v>500000</v>
      </c>
      <c r="M23" s="549"/>
      <c r="N23" s="229"/>
      <c r="O23" s="207"/>
      <c r="P23" s="230"/>
      <c r="Q23" s="204"/>
      <c r="R23" s="46"/>
      <c r="S23" s="206"/>
      <c r="T23" s="48"/>
      <c r="U23" s="203"/>
      <c r="V23" s="206"/>
      <c r="W23" s="48"/>
      <c r="X23" s="221"/>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c r="CL23" s="112"/>
      <c r="CM23" s="112"/>
      <c r="CN23" s="112"/>
      <c r="CO23" s="112"/>
      <c r="CP23" s="112"/>
      <c r="CQ23" s="112"/>
      <c r="CR23" s="112"/>
      <c r="CS23" s="112"/>
      <c r="CT23" s="112"/>
      <c r="CU23" s="112"/>
      <c r="CV23" s="112"/>
      <c r="CW23" s="112"/>
      <c r="CX23" s="112"/>
      <c r="CY23" s="112"/>
      <c r="CZ23" s="112"/>
      <c r="DA23" s="112"/>
      <c r="DB23" s="112"/>
      <c r="DC23" s="112"/>
      <c r="DD23" s="112"/>
      <c r="DE23" s="112"/>
      <c r="DF23" s="112"/>
      <c r="DG23" s="112"/>
      <c r="DH23" s="112"/>
      <c r="DI23" s="112"/>
      <c r="DJ23" s="112"/>
      <c r="DK23" s="112"/>
      <c r="DL23" s="112"/>
      <c r="DM23" s="112"/>
      <c r="DN23" s="112"/>
      <c r="DO23" s="112"/>
      <c r="DP23" s="112"/>
      <c r="DQ23" s="112"/>
      <c r="DR23" s="112"/>
      <c r="DS23" s="112"/>
      <c r="DT23" s="112"/>
      <c r="DU23" s="112"/>
      <c r="DV23" s="112"/>
      <c r="DW23" s="112"/>
      <c r="DX23" s="112"/>
      <c r="DY23" s="112"/>
    </row>
    <row r="24" spans="1:129" s="113" customFormat="1" ht="54" x14ac:dyDescent="0.25">
      <c r="A24" s="518"/>
      <c r="B24" s="569"/>
      <c r="C24" s="522"/>
      <c r="D24" s="207" t="s">
        <v>1173</v>
      </c>
      <c r="E24" s="201" t="s">
        <v>232</v>
      </c>
      <c r="F24" s="208"/>
      <c r="G24" s="208"/>
      <c r="H24" s="310">
        <v>4000000</v>
      </c>
      <c r="I24" s="243"/>
      <c r="J24" s="243"/>
      <c r="K24" s="243"/>
      <c r="L24" s="238">
        <f t="shared" si="1"/>
        <v>4000000</v>
      </c>
      <c r="M24" s="549"/>
      <c r="N24" s="229"/>
      <c r="O24" s="207"/>
      <c r="P24" s="230"/>
      <c r="Q24" s="204"/>
      <c r="R24" s="46"/>
      <c r="S24" s="206"/>
      <c r="T24" s="48"/>
      <c r="U24" s="203"/>
      <c r="V24" s="206"/>
      <c r="W24" s="48"/>
      <c r="X24" s="221"/>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c r="BZ24" s="112"/>
      <c r="CA24" s="112"/>
      <c r="CB24" s="112"/>
      <c r="CC24" s="112"/>
      <c r="CD24" s="112"/>
      <c r="CE24" s="112"/>
      <c r="CF24" s="112"/>
      <c r="CG24" s="112"/>
      <c r="CH24" s="112"/>
      <c r="CI24" s="112"/>
      <c r="CJ24" s="112"/>
      <c r="CK24" s="112"/>
      <c r="CL24" s="112"/>
      <c r="CM24" s="112"/>
      <c r="CN24" s="112"/>
      <c r="CO24" s="112"/>
      <c r="CP24" s="112"/>
      <c r="CQ24" s="112"/>
      <c r="CR24" s="112"/>
      <c r="CS24" s="112"/>
      <c r="CT24" s="112"/>
      <c r="CU24" s="112"/>
      <c r="CV24" s="112"/>
      <c r="CW24" s="112"/>
      <c r="CX24" s="112"/>
      <c r="CY24" s="112"/>
      <c r="CZ24" s="112"/>
      <c r="DA24" s="112"/>
      <c r="DB24" s="112"/>
      <c r="DC24" s="112"/>
      <c r="DD24" s="112"/>
      <c r="DE24" s="112"/>
      <c r="DF24" s="112"/>
      <c r="DG24" s="112"/>
      <c r="DH24" s="112"/>
      <c r="DI24" s="112"/>
      <c r="DJ24" s="112"/>
      <c r="DK24" s="112"/>
      <c r="DL24" s="112"/>
      <c r="DM24" s="112"/>
      <c r="DN24" s="112"/>
      <c r="DO24" s="112"/>
      <c r="DP24" s="112"/>
      <c r="DQ24" s="112"/>
      <c r="DR24" s="112"/>
      <c r="DS24" s="112"/>
      <c r="DT24" s="112"/>
      <c r="DU24" s="112"/>
      <c r="DV24" s="112"/>
      <c r="DW24" s="112"/>
      <c r="DX24" s="112"/>
      <c r="DY24" s="112"/>
    </row>
    <row r="25" spans="1:129" s="113" customFormat="1" ht="27" x14ac:dyDescent="0.25">
      <c r="A25" s="518"/>
      <c r="B25" s="569"/>
      <c r="C25" s="522"/>
      <c r="D25" s="207" t="s">
        <v>1174</v>
      </c>
      <c r="E25" s="201" t="s">
        <v>120</v>
      </c>
      <c r="F25" s="208"/>
      <c r="G25" s="208"/>
      <c r="H25" s="310">
        <v>1000000</v>
      </c>
      <c r="I25" s="243"/>
      <c r="J25" s="243"/>
      <c r="K25" s="243"/>
      <c r="L25" s="238">
        <f t="shared" si="1"/>
        <v>1000000</v>
      </c>
      <c r="M25" s="549"/>
      <c r="N25" s="229"/>
      <c r="O25" s="207"/>
      <c r="P25" s="230"/>
      <c r="Q25" s="204"/>
      <c r="R25" s="46"/>
      <c r="S25" s="206"/>
      <c r="T25" s="48"/>
      <c r="U25" s="203"/>
      <c r="V25" s="206"/>
      <c r="W25" s="48"/>
      <c r="X25" s="221"/>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row>
    <row r="26" spans="1:129" s="113" customFormat="1" ht="25.5" x14ac:dyDescent="0.25">
      <c r="A26" s="519"/>
      <c r="B26" s="570"/>
      <c r="C26" s="521"/>
      <c r="D26" s="207" t="s">
        <v>1175</v>
      </c>
      <c r="E26" s="201" t="s">
        <v>102</v>
      </c>
      <c r="F26" s="208"/>
      <c r="G26" s="208"/>
      <c r="H26" s="310">
        <v>6000000</v>
      </c>
      <c r="I26" s="243"/>
      <c r="J26" s="243"/>
      <c r="K26" s="243"/>
      <c r="L26" s="238">
        <f t="shared" si="1"/>
        <v>6000000</v>
      </c>
      <c r="M26" s="550"/>
      <c r="N26" s="229"/>
      <c r="O26" s="207"/>
      <c r="P26" s="230"/>
      <c r="Q26" s="204"/>
      <c r="R26" s="46"/>
      <c r="S26" s="206"/>
      <c r="T26" s="48"/>
      <c r="U26" s="203"/>
      <c r="V26" s="206"/>
      <c r="W26" s="48"/>
      <c r="X26" s="221"/>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row>
    <row r="27" spans="1:129" s="108" customFormat="1" ht="15" x14ac:dyDescent="0.25">
      <c r="A27" s="93"/>
      <c r="B27" s="93"/>
      <c r="C27" s="93"/>
      <c r="D27" s="93"/>
      <c r="E27" s="105"/>
      <c r="F27" s="102"/>
      <c r="G27" s="102"/>
      <c r="H27" s="93"/>
      <c r="I27" s="94"/>
      <c r="J27" s="93"/>
      <c r="K27" s="93"/>
      <c r="L27" s="103">
        <f>SUM(L14:L26)</f>
        <v>49010000</v>
      </c>
      <c r="M27" s="102"/>
      <c r="N27" s="106"/>
      <c r="O27" s="87"/>
      <c r="P27" s="96"/>
      <c r="Q27" s="104">
        <f>SUM(Q24:Q26)</f>
        <v>0</v>
      </c>
      <c r="R27" s="90"/>
      <c r="S27" s="87"/>
      <c r="T27" s="96"/>
      <c r="U27" s="104">
        <f>SUM(U24:U26)</f>
        <v>0</v>
      </c>
      <c r="V27" s="87"/>
      <c r="W27" s="96"/>
      <c r="X27" s="104">
        <f>SUM(X24:X26)</f>
        <v>0</v>
      </c>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row>
    <row r="28" spans="1:129" s="113" customFormat="1" ht="71.25" customHeight="1" x14ac:dyDescent="0.25">
      <c r="A28" s="517" t="s">
        <v>1097</v>
      </c>
      <c r="B28" s="568" t="s">
        <v>1095</v>
      </c>
      <c r="C28" s="520" t="s">
        <v>1096</v>
      </c>
      <c r="D28" s="192" t="s">
        <v>1160</v>
      </c>
      <c r="E28" s="201" t="s">
        <v>1159</v>
      </c>
      <c r="F28" s="190"/>
      <c r="G28" s="190"/>
      <c r="H28" s="310">
        <v>4879000</v>
      </c>
      <c r="I28" s="243"/>
      <c r="J28" s="243"/>
      <c r="K28" s="243"/>
      <c r="L28" s="66">
        <f t="shared" si="1"/>
        <v>4879000</v>
      </c>
      <c r="M28" s="551">
        <v>39659000</v>
      </c>
      <c r="N28" s="229"/>
      <c r="O28" s="192"/>
      <c r="P28" s="230"/>
      <c r="Q28" s="190"/>
      <c r="R28" s="46"/>
      <c r="S28" s="191"/>
      <c r="T28" s="48"/>
      <c r="U28" s="189"/>
      <c r="V28" s="191"/>
      <c r="W28" s="48"/>
      <c r="X28" s="221"/>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c r="CR28" s="112"/>
      <c r="CS28" s="112"/>
      <c r="CT28" s="112"/>
      <c r="CU28" s="112"/>
      <c r="CV28" s="112"/>
      <c r="CW28" s="112"/>
      <c r="CX28" s="112"/>
      <c r="CY28" s="112"/>
      <c r="CZ28" s="112"/>
      <c r="DA28" s="112"/>
      <c r="DB28" s="112"/>
      <c r="DC28" s="112"/>
      <c r="DD28" s="112"/>
      <c r="DE28" s="112"/>
      <c r="DF28" s="112"/>
      <c r="DG28" s="112"/>
      <c r="DH28" s="112"/>
      <c r="DI28" s="112"/>
      <c r="DJ28" s="112"/>
      <c r="DK28" s="112"/>
      <c r="DL28" s="112"/>
      <c r="DM28" s="112"/>
      <c r="DN28" s="112"/>
      <c r="DO28" s="112"/>
      <c r="DP28" s="112"/>
      <c r="DQ28" s="112"/>
      <c r="DR28" s="112"/>
      <c r="DS28" s="112"/>
      <c r="DT28" s="112"/>
      <c r="DU28" s="112"/>
      <c r="DV28" s="112"/>
      <c r="DW28" s="112"/>
      <c r="DX28" s="112"/>
      <c r="DY28" s="112"/>
    </row>
    <row r="29" spans="1:129" s="113" customFormat="1" ht="40.5" x14ac:dyDescent="0.25">
      <c r="A29" s="518"/>
      <c r="B29" s="569"/>
      <c r="C29" s="522"/>
      <c r="D29" s="207" t="s">
        <v>1162</v>
      </c>
      <c r="E29" s="201" t="s">
        <v>1161</v>
      </c>
      <c r="F29" s="204"/>
      <c r="G29" s="204"/>
      <c r="H29" s="310">
        <v>1280000</v>
      </c>
      <c r="I29" s="243"/>
      <c r="J29" s="243"/>
      <c r="K29" s="243"/>
      <c r="L29" s="66">
        <f t="shared" si="1"/>
        <v>1280000</v>
      </c>
      <c r="M29" s="551"/>
      <c r="N29" s="225"/>
      <c r="O29" s="206"/>
      <c r="P29" s="48"/>
      <c r="Q29" s="203"/>
      <c r="R29" s="46"/>
      <c r="S29" s="206"/>
      <c r="T29" s="48"/>
      <c r="U29" s="203"/>
      <c r="V29" s="206"/>
      <c r="W29" s="48"/>
      <c r="X29" s="221"/>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row>
    <row r="30" spans="1:129" s="113" customFormat="1" ht="40.5" x14ac:dyDescent="0.25">
      <c r="A30" s="518"/>
      <c r="B30" s="569"/>
      <c r="C30" s="522"/>
      <c r="D30" s="207" t="s">
        <v>1164</v>
      </c>
      <c r="E30" s="201" t="s">
        <v>138</v>
      </c>
      <c r="F30" s="204"/>
      <c r="G30" s="204"/>
      <c r="H30" s="310">
        <v>500000</v>
      </c>
      <c r="I30" s="243"/>
      <c r="J30" s="243"/>
      <c r="K30" s="243"/>
      <c r="L30" s="66">
        <f t="shared" si="1"/>
        <v>500000</v>
      </c>
      <c r="M30" s="551"/>
      <c r="N30" s="225"/>
      <c r="O30" s="206"/>
      <c r="P30" s="48"/>
      <c r="Q30" s="203"/>
      <c r="R30" s="46"/>
      <c r="S30" s="206"/>
      <c r="T30" s="48"/>
      <c r="U30" s="203"/>
      <c r="V30" s="206"/>
      <c r="W30" s="48"/>
      <c r="X30" s="221"/>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row>
    <row r="31" spans="1:129" s="113" customFormat="1" ht="27" x14ac:dyDescent="0.25">
      <c r="A31" s="518"/>
      <c r="B31" s="569"/>
      <c r="C31" s="522"/>
      <c r="D31" s="207" t="s">
        <v>1165</v>
      </c>
      <c r="E31" s="201" t="s">
        <v>116</v>
      </c>
      <c r="F31" s="204"/>
      <c r="G31" s="204"/>
      <c r="H31" s="310">
        <v>2500000</v>
      </c>
      <c r="I31" s="243"/>
      <c r="J31" s="243"/>
      <c r="K31" s="243"/>
      <c r="L31" s="66">
        <f t="shared" si="1"/>
        <v>2500000</v>
      </c>
      <c r="M31" s="551"/>
      <c r="N31" s="225"/>
      <c r="O31" s="206"/>
      <c r="P31" s="48"/>
      <c r="Q31" s="203"/>
      <c r="R31" s="46"/>
      <c r="S31" s="206"/>
      <c r="T31" s="48"/>
      <c r="U31" s="203"/>
      <c r="V31" s="206"/>
      <c r="W31" s="48"/>
      <c r="X31" s="221"/>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c r="CR31" s="112"/>
      <c r="CS31" s="112"/>
      <c r="CT31" s="112"/>
      <c r="CU31" s="112"/>
      <c r="CV31" s="112"/>
      <c r="CW31" s="112"/>
      <c r="CX31" s="112"/>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row>
    <row r="32" spans="1:129" s="113" customFormat="1" ht="27" x14ac:dyDescent="0.25">
      <c r="A32" s="518"/>
      <c r="B32" s="569"/>
      <c r="C32" s="522"/>
      <c r="D32" s="207" t="s">
        <v>1168</v>
      </c>
      <c r="E32" s="201" t="s">
        <v>117</v>
      </c>
      <c r="F32" s="204"/>
      <c r="G32" s="204"/>
      <c r="H32" s="310">
        <v>2200000</v>
      </c>
      <c r="I32" s="243"/>
      <c r="J32" s="243"/>
      <c r="K32" s="243"/>
      <c r="L32" s="66">
        <f t="shared" si="1"/>
        <v>2200000</v>
      </c>
      <c r="M32" s="551"/>
      <c r="N32" s="225"/>
      <c r="O32" s="206"/>
      <c r="P32" s="48"/>
      <c r="Q32" s="203"/>
      <c r="R32" s="46"/>
      <c r="S32" s="206"/>
      <c r="T32" s="48"/>
      <c r="U32" s="203"/>
      <c r="V32" s="206"/>
      <c r="W32" s="48"/>
      <c r="X32" s="221"/>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112"/>
      <c r="CB32" s="112"/>
      <c r="CC32" s="112"/>
      <c r="CD32" s="112"/>
      <c r="CE32" s="112"/>
      <c r="CF32" s="112"/>
      <c r="CG32" s="112"/>
      <c r="CH32" s="112"/>
      <c r="CI32" s="112"/>
      <c r="CJ32" s="112"/>
      <c r="CK32" s="112"/>
      <c r="CL32" s="112"/>
      <c r="CM32" s="112"/>
      <c r="CN32" s="112"/>
      <c r="CO32" s="112"/>
      <c r="CP32" s="112"/>
      <c r="CQ32" s="112"/>
      <c r="CR32" s="112"/>
      <c r="CS32" s="112"/>
      <c r="CT32" s="112"/>
      <c r="CU32" s="112"/>
      <c r="CV32" s="112"/>
      <c r="CW32" s="112"/>
      <c r="CX32" s="112"/>
      <c r="CY32" s="112"/>
      <c r="CZ32" s="112"/>
      <c r="DA32" s="112"/>
      <c r="DB32" s="112"/>
      <c r="DC32" s="112"/>
      <c r="DD32" s="112"/>
      <c r="DE32" s="112"/>
      <c r="DF32" s="112"/>
      <c r="DG32" s="112"/>
      <c r="DH32" s="112"/>
      <c r="DI32" s="112"/>
      <c r="DJ32" s="112"/>
      <c r="DK32" s="112"/>
      <c r="DL32" s="112"/>
      <c r="DM32" s="112"/>
      <c r="DN32" s="112"/>
      <c r="DO32" s="112"/>
      <c r="DP32" s="112"/>
      <c r="DQ32" s="112"/>
      <c r="DR32" s="112"/>
      <c r="DS32" s="112"/>
      <c r="DT32" s="112"/>
      <c r="DU32" s="112"/>
      <c r="DV32" s="112"/>
      <c r="DW32" s="112"/>
      <c r="DX32" s="112"/>
      <c r="DY32" s="112"/>
    </row>
    <row r="33" spans="1:129" s="113" customFormat="1" ht="25.5" x14ac:dyDescent="0.25">
      <c r="A33" s="518"/>
      <c r="B33" s="569"/>
      <c r="C33" s="522"/>
      <c r="D33" s="207" t="s">
        <v>1169</v>
      </c>
      <c r="E33" s="201" t="s">
        <v>140</v>
      </c>
      <c r="F33" s="204"/>
      <c r="G33" s="204"/>
      <c r="H33" s="310">
        <v>800000</v>
      </c>
      <c r="I33" s="243"/>
      <c r="J33" s="243"/>
      <c r="K33" s="243"/>
      <c r="L33" s="66">
        <f t="shared" si="1"/>
        <v>800000</v>
      </c>
      <c r="M33" s="551"/>
      <c r="N33" s="225"/>
      <c r="O33" s="206"/>
      <c r="P33" s="48"/>
      <c r="Q33" s="203"/>
      <c r="R33" s="46"/>
      <c r="S33" s="206"/>
      <c r="T33" s="48"/>
      <c r="U33" s="203"/>
      <c r="V33" s="206"/>
      <c r="W33" s="48"/>
      <c r="X33" s="221"/>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row>
    <row r="34" spans="1:129" s="113" customFormat="1" ht="27" x14ac:dyDescent="0.25">
      <c r="A34" s="518"/>
      <c r="B34" s="569"/>
      <c r="C34" s="522"/>
      <c r="D34" s="207" t="s">
        <v>1170</v>
      </c>
      <c r="E34" s="201" t="s">
        <v>143</v>
      </c>
      <c r="F34" s="204"/>
      <c r="G34" s="204"/>
      <c r="H34" s="310">
        <v>16600000</v>
      </c>
      <c r="I34" s="243"/>
      <c r="J34" s="243"/>
      <c r="K34" s="243"/>
      <c r="L34" s="66">
        <f t="shared" si="1"/>
        <v>16600000</v>
      </c>
      <c r="M34" s="551"/>
      <c r="N34" s="225"/>
      <c r="O34" s="206"/>
      <c r="P34" s="48"/>
      <c r="Q34" s="203"/>
      <c r="R34" s="46"/>
      <c r="S34" s="206"/>
      <c r="T34" s="48"/>
      <c r="U34" s="203"/>
      <c r="V34" s="206"/>
      <c r="W34" s="48"/>
      <c r="X34" s="221"/>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c r="CJ34" s="112"/>
      <c r="CK34" s="112"/>
      <c r="CL34" s="112"/>
      <c r="CM34" s="112"/>
      <c r="CN34" s="112"/>
      <c r="CO34" s="112"/>
      <c r="CP34" s="112"/>
      <c r="CQ34" s="112"/>
      <c r="CR34" s="112"/>
      <c r="CS34" s="112"/>
      <c r="CT34" s="112"/>
      <c r="CU34" s="112"/>
      <c r="CV34" s="112"/>
      <c r="CW34" s="112"/>
      <c r="CX34" s="112"/>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row>
    <row r="35" spans="1:129" s="113" customFormat="1" ht="67.5" x14ac:dyDescent="0.25">
      <c r="A35" s="518"/>
      <c r="B35" s="569"/>
      <c r="C35" s="522"/>
      <c r="D35" s="207" t="s">
        <v>1171</v>
      </c>
      <c r="E35" s="201" t="s">
        <v>100</v>
      </c>
      <c r="F35" s="204"/>
      <c r="G35" s="204"/>
      <c r="H35" s="310">
        <v>1200000</v>
      </c>
      <c r="I35" s="243"/>
      <c r="J35" s="243"/>
      <c r="K35" s="243"/>
      <c r="L35" s="66">
        <f t="shared" si="1"/>
        <v>1200000</v>
      </c>
      <c r="M35" s="551"/>
      <c r="N35" s="225"/>
      <c r="O35" s="206"/>
      <c r="P35" s="48"/>
      <c r="Q35" s="203"/>
      <c r="R35" s="46"/>
      <c r="S35" s="206"/>
      <c r="T35" s="48"/>
      <c r="U35" s="203"/>
      <c r="V35" s="206"/>
      <c r="W35" s="48"/>
      <c r="X35" s="221"/>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row>
    <row r="36" spans="1:129" s="113" customFormat="1" ht="40.5" x14ac:dyDescent="0.25">
      <c r="A36" s="518"/>
      <c r="B36" s="569"/>
      <c r="C36" s="522"/>
      <c r="D36" s="207" t="s">
        <v>1172</v>
      </c>
      <c r="E36" s="201" t="s">
        <v>151</v>
      </c>
      <c r="F36" s="204"/>
      <c r="G36" s="204"/>
      <c r="H36" s="310">
        <v>500000</v>
      </c>
      <c r="I36" s="243"/>
      <c r="J36" s="243"/>
      <c r="K36" s="243"/>
      <c r="L36" s="66">
        <f t="shared" si="1"/>
        <v>500000</v>
      </c>
      <c r="M36" s="551"/>
      <c r="N36" s="225"/>
      <c r="O36" s="206"/>
      <c r="P36" s="48"/>
      <c r="Q36" s="203"/>
      <c r="R36" s="46"/>
      <c r="S36" s="206"/>
      <c r="T36" s="48"/>
      <c r="U36" s="203"/>
      <c r="V36" s="206"/>
      <c r="W36" s="48"/>
      <c r="X36" s="221"/>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2"/>
      <c r="CW36" s="112"/>
      <c r="CX36" s="112"/>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row>
    <row r="37" spans="1:129" s="113" customFormat="1" ht="25.5" x14ac:dyDescent="0.25">
      <c r="A37" s="519"/>
      <c r="B37" s="570"/>
      <c r="C37" s="521"/>
      <c r="D37" s="207" t="s">
        <v>1175</v>
      </c>
      <c r="E37" s="201" t="s">
        <v>102</v>
      </c>
      <c r="F37" s="204"/>
      <c r="G37" s="204"/>
      <c r="H37" s="310">
        <v>9200000</v>
      </c>
      <c r="I37" s="243"/>
      <c r="J37" s="243"/>
      <c r="K37" s="243"/>
      <c r="L37" s="66">
        <f t="shared" si="1"/>
        <v>9200000</v>
      </c>
      <c r="M37" s="551"/>
      <c r="N37" s="225"/>
      <c r="O37" s="206"/>
      <c r="P37" s="48"/>
      <c r="Q37" s="203"/>
      <c r="R37" s="46"/>
      <c r="S37" s="206"/>
      <c r="T37" s="48"/>
      <c r="U37" s="203"/>
      <c r="V37" s="206"/>
      <c r="W37" s="48"/>
      <c r="X37" s="221"/>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12"/>
      <c r="BW37" s="112"/>
      <c r="BX37" s="112"/>
      <c r="BY37" s="112"/>
      <c r="BZ37" s="112"/>
      <c r="CA37" s="112"/>
      <c r="CB37" s="112"/>
      <c r="CC37" s="112"/>
      <c r="CD37" s="112"/>
      <c r="CE37" s="112"/>
      <c r="CF37" s="112"/>
      <c r="CG37" s="112"/>
      <c r="CH37" s="112"/>
      <c r="CI37" s="112"/>
      <c r="CJ37" s="112"/>
      <c r="CK37" s="112"/>
      <c r="CL37" s="112"/>
      <c r="CM37" s="112"/>
      <c r="CN37" s="112"/>
      <c r="CO37" s="112"/>
      <c r="CP37" s="112"/>
      <c r="CQ37" s="112"/>
      <c r="CR37" s="112"/>
      <c r="CS37" s="112"/>
      <c r="CT37" s="112"/>
      <c r="CU37" s="112"/>
      <c r="CV37" s="112"/>
      <c r="CW37" s="112"/>
      <c r="CX37" s="112"/>
      <c r="CY37" s="112"/>
      <c r="CZ37" s="112"/>
      <c r="DA37" s="112"/>
      <c r="DB37" s="112"/>
      <c r="DC37" s="112"/>
      <c r="DD37" s="112"/>
      <c r="DE37" s="112"/>
      <c r="DF37" s="112"/>
      <c r="DG37" s="112"/>
      <c r="DH37" s="112"/>
      <c r="DI37" s="112"/>
      <c r="DJ37" s="112"/>
      <c r="DK37" s="112"/>
      <c r="DL37" s="112"/>
      <c r="DM37" s="112"/>
      <c r="DN37" s="112"/>
      <c r="DO37" s="112"/>
      <c r="DP37" s="112"/>
      <c r="DQ37" s="112"/>
      <c r="DR37" s="112"/>
      <c r="DS37" s="112"/>
      <c r="DT37" s="112"/>
      <c r="DU37" s="112"/>
      <c r="DV37" s="112"/>
      <c r="DW37" s="112"/>
      <c r="DX37" s="112"/>
      <c r="DY37" s="112"/>
    </row>
    <row r="38" spans="1:129" s="108" customFormat="1" ht="15.75" thickBot="1" x14ac:dyDescent="0.3">
      <c r="A38" s="93"/>
      <c r="B38" s="93"/>
      <c r="C38" s="93"/>
      <c r="D38" s="93"/>
      <c r="E38" s="105"/>
      <c r="F38" s="102"/>
      <c r="G38" s="102"/>
      <c r="H38" s="93"/>
      <c r="I38" s="94"/>
      <c r="J38" s="93"/>
      <c r="K38" s="93"/>
      <c r="L38" s="103">
        <f>SUM(L28:L37)</f>
        <v>39659000</v>
      </c>
      <c r="M38" s="102"/>
      <c r="N38" s="106"/>
      <c r="O38" s="87"/>
      <c r="P38" s="96"/>
      <c r="Q38" s="104">
        <f>SUM(Q35:Q37)</f>
        <v>0</v>
      </c>
      <c r="R38" s="90"/>
      <c r="S38" s="87"/>
      <c r="T38" s="96"/>
      <c r="U38" s="104">
        <f>SUM(U35:U37)</f>
        <v>0</v>
      </c>
      <c r="V38" s="87"/>
      <c r="W38" s="96"/>
      <c r="X38" s="104">
        <f>SUM(X35:X37)</f>
        <v>0</v>
      </c>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row>
    <row r="39" spans="1:129" s="64" customFormat="1" ht="17.25" thickBot="1" x14ac:dyDescent="0.35">
      <c r="A39" s="52"/>
      <c r="B39" s="52"/>
      <c r="C39" s="42"/>
      <c r="D39" s="42"/>
      <c r="E39" s="42"/>
      <c r="F39" s="53"/>
      <c r="G39" s="42"/>
      <c r="H39" s="42"/>
      <c r="I39" s="228"/>
      <c r="J39" s="54" t="s">
        <v>29</v>
      </c>
      <c r="K39" s="55"/>
      <c r="L39" s="56">
        <f>+L13+L27+L38</f>
        <v>130550000</v>
      </c>
      <c r="M39" s="57"/>
      <c r="N39" s="57"/>
      <c r="O39" s="57"/>
      <c r="P39" s="57"/>
      <c r="Q39" s="68">
        <f>+Q13</f>
        <v>40632233</v>
      </c>
      <c r="R39" s="58">
        <f>(Q39*1)/L39</f>
        <v>0.31123885867483725</v>
      </c>
      <c r="S39" s="85"/>
      <c r="T39" s="114"/>
      <c r="U39" s="115">
        <f>+U13+U27+U38</f>
        <v>40632233</v>
      </c>
      <c r="V39" s="85"/>
      <c r="W39" s="114"/>
      <c r="X39" s="116">
        <f>+X13+X27+X38</f>
        <v>12989804</v>
      </c>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row>
    <row r="40" spans="1:129" ht="15" x14ac:dyDescent="0.25">
      <c r="R40" s="4"/>
    </row>
    <row r="41" spans="1:129" ht="15" x14ac:dyDescent="0.25">
      <c r="Q41" s="39"/>
      <c r="R41" s="6"/>
      <c r="S41" s="39"/>
    </row>
    <row r="42" spans="1:129" ht="15" x14ac:dyDescent="0.25">
      <c r="Q42" s="39"/>
      <c r="R42" s="6"/>
      <c r="S42" s="39"/>
    </row>
    <row r="43" spans="1:129" ht="15" x14ac:dyDescent="0.25">
      <c r="Q43" s="39"/>
      <c r="R43" s="6"/>
      <c r="S43" s="39"/>
    </row>
    <row r="44" spans="1:129" ht="15" x14ac:dyDescent="0.25">
      <c r="Q44" s="39"/>
      <c r="R44" s="6"/>
      <c r="S44" s="39"/>
    </row>
    <row r="45" spans="1:129" ht="15" x14ac:dyDescent="0.25">
      <c r="Q45" s="39"/>
      <c r="R45" s="6"/>
      <c r="S45" s="39"/>
    </row>
    <row r="46" spans="1:129" ht="15" x14ac:dyDescent="0.25">
      <c r="Q46" s="39"/>
      <c r="R46" s="6"/>
      <c r="S46" s="39"/>
    </row>
    <row r="47" spans="1:129" ht="15" x14ac:dyDescent="0.25">
      <c r="Q47" s="39"/>
      <c r="R47" s="6"/>
      <c r="S47" s="39"/>
    </row>
    <row r="48" spans="1:129" ht="15" x14ac:dyDescent="0.25">
      <c r="Q48" s="39"/>
      <c r="R48" s="6"/>
      <c r="S48" s="39"/>
    </row>
    <row r="49" spans="17:19" ht="15" x14ac:dyDescent="0.25">
      <c r="Q49" s="39"/>
      <c r="R49" s="7"/>
      <c r="S49" s="39"/>
    </row>
    <row r="50" spans="17:19" ht="15" x14ac:dyDescent="0.25"/>
    <row r="51" spans="17:19" ht="15" x14ac:dyDescent="0.25"/>
    <row r="52" spans="17:19" ht="15" x14ac:dyDescent="0.25"/>
    <row r="53" spans="17:19" ht="15" x14ac:dyDescent="0.25"/>
    <row r="54" spans="17:19" ht="15" x14ac:dyDescent="0.25"/>
    <row r="55" spans="17:19" ht="15" x14ac:dyDescent="0.25"/>
    <row r="56" spans="17:19" ht="15" x14ac:dyDescent="0.25"/>
    <row r="57" spans="17:19" ht="15" x14ac:dyDescent="0.25"/>
    <row r="58" spans="17:19" ht="15" x14ac:dyDescent="0.25"/>
    <row r="59" spans="17:19" ht="15" x14ac:dyDescent="0.25"/>
    <row r="60" spans="17:19" ht="15" x14ac:dyDescent="0.25"/>
    <row r="61" spans="17:19" ht="15" x14ac:dyDescent="0.25"/>
    <row r="62" spans="17:19" ht="15" x14ac:dyDescent="0.25"/>
    <row r="63" spans="17:19" ht="15" x14ac:dyDescent="0.25"/>
    <row r="64" spans="17:19"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customHeight="1" x14ac:dyDescent="0.25"/>
    <row r="93" ht="15"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sheetData>
  <sheetProtection algorithmName="SHA-512" hashValue="kZn9tb+H6nm+EFKrjwhsFFpkfBhOHcqjARm9sr4c/GSVQuz4Mo3N2Jlc2KkjvsEqsKzqdXQxSPMyiBz++qIPaQ==" saltValue="Dl3CcyiMbFpowvXZalzhfg==" spinCount="100000" sheet="1" objects="1" scenarios="1" selectLockedCells="1" selectUnlockedCells="1"/>
  <mergeCells count="20">
    <mergeCell ref="A8:A11"/>
    <mergeCell ref="B8:B11"/>
    <mergeCell ref="C8:C11"/>
    <mergeCell ref="M8:M11"/>
    <mergeCell ref="A2:A5"/>
    <mergeCell ref="B2:V2"/>
    <mergeCell ref="W2:X2"/>
    <mergeCell ref="B3:V3"/>
    <mergeCell ref="W3:X3"/>
    <mergeCell ref="B4:V5"/>
    <mergeCell ref="W4:X4"/>
    <mergeCell ref="W5:X5"/>
    <mergeCell ref="M14:M26"/>
    <mergeCell ref="M28:M37"/>
    <mergeCell ref="A14:A26"/>
    <mergeCell ref="B14:B26"/>
    <mergeCell ref="C14:C26"/>
    <mergeCell ref="C28:C37"/>
    <mergeCell ref="B28:B37"/>
    <mergeCell ref="A28:A37"/>
  </mergeCells>
  <conditionalFormatting sqref="R49:R1048576 R7:R12 R39">
    <cfRule type="cellIs" dxfId="1049" priority="31" operator="between">
      <formula>0.51</formula>
      <formula>0.69</formula>
    </cfRule>
    <cfRule type="cellIs" dxfId="1048" priority="32" operator="between">
      <formula>0.51</formula>
      <formula>0.69</formula>
    </cfRule>
    <cfRule type="cellIs" dxfId="1047" priority="33" operator="lessThan">
      <formula>0.5</formula>
    </cfRule>
    <cfRule type="cellIs" dxfId="1046" priority="34" operator="greaterThan">
      <formula>0.7</formula>
    </cfRule>
    <cfRule type="cellIs" dxfId="1045" priority="35" operator="between">
      <formula>0.51</formula>
      <formula>0.69</formula>
    </cfRule>
    <cfRule type="cellIs" dxfId="1044" priority="36" operator="lessThan">
      <formula>50</formula>
    </cfRule>
    <cfRule type="cellIs" dxfId="1043" priority="37" operator="greaterThan">
      <formula>0.7</formula>
    </cfRule>
    <cfRule type="cellIs" dxfId="1042" priority="38" operator="between">
      <formula>0.51</formula>
      <formula>0.69</formula>
    </cfRule>
    <cfRule type="cellIs" dxfId="1041" priority="39" operator="lessThan">
      <formula>0.5</formula>
    </cfRule>
    <cfRule type="cellIs" dxfId="1040" priority="40" operator="greaterThan">
      <formula>0.7</formula>
    </cfRule>
  </conditionalFormatting>
  <conditionalFormatting sqref="R13:R26 R28:R37">
    <cfRule type="cellIs" dxfId="1039" priority="21" operator="between">
      <formula>0.51</formula>
      <formula>0.69</formula>
    </cfRule>
    <cfRule type="cellIs" dxfId="1038" priority="22" operator="between">
      <formula>0.51</formula>
      <formula>0.69</formula>
    </cfRule>
    <cfRule type="cellIs" dxfId="1037" priority="23" operator="lessThan">
      <formula>0.5</formula>
    </cfRule>
    <cfRule type="cellIs" dxfId="1036" priority="24" operator="greaterThan">
      <formula>0.7</formula>
    </cfRule>
    <cfRule type="cellIs" dxfId="1035" priority="25" operator="between">
      <formula>0.51</formula>
      <formula>0.69</formula>
    </cfRule>
    <cfRule type="cellIs" dxfId="1034" priority="26" operator="lessThan">
      <formula>50</formula>
    </cfRule>
    <cfRule type="cellIs" dxfId="1033" priority="27" operator="greaterThan">
      <formula>0.7</formula>
    </cfRule>
    <cfRule type="cellIs" dxfId="1032" priority="28" operator="between">
      <formula>0.51</formula>
      <formula>0.69</formula>
    </cfRule>
    <cfRule type="cellIs" dxfId="1031" priority="29" operator="lessThan">
      <formula>0.5</formula>
    </cfRule>
    <cfRule type="cellIs" dxfId="1030" priority="30" operator="greaterThan">
      <formula>0.7</formula>
    </cfRule>
  </conditionalFormatting>
  <conditionalFormatting sqref="R27">
    <cfRule type="cellIs" dxfId="1029" priority="11" operator="between">
      <formula>0.51</formula>
      <formula>0.69</formula>
    </cfRule>
    <cfRule type="cellIs" dxfId="1028" priority="12" operator="between">
      <formula>0.51</formula>
      <formula>0.69</formula>
    </cfRule>
    <cfRule type="cellIs" dxfId="1027" priority="13" operator="lessThan">
      <formula>0.5</formula>
    </cfRule>
    <cfRule type="cellIs" dxfId="1026" priority="14" operator="greaterThan">
      <formula>0.7</formula>
    </cfRule>
    <cfRule type="cellIs" dxfId="1025" priority="15" operator="between">
      <formula>0.51</formula>
      <formula>0.69</formula>
    </cfRule>
    <cfRule type="cellIs" dxfId="1024" priority="16" operator="lessThan">
      <formula>50</formula>
    </cfRule>
    <cfRule type="cellIs" dxfId="1023" priority="17" operator="greaterThan">
      <formula>0.7</formula>
    </cfRule>
    <cfRule type="cellIs" dxfId="1022" priority="18" operator="between">
      <formula>0.51</formula>
      <formula>0.69</formula>
    </cfRule>
    <cfRule type="cellIs" dxfId="1021" priority="19" operator="lessThan">
      <formula>0.5</formula>
    </cfRule>
    <cfRule type="cellIs" dxfId="1020" priority="20" operator="greaterThan">
      <formula>0.7</formula>
    </cfRule>
  </conditionalFormatting>
  <conditionalFormatting sqref="R38">
    <cfRule type="cellIs" dxfId="1019" priority="1" operator="between">
      <formula>0.51</formula>
      <formula>0.69</formula>
    </cfRule>
    <cfRule type="cellIs" dxfId="1018" priority="2" operator="between">
      <formula>0.51</formula>
      <formula>0.69</formula>
    </cfRule>
    <cfRule type="cellIs" dxfId="1017" priority="3" operator="lessThan">
      <formula>0.5</formula>
    </cfRule>
    <cfRule type="cellIs" dxfId="1016" priority="4" operator="greaterThan">
      <formula>0.7</formula>
    </cfRule>
    <cfRule type="cellIs" dxfId="1015" priority="5" operator="between">
      <formula>0.51</formula>
      <formula>0.69</formula>
    </cfRule>
    <cfRule type="cellIs" dxfId="1014" priority="6" operator="lessThan">
      <formula>50</formula>
    </cfRule>
    <cfRule type="cellIs" dxfId="1013" priority="7" operator="greaterThan">
      <formula>0.7</formula>
    </cfRule>
    <cfRule type="cellIs" dxfId="1012" priority="8" operator="between">
      <formula>0.51</formula>
      <formula>0.69</formula>
    </cfRule>
    <cfRule type="cellIs" dxfId="1011" priority="9" operator="lessThan">
      <formula>0.5</formula>
    </cfRule>
    <cfRule type="cellIs" dxfId="1010" priority="10" operator="greaterThan">
      <formula>0.7</formula>
    </cfRule>
  </conditionalFormatting>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482B"/>
  </sheetPr>
  <dimension ref="A1:EB849"/>
  <sheetViews>
    <sheetView showGridLines="0" topLeftCell="A13" zoomScale="70" zoomScaleNormal="70" workbookViewId="0">
      <selection activeCell="L18" sqref="L18:L29"/>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1.42578125" style="40" hidden="1" customWidth="1"/>
    <col min="9" max="9" width="12.7109375" style="40" hidden="1" customWidth="1"/>
    <col min="10" max="10" width="15.140625" style="40" hidden="1" customWidth="1"/>
    <col min="11" max="11" width="15" style="40" hidden="1" customWidth="1"/>
    <col min="12" max="12" width="18.7109375" style="40" bestFit="1" customWidth="1"/>
    <col min="13" max="13" width="29.28515625" style="40" customWidth="1"/>
    <col min="14" max="14" width="15.7109375" style="40" customWidth="1"/>
    <col min="15" max="15" width="11.42578125" style="40" customWidth="1"/>
    <col min="16" max="16" width="15.42578125" style="40" bestFit="1" customWidth="1"/>
    <col min="17" max="17" width="18.28515625" style="40" bestFit="1" customWidth="1"/>
    <col min="18" max="18" width="11.5703125" style="3" bestFit="1" customWidth="1"/>
    <col min="19" max="19" width="11.42578125" style="40" customWidth="1"/>
    <col min="20" max="20" width="16.7109375" style="35" bestFit="1" customWidth="1"/>
    <col min="21" max="21" width="19.14062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97</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76.5" customHeight="1" x14ac:dyDescent="0.25">
      <c r="A8" s="517" t="s">
        <v>157</v>
      </c>
      <c r="B8" s="530" t="s">
        <v>158</v>
      </c>
      <c r="C8" s="530" t="s">
        <v>74</v>
      </c>
      <c r="D8" s="44" t="s">
        <v>758</v>
      </c>
      <c r="E8" s="8" t="s">
        <v>156</v>
      </c>
      <c r="F8" s="311">
        <v>64000002</v>
      </c>
      <c r="G8" s="67">
        <v>0</v>
      </c>
      <c r="H8" s="44"/>
      <c r="I8" s="45"/>
      <c r="J8" s="44"/>
      <c r="K8" s="44"/>
      <c r="L8" s="66">
        <f>+F8+G8+H8+J8-K8</f>
        <v>64000002</v>
      </c>
      <c r="M8" s="548">
        <v>221600002</v>
      </c>
      <c r="N8" s="44"/>
      <c r="O8" s="44"/>
      <c r="P8" s="44"/>
      <c r="Q8" s="44"/>
      <c r="R8" s="46"/>
      <c r="S8" s="44"/>
      <c r="T8" s="80"/>
      <c r="U8" s="44"/>
      <c r="V8" s="44"/>
      <c r="W8" s="80"/>
      <c r="X8" s="44"/>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51" customFormat="1" ht="42" customHeight="1" x14ac:dyDescent="0.25">
      <c r="A9" s="519"/>
      <c r="B9" s="532"/>
      <c r="C9" s="532"/>
      <c r="D9" s="517" t="s">
        <v>759</v>
      </c>
      <c r="E9" s="530" t="s">
        <v>144</v>
      </c>
      <c r="F9" s="311">
        <v>249600000</v>
      </c>
      <c r="G9" s="65">
        <v>0</v>
      </c>
      <c r="H9" s="44"/>
      <c r="I9" s="45"/>
      <c r="J9" s="44"/>
      <c r="K9" s="295">
        <v>92000000</v>
      </c>
      <c r="L9" s="545">
        <f>+F9+G9+H9+J9-K9</f>
        <v>157600000</v>
      </c>
      <c r="M9" s="549"/>
      <c r="N9" s="79" t="s">
        <v>2005</v>
      </c>
      <c r="O9" s="371" t="s">
        <v>2010</v>
      </c>
      <c r="P9" s="81" t="s">
        <v>1799</v>
      </c>
      <c r="Q9" s="377">
        <v>1000000</v>
      </c>
      <c r="R9" s="46"/>
      <c r="S9" s="44"/>
      <c r="T9" s="80"/>
      <c r="U9" s="44"/>
      <c r="V9" s="44"/>
      <c r="W9" s="80"/>
      <c r="X9" s="44"/>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29" s="51" customFormat="1" ht="42" customHeight="1" x14ac:dyDescent="0.25">
      <c r="A10" s="326"/>
      <c r="B10" s="329"/>
      <c r="C10" s="329"/>
      <c r="D10" s="518"/>
      <c r="E10" s="531"/>
      <c r="F10" s="337"/>
      <c r="G10" s="344"/>
      <c r="H10" s="326"/>
      <c r="I10" s="86"/>
      <c r="J10" s="326"/>
      <c r="K10" s="341"/>
      <c r="L10" s="546"/>
      <c r="M10" s="549"/>
      <c r="N10" s="79" t="s">
        <v>2006</v>
      </c>
      <c r="O10" s="371" t="s">
        <v>2011</v>
      </c>
      <c r="P10" s="81" t="s">
        <v>2001</v>
      </c>
      <c r="Q10" s="377">
        <v>14313333</v>
      </c>
      <c r="R10" s="46"/>
      <c r="S10" s="355">
        <v>1114</v>
      </c>
      <c r="T10" s="80">
        <v>44798</v>
      </c>
      <c r="U10" s="377">
        <v>14313333</v>
      </c>
      <c r="V10" s="355">
        <v>5011</v>
      </c>
      <c r="W10" s="80">
        <v>44824</v>
      </c>
      <c r="X10" s="295">
        <v>10893333</v>
      </c>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row>
    <row r="11" spans="1:129" s="51" customFormat="1" ht="42" customHeight="1" x14ac:dyDescent="0.25">
      <c r="A11" s="326"/>
      <c r="B11" s="329"/>
      <c r="C11" s="329"/>
      <c r="D11" s="518"/>
      <c r="E11" s="531"/>
      <c r="F11" s="337"/>
      <c r="G11" s="344"/>
      <c r="H11" s="326"/>
      <c r="I11" s="86"/>
      <c r="J11" s="326"/>
      <c r="K11" s="341"/>
      <c r="L11" s="546"/>
      <c r="M11" s="549"/>
      <c r="N11" s="79" t="s">
        <v>2007</v>
      </c>
      <c r="O11" s="371" t="s">
        <v>2012</v>
      </c>
      <c r="P11" s="81" t="s">
        <v>2002</v>
      </c>
      <c r="Q11" s="377">
        <v>9416667</v>
      </c>
      <c r="R11" s="46"/>
      <c r="S11" s="355">
        <v>1111</v>
      </c>
      <c r="T11" s="80">
        <v>44798</v>
      </c>
      <c r="U11" s="295">
        <v>9416667</v>
      </c>
      <c r="V11" s="355">
        <v>4869</v>
      </c>
      <c r="W11" s="80">
        <v>44809</v>
      </c>
      <c r="X11" s="295">
        <v>9416667</v>
      </c>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row>
    <row r="12" spans="1:129" s="51" customFormat="1" ht="42" customHeight="1" x14ac:dyDescent="0.25">
      <c r="A12" s="326"/>
      <c r="B12" s="329"/>
      <c r="C12" s="329"/>
      <c r="D12" s="518"/>
      <c r="E12" s="531"/>
      <c r="F12" s="337"/>
      <c r="G12" s="344"/>
      <c r="H12" s="326"/>
      <c r="I12" s="86"/>
      <c r="J12" s="326"/>
      <c r="K12" s="341"/>
      <c r="L12" s="546"/>
      <c r="M12" s="549"/>
      <c r="N12" s="79" t="s">
        <v>2008</v>
      </c>
      <c r="O12" s="371" t="s">
        <v>2013</v>
      </c>
      <c r="P12" s="81" t="s">
        <v>2003</v>
      </c>
      <c r="Q12" s="377">
        <v>9893333</v>
      </c>
      <c r="R12" s="46"/>
      <c r="S12" s="355">
        <v>1169</v>
      </c>
      <c r="T12" s="80">
        <v>44817</v>
      </c>
      <c r="U12" s="295">
        <v>9893333</v>
      </c>
      <c r="V12" s="355">
        <v>5010</v>
      </c>
      <c r="W12" s="80">
        <v>44824</v>
      </c>
      <c r="X12" s="295">
        <v>9893333</v>
      </c>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row>
    <row r="13" spans="1:129" s="51" customFormat="1" ht="42" customHeight="1" x14ac:dyDescent="0.25">
      <c r="A13" s="326"/>
      <c r="B13" s="329"/>
      <c r="C13" s="329"/>
      <c r="D13" s="518"/>
      <c r="E13" s="531"/>
      <c r="F13" s="337"/>
      <c r="G13" s="344"/>
      <c r="H13" s="326"/>
      <c r="I13" s="86"/>
      <c r="J13" s="326"/>
      <c r="K13" s="341"/>
      <c r="L13" s="546"/>
      <c r="M13" s="549"/>
      <c r="N13" s="79" t="s">
        <v>2009</v>
      </c>
      <c r="O13" s="371" t="s">
        <v>2014</v>
      </c>
      <c r="P13" s="81" t="s">
        <v>2004</v>
      </c>
      <c r="Q13" s="377">
        <v>10500000</v>
      </c>
      <c r="R13" s="46"/>
      <c r="S13" s="355">
        <v>1245</v>
      </c>
      <c r="T13" s="80">
        <v>44832</v>
      </c>
      <c r="U13" s="295">
        <v>10500000</v>
      </c>
      <c r="V13" s="355">
        <v>5187</v>
      </c>
      <c r="W13" s="80">
        <v>44833</v>
      </c>
      <c r="X13" s="295">
        <v>10500000</v>
      </c>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row>
    <row r="14" spans="1:129" s="51" customFormat="1" ht="42" customHeight="1" x14ac:dyDescent="0.25">
      <c r="A14" s="326"/>
      <c r="B14" s="329"/>
      <c r="C14" s="329"/>
      <c r="D14" s="518"/>
      <c r="E14" s="531"/>
      <c r="F14" s="337"/>
      <c r="G14" s="344"/>
      <c r="H14" s="326"/>
      <c r="I14" s="86"/>
      <c r="J14" s="326"/>
      <c r="K14" s="341"/>
      <c r="L14" s="546"/>
      <c r="M14" s="549"/>
      <c r="N14" s="355"/>
      <c r="O14" s="355"/>
      <c r="P14" s="355"/>
      <c r="Q14" s="355"/>
      <c r="R14" s="46"/>
      <c r="S14" s="355"/>
      <c r="T14" s="80"/>
      <c r="U14" s="355"/>
      <c r="V14" s="355"/>
      <c r="W14" s="80"/>
      <c r="X14" s="355"/>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row>
    <row r="15" spans="1:129" s="51" customFormat="1" ht="42" customHeight="1" x14ac:dyDescent="0.25">
      <c r="A15" s="326"/>
      <c r="B15" s="329"/>
      <c r="C15" s="329"/>
      <c r="D15" s="518"/>
      <c r="E15" s="531"/>
      <c r="F15" s="337"/>
      <c r="G15" s="344"/>
      <c r="H15" s="326"/>
      <c r="I15" s="86"/>
      <c r="J15" s="326"/>
      <c r="K15" s="341"/>
      <c r="L15" s="546"/>
      <c r="M15" s="549"/>
      <c r="N15" s="355"/>
      <c r="O15" s="355"/>
      <c r="P15" s="355"/>
      <c r="Q15" s="355"/>
      <c r="R15" s="46"/>
      <c r="S15" s="355"/>
      <c r="T15" s="80"/>
      <c r="U15" s="355"/>
      <c r="V15" s="355"/>
      <c r="W15" s="80"/>
      <c r="X15" s="355"/>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row>
    <row r="16" spans="1:129" s="51" customFormat="1" ht="42" customHeight="1" x14ac:dyDescent="0.25">
      <c r="A16" s="326"/>
      <c r="B16" s="329"/>
      <c r="C16" s="329"/>
      <c r="D16" s="519"/>
      <c r="E16" s="532"/>
      <c r="F16" s="337"/>
      <c r="G16" s="344"/>
      <c r="H16" s="326"/>
      <c r="I16" s="86"/>
      <c r="J16" s="326"/>
      <c r="K16" s="341"/>
      <c r="L16" s="547"/>
      <c r="M16" s="550"/>
      <c r="N16" s="355"/>
      <c r="O16" s="355"/>
      <c r="P16" s="355"/>
      <c r="Q16" s="355"/>
      <c r="R16" s="46"/>
      <c r="S16" s="355"/>
      <c r="T16" s="80"/>
      <c r="U16" s="355"/>
      <c r="V16" s="355"/>
      <c r="W16" s="80"/>
      <c r="X16" s="355"/>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row>
    <row r="17" spans="1:129" s="108" customFormat="1" ht="15" x14ac:dyDescent="0.25">
      <c r="A17" s="93"/>
      <c r="B17" s="93"/>
      <c r="C17" s="93"/>
      <c r="D17" s="93"/>
      <c r="E17" s="105"/>
      <c r="F17" s="102"/>
      <c r="G17" s="102"/>
      <c r="H17" s="93"/>
      <c r="I17" s="94"/>
      <c r="J17" s="93"/>
      <c r="K17" s="93"/>
      <c r="L17" s="103">
        <f>SUM(L8:L9)</f>
        <v>221600002</v>
      </c>
      <c r="M17" s="102"/>
      <c r="N17" s="106"/>
      <c r="O17" s="87"/>
      <c r="P17" s="96"/>
      <c r="Q17" s="104">
        <f>SUM(Q9:Q16)</f>
        <v>45123333</v>
      </c>
      <c r="R17" s="90"/>
      <c r="S17" s="87"/>
      <c r="T17" s="96"/>
      <c r="U17" s="104">
        <f>SUM(U10:U16)</f>
        <v>44123333</v>
      </c>
      <c r="V17" s="87"/>
      <c r="W17" s="96"/>
      <c r="X17" s="104">
        <f>SUM(X8:X16)</f>
        <v>40703333</v>
      </c>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7"/>
      <c r="DQ17" s="107"/>
      <c r="DR17" s="107"/>
      <c r="DS17" s="107"/>
      <c r="DT17" s="107"/>
      <c r="DU17" s="107"/>
      <c r="DV17" s="107"/>
      <c r="DW17" s="107"/>
      <c r="DX17" s="107"/>
      <c r="DY17" s="107"/>
    </row>
    <row r="18" spans="1:129" s="51" customFormat="1" ht="36.75" customHeight="1" x14ac:dyDescent="0.25">
      <c r="A18" s="517" t="s">
        <v>160</v>
      </c>
      <c r="B18" s="530" t="s">
        <v>161</v>
      </c>
      <c r="C18" s="530" t="s">
        <v>74</v>
      </c>
      <c r="D18" s="517" t="s">
        <v>759</v>
      </c>
      <c r="E18" s="530" t="s">
        <v>144</v>
      </c>
      <c r="F18" s="539">
        <v>33600000</v>
      </c>
      <c r="G18" s="533">
        <v>0</v>
      </c>
      <c r="H18" s="517"/>
      <c r="I18" s="517"/>
      <c r="J18" s="517"/>
      <c r="K18" s="517"/>
      <c r="L18" s="545">
        <f>+F18+G18+H20+J20-K20</f>
        <v>33600000</v>
      </c>
      <c r="M18" s="548">
        <v>112800000</v>
      </c>
      <c r="N18" s="81" t="s">
        <v>1531</v>
      </c>
      <c r="O18" s="371" t="s">
        <v>1532</v>
      </c>
      <c r="P18" s="267" t="s">
        <v>1533</v>
      </c>
      <c r="Q18" s="162">
        <v>400000</v>
      </c>
      <c r="R18" s="46"/>
      <c r="S18" s="480">
        <v>777</v>
      </c>
      <c r="T18" s="294">
        <v>44747</v>
      </c>
      <c r="U18" s="295">
        <v>400000</v>
      </c>
      <c r="V18" s="480"/>
      <c r="W18" s="294"/>
      <c r="X18" s="295"/>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row>
    <row r="19" spans="1:129" s="51" customFormat="1" ht="36.75" customHeight="1" x14ac:dyDescent="0.25">
      <c r="A19" s="518"/>
      <c r="B19" s="531"/>
      <c r="C19" s="531"/>
      <c r="D19" s="518"/>
      <c r="E19" s="531"/>
      <c r="F19" s="540"/>
      <c r="G19" s="534"/>
      <c r="H19" s="518"/>
      <c r="I19" s="518"/>
      <c r="J19" s="518"/>
      <c r="K19" s="518"/>
      <c r="L19" s="546"/>
      <c r="M19" s="549"/>
      <c r="N19" s="81" t="s">
        <v>1534</v>
      </c>
      <c r="O19" s="371" t="s">
        <v>1535</v>
      </c>
      <c r="P19" s="267" t="s">
        <v>1536</v>
      </c>
      <c r="Q19" s="162">
        <v>480000</v>
      </c>
      <c r="R19" s="46"/>
      <c r="S19" s="480">
        <v>828</v>
      </c>
      <c r="T19" s="294">
        <v>44763</v>
      </c>
      <c r="U19" s="295">
        <v>480000</v>
      </c>
      <c r="V19" s="480"/>
      <c r="W19" s="294"/>
      <c r="X19" s="295"/>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row>
    <row r="20" spans="1:129" s="51" customFormat="1" ht="36.75" customHeight="1" x14ac:dyDescent="0.25">
      <c r="A20" s="518"/>
      <c r="B20" s="531"/>
      <c r="C20" s="531"/>
      <c r="D20" s="518"/>
      <c r="E20" s="531"/>
      <c r="F20" s="541"/>
      <c r="G20" s="535"/>
      <c r="H20" s="519"/>
      <c r="I20" s="519"/>
      <c r="J20" s="519"/>
      <c r="K20" s="519"/>
      <c r="L20" s="546"/>
      <c r="M20" s="549"/>
      <c r="N20" s="81" t="s">
        <v>1537</v>
      </c>
      <c r="O20" s="371" t="s">
        <v>1538</v>
      </c>
      <c r="P20" s="267" t="s">
        <v>1539</v>
      </c>
      <c r="Q20" s="162">
        <v>1755000</v>
      </c>
      <c r="R20" s="46"/>
      <c r="S20" s="480">
        <v>824</v>
      </c>
      <c r="T20" s="294">
        <v>44760</v>
      </c>
      <c r="U20" s="295">
        <v>1755000</v>
      </c>
      <c r="V20" s="480">
        <v>4891</v>
      </c>
      <c r="W20" s="294">
        <v>44811</v>
      </c>
      <c r="X20" s="295">
        <v>1755000</v>
      </c>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row>
    <row r="21" spans="1:129" s="51" customFormat="1" ht="36.75" customHeight="1" x14ac:dyDescent="0.25">
      <c r="A21" s="518"/>
      <c r="B21" s="531"/>
      <c r="C21" s="531"/>
      <c r="D21" s="518"/>
      <c r="E21" s="531"/>
      <c r="F21" s="337"/>
      <c r="G21" s="341"/>
      <c r="H21" s="326"/>
      <c r="I21" s="86"/>
      <c r="J21" s="326"/>
      <c r="K21" s="326"/>
      <c r="L21" s="546"/>
      <c r="M21" s="549"/>
      <c r="N21" s="81" t="s">
        <v>2034</v>
      </c>
      <c r="O21" s="371" t="s">
        <v>2042</v>
      </c>
      <c r="P21" s="354" t="s">
        <v>2026</v>
      </c>
      <c r="Q21" s="162">
        <v>6000000</v>
      </c>
      <c r="R21" s="46"/>
      <c r="S21" s="480">
        <v>1021</v>
      </c>
      <c r="T21" s="294">
        <v>44783</v>
      </c>
      <c r="U21" s="295">
        <v>6000000</v>
      </c>
      <c r="V21" s="480">
        <v>4645</v>
      </c>
      <c r="W21" s="294">
        <v>44798</v>
      </c>
      <c r="X21" s="295">
        <v>4500000</v>
      </c>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row>
    <row r="22" spans="1:129" s="51" customFormat="1" ht="36.75" customHeight="1" x14ac:dyDescent="0.25">
      <c r="A22" s="518"/>
      <c r="B22" s="531"/>
      <c r="C22" s="531"/>
      <c r="D22" s="518"/>
      <c r="E22" s="531"/>
      <c r="F22" s="337"/>
      <c r="G22" s="341"/>
      <c r="H22" s="326"/>
      <c r="I22" s="86"/>
      <c r="J22" s="326"/>
      <c r="K22" s="326"/>
      <c r="L22" s="546"/>
      <c r="M22" s="549"/>
      <c r="N22" s="81" t="s">
        <v>2035</v>
      </c>
      <c r="O22" s="371" t="s">
        <v>2043</v>
      </c>
      <c r="P22" s="354" t="s">
        <v>2027</v>
      </c>
      <c r="Q22" s="162">
        <v>1275000</v>
      </c>
      <c r="R22" s="46"/>
      <c r="S22" s="480">
        <v>1043</v>
      </c>
      <c r="T22" s="294">
        <v>44792</v>
      </c>
      <c r="U22" s="295">
        <v>1275000</v>
      </c>
      <c r="V22" s="480">
        <v>4646</v>
      </c>
      <c r="W22" s="294">
        <v>44798</v>
      </c>
      <c r="X22" s="295">
        <v>1275000</v>
      </c>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row>
    <row r="23" spans="1:129" s="51" customFormat="1" ht="36.75" customHeight="1" x14ac:dyDescent="0.25">
      <c r="A23" s="518"/>
      <c r="B23" s="531"/>
      <c r="C23" s="531"/>
      <c r="D23" s="518"/>
      <c r="E23" s="531"/>
      <c r="F23" s="337"/>
      <c r="G23" s="341"/>
      <c r="H23" s="326"/>
      <c r="I23" s="86"/>
      <c r="J23" s="326"/>
      <c r="K23" s="326"/>
      <c r="L23" s="546"/>
      <c r="M23" s="549"/>
      <c r="N23" s="81" t="s">
        <v>2036</v>
      </c>
      <c r="O23" s="371" t="s">
        <v>2044</v>
      </c>
      <c r="P23" s="354" t="s">
        <v>2028</v>
      </c>
      <c r="Q23" s="162">
        <v>1600000</v>
      </c>
      <c r="R23" s="46"/>
      <c r="S23" s="480"/>
      <c r="T23" s="294"/>
      <c r="U23" s="295"/>
      <c r="V23" s="480"/>
      <c r="W23" s="294"/>
      <c r="X23" s="295"/>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row>
    <row r="24" spans="1:129" s="51" customFormat="1" ht="36.75" customHeight="1" x14ac:dyDescent="0.25">
      <c r="A24" s="518"/>
      <c r="B24" s="531"/>
      <c r="C24" s="531"/>
      <c r="D24" s="518"/>
      <c r="E24" s="531"/>
      <c r="F24" s="337"/>
      <c r="G24" s="341"/>
      <c r="H24" s="326"/>
      <c r="I24" s="86"/>
      <c r="J24" s="326"/>
      <c r="K24" s="326"/>
      <c r="L24" s="546"/>
      <c r="M24" s="549"/>
      <c r="N24" s="81" t="s">
        <v>2037</v>
      </c>
      <c r="O24" s="371" t="s">
        <v>2045</v>
      </c>
      <c r="P24" s="354" t="s">
        <v>2029</v>
      </c>
      <c r="Q24" s="162">
        <v>2720000</v>
      </c>
      <c r="R24" s="46"/>
      <c r="S24" s="480">
        <v>1026</v>
      </c>
      <c r="T24" s="294">
        <v>44790</v>
      </c>
      <c r="U24" s="295">
        <v>2720000</v>
      </c>
      <c r="V24" s="480">
        <v>4521</v>
      </c>
      <c r="W24" s="294">
        <v>44792</v>
      </c>
      <c r="X24" s="295">
        <v>2427600</v>
      </c>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row>
    <row r="25" spans="1:129" s="51" customFormat="1" ht="36.75" customHeight="1" x14ac:dyDescent="0.25">
      <c r="A25" s="518"/>
      <c r="B25" s="531"/>
      <c r="C25" s="531"/>
      <c r="D25" s="518"/>
      <c r="E25" s="531"/>
      <c r="F25" s="337"/>
      <c r="G25" s="341"/>
      <c r="H25" s="326"/>
      <c r="I25" s="86"/>
      <c r="J25" s="326"/>
      <c r="K25" s="326"/>
      <c r="L25" s="546"/>
      <c r="M25" s="549"/>
      <c r="N25" s="81" t="s">
        <v>2038</v>
      </c>
      <c r="O25" s="371" t="s">
        <v>2046</v>
      </c>
      <c r="P25" s="354" t="s">
        <v>2030</v>
      </c>
      <c r="Q25" s="162">
        <v>500000</v>
      </c>
      <c r="R25" s="46"/>
      <c r="S25" s="480">
        <v>1056</v>
      </c>
      <c r="T25" s="294">
        <v>44795</v>
      </c>
      <c r="U25" s="295">
        <v>500000</v>
      </c>
      <c r="V25" s="480">
        <v>4966</v>
      </c>
      <c r="W25" s="294">
        <v>44819</v>
      </c>
      <c r="X25" s="295">
        <v>400000</v>
      </c>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row>
    <row r="26" spans="1:129" s="51" customFormat="1" ht="36.75" customHeight="1" x14ac:dyDescent="0.25">
      <c r="A26" s="518"/>
      <c r="B26" s="531"/>
      <c r="C26" s="531"/>
      <c r="D26" s="518"/>
      <c r="E26" s="531"/>
      <c r="F26" s="337"/>
      <c r="G26" s="341"/>
      <c r="H26" s="326"/>
      <c r="I26" s="86"/>
      <c r="J26" s="326"/>
      <c r="K26" s="326"/>
      <c r="L26" s="546"/>
      <c r="M26" s="549"/>
      <c r="N26" s="81" t="s">
        <v>2039</v>
      </c>
      <c r="O26" s="371" t="s">
        <v>2047</v>
      </c>
      <c r="P26" s="354" t="s">
        <v>2031</v>
      </c>
      <c r="Q26" s="162">
        <v>1350000</v>
      </c>
      <c r="R26" s="46"/>
      <c r="S26" s="480">
        <v>1134</v>
      </c>
      <c r="T26" s="294">
        <v>44804</v>
      </c>
      <c r="U26" s="295">
        <v>1350000</v>
      </c>
      <c r="V26" s="480"/>
      <c r="W26" s="294"/>
      <c r="X26" s="295"/>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row>
    <row r="27" spans="1:129" s="51" customFormat="1" ht="36.75" customHeight="1" x14ac:dyDescent="0.25">
      <c r="A27" s="518"/>
      <c r="B27" s="531"/>
      <c r="C27" s="531"/>
      <c r="D27" s="518"/>
      <c r="E27" s="531"/>
      <c r="F27" s="337"/>
      <c r="G27" s="341"/>
      <c r="H27" s="326"/>
      <c r="I27" s="86"/>
      <c r="J27" s="326"/>
      <c r="K27" s="326"/>
      <c r="L27" s="546"/>
      <c r="M27" s="549"/>
      <c r="N27" s="81" t="s">
        <v>2040</v>
      </c>
      <c r="O27" s="371" t="s">
        <v>2048</v>
      </c>
      <c r="P27" s="354" t="s">
        <v>2032</v>
      </c>
      <c r="Q27" s="162">
        <v>1500000</v>
      </c>
      <c r="R27" s="46"/>
      <c r="S27" s="480">
        <v>1164</v>
      </c>
      <c r="T27" s="294">
        <v>44817</v>
      </c>
      <c r="U27" s="295">
        <v>1500000</v>
      </c>
      <c r="V27" s="480">
        <v>4965</v>
      </c>
      <c r="W27" s="294">
        <v>44818</v>
      </c>
      <c r="X27" s="295">
        <v>1500000</v>
      </c>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row>
    <row r="28" spans="1:129" s="51" customFormat="1" ht="36.75" customHeight="1" x14ac:dyDescent="0.25">
      <c r="A28" s="518"/>
      <c r="B28" s="531"/>
      <c r="C28" s="531"/>
      <c r="D28" s="518"/>
      <c r="E28" s="531"/>
      <c r="F28" s="337"/>
      <c r="G28" s="341"/>
      <c r="H28" s="326"/>
      <c r="I28" s="86"/>
      <c r="J28" s="326"/>
      <c r="K28" s="326"/>
      <c r="L28" s="546"/>
      <c r="M28" s="549"/>
      <c r="N28" s="81" t="s">
        <v>2041</v>
      </c>
      <c r="O28" s="371" t="s">
        <v>2049</v>
      </c>
      <c r="P28" s="354" t="s">
        <v>2033</v>
      </c>
      <c r="Q28" s="162">
        <v>5250000</v>
      </c>
      <c r="R28" s="46"/>
      <c r="S28" s="480">
        <v>1170</v>
      </c>
      <c r="T28" s="294">
        <v>44817</v>
      </c>
      <c r="U28" s="295">
        <v>5250000</v>
      </c>
      <c r="V28" s="480"/>
      <c r="W28" s="294"/>
      <c r="X28" s="295"/>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row>
    <row r="29" spans="1:129" s="51" customFormat="1" ht="36.75" customHeight="1" x14ac:dyDescent="0.25">
      <c r="A29" s="518"/>
      <c r="B29" s="531"/>
      <c r="C29" s="531"/>
      <c r="D29" s="519"/>
      <c r="E29" s="532"/>
      <c r="F29" s="337"/>
      <c r="G29" s="341"/>
      <c r="H29" s="326"/>
      <c r="I29" s="86"/>
      <c r="J29" s="326"/>
      <c r="K29" s="326"/>
      <c r="L29" s="547"/>
      <c r="M29" s="549"/>
      <c r="N29" s="81"/>
      <c r="O29" s="371"/>
      <c r="P29" s="354"/>
      <c r="Q29" s="162"/>
      <c r="R29" s="46"/>
      <c r="S29" s="355"/>
      <c r="T29" s="80"/>
      <c r="U29" s="355"/>
      <c r="V29" s="355"/>
      <c r="W29" s="80"/>
      <c r="X29" s="355"/>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row>
    <row r="30" spans="1:129" s="51" customFormat="1" ht="27" x14ac:dyDescent="0.25">
      <c r="A30" s="519"/>
      <c r="B30" s="532"/>
      <c r="C30" s="532"/>
      <c r="D30" s="44" t="s">
        <v>760</v>
      </c>
      <c r="E30" s="70" t="s">
        <v>162</v>
      </c>
      <c r="F30" s="311">
        <v>79200000</v>
      </c>
      <c r="G30" s="67">
        <v>0</v>
      </c>
      <c r="H30" s="44"/>
      <c r="I30" s="45"/>
      <c r="J30" s="44"/>
      <c r="K30" s="44"/>
      <c r="L30" s="66">
        <f t="shared" ref="L30" si="0">+F30+G30+H30+J30-K30</f>
        <v>79200000</v>
      </c>
      <c r="M30" s="550"/>
      <c r="N30" s="81" t="s">
        <v>511</v>
      </c>
      <c r="O30" s="371">
        <v>203</v>
      </c>
      <c r="P30" s="267" t="s">
        <v>512</v>
      </c>
      <c r="Q30" s="162">
        <v>79200000</v>
      </c>
      <c r="R30" s="46"/>
      <c r="S30" s="38">
        <v>346</v>
      </c>
      <c r="T30" s="123">
        <v>44609</v>
      </c>
      <c r="U30" s="67">
        <v>79200000</v>
      </c>
      <c r="V30" s="480">
        <v>2364</v>
      </c>
      <c r="W30" s="294">
        <v>44679</v>
      </c>
      <c r="X30" s="299">
        <v>6750000</v>
      </c>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row>
    <row r="31" spans="1:129" s="51" customFormat="1" ht="15" x14ac:dyDescent="0.25">
      <c r="A31" s="434"/>
      <c r="B31" s="437"/>
      <c r="C31" s="437"/>
      <c r="D31" s="434"/>
      <c r="E31" s="139"/>
      <c r="F31" s="439"/>
      <c r="G31" s="441"/>
      <c r="H31" s="434"/>
      <c r="I31" s="86"/>
      <c r="J31" s="434"/>
      <c r="K31" s="434"/>
      <c r="L31" s="435"/>
      <c r="M31" s="436"/>
      <c r="N31" s="81"/>
      <c r="O31" s="446"/>
      <c r="P31" s="445"/>
      <c r="Q31" s="162"/>
      <c r="R31" s="46"/>
      <c r="S31" s="445"/>
      <c r="T31" s="294"/>
      <c r="U31" s="295"/>
      <c r="V31" s="480">
        <v>4453</v>
      </c>
      <c r="W31" s="294">
        <v>44790</v>
      </c>
      <c r="X31" s="299">
        <v>2745000</v>
      </c>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row>
    <row r="32" spans="1:129" s="51" customFormat="1" ht="15" x14ac:dyDescent="0.25">
      <c r="A32" s="434"/>
      <c r="B32" s="437"/>
      <c r="C32" s="437"/>
      <c r="D32" s="434"/>
      <c r="E32" s="139"/>
      <c r="F32" s="439"/>
      <c r="G32" s="441"/>
      <c r="H32" s="434"/>
      <c r="I32" s="86"/>
      <c r="J32" s="434"/>
      <c r="K32" s="434"/>
      <c r="L32" s="435"/>
      <c r="M32" s="436"/>
      <c r="N32" s="81"/>
      <c r="O32" s="446"/>
      <c r="P32" s="445"/>
      <c r="Q32" s="162"/>
      <c r="R32" s="46"/>
      <c r="S32" s="445"/>
      <c r="T32" s="294"/>
      <c r="U32" s="295"/>
      <c r="V32" s="480">
        <v>4532</v>
      </c>
      <c r="W32" s="294">
        <v>44795</v>
      </c>
      <c r="X32" s="299">
        <v>2473440</v>
      </c>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row>
    <row r="33" spans="1:129" s="51" customFormat="1" ht="15" x14ac:dyDescent="0.25">
      <c r="A33" s="434"/>
      <c r="B33" s="437"/>
      <c r="C33" s="437"/>
      <c r="D33" s="434"/>
      <c r="E33" s="139"/>
      <c r="F33" s="439"/>
      <c r="G33" s="441"/>
      <c r="H33" s="434"/>
      <c r="I33" s="86"/>
      <c r="J33" s="434"/>
      <c r="K33" s="434"/>
      <c r="L33" s="435"/>
      <c r="M33" s="436"/>
      <c r="N33" s="81"/>
      <c r="O33" s="446"/>
      <c r="P33" s="445"/>
      <c r="Q33" s="162"/>
      <c r="R33" s="46"/>
      <c r="S33" s="445"/>
      <c r="T33" s="294"/>
      <c r="U33" s="295"/>
      <c r="V33" s="480">
        <v>4644</v>
      </c>
      <c r="W33" s="294">
        <v>44798</v>
      </c>
      <c r="X33" s="299">
        <v>4500000</v>
      </c>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row>
    <row r="34" spans="1:129" s="51" customFormat="1" ht="15" x14ac:dyDescent="0.25">
      <c r="A34" s="434"/>
      <c r="B34" s="437"/>
      <c r="C34" s="437"/>
      <c r="D34" s="434"/>
      <c r="E34" s="139"/>
      <c r="F34" s="439"/>
      <c r="G34" s="441"/>
      <c r="H34" s="434"/>
      <c r="I34" s="86"/>
      <c r="J34" s="434"/>
      <c r="K34" s="434"/>
      <c r="L34" s="435"/>
      <c r="M34" s="436"/>
      <c r="N34" s="81"/>
      <c r="O34" s="446"/>
      <c r="P34" s="445"/>
      <c r="Q34" s="162"/>
      <c r="R34" s="46"/>
      <c r="S34" s="445"/>
      <c r="T34" s="294"/>
      <c r="U34" s="295"/>
      <c r="V34" s="480">
        <v>4707</v>
      </c>
      <c r="W34" s="294">
        <v>44805</v>
      </c>
      <c r="X34" s="299">
        <v>5007200</v>
      </c>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row>
    <row r="35" spans="1:129" s="108" customFormat="1" ht="15.75" thickBot="1" x14ac:dyDescent="0.3">
      <c r="A35" s="93"/>
      <c r="B35" s="93"/>
      <c r="C35" s="93"/>
      <c r="D35" s="93"/>
      <c r="E35" s="105"/>
      <c r="F35" s="102"/>
      <c r="G35" s="102"/>
      <c r="H35" s="93"/>
      <c r="I35" s="94"/>
      <c r="J35" s="93"/>
      <c r="K35" s="93"/>
      <c r="L35" s="103">
        <f>SUM(L18:L30)</f>
        <v>112800000</v>
      </c>
      <c r="M35" s="102"/>
      <c r="N35" s="106"/>
      <c r="O35" s="87"/>
      <c r="P35" s="96"/>
      <c r="Q35" s="104">
        <f>SUM(Q20:Q30)</f>
        <v>101150000</v>
      </c>
      <c r="R35" s="90"/>
      <c r="S35" s="87"/>
      <c r="T35" s="96"/>
      <c r="U35" s="104">
        <f>SUM(U18:U34)</f>
        <v>100430000</v>
      </c>
      <c r="V35" s="87"/>
      <c r="W35" s="96"/>
      <c r="X35" s="104">
        <f>SUM(X18:XFD34)</f>
        <v>33333240</v>
      </c>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row>
    <row r="36" spans="1:129" s="64" customFormat="1" ht="17.25" thickBot="1" x14ac:dyDescent="0.35">
      <c r="A36" s="52"/>
      <c r="B36" s="52"/>
      <c r="C36" s="42"/>
      <c r="D36" s="42"/>
      <c r="E36" s="42"/>
      <c r="F36" s="53"/>
      <c r="G36" s="42"/>
      <c r="H36" s="42"/>
      <c r="I36" s="43"/>
      <c r="J36" s="54" t="s">
        <v>29</v>
      </c>
      <c r="K36" s="55"/>
      <c r="L36" s="56">
        <f>+L17+L35</f>
        <v>334400002</v>
      </c>
      <c r="M36" s="57"/>
      <c r="N36" s="57"/>
      <c r="O36" s="57"/>
      <c r="P36" s="57"/>
      <c r="Q36" s="68">
        <f>+Q17+Q35</f>
        <v>146273333</v>
      </c>
      <c r="R36" s="58">
        <f>(Q36*1)/L36</f>
        <v>0.43742025157045306</v>
      </c>
      <c r="S36" s="85"/>
      <c r="T36" s="114"/>
      <c r="U36" s="115">
        <f>+U35+U17</f>
        <v>144553333</v>
      </c>
      <c r="V36" s="85"/>
      <c r="W36" s="114"/>
      <c r="X36" s="179">
        <f>+X35+X17</f>
        <v>74036573</v>
      </c>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row>
    <row r="37" spans="1:129" ht="15" x14ac:dyDescent="0.25">
      <c r="R37" s="4"/>
    </row>
    <row r="38" spans="1:129" ht="15" x14ac:dyDescent="0.25">
      <c r="Q38" s="39"/>
      <c r="R38" s="6"/>
      <c r="S38" s="39"/>
    </row>
    <row r="39" spans="1:129" ht="15" x14ac:dyDescent="0.25">
      <c r="Q39" s="39"/>
      <c r="R39" s="6"/>
      <c r="S39" s="39"/>
    </row>
    <row r="40" spans="1:129" ht="15" x14ac:dyDescent="0.25">
      <c r="Q40" s="39"/>
      <c r="R40" s="6"/>
      <c r="S40" s="39"/>
    </row>
    <row r="41" spans="1:129" ht="15" x14ac:dyDescent="0.25">
      <c r="Q41" s="39"/>
      <c r="R41" s="6"/>
      <c r="S41" s="39"/>
    </row>
    <row r="42" spans="1:129" ht="15" x14ac:dyDescent="0.25">
      <c r="Q42" s="39"/>
      <c r="R42" s="6"/>
      <c r="S42" s="39"/>
    </row>
    <row r="43" spans="1:129" ht="15" x14ac:dyDescent="0.25">
      <c r="Q43" s="39"/>
      <c r="R43" s="6"/>
      <c r="S43" s="39"/>
    </row>
    <row r="44" spans="1:129" ht="15" x14ac:dyDescent="0.25">
      <c r="Q44" s="39"/>
      <c r="R44" s="6"/>
      <c r="S44" s="39"/>
    </row>
    <row r="45" spans="1:129" ht="15" x14ac:dyDescent="0.25">
      <c r="Q45" s="39"/>
      <c r="R45" s="6"/>
      <c r="S45" s="39"/>
    </row>
    <row r="46" spans="1:129" ht="15" x14ac:dyDescent="0.25">
      <c r="Q46" s="39"/>
      <c r="R46" s="7"/>
      <c r="S46" s="39"/>
    </row>
    <row r="47" spans="1:129" ht="15" x14ac:dyDescent="0.25"/>
    <row r="48" spans="1:129"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customHeight="1" x14ac:dyDescent="0.25"/>
    <row r="90" ht="15"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sheetData>
  <sheetProtection algorithmName="SHA-512" hashValue="QtDPibqLTLniTMn3gGwJum9bSPvQnoinTKBaoSNsBVCQQySxU4O8UQd6jTxIVP/PADoeeD66CC5sBwhIjqW9Ig==" saltValue="F8bvq0PeK43ST4nXh6dbAg==" spinCount="100000" sheet="1" objects="1" scenarios="1" selectLockedCells="1" selectUnlockedCells="1"/>
  <mergeCells count="28">
    <mergeCell ref="F18:F20"/>
    <mergeCell ref="M18:M30"/>
    <mergeCell ref="A18:A30"/>
    <mergeCell ref="C18:C30"/>
    <mergeCell ref="B18:B30"/>
    <mergeCell ref="K18:K20"/>
    <mergeCell ref="G18:G20"/>
    <mergeCell ref="H18:H20"/>
    <mergeCell ref="I18:I20"/>
    <mergeCell ref="J18:J20"/>
    <mergeCell ref="D18:D29"/>
    <mergeCell ref="E18:E29"/>
    <mergeCell ref="L18:L29"/>
    <mergeCell ref="W2:X2"/>
    <mergeCell ref="B3:V3"/>
    <mergeCell ref="W3:X3"/>
    <mergeCell ref="B4:V5"/>
    <mergeCell ref="W4:X4"/>
    <mergeCell ref="W5:X5"/>
    <mergeCell ref="A8:A9"/>
    <mergeCell ref="B8:B9"/>
    <mergeCell ref="C8:C9"/>
    <mergeCell ref="A2:A5"/>
    <mergeCell ref="B2:V2"/>
    <mergeCell ref="D9:D16"/>
    <mergeCell ref="E9:E16"/>
    <mergeCell ref="L9:L16"/>
    <mergeCell ref="M8:M16"/>
  </mergeCells>
  <conditionalFormatting sqref="R46:R1048576 R7:R16 R18:R34 R36">
    <cfRule type="cellIs" dxfId="1009" priority="21" operator="between">
      <formula>0.51</formula>
      <formula>0.69</formula>
    </cfRule>
    <cfRule type="cellIs" dxfId="1008" priority="22" operator="between">
      <formula>0.51</formula>
      <formula>0.69</formula>
    </cfRule>
    <cfRule type="cellIs" dxfId="1007" priority="23" operator="lessThan">
      <formula>0.5</formula>
    </cfRule>
    <cfRule type="cellIs" dxfId="1006" priority="24" operator="greaterThan">
      <formula>0.7</formula>
    </cfRule>
    <cfRule type="cellIs" dxfId="1005" priority="25" operator="between">
      <formula>0.51</formula>
      <formula>0.69</formula>
    </cfRule>
    <cfRule type="cellIs" dxfId="1004" priority="26" operator="lessThan">
      <formula>50</formula>
    </cfRule>
    <cfRule type="cellIs" dxfId="1003" priority="27" operator="greaterThan">
      <formula>0.7</formula>
    </cfRule>
    <cfRule type="cellIs" dxfId="1002" priority="28" operator="between">
      <formula>0.51</formula>
      <formula>0.69</formula>
    </cfRule>
    <cfRule type="cellIs" dxfId="1001" priority="29" operator="lessThan">
      <formula>0.5</formula>
    </cfRule>
    <cfRule type="cellIs" dxfId="1000" priority="30" operator="greaterThan">
      <formula>0.7</formula>
    </cfRule>
  </conditionalFormatting>
  <conditionalFormatting sqref="R35">
    <cfRule type="cellIs" dxfId="999" priority="1" operator="between">
      <formula>0.51</formula>
      <formula>0.69</formula>
    </cfRule>
    <cfRule type="cellIs" dxfId="998" priority="2" operator="between">
      <formula>0.51</formula>
      <formula>0.69</formula>
    </cfRule>
    <cfRule type="cellIs" dxfId="997" priority="3" operator="lessThan">
      <formula>0.5</formula>
    </cfRule>
    <cfRule type="cellIs" dxfId="996" priority="4" operator="greaterThan">
      <formula>0.7</formula>
    </cfRule>
    <cfRule type="cellIs" dxfId="995" priority="5" operator="between">
      <formula>0.51</formula>
      <formula>0.69</formula>
    </cfRule>
    <cfRule type="cellIs" dxfId="994" priority="6" operator="lessThan">
      <formula>50</formula>
    </cfRule>
    <cfRule type="cellIs" dxfId="993" priority="7" operator="greaterThan">
      <formula>0.7</formula>
    </cfRule>
    <cfRule type="cellIs" dxfId="992" priority="8" operator="between">
      <formula>0.51</formula>
      <formula>0.69</formula>
    </cfRule>
    <cfRule type="cellIs" dxfId="991" priority="9" operator="lessThan">
      <formula>0.5</formula>
    </cfRule>
    <cfRule type="cellIs" dxfId="990" priority="10" operator="greaterThan">
      <formula>0.7</formula>
    </cfRule>
  </conditionalFormatting>
  <conditionalFormatting sqref="R17">
    <cfRule type="cellIs" dxfId="989" priority="11" operator="between">
      <formula>0.51</formula>
      <formula>0.69</formula>
    </cfRule>
    <cfRule type="cellIs" dxfId="988" priority="12" operator="between">
      <formula>0.51</formula>
      <formula>0.69</formula>
    </cfRule>
    <cfRule type="cellIs" dxfId="987" priority="13" operator="lessThan">
      <formula>0.5</formula>
    </cfRule>
    <cfRule type="cellIs" dxfId="986" priority="14" operator="greaterThan">
      <formula>0.7</formula>
    </cfRule>
    <cfRule type="cellIs" dxfId="985" priority="15" operator="between">
      <formula>0.51</formula>
      <formula>0.69</formula>
    </cfRule>
    <cfRule type="cellIs" dxfId="984" priority="16" operator="lessThan">
      <formula>50</formula>
    </cfRule>
    <cfRule type="cellIs" dxfId="983" priority="17" operator="greaterThan">
      <formula>0.7</formula>
    </cfRule>
    <cfRule type="cellIs" dxfId="982" priority="18" operator="between">
      <formula>0.51</formula>
      <formula>0.69</formula>
    </cfRule>
    <cfRule type="cellIs" dxfId="981" priority="19" operator="lessThan">
      <formula>0.5</formula>
    </cfRule>
    <cfRule type="cellIs" dxfId="980" priority="20" operator="greaterThan">
      <formula>0.7</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482B"/>
  </sheetPr>
  <dimension ref="A1:EB871"/>
  <sheetViews>
    <sheetView showGridLines="0" topLeftCell="A16" zoomScale="80" zoomScaleNormal="80" workbookViewId="0">
      <selection activeCell="L8" sqref="L8:L10"/>
    </sheetView>
  </sheetViews>
  <sheetFormatPr baseColWidth="10" defaultColWidth="0" defaultRowHeight="0" customHeight="1" zeroHeight="1" x14ac:dyDescent="0.25"/>
  <cols>
    <col min="1" max="1" width="11.42578125" style="74" customWidth="1"/>
    <col min="2" max="2" width="45.7109375" style="74" customWidth="1"/>
    <col min="3" max="3" width="17.28515625" style="74" customWidth="1"/>
    <col min="4" max="4" width="14.7109375" style="74" customWidth="1"/>
    <col min="5" max="5" width="42.85546875" style="74" customWidth="1"/>
    <col min="6" max="6" width="21.140625" style="1" hidden="1" customWidth="1"/>
    <col min="7" max="7" width="19.85546875" style="74" hidden="1" customWidth="1"/>
    <col min="8" max="8" width="17.7109375" style="74" hidden="1" customWidth="1"/>
    <col min="9" max="9" width="15.7109375" style="74" hidden="1" customWidth="1"/>
    <col min="10" max="10" width="15.140625" style="74" hidden="1" customWidth="1"/>
    <col min="11" max="11" width="15" style="74" hidden="1" customWidth="1"/>
    <col min="12" max="12" width="22.7109375" style="74" customWidth="1"/>
    <col min="13" max="13" width="18.85546875" style="74" customWidth="1"/>
    <col min="14" max="14" width="15.7109375" style="74" customWidth="1"/>
    <col min="15" max="15" width="11.42578125" style="74" customWidth="1"/>
    <col min="16" max="16" width="15.42578125" style="74" customWidth="1"/>
    <col min="17" max="17" width="22.5703125" style="74" customWidth="1"/>
    <col min="18" max="18" width="11.5703125" style="3" bestFit="1" customWidth="1"/>
    <col min="19" max="19" width="11.42578125" style="74" customWidth="1"/>
    <col min="20" max="20" width="16.7109375" style="35" bestFit="1" customWidth="1"/>
    <col min="21" max="21" width="19.140625" style="74" bestFit="1" customWidth="1"/>
    <col min="22" max="22" width="11.42578125" style="74" customWidth="1"/>
    <col min="23" max="23" width="14.5703125" style="35" customWidth="1"/>
    <col min="24" max="24" width="19" style="74" bestFit="1" customWidth="1"/>
    <col min="25" max="129" width="11.5703125" style="73" hidden="1" customWidth="1"/>
    <col min="130" max="132" width="11.5703125" style="74" hidden="1" customWidth="1"/>
    <col min="133" max="16384" width="11.42578125" style="74" hidden="1"/>
  </cols>
  <sheetData>
    <row r="1" spans="1:129" ht="15" hidden="1" x14ac:dyDescent="0.25">
      <c r="A1" s="24"/>
      <c r="B1" s="25"/>
      <c r="C1" s="25"/>
      <c r="D1" s="26"/>
      <c r="E1" s="26"/>
      <c r="F1" s="27"/>
      <c r="G1" s="28"/>
      <c r="H1" s="28"/>
      <c r="I1" s="28"/>
      <c r="J1" s="28"/>
      <c r="K1" s="29"/>
      <c r="L1" s="24"/>
      <c r="M1" s="24"/>
      <c r="N1" s="24"/>
      <c r="O1" s="24"/>
      <c r="P1" s="24"/>
      <c r="Q1" s="24"/>
      <c r="R1" s="24"/>
      <c r="S1" s="24"/>
      <c r="T1" s="36"/>
      <c r="U1" s="24"/>
      <c r="V1" s="24"/>
      <c r="W1" s="36"/>
    </row>
    <row r="2" spans="1:129" ht="15" hidden="1"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hidden="1"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hidden="1"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ht="15" hidden="1"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ht="15" hidden="1"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87.75" customHeight="1" x14ac:dyDescent="0.25">
      <c r="A7" s="41" t="s">
        <v>0</v>
      </c>
      <c r="B7" s="41" t="s">
        <v>1</v>
      </c>
      <c r="C7" s="41" t="s">
        <v>2</v>
      </c>
      <c r="D7" s="41" t="s">
        <v>103</v>
      </c>
      <c r="E7" s="41" t="s">
        <v>30</v>
      </c>
      <c r="F7" s="41" t="s">
        <v>96</v>
      </c>
      <c r="G7" s="41" t="s">
        <v>97</v>
      </c>
      <c r="H7" s="41" t="s">
        <v>876</v>
      </c>
      <c r="I7" s="41" t="s">
        <v>1145</v>
      </c>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15" x14ac:dyDescent="0.25">
      <c r="A8" s="517" t="s">
        <v>1062</v>
      </c>
      <c r="B8" s="527" t="s">
        <v>250</v>
      </c>
      <c r="C8" s="530" t="s">
        <v>75</v>
      </c>
      <c r="D8" s="536" t="s">
        <v>1176</v>
      </c>
      <c r="E8" s="530" t="s">
        <v>118</v>
      </c>
      <c r="F8" s="533">
        <v>0</v>
      </c>
      <c r="G8" s="539">
        <v>648345228</v>
      </c>
      <c r="H8" s="533">
        <v>0</v>
      </c>
      <c r="I8" s="517"/>
      <c r="J8" s="517"/>
      <c r="K8" s="517"/>
      <c r="L8" s="545">
        <f>+F8+G8+H8+I10+J10-K10</f>
        <v>648345228</v>
      </c>
      <c r="M8" s="548">
        <v>648345228</v>
      </c>
      <c r="N8" s="81" t="s">
        <v>1358</v>
      </c>
      <c r="O8" s="374" t="s">
        <v>1359</v>
      </c>
      <c r="P8" s="123">
        <v>44694</v>
      </c>
      <c r="Q8" s="295">
        <v>76454000</v>
      </c>
      <c r="R8" s="46"/>
      <c r="S8" s="284">
        <v>611</v>
      </c>
      <c r="T8" s="80">
        <v>44701</v>
      </c>
      <c r="U8" s="162">
        <v>76454000</v>
      </c>
      <c r="V8" s="445">
        <v>2823</v>
      </c>
      <c r="W8" s="294">
        <v>44718</v>
      </c>
      <c r="X8" s="295">
        <v>76454000</v>
      </c>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51" customFormat="1" ht="15" x14ac:dyDescent="0.25">
      <c r="A9" s="518"/>
      <c r="B9" s="528"/>
      <c r="C9" s="531"/>
      <c r="D9" s="518"/>
      <c r="E9" s="531"/>
      <c r="F9" s="534"/>
      <c r="G9" s="540"/>
      <c r="H9" s="534"/>
      <c r="I9" s="518"/>
      <c r="J9" s="518"/>
      <c r="K9" s="518"/>
      <c r="L9" s="546"/>
      <c r="M9" s="549"/>
      <c r="N9" s="81" t="s">
        <v>1360</v>
      </c>
      <c r="O9" s="374" t="s">
        <v>1361</v>
      </c>
      <c r="P9" s="123">
        <v>44705</v>
      </c>
      <c r="Q9" s="295">
        <v>255849990</v>
      </c>
      <c r="R9" s="46"/>
      <c r="S9" s="284">
        <v>678</v>
      </c>
      <c r="T9" s="80">
        <v>44718</v>
      </c>
      <c r="U9" s="162">
        <v>255849990</v>
      </c>
      <c r="V9" s="445">
        <v>4706</v>
      </c>
      <c r="W9" s="294">
        <v>44804</v>
      </c>
      <c r="X9" s="295">
        <v>250019000</v>
      </c>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29" s="51" customFormat="1" ht="15" x14ac:dyDescent="0.25">
      <c r="A10" s="519"/>
      <c r="B10" s="529"/>
      <c r="C10" s="532"/>
      <c r="D10" s="519"/>
      <c r="E10" s="532"/>
      <c r="F10" s="535"/>
      <c r="G10" s="541"/>
      <c r="H10" s="535"/>
      <c r="I10" s="519"/>
      <c r="J10" s="519"/>
      <c r="K10" s="519"/>
      <c r="L10" s="547"/>
      <c r="M10" s="550"/>
      <c r="N10" s="44"/>
      <c r="O10" s="44"/>
      <c r="P10" s="44"/>
      <c r="Q10" s="295"/>
      <c r="R10" s="46"/>
      <c r="S10" s="284"/>
      <c r="T10" s="80"/>
      <c r="U10" s="284"/>
      <c r="V10" s="284"/>
      <c r="W10" s="80"/>
      <c r="X10" s="284"/>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row>
    <row r="11" spans="1:129" s="108" customFormat="1" ht="15" x14ac:dyDescent="0.25">
      <c r="A11" s="93"/>
      <c r="B11" s="93"/>
      <c r="C11" s="93"/>
      <c r="D11" s="93"/>
      <c r="E11" s="105"/>
      <c r="F11" s="102"/>
      <c r="G11" s="102"/>
      <c r="H11" s="150"/>
      <c r="I11" s="94"/>
      <c r="J11" s="93"/>
      <c r="K11" s="93"/>
      <c r="L11" s="103">
        <f>+L8</f>
        <v>648345228</v>
      </c>
      <c r="M11" s="102"/>
      <c r="N11" s="106"/>
      <c r="O11" s="87"/>
      <c r="P11" s="96"/>
      <c r="Q11" s="104">
        <f>SUM(Q8:Q10)</f>
        <v>332303990</v>
      </c>
      <c r="R11" s="90"/>
      <c r="S11" s="87"/>
      <c r="T11" s="96"/>
      <c r="U11" s="104">
        <f>SUM(U8:U10)</f>
        <v>332303990</v>
      </c>
      <c r="V11" s="87"/>
      <c r="W11" s="96"/>
      <c r="X11" s="104">
        <f>SUM(X8:X10)</f>
        <v>326473000</v>
      </c>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row>
    <row r="12" spans="1:129" s="51" customFormat="1" ht="15" x14ac:dyDescent="0.25">
      <c r="A12" s="517" t="s">
        <v>1064</v>
      </c>
      <c r="B12" s="530" t="s">
        <v>254</v>
      </c>
      <c r="C12" s="530" t="s">
        <v>75</v>
      </c>
      <c r="D12" s="536" t="s">
        <v>1176</v>
      </c>
      <c r="E12" s="530" t="s">
        <v>118</v>
      </c>
      <c r="F12" s="533">
        <v>0</v>
      </c>
      <c r="G12" s="539">
        <v>879000000</v>
      </c>
      <c r="H12" s="533">
        <v>0</v>
      </c>
      <c r="I12" s="517"/>
      <c r="J12" s="517"/>
      <c r="K12" s="517"/>
      <c r="L12" s="545">
        <f>+F12+G12+H12+I12+J12-K32</f>
        <v>879000000</v>
      </c>
      <c r="M12" s="548">
        <v>879000000</v>
      </c>
      <c r="N12" s="160" t="s">
        <v>907</v>
      </c>
      <c r="O12" s="399" t="s">
        <v>921</v>
      </c>
      <c r="P12" s="164">
        <v>44628</v>
      </c>
      <c r="Q12" s="178">
        <v>22147690</v>
      </c>
      <c r="R12" s="46"/>
      <c r="S12" s="168">
        <v>435</v>
      </c>
      <c r="T12" s="80" t="s">
        <v>1013</v>
      </c>
      <c r="U12" s="178">
        <v>22147690</v>
      </c>
      <c r="V12" s="168">
        <v>2388</v>
      </c>
      <c r="W12" s="80">
        <v>44683</v>
      </c>
      <c r="X12" s="466">
        <v>22147690</v>
      </c>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row>
    <row r="13" spans="1:129" s="51" customFormat="1" ht="15" x14ac:dyDescent="0.25">
      <c r="A13" s="518"/>
      <c r="B13" s="531"/>
      <c r="C13" s="531"/>
      <c r="D13" s="518"/>
      <c r="E13" s="531"/>
      <c r="F13" s="534"/>
      <c r="G13" s="540"/>
      <c r="H13" s="534"/>
      <c r="I13" s="518"/>
      <c r="J13" s="518"/>
      <c r="K13" s="518"/>
      <c r="L13" s="546"/>
      <c r="M13" s="549"/>
      <c r="N13" s="160" t="s">
        <v>908</v>
      </c>
      <c r="O13" s="161" t="s">
        <v>890</v>
      </c>
      <c r="P13" s="164">
        <v>44628</v>
      </c>
      <c r="Q13" s="178"/>
      <c r="R13" s="46"/>
      <c r="S13" s="168"/>
      <c r="T13" s="80"/>
      <c r="U13" s="175"/>
      <c r="V13" s="168"/>
      <c r="W13" s="80"/>
      <c r="X13" s="295"/>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row>
    <row r="14" spans="1:129" s="51" customFormat="1" ht="15" x14ac:dyDescent="0.25">
      <c r="A14" s="518"/>
      <c r="B14" s="531"/>
      <c r="C14" s="531"/>
      <c r="D14" s="518"/>
      <c r="E14" s="531"/>
      <c r="F14" s="534"/>
      <c r="G14" s="540"/>
      <c r="H14" s="534"/>
      <c r="I14" s="518"/>
      <c r="J14" s="518"/>
      <c r="K14" s="518"/>
      <c r="L14" s="546"/>
      <c r="M14" s="549"/>
      <c r="N14" s="160" t="s">
        <v>909</v>
      </c>
      <c r="O14" s="399" t="s">
        <v>922</v>
      </c>
      <c r="P14" s="164">
        <v>44628</v>
      </c>
      <c r="Q14" s="178">
        <v>27162500</v>
      </c>
      <c r="R14" s="46"/>
      <c r="S14" s="168">
        <v>489</v>
      </c>
      <c r="T14" s="80" t="s">
        <v>1014</v>
      </c>
      <c r="U14" s="178">
        <v>27162500</v>
      </c>
      <c r="V14" s="168">
        <v>2799</v>
      </c>
      <c r="W14" s="80">
        <v>44714</v>
      </c>
      <c r="X14" s="466">
        <v>27162500</v>
      </c>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row>
    <row r="15" spans="1:129" s="51" customFormat="1" ht="15" x14ac:dyDescent="0.25">
      <c r="A15" s="518"/>
      <c r="B15" s="531"/>
      <c r="C15" s="531"/>
      <c r="D15" s="518"/>
      <c r="E15" s="531"/>
      <c r="F15" s="534"/>
      <c r="G15" s="540"/>
      <c r="H15" s="534"/>
      <c r="I15" s="518"/>
      <c r="J15" s="518"/>
      <c r="K15" s="518"/>
      <c r="L15" s="546"/>
      <c r="M15" s="549"/>
      <c r="N15" s="160" t="s">
        <v>910</v>
      </c>
      <c r="O15" s="399" t="s">
        <v>923</v>
      </c>
      <c r="P15" s="164">
        <v>44628</v>
      </c>
      <c r="Q15" s="178">
        <v>32388900</v>
      </c>
      <c r="R15" s="46"/>
      <c r="S15" s="168">
        <v>438</v>
      </c>
      <c r="T15" s="80" t="s">
        <v>1013</v>
      </c>
      <c r="U15" s="178">
        <v>32388900</v>
      </c>
      <c r="V15" s="168">
        <v>3296</v>
      </c>
      <c r="W15" s="80">
        <v>44743</v>
      </c>
      <c r="X15" s="295">
        <v>19200000</v>
      </c>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row>
    <row r="16" spans="1:129" s="51" customFormat="1" ht="15" x14ac:dyDescent="0.25">
      <c r="A16" s="518"/>
      <c r="B16" s="531"/>
      <c r="C16" s="531"/>
      <c r="D16" s="518"/>
      <c r="E16" s="531"/>
      <c r="F16" s="534"/>
      <c r="G16" s="540"/>
      <c r="H16" s="534"/>
      <c r="I16" s="518"/>
      <c r="J16" s="518"/>
      <c r="K16" s="518"/>
      <c r="L16" s="546"/>
      <c r="M16" s="549"/>
      <c r="N16" s="160" t="s">
        <v>911</v>
      </c>
      <c r="O16" s="399" t="s">
        <v>924</v>
      </c>
      <c r="P16" s="164">
        <v>44628</v>
      </c>
      <c r="Q16" s="178">
        <v>30000000</v>
      </c>
      <c r="R16" s="46"/>
      <c r="S16" s="168">
        <v>578</v>
      </c>
      <c r="T16" s="80">
        <v>44683</v>
      </c>
      <c r="U16" s="178">
        <v>30000000</v>
      </c>
      <c r="V16" s="168">
        <v>2800</v>
      </c>
      <c r="W16" s="80">
        <v>44714</v>
      </c>
      <c r="X16" s="466">
        <v>30000000</v>
      </c>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row>
    <row r="17" spans="1:129" s="51" customFormat="1" ht="15" x14ac:dyDescent="0.25">
      <c r="A17" s="518"/>
      <c r="B17" s="531"/>
      <c r="C17" s="531"/>
      <c r="D17" s="518"/>
      <c r="E17" s="531"/>
      <c r="F17" s="534"/>
      <c r="G17" s="540"/>
      <c r="H17" s="534"/>
      <c r="I17" s="518"/>
      <c r="J17" s="518"/>
      <c r="K17" s="518"/>
      <c r="L17" s="546"/>
      <c r="M17" s="549"/>
      <c r="N17" s="160" t="s">
        <v>912</v>
      </c>
      <c r="O17" s="399" t="s">
        <v>925</v>
      </c>
      <c r="P17" s="164">
        <v>44628</v>
      </c>
      <c r="Q17" s="178">
        <v>26506300</v>
      </c>
      <c r="R17" s="46"/>
      <c r="S17" s="168">
        <v>440</v>
      </c>
      <c r="T17" s="80" t="s">
        <v>1015</v>
      </c>
      <c r="U17" s="178">
        <v>26506300</v>
      </c>
      <c r="V17" s="168">
        <v>2386</v>
      </c>
      <c r="W17" s="80">
        <v>44683</v>
      </c>
      <c r="X17" s="466">
        <v>26506300</v>
      </c>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row>
    <row r="18" spans="1:129" s="51" customFormat="1" ht="15" x14ac:dyDescent="0.25">
      <c r="A18" s="518"/>
      <c r="B18" s="531"/>
      <c r="C18" s="531"/>
      <c r="D18" s="518"/>
      <c r="E18" s="531"/>
      <c r="F18" s="534"/>
      <c r="G18" s="540"/>
      <c r="H18" s="534"/>
      <c r="I18" s="518"/>
      <c r="J18" s="518"/>
      <c r="K18" s="518"/>
      <c r="L18" s="546"/>
      <c r="M18" s="549"/>
      <c r="N18" s="160" t="s">
        <v>913</v>
      </c>
      <c r="O18" s="399" t="s">
        <v>926</v>
      </c>
      <c r="P18" s="164">
        <v>44628</v>
      </c>
      <c r="Q18" s="178">
        <v>40500000</v>
      </c>
      <c r="R18" s="46"/>
      <c r="S18" s="168">
        <v>437</v>
      </c>
      <c r="T18" s="80" t="s">
        <v>1013</v>
      </c>
      <c r="U18" s="178">
        <v>40500000</v>
      </c>
      <c r="V18" s="168">
        <v>2387</v>
      </c>
      <c r="W18" s="80">
        <v>44683</v>
      </c>
      <c r="X18" s="466">
        <v>40500000</v>
      </c>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row>
    <row r="19" spans="1:129" s="51" customFormat="1" ht="15" x14ac:dyDescent="0.25">
      <c r="A19" s="518"/>
      <c r="B19" s="531"/>
      <c r="C19" s="531"/>
      <c r="D19" s="518"/>
      <c r="E19" s="531"/>
      <c r="F19" s="534"/>
      <c r="G19" s="540"/>
      <c r="H19" s="534"/>
      <c r="I19" s="518"/>
      <c r="J19" s="518"/>
      <c r="K19" s="518"/>
      <c r="L19" s="546"/>
      <c r="M19" s="549"/>
      <c r="N19" s="160" t="s">
        <v>914</v>
      </c>
      <c r="O19" s="399" t="s">
        <v>927</v>
      </c>
      <c r="P19" s="164">
        <v>44628</v>
      </c>
      <c r="Q19" s="178">
        <v>22147690</v>
      </c>
      <c r="R19" s="46"/>
      <c r="S19" s="168">
        <v>434</v>
      </c>
      <c r="T19" s="80" t="s">
        <v>1013</v>
      </c>
      <c r="U19" s="178">
        <v>22147690</v>
      </c>
      <c r="V19" s="38">
        <v>2392</v>
      </c>
      <c r="W19" s="80">
        <v>44683</v>
      </c>
      <c r="X19" s="466">
        <v>22147690</v>
      </c>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row>
    <row r="20" spans="1:129" s="51" customFormat="1" ht="15" x14ac:dyDescent="0.25">
      <c r="A20" s="518"/>
      <c r="B20" s="531"/>
      <c r="C20" s="531"/>
      <c r="D20" s="518"/>
      <c r="E20" s="531"/>
      <c r="F20" s="534"/>
      <c r="G20" s="540"/>
      <c r="H20" s="534"/>
      <c r="I20" s="518"/>
      <c r="J20" s="518"/>
      <c r="K20" s="518"/>
      <c r="L20" s="546"/>
      <c r="M20" s="549"/>
      <c r="N20" s="160" t="s">
        <v>915</v>
      </c>
      <c r="O20" s="161" t="s">
        <v>890</v>
      </c>
      <c r="P20" s="164">
        <v>44637</v>
      </c>
      <c r="Q20" s="178"/>
      <c r="R20" s="46"/>
      <c r="S20" s="168"/>
      <c r="T20" s="80"/>
      <c r="U20" s="175"/>
      <c r="V20" s="168"/>
      <c r="W20" s="80"/>
      <c r="X20" s="295"/>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row>
    <row r="21" spans="1:129" s="51" customFormat="1" ht="15" x14ac:dyDescent="0.25">
      <c r="A21" s="518"/>
      <c r="B21" s="531"/>
      <c r="C21" s="531"/>
      <c r="D21" s="518"/>
      <c r="E21" s="531"/>
      <c r="F21" s="534"/>
      <c r="G21" s="540"/>
      <c r="H21" s="534"/>
      <c r="I21" s="518"/>
      <c r="J21" s="518"/>
      <c r="K21" s="518"/>
      <c r="L21" s="546"/>
      <c r="M21" s="549"/>
      <c r="N21" s="160" t="s">
        <v>916</v>
      </c>
      <c r="O21" s="161" t="s">
        <v>890</v>
      </c>
      <c r="P21" s="164">
        <v>44637</v>
      </c>
      <c r="Q21" s="178"/>
      <c r="R21" s="46"/>
      <c r="S21" s="168"/>
      <c r="T21" s="80"/>
      <c r="U21" s="175"/>
      <c r="V21" s="168"/>
      <c r="W21" s="80"/>
      <c r="X21" s="295"/>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row>
    <row r="22" spans="1:129" s="51" customFormat="1" ht="15" x14ac:dyDescent="0.25">
      <c r="A22" s="518"/>
      <c r="B22" s="531"/>
      <c r="C22" s="531"/>
      <c r="D22" s="518"/>
      <c r="E22" s="531"/>
      <c r="F22" s="534"/>
      <c r="G22" s="540"/>
      <c r="H22" s="534"/>
      <c r="I22" s="518"/>
      <c r="J22" s="518"/>
      <c r="K22" s="518"/>
      <c r="L22" s="546"/>
      <c r="M22" s="549"/>
      <c r="N22" s="160" t="s">
        <v>917</v>
      </c>
      <c r="O22" s="161" t="s">
        <v>890</v>
      </c>
      <c r="P22" s="164">
        <v>44637</v>
      </c>
      <c r="Q22" s="178"/>
      <c r="R22" s="46"/>
      <c r="S22" s="168"/>
      <c r="T22" s="80"/>
      <c r="U22" s="175"/>
      <c r="V22" s="168"/>
      <c r="W22" s="80"/>
      <c r="X22" s="295"/>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row>
    <row r="23" spans="1:129" s="51" customFormat="1" ht="15" x14ac:dyDescent="0.25">
      <c r="A23" s="518"/>
      <c r="B23" s="531"/>
      <c r="C23" s="531"/>
      <c r="D23" s="518"/>
      <c r="E23" s="531"/>
      <c r="F23" s="534"/>
      <c r="G23" s="540"/>
      <c r="H23" s="534"/>
      <c r="I23" s="518"/>
      <c r="J23" s="518"/>
      <c r="K23" s="518"/>
      <c r="L23" s="546"/>
      <c r="M23" s="549"/>
      <c r="N23" s="160" t="s">
        <v>918</v>
      </c>
      <c r="O23" s="399" t="s">
        <v>928</v>
      </c>
      <c r="P23" s="164">
        <v>44637</v>
      </c>
      <c r="Q23" s="178">
        <v>10500000</v>
      </c>
      <c r="R23" s="46"/>
      <c r="S23" s="168">
        <v>480</v>
      </c>
      <c r="T23" s="80" t="s">
        <v>1016</v>
      </c>
      <c r="U23" s="178">
        <v>10500000</v>
      </c>
      <c r="V23" s="168">
        <v>3098</v>
      </c>
      <c r="W23" s="80">
        <v>44740</v>
      </c>
      <c r="X23" s="466">
        <v>10500000</v>
      </c>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row>
    <row r="24" spans="1:129" s="51" customFormat="1" ht="15" x14ac:dyDescent="0.25">
      <c r="A24" s="518"/>
      <c r="B24" s="531"/>
      <c r="C24" s="531"/>
      <c r="D24" s="518"/>
      <c r="E24" s="531"/>
      <c r="F24" s="534"/>
      <c r="G24" s="540"/>
      <c r="H24" s="534"/>
      <c r="I24" s="518"/>
      <c r="J24" s="518"/>
      <c r="K24" s="518"/>
      <c r="L24" s="546"/>
      <c r="M24" s="549"/>
      <c r="N24" s="160" t="s">
        <v>919</v>
      </c>
      <c r="O24" s="399" t="s">
        <v>929</v>
      </c>
      <c r="P24" s="164">
        <v>44649</v>
      </c>
      <c r="Q24" s="178">
        <v>19840000</v>
      </c>
      <c r="R24" s="46"/>
      <c r="S24" s="168">
        <v>500</v>
      </c>
      <c r="T24" s="80" t="s">
        <v>1011</v>
      </c>
      <c r="U24" s="178">
        <v>19840000</v>
      </c>
      <c r="V24" s="168">
        <v>2801</v>
      </c>
      <c r="W24" s="80">
        <v>44714</v>
      </c>
      <c r="X24" s="466">
        <v>19840000</v>
      </c>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row>
    <row r="25" spans="1:129" s="51" customFormat="1" ht="15" x14ac:dyDescent="0.25">
      <c r="A25" s="518"/>
      <c r="B25" s="531"/>
      <c r="C25" s="531"/>
      <c r="D25" s="518"/>
      <c r="E25" s="531"/>
      <c r="F25" s="534"/>
      <c r="G25" s="540"/>
      <c r="H25" s="534"/>
      <c r="I25" s="518"/>
      <c r="J25" s="518"/>
      <c r="K25" s="518"/>
      <c r="L25" s="546"/>
      <c r="M25" s="549"/>
      <c r="N25" s="160" t="s">
        <v>920</v>
      </c>
      <c r="O25" s="399" t="s">
        <v>930</v>
      </c>
      <c r="P25" s="164">
        <v>44649</v>
      </c>
      <c r="Q25" s="178">
        <v>16250000</v>
      </c>
      <c r="R25" s="46"/>
      <c r="S25" s="168">
        <v>501</v>
      </c>
      <c r="T25" s="80" t="s">
        <v>1011</v>
      </c>
      <c r="U25" s="178">
        <v>16250000</v>
      </c>
      <c r="V25" s="168">
        <v>3295</v>
      </c>
      <c r="W25" s="80">
        <v>44743</v>
      </c>
      <c r="X25" s="295">
        <v>10600000</v>
      </c>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row>
    <row r="26" spans="1:129" s="51" customFormat="1" ht="15" x14ac:dyDescent="0.25">
      <c r="A26" s="518"/>
      <c r="B26" s="531"/>
      <c r="C26" s="531"/>
      <c r="D26" s="518"/>
      <c r="E26" s="531"/>
      <c r="F26" s="534"/>
      <c r="G26" s="540"/>
      <c r="H26" s="534"/>
      <c r="I26" s="518"/>
      <c r="J26" s="518"/>
      <c r="K26" s="518"/>
      <c r="L26" s="546"/>
      <c r="M26" s="549"/>
      <c r="N26" s="160" t="s">
        <v>1362</v>
      </c>
      <c r="O26" s="399" t="s">
        <v>1363</v>
      </c>
      <c r="P26" s="164">
        <v>44687</v>
      </c>
      <c r="Q26" s="178">
        <v>24616667</v>
      </c>
      <c r="R26" s="46"/>
      <c r="S26" s="168">
        <v>613</v>
      </c>
      <c r="T26" s="80">
        <v>44701</v>
      </c>
      <c r="U26" s="178">
        <v>24616667</v>
      </c>
      <c r="V26" s="168">
        <v>3100</v>
      </c>
      <c r="W26" s="80">
        <v>44740</v>
      </c>
      <c r="X26" s="466">
        <v>24616667</v>
      </c>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row>
    <row r="27" spans="1:129" s="51" customFormat="1" ht="15" x14ac:dyDescent="0.25">
      <c r="A27" s="518"/>
      <c r="B27" s="531"/>
      <c r="C27" s="531"/>
      <c r="D27" s="518"/>
      <c r="E27" s="531"/>
      <c r="F27" s="534"/>
      <c r="G27" s="540"/>
      <c r="H27" s="534"/>
      <c r="I27" s="518"/>
      <c r="J27" s="518"/>
      <c r="K27" s="518"/>
      <c r="L27" s="546"/>
      <c r="M27" s="549"/>
      <c r="N27" s="160" t="s">
        <v>1364</v>
      </c>
      <c r="O27" s="399" t="s">
        <v>1365</v>
      </c>
      <c r="P27" s="164">
        <v>44687</v>
      </c>
      <c r="Q27" s="178">
        <v>24616667</v>
      </c>
      <c r="R27" s="46"/>
      <c r="S27" s="168">
        <v>615</v>
      </c>
      <c r="T27" s="80">
        <v>44701</v>
      </c>
      <c r="U27" s="178">
        <v>0</v>
      </c>
      <c r="V27" s="168"/>
      <c r="W27" s="80"/>
      <c r="X27" s="295"/>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row>
    <row r="28" spans="1:129" s="51" customFormat="1" ht="15" x14ac:dyDescent="0.25">
      <c r="A28" s="518"/>
      <c r="B28" s="531"/>
      <c r="C28" s="531"/>
      <c r="D28" s="518"/>
      <c r="E28" s="531"/>
      <c r="F28" s="534"/>
      <c r="G28" s="540"/>
      <c r="H28" s="534"/>
      <c r="I28" s="518"/>
      <c r="J28" s="518"/>
      <c r="K28" s="518"/>
      <c r="L28" s="546"/>
      <c r="M28" s="549"/>
      <c r="N28" s="160" t="s">
        <v>1366</v>
      </c>
      <c r="O28" s="399" t="s">
        <v>1367</v>
      </c>
      <c r="P28" s="164">
        <v>44726</v>
      </c>
      <c r="Q28" s="178">
        <v>18900000</v>
      </c>
      <c r="R28" s="46"/>
      <c r="S28" s="168">
        <v>760</v>
      </c>
      <c r="T28" s="80">
        <v>44736</v>
      </c>
      <c r="U28" s="178">
        <v>18900000</v>
      </c>
      <c r="V28" s="168">
        <v>4513</v>
      </c>
      <c r="W28" s="80">
        <v>44791</v>
      </c>
      <c r="X28" s="295">
        <v>14000000</v>
      </c>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row>
    <row r="29" spans="1:129" s="51" customFormat="1" ht="15" x14ac:dyDescent="0.25">
      <c r="A29" s="518"/>
      <c r="B29" s="531"/>
      <c r="C29" s="531"/>
      <c r="D29" s="518"/>
      <c r="E29" s="531"/>
      <c r="F29" s="534"/>
      <c r="G29" s="540"/>
      <c r="H29" s="534"/>
      <c r="I29" s="518"/>
      <c r="J29" s="518"/>
      <c r="K29" s="518"/>
      <c r="L29" s="546"/>
      <c r="M29" s="549"/>
      <c r="N29" s="160" t="s">
        <v>1368</v>
      </c>
      <c r="O29" s="399" t="s">
        <v>1369</v>
      </c>
      <c r="P29" s="164">
        <v>44726</v>
      </c>
      <c r="Q29" s="178">
        <v>13150000</v>
      </c>
      <c r="R29" s="46"/>
      <c r="S29" s="168">
        <v>778</v>
      </c>
      <c r="T29" s="80">
        <v>44747</v>
      </c>
      <c r="U29" s="175">
        <v>0</v>
      </c>
      <c r="V29" s="168"/>
      <c r="W29" s="80"/>
      <c r="X29" s="295"/>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row>
    <row r="30" spans="1:129" s="51" customFormat="1" ht="15" x14ac:dyDescent="0.25">
      <c r="A30" s="518"/>
      <c r="B30" s="531"/>
      <c r="C30" s="531"/>
      <c r="D30" s="518"/>
      <c r="E30" s="531"/>
      <c r="F30" s="534"/>
      <c r="G30" s="540"/>
      <c r="H30" s="534"/>
      <c r="I30" s="518"/>
      <c r="J30" s="518"/>
      <c r="K30" s="518"/>
      <c r="L30" s="546"/>
      <c r="M30" s="549"/>
      <c r="N30" s="81" t="s">
        <v>1957</v>
      </c>
      <c r="O30" s="371" t="s">
        <v>1959</v>
      </c>
      <c r="P30" s="81" t="s">
        <v>1954</v>
      </c>
      <c r="Q30" s="377">
        <f>99960000-77000000</f>
        <v>22960000</v>
      </c>
      <c r="R30" s="46"/>
      <c r="S30" s="168">
        <v>1067</v>
      </c>
      <c r="T30" s="80">
        <v>44797</v>
      </c>
      <c r="U30" s="377">
        <f>99960000-77000000</f>
        <v>22960000</v>
      </c>
      <c r="V30" s="168"/>
      <c r="W30" s="80"/>
      <c r="X30" s="295"/>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row>
    <row r="31" spans="1:129" s="51" customFormat="1" ht="15" x14ac:dyDescent="0.25">
      <c r="A31" s="518"/>
      <c r="B31" s="531"/>
      <c r="C31" s="531"/>
      <c r="D31" s="518"/>
      <c r="E31" s="531"/>
      <c r="F31" s="534"/>
      <c r="G31" s="540"/>
      <c r="H31" s="534"/>
      <c r="I31" s="518"/>
      <c r="J31" s="518"/>
      <c r="K31" s="518"/>
      <c r="L31" s="546"/>
      <c r="M31" s="549"/>
      <c r="N31" s="81" t="s">
        <v>1958</v>
      </c>
      <c r="O31" s="371" t="s">
        <v>1960</v>
      </c>
      <c r="P31" s="81" t="s">
        <v>1955</v>
      </c>
      <c r="Q31" s="377">
        <v>16920000</v>
      </c>
      <c r="R31" s="46"/>
      <c r="S31" s="355">
        <v>1192</v>
      </c>
      <c r="T31" s="80">
        <v>44827</v>
      </c>
      <c r="U31" s="377">
        <v>16920000</v>
      </c>
      <c r="V31" s="355">
        <v>5182</v>
      </c>
      <c r="W31" s="80">
        <v>44833</v>
      </c>
      <c r="X31" s="377">
        <v>16920000</v>
      </c>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row>
    <row r="32" spans="1:129" s="51" customFormat="1" ht="15" x14ac:dyDescent="0.25">
      <c r="A32" s="519"/>
      <c r="B32" s="532"/>
      <c r="C32" s="532"/>
      <c r="D32" s="519"/>
      <c r="E32" s="532"/>
      <c r="F32" s="535"/>
      <c r="G32" s="541"/>
      <c r="H32" s="535"/>
      <c r="I32" s="519"/>
      <c r="J32" s="519"/>
      <c r="K32" s="519"/>
      <c r="L32" s="547"/>
      <c r="M32" s="550"/>
      <c r="N32" s="81" t="s">
        <v>1393</v>
      </c>
      <c r="O32" s="371" t="s">
        <v>1961</v>
      </c>
      <c r="P32" s="81" t="s">
        <v>1956</v>
      </c>
      <c r="Q32" s="377">
        <v>10500000</v>
      </c>
      <c r="R32" s="46"/>
      <c r="S32" s="168">
        <v>1235</v>
      </c>
      <c r="T32" s="80">
        <v>44830</v>
      </c>
      <c r="U32" s="377">
        <v>10500000</v>
      </c>
      <c r="V32" s="168">
        <v>5184</v>
      </c>
      <c r="W32" s="80">
        <v>44833</v>
      </c>
      <c r="X32" s="377">
        <v>10500000</v>
      </c>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row>
    <row r="33" spans="1:129" s="108" customFormat="1" ht="15" x14ac:dyDescent="0.25">
      <c r="A33" s="93"/>
      <c r="B33" s="93"/>
      <c r="C33" s="93"/>
      <c r="D33" s="93"/>
      <c r="E33" s="105"/>
      <c r="F33" s="102"/>
      <c r="G33" s="102"/>
      <c r="H33" s="150"/>
      <c r="I33" s="94"/>
      <c r="J33" s="93"/>
      <c r="K33" s="93"/>
      <c r="L33" s="103">
        <f>+L12</f>
        <v>879000000</v>
      </c>
      <c r="M33" s="102"/>
      <c r="N33" s="106"/>
      <c r="O33" s="87"/>
      <c r="P33" s="96"/>
      <c r="Q33" s="104">
        <f>SUM(Q12:Q32)</f>
        <v>379106414</v>
      </c>
      <c r="R33" s="90"/>
      <c r="S33" s="87"/>
      <c r="T33" s="96"/>
      <c r="U33" s="104">
        <f>SUM(U12:U32)</f>
        <v>341339747</v>
      </c>
      <c r="V33" s="87"/>
      <c r="W33" s="96"/>
      <c r="X33" s="104">
        <f>SUM(X12:X32)</f>
        <v>294640847</v>
      </c>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c r="DJ33" s="107"/>
      <c r="DK33" s="107"/>
      <c r="DL33" s="107"/>
      <c r="DM33" s="107"/>
      <c r="DN33" s="107"/>
      <c r="DO33" s="107"/>
      <c r="DP33" s="107"/>
      <c r="DQ33" s="107"/>
      <c r="DR33" s="107"/>
      <c r="DS33" s="107"/>
      <c r="DT33" s="107"/>
      <c r="DU33" s="107"/>
      <c r="DV33" s="107"/>
      <c r="DW33" s="107"/>
      <c r="DX33" s="107"/>
      <c r="DY33" s="107"/>
    </row>
    <row r="34" spans="1:129" s="147" customFormat="1" ht="15" customHeight="1" x14ac:dyDescent="0.25">
      <c r="A34" s="562" t="s">
        <v>954</v>
      </c>
      <c r="B34" s="527" t="s">
        <v>879</v>
      </c>
      <c r="C34" s="530" t="s">
        <v>75</v>
      </c>
      <c r="D34" s="562" t="s">
        <v>880</v>
      </c>
      <c r="E34" s="527" t="s">
        <v>100</v>
      </c>
      <c r="F34" s="548">
        <v>0</v>
      </c>
      <c r="G34" s="548">
        <v>0</v>
      </c>
      <c r="H34" s="539">
        <v>402909588</v>
      </c>
      <c r="I34" s="562"/>
      <c r="J34" s="571"/>
      <c r="K34" s="562"/>
      <c r="L34" s="574">
        <f>+F34+G34+H34+I52+J52-K52</f>
        <v>402909588</v>
      </c>
      <c r="M34" s="548">
        <v>402909588</v>
      </c>
      <c r="N34" s="160" t="s">
        <v>1370</v>
      </c>
      <c r="O34" s="399" t="s">
        <v>1371</v>
      </c>
      <c r="P34" s="164">
        <v>44713</v>
      </c>
      <c r="Q34" s="163">
        <v>16426700</v>
      </c>
      <c r="R34" s="145"/>
      <c r="S34" s="143">
        <v>708</v>
      </c>
      <c r="T34" s="144">
        <v>44722</v>
      </c>
      <c r="U34" s="163">
        <v>16426700</v>
      </c>
      <c r="V34" s="143">
        <v>3294</v>
      </c>
      <c r="W34" s="144">
        <v>44743</v>
      </c>
      <c r="X34" s="466">
        <v>16426700</v>
      </c>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c r="BI34" s="146"/>
      <c r="BJ34" s="146"/>
      <c r="BK34" s="146"/>
      <c r="BL34" s="146"/>
      <c r="BM34" s="146"/>
      <c r="BN34" s="146"/>
      <c r="BO34" s="146"/>
      <c r="BP34" s="146"/>
      <c r="BQ34" s="146"/>
      <c r="BR34" s="146"/>
      <c r="BS34" s="146"/>
      <c r="BT34" s="146"/>
      <c r="BU34" s="146"/>
      <c r="BV34" s="146"/>
      <c r="BW34" s="146"/>
      <c r="BX34" s="146"/>
      <c r="BY34" s="146"/>
      <c r="BZ34" s="146"/>
      <c r="CA34" s="146"/>
      <c r="CB34" s="146"/>
      <c r="CC34" s="146"/>
      <c r="CD34" s="146"/>
      <c r="CE34" s="146"/>
      <c r="CF34" s="146"/>
      <c r="CG34" s="146"/>
      <c r="CH34" s="146"/>
      <c r="CI34" s="146"/>
      <c r="CJ34" s="146"/>
      <c r="CK34" s="146"/>
      <c r="CL34" s="146"/>
      <c r="CM34" s="146"/>
      <c r="CN34" s="146"/>
      <c r="CO34" s="146"/>
      <c r="CP34" s="146"/>
      <c r="CQ34" s="146"/>
      <c r="CR34" s="146"/>
      <c r="CS34" s="146"/>
      <c r="CT34" s="146"/>
      <c r="CU34" s="146"/>
      <c r="CV34" s="146"/>
      <c r="CW34" s="146"/>
      <c r="CX34" s="146"/>
      <c r="CY34" s="146"/>
      <c r="CZ34" s="146"/>
      <c r="DA34" s="146"/>
      <c r="DB34" s="146"/>
      <c r="DC34" s="146"/>
      <c r="DD34" s="146"/>
      <c r="DE34" s="146"/>
      <c r="DF34" s="146"/>
      <c r="DG34" s="146"/>
      <c r="DH34" s="146"/>
      <c r="DI34" s="146"/>
      <c r="DJ34" s="146"/>
      <c r="DK34" s="146"/>
      <c r="DL34" s="146"/>
      <c r="DM34" s="146"/>
      <c r="DN34" s="146"/>
      <c r="DO34" s="146"/>
      <c r="DP34" s="146"/>
      <c r="DQ34" s="146"/>
      <c r="DR34" s="146"/>
      <c r="DS34" s="146"/>
      <c r="DT34" s="146"/>
      <c r="DU34" s="146"/>
      <c r="DV34" s="146"/>
      <c r="DW34" s="146"/>
      <c r="DX34" s="146"/>
      <c r="DY34" s="146"/>
    </row>
    <row r="35" spans="1:129" s="147" customFormat="1" ht="15" x14ac:dyDescent="0.25">
      <c r="A35" s="563"/>
      <c r="B35" s="528"/>
      <c r="C35" s="531"/>
      <c r="D35" s="563"/>
      <c r="E35" s="528"/>
      <c r="F35" s="549"/>
      <c r="G35" s="549"/>
      <c r="H35" s="540"/>
      <c r="I35" s="563"/>
      <c r="J35" s="572"/>
      <c r="K35" s="563"/>
      <c r="L35" s="575"/>
      <c r="M35" s="549"/>
      <c r="N35" s="160" t="s">
        <v>1372</v>
      </c>
      <c r="O35" s="399" t="s">
        <v>1373</v>
      </c>
      <c r="P35" s="164">
        <v>44713</v>
      </c>
      <c r="Q35" s="163">
        <v>12000000</v>
      </c>
      <c r="R35" s="145"/>
      <c r="S35" s="143">
        <v>717</v>
      </c>
      <c r="T35" s="144">
        <v>44722</v>
      </c>
      <c r="U35" s="163">
        <v>12000000</v>
      </c>
      <c r="V35" s="143">
        <v>3568</v>
      </c>
      <c r="W35" s="144">
        <v>44761</v>
      </c>
      <c r="X35" s="467">
        <v>9667000</v>
      </c>
      <c r="Y35" s="146"/>
      <c r="Z35" s="146"/>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c r="BI35" s="146"/>
      <c r="BJ35" s="146"/>
      <c r="BK35" s="146"/>
      <c r="BL35" s="146"/>
      <c r="BM35" s="146"/>
      <c r="BN35" s="146"/>
      <c r="BO35" s="146"/>
      <c r="BP35" s="146"/>
      <c r="BQ35" s="146"/>
      <c r="BR35" s="146"/>
      <c r="BS35" s="146"/>
      <c r="BT35" s="146"/>
      <c r="BU35" s="146"/>
      <c r="BV35" s="146"/>
      <c r="BW35" s="146"/>
      <c r="BX35" s="146"/>
      <c r="BY35" s="146"/>
      <c r="BZ35" s="146"/>
      <c r="CA35" s="146"/>
      <c r="CB35" s="146"/>
      <c r="CC35" s="146"/>
      <c r="CD35" s="146"/>
      <c r="CE35" s="146"/>
      <c r="CF35" s="146"/>
      <c r="CG35" s="146"/>
      <c r="CH35" s="146"/>
      <c r="CI35" s="146"/>
      <c r="CJ35" s="146"/>
      <c r="CK35" s="146"/>
      <c r="CL35" s="146"/>
      <c r="CM35" s="146"/>
      <c r="CN35" s="146"/>
      <c r="CO35" s="146"/>
      <c r="CP35" s="146"/>
      <c r="CQ35" s="146"/>
      <c r="CR35" s="146"/>
      <c r="CS35" s="146"/>
      <c r="CT35" s="146"/>
      <c r="CU35" s="146"/>
      <c r="CV35" s="146"/>
      <c r="CW35" s="146"/>
      <c r="CX35" s="146"/>
      <c r="CY35" s="146"/>
      <c r="CZ35" s="146"/>
      <c r="DA35" s="146"/>
      <c r="DB35" s="146"/>
      <c r="DC35" s="146"/>
      <c r="DD35" s="146"/>
      <c r="DE35" s="146"/>
      <c r="DF35" s="146"/>
      <c r="DG35" s="146"/>
      <c r="DH35" s="146"/>
      <c r="DI35" s="146"/>
      <c r="DJ35" s="146"/>
      <c r="DK35" s="146"/>
      <c r="DL35" s="146"/>
      <c r="DM35" s="146"/>
      <c r="DN35" s="146"/>
      <c r="DO35" s="146"/>
      <c r="DP35" s="146"/>
      <c r="DQ35" s="146"/>
      <c r="DR35" s="146"/>
      <c r="DS35" s="146"/>
      <c r="DT35" s="146"/>
      <c r="DU35" s="146"/>
      <c r="DV35" s="146"/>
      <c r="DW35" s="146"/>
      <c r="DX35" s="146"/>
      <c r="DY35" s="146"/>
    </row>
    <row r="36" spans="1:129" s="147" customFormat="1" ht="15" x14ac:dyDescent="0.25">
      <c r="A36" s="563"/>
      <c r="B36" s="528"/>
      <c r="C36" s="531"/>
      <c r="D36" s="563"/>
      <c r="E36" s="528"/>
      <c r="F36" s="549"/>
      <c r="G36" s="549"/>
      <c r="H36" s="540"/>
      <c r="I36" s="563"/>
      <c r="J36" s="572"/>
      <c r="K36" s="563"/>
      <c r="L36" s="575"/>
      <c r="M36" s="549"/>
      <c r="N36" s="160" t="s">
        <v>1374</v>
      </c>
      <c r="O36" s="399" t="s">
        <v>1375</v>
      </c>
      <c r="P36" s="164">
        <v>44713</v>
      </c>
      <c r="Q36" s="163">
        <v>12000000</v>
      </c>
      <c r="R36" s="145"/>
      <c r="S36" s="143">
        <v>712</v>
      </c>
      <c r="T36" s="144">
        <v>44722</v>
      </c>
      <c r="U36" s="163">
        <v>0</v>
      </c>
      <c r="V36" s="143"/>
      <c r="W36" s="144"/>
      <c r="X36" s="467"/>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c r="BI36" s="146"/>
      <c r="BJ36" s="146"/>
      <c r="BK36" s="146"/>
      <c r="BL36" s="146"/>
      <c r="BM36" s="146"/>
      <c r="BN36" s="146"/>
      <c r="BO36" s="146"/>
      <c r="BP36" s="146"/>
      <c r="BQ36" s="146"/>
      <c r="BR36" s="146"/>
      <c r="BS36" s="146"/>
      <c r="BT36" s="146"/>
      <c r="BU36" s="146"/>
      <c r="BV36" s="146"/>
      <c r="BW36" s="146"/>
      <c r="BX36" s="146"/>
      <c r="BY36" s="146"/>
      <c r="BZ36" s="146"/>
      <c r="CA36" s="146"/>
      <c r="CB36" s="146"/>
      <c r="CC36" s="146"/>
      <c r="CD36" s="146"/>
      <c r="CE36" s="146"/>
      <c r="CF36" s="146"/>
      <c r="CG36" s="146"/>
      <c r="CH36" s="146"/>
      <c r="CI36" s="146"/>
      <c r="CJ36" s="146"/>
      <c r="CK36" s="146"/>
      <c r="CL36" s="146"/>
      <c r="CM36" s="146"/>
      <c r="CN36" s="146"/>
      <c r="CO36" s="146"/>
      <c r="CP36" s="146"/>
      <c r="CQ36" s="146"/>
      <c r="CR36" s="146"/>
      <c r="CS36" s="146"/>
      <c r="CT36" s="146"/>
      <c r="CU36" s="146"/>
      <c r="CV36" s="146"/>
      <c r="CW36" s="146"/>
      <c r="CX36" s="146"/>
      <c r="CY36" s="146"/>
      <c r="CZ36" s="146"/>
      <c r="DA36" s="146"/>
      <c r="DB36" s="146"/>
      <c r="DC36" s="146"/>
      <c r="DD36" s="146"/>
      <c r="DE36" s="146"/>
      <c r="DF36" s="146"/>
      <c r="DG36" s="146"/>
      <c r="DH36" s="146"/>
      <c r="DI36" s="146"/>
      <c r="DJ36" s="146"/>
      <c r="DK36" s="146"/>
      <c r="DL36" s="146"/>
      <c r="DM36" s="146"/>
      <c r="DN36" s="146"/>
      <c r="DO36" s="146"/>
      <c r="DP36" s="146"/>
      <c r="DQ36" s="146"/>
      <c r="DR36" s="146"/>
      <c r="DS36" s="146"/>
      <c r="DT36" s="146"/>
      <c r="DU36" s="146"/>
      <c r="DV36" s="146"/>
      <c r="DW36" s="146"/>
      <c r="DX36" s="146"/>
      <c r="DY36" s="146"/>
    </row>
    <row r="37" spans="1:129" s="147" customFormat="1" ht="15" x14ac:dyDescent="0.25">
      <c r="A37" s="563"/>
      <c r="B37" s="528"/>
      <c r="C37" s="531"/>
      <c r="D37" s="563"/>
      <c r="E37" s="528"/>
      <c r="F37" s="549"/>
      <c r="G37" s="549"/>
      <c r="H37" s="540"/>
      <c r="I37" s="563"/>
      <c r="J37" s="572"/>
      <c r="K37" s="563"/>
      <c r="L37" s="575"/>
      <c r="M37" s="549"/>
      <c r="N37" s="160" t="s">
        <v>1376</v>
      </c>
      <c r="O37" s="399" t="s">
        <v>1377</v>
      </c>
      <c r="P37" s="164">
        <v>44713</v>
      </c>
      <c r="Q37" s="163">
        <v>6000000</v>
      </c>
      <c r="R37" s="145"/>
      <c r="S37" s="143">
        <v>719</v>
      </c>
      <c r="T37" s="144">
        <v>44725</v>
      </c>
      <c r="U37" s="163">
        <v>6000000</v>
      </c>
      <c r="V37" s="143">
        <v>3856</v>
      </c>
      <c r="W37" s="144">
        <v>44774</v>
      </c>
      <c r="X37" s="466">
        <v>6000000</v>
      </c>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c r="BP37" s="146"/>
      <c r="BQ37" s="146"/>
      <c r="BR37" s="146"/>
      <c r="BS37" s="146"/>
      <c r="BT37" s="146"/>
      <c r="BU37" s="146"/>
      <c r="BV37" s="146"/>
      <c r="BW37" s="146"/>
      <c r="BX37" s="146"/>
      <c r="BY37" s="146"/>
      <c r="BZ37" s="146"/>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CZ37" s="146"/>
      <c r="DA37" s="146"/>
      <c r="DB37" s="146"/>
      <c r="DC37" s="146"/>
      <c r="DD37" s="146"/>
      <c r="DE37" s="146"/>
      <c r="DF37" s="146"/>
      <c r="DG37" s="146"/>
      <c r="DH37" s="146"/>
      <c r="DI37" s="146"/>
      <c r="DJ37" s="146"/>
      <c r="DK37" s="146"/>
      <c r="DL37" s="146"/>
      <c r="DM37" s="146"/>
      <c r="DN37" s="146"/>
      <c r="DO37" s="146"/>
      <c r="DP37" s="146"/>
      <c r="DQ37" s="146"/>
      <c r="DR37" s="146"/>
      <c r="DS37" s="146"/>
      <c r="DT37" s="146"/>
      <c r="DU37" s="146"/>
      <c r="DV37" s="146"/>
      <c r="DW37" s="146"/>
      <c r="DX37" s="146"/>
      <c r="DY37" s="146"/>
    </row>
    <row r="38" spans="1:129" s="147" customFormat="1" ht="15" x14ac:dyDescent="0.25">
      <c r="A38" s="563"/>
      <c r="B38" s="528"/>
      <c r="C38" s="531"/>
      <c r="D38" s="563"/>
      <c r="E38" s="528"/>
      <c r="F38" s="549"/>
      <c r="G38" s="549"/>
      <c r="H38" s="540"/>
      <c r="I38" s="563"/>
      <c r="J38" s="572"/>
      <c r="K38" s="563"/>
      <c r="L38" s="575"/>
      <c r="M38" s="549"/>
      <c r="N38" s="160" t="s">
        <v>1378</v>
      </c>
      <c r="O38" s="399" t="s">
        <v>1379</v>
      </c>
      <c r="P38" s="164">
        <v>44713</v>
      </c>
      <c r="Q38" s="163">
        <v>6000000</v>
      </c>
      <c r="R38" s="145"/>
      <c r="S38" s="143">
        <v>715</v>
      </c>
      <c r="T38" s="144">
        <v>44725</v>
      </c>
      <c r="U38" s="163">
        <v>6000000</v>
      </c>
      <c r="V38" s="143">
        <v>3293</v>
      </c>
      <c r="W38" s="144">
        <v>44743</v>
      </c>
      <c r="X38" s="466">
        <v>6000000</v>
      </c>
      <c r="Y38" s="146"/>
      <c r="Z38" s="146"/>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c r="BP38" s="146"/>
      <c r="BQ38" s="146"/>
      <c r="BR38" s="146"/>
      <c r="BS38" s="146"/>
      <c r="BT38" s="146"/>
      <c r="BU38" s="146"/>
      <c r="BV38" s="146"/>
      <c r="BW38" s="146"/>
      <c r="BX38" s="146"/>
      <c r="BY38" s="146"/>
      <c r="BZ38" s="146"/>
      <c r="CA38" s="146"/>
      <c r="CB38" s="146"/>
      <c r="CC38" s="146"/>
      <c r="CD38" s="146"/>
      <c r="CE38" s="146"/>
      <c r="CF38" s="146"/>
      <c r="CG38" s="146"/>
      <c r="CH38" s="146"/>
      <c r="CI38" s="146"/>
      <c r="CJ38" s="146"/>
      <c r="CK38" s="146"/>
      <c r="CL38" s="146"/>
      <c r="CM38" s="146"/>
      <c r="CN38" s="146"/>
      <c r="CO38" s="146"/>
      <c r="CP38" s="146"/>
      <c r="CQ38" s="146"/>
      <c r="CR38" s="146"/>
      <c r="CS38" s="146"/>
      <c r="CT38" s="146"/>
      <c r="CU38" s="146"/>
      <c r="CV38" s="146"/>
      <c r="CW38" s="146"/>
      <c r="CX38" s="146"/>
      <c r="CY38" s="146"/>
      <c r="CZ38" s="146"/>
      <c r="DA38" s="146"/>
      <c r="DB38" s="146"/>
      <c r="DC38" s="146"/>
      <c r="DD38" s="146"/>
      <c r="DE38" s="146"/>
      <c r="DF38" s="146"/>
      <c r="DG38" s="146"/>
      <c r="DH38" s="146"/>
      <c r="DI38" s="146"/>
      <c r="DJ38" s="146"/>
      <c r="DK38" s="146"/>
      <c r="DL38" s="146"/>
      <c r="DM38" s="146"/>
      <c r="DN38" s="146"/>
      <c r="DO38" s="146"/>
      <c r="DP38" s="146"/>
      <c r="DQ38" s="146"/>
      <c r="DR38" s="146"/>
      <c r="DS38" s="146"/>
      <c r="DT38" s="146"/>
      <c r="DU38" s="146"/>
      <c r="DV38" s="146"/>
      <c r="DW38" s="146"/>
      <c r="DX38" s="146"/>
      <c r="DY38" s="146"/>
    </row>
    <row r="39" spans="1:129" s="147" customFormat="1" ht="15" x14ac:dyDescent="0.25">
      <c r="A39" s="563"/>
      <c r="B39" s="528"/>
      <c r="C39" s="531"/>
      <c r="D39" s="563"/>
      <c r="E39" s="528"/>
      <c r="F39" s="549"/>
      <c r="G39" s="549"/>
      <c r="H39" s="540"/>
      <c r="I39" s="563"/>
      <c r="J39" s="572"/>
      <c r="K39" s="563"/>
      <c r="L39" s="575"/>
      <c r="M39" s="549"/>
      <c r="N39" s="160" t="s">
        <v>1380</v>
      </c>
      <c r="O39" s="399" t="s">
        <v>1381</v>
      </c>
      <c r="P39" s="164">
        <v>44713</v>
      </c>
      <c r="Q39" s="163">
        <v>16426700</v>
      </c>
      <c r="R39" s="145"/>
      <c r="S39" s="143">
        <v>706</v>
      </c>
      <c r="T39" s="144">
        <v>44722</v>
      </c>
      <c r="U39" s="163">
        <v>16426700</v>
      </c>
      <c r="V39" s="143">
        <v>3292</v>
      </c>
      <c r="W39" s="144">
        <v>44743</v>
      </c>
      <c r="X39" s="466">
        <v>16426700</v>
      </c>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row>
    <row r="40" spans="1:129" s="147" customFormat="1" ht="15" x14ac:dyDescent="0.25">
      <c r="A40" s="563"/>
      <c r="B40" s="528"/>
      <c r="C40" s="531"/>
      <c r="D40" s="563"/>
      <c r="E40" s="528"/>
      <c r="F40" s="549"/>
      <c r="G40" s="549"/>
      <c r="H40" s="540"/>
      <c r="I40" s="563"/>
      <c r="J40" s="572"/>
      <c r="K40" s="563"/>
      <c r="L40" s="575"/>
      <c r="M40" s="549"/>
      <c r="N40" s="160" t="s">
        <v>1382</v>
      </c>
      <c r="O40" s="399" t="s">
        <v>1383</v>
      </c>
      <c r="P40" s="164">
        <v>44713</v>
      </c>
      <c r="Q40" s="163">
        <v>6000000</v>
      </c>
      <c r="R40" s="145"/>
      <c r="S40" s="143">
        <v>716</v>
      </c>
      <c r="T40" s="144">
        <v>44725</v>
      </c>
      <c r="U40" s="163">
        <v>6000000</v>
      </c>
      <c r="V40" s="143">
        <v>3291</v>
      </c>
      <c r="W40" s="144">
        <v>44743</v>
      </c>
      <c r="X40" s="466">
        <v>6000000</v>
      </c>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c r="BI40" s="146"/>
      <c r="BJ40" s="146"/>
      <c r="BK40" s="146"/>
      <c r="BL40" s="146"/>
      <c r="BM40" s="146"/>
      <c r="BN40" s="146"/>
      <c r="BO40" s="146"/>
      <c r="BP40" s="146"/>
      <c r="BQ40" s="146"/>
      <c r="BR40" s="146"/>
      <c r="BS40" s="146"/>
      <c r="BT40" s="146"/>
      <c r="BU40" s="146"/>
      <c r="BV40" s="146"/>
      <c r="BW40" s="146"/>
      <c r="BX40" s="146"/>
      <c r="BY40" s="146"/>
      <c r="BZ40" s="14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CZ40" s="146"/>
      <c r="DA40" s="146"/>
      <c r="DB40" s="146"/>
      <c r="DC40" s="146"/>
      <c r="DD40" s="146"/>
      <c r="DE40" s="146"/>
      <c r="DF40" s="146"/>
      <c r="DG40" s="146"/>
      <c r="DH40" s="146"/>
      <c r="DI40" s="146"/>
      <c r="DJ40" s="146"/>
      <c r="DK40" s="146"/>
      <c r="DL40" s="146"/>
      <c r="DM40" s="146"/>
      <c r="DN40" s="146"/>
      <c r="DO40" s="146"/>
      <c r="DP40" s="146"/>
      <c r="DQ40" s="146"/>
      <c r="DR40" s="146"/>
      <c r="DS40" s="146"/>
      <c r="DT40" s="146"/>
      <c r="DU40" s="146"/>
      <c r="DV40" s="146"/>
      <c r="DW40" s="146"/>
      <c r="DX40" s="146"/>
      <c r="DY40" s="146"/>
    </row>
    <row r="41" spans="1:129" s="147" customFormat="1" ht="15" x14ac:dyDescent="0.25">
      <c r="A41" s="563"/>
      <c r="B41" s="528"/>
      <c r="C41" s="531"/>
      <c r="D41" s="563"/>
      <c r="E41" s="528"/>
      <c r="F41" s="549"/>
      <c r="G41" s="549"/>
      <c r="H41" s="540"/>
      <c r="I41" s="563"/>
      <c r="J41" s="572"/>
      <c r="K41" s="563"/>
      <c r="L41" s="575"/>
      <c r="M41" s="549"/>
      <c r="N41" s="160" t="s">
        <v>1384</v>
      </c>
      <c r="O41" s="399" t="s">
        <v>1385</v>
      </c>
      <c r="P41" s="164">
        <v>44713</v>
      </c>
      <c r="Q41" s="163">
        <v>6500000</v>
      </c>
      <c r="R41" s="145"/>
      <c r="S41" s="143">
        <v>727</v>
      </c>
      <c r="T41" s="144">
        <v>44733</v>
      </c>
      <c r="U41" s="163">
        <v>6500000</v>
      </c>
      <c r="V41" s="143">
        <v>3567</v>
      </c>
      <c r="W41" s="144">
        <v>44761</v>
      </c>
      <c r="X41" s="466">
        <v>6500000</v>
      </c>
      <c r="Y41" s="146"/>
      <c r="Z41" s="146"/>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c r="BI41" s="146"/>
      <c r="BJ41" s="146"/>
      <c r="BK41" s="146"/>
      <c r="BL41" s="146"/>
      <c r="BM41" s="146"/>
      <c r="BN41" s="146"/>
      <c r="BO41" s="146"/>
      <c r="BP41" s="146"/>
      <c r="BQ41" s="146"/>
      <c r="BR41" s="146"/>
      <c r="BS41" s="146"/>
      <c r="BT41" s="146"/>
      <c r="BU41" s="146"/>
      <c r="BV41" s="146"/>
      <c r="BW41" s="146"/>
      <c r="BX41" s="146"/>
      <c r="BY41" s="146"/>
      <c r="BZ41" s="146"/>
      <c r="CA41" s="146"/>
      <c r="CB41" s="146"/>
      <c r="CC41" s="146"/>
      <c r="CD41" s="146"/>
      <c r="CE41" s="146"/>
      <c r="CF41" s="146"/>
      <c r="CG41" s="146"/>
      <c r="CH41" s="146"/>
      <c r="CI41" s="146"/>
      <c r="CJ41" s="146"/>
      <c r="CK41" s="146"/>
      <c r="CL41" s="146"/>
      <c r="CM41" s="146"/>
      <c r="CN41" s="146"/>
      <c r="CO41" s="146"/>
      <c r="CP41" s="146"/>
      <c r="CQ41" s="146"/>
      <c r="CR41" s="146"/>
      <c r="CS41" s="146"/>
      <c r="CT41" s="146"/>
      <c r="CU41" s="146"/>
      <c r="CV41" s="146"/>
      <c r="CW41" s="146"/>
      <c r="CX41" s="146"/>
      <c r="CY41" s="146"/>
      <c r="CZ41" s="146"/>
      <c r="DA41" s="146"/>
      <c r="DB41" s="146"/>
      <c r="DC41" s="146"/>
      <c r="DD41" s="146"/>
      <c r="DE41" s="146"/>
      <c r="DF41" s="146"/>
      <c r="DG41" s="146"/>
      <c r="DH41" s="146"/>
      <c r="DI41" s="146"/>
      <c r="DJ41" s="146"/>
      <c r="DK41" s="146"/>
      <c r="DL41" s="146"/>
      <c r="DM41" s="146"/>
      <c r="DN41" s="146"/>
      <c r="DO41" s="146"/>
      <c r="DP41" s="146"/>
      <c r="DQ41" s="146"/>
      <c r="DR41" s="146"/>
      <c r="DS41" s="146"/>
      <c r="DT41" s="146"/>
      <c r="DU41" s="146"/>
      <c r="DV41" s="146"/>
      <c r="DW41" s="146"/>
      <c r="DX41" s="146"/>
      <c r="DY41" s="146"/>
    </row>
    <row r="42" spans="1:129" s="147" customFormat="1" ht="15" x14ac:dyDescent="0.25">
      <c r="A42" s="563"/>
      <c r="B42" s="528"/>
      <c r="C42" s="531"/>
      <c r="D42" s="563"/>
      <c r="E42" s="528"/>
      <c r="F42" s="549"/>
      <c r="G42" s="549"/>
      <c r="H42" s="540"/>
      <c r="I42" s="563"/>
      <c r="J42" s="572"/>
      <c r="K42" s="563"/>
      <c r="L42" s="575"/>
      <c r="M42" s="549"/>
      <c r="N42" s="160" t="s">
        <v>1386</v>
      </c>
      <c r="O42" s="399" t="s">
        <v>1387</v>
      </c>
      <c r="P42" s="164">
        <v>44726</v>
      </c>
      <c r="Q42" s="163">
        <v>26373400</v>
      </c>
      <c r="R42" s="145"/>
      <c r="S42" s="143">
        <v>768</v>
      </c>
      <c r="T42" s="144">
        <v>44736</v>
      </c>
      <c r="U42" s="163">
        <v>26373400</v>
      </c>
      <c r="V42" s="143">
        <v>3569</v>
      </c>
      <c r="W42" s="144">
        <v>44761</v>
      </c>
      <c r="X42" s="467">
        <v>20784000</v>
      </c>
      <c r="Y42" s="146"/>
      <c r="Z42" s="146"/>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c r="BP42" s="146"/>
      <c r="BQ42" s="146"/>
      <c r="BR42" s="146"/>
      <c r="BS42" s="146"/>
      <c r="BT42" s="146"/>
      <c r="BU42" s="146"/>
      <c r="BV42" s="146"/>
      <c r="BW42" s="146"/>
      <c r="BX42" s="146"/>
      <c r="BY42" s="146"/>
      <c r="BZ42" s="146"/>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CZ42" s="146"/>
      <c r="DA42" s="146"/>
      <c r="DB42" s="146"/>
      <c r="DC42" s="146"/>
      <c r="DD42" s="146"/>
      <c r="DE42" s="146"/>
      <c r="DF42" s="146"/>
      <c r="DG42" s="146"/>
      <c r="DH42" s="146"/>
      <c r="DI42" s="146"/>
      <c r="DJ42" s="146"/>
      <c r="DK42" s="146"/>
      <c r="DL42" s="146"/>
      <c r="DM42" s="146"/>
      <c r="DN42" s="146"/>
      <c r="DO42" s="146"/>
      <c r="DP42" s="146"/>
      <c r="DQ42" s="146"/>
      <c r="DR42" s="146"/>
      <c r="DS42" s="146"/>
      <c r="DT42" s="146"/>
      <c r="DU42" s="146"/>
      <c r="DV42" s="146"/>
      <c r="DW42" s="146"/>
      <c r="DX42" s="146"/>
      <c r="DY42" s="146"/>
    </row>
    <row r="43" spans="1:129" s="147" customFormat="1" ht="15" x14ac:dyDescent="0.25">
      <c r="A43" s="563"/>
      <c r="B43" s="528"/>
      <c r="C43" s="531"/>
      <c r="D43" s="563"/>
      <c r="E43" s="528"/>
      <c r="F43" s="549"/>
      <c r="G43" s="549"/>
      <c r="H43" s="540"/>
      <c r="I43" s="563"/>
      <c r="J43" s="572"/>
      <c r="K43" s="563"/>
      <c r="L43" s="575"/>
      <c r="M43" s="549"/>
      <c r="N43" s="160" t="s">
        <v>1388</v>
      </c>
      <c r="O43" s="399" t="s">
        <v>1389</v>
      </c>
      <c r="P43" s="164">
        <v>44726</v>
      </c>
      <c r="Q43" s="163">
        <v>18900000</v>
      </c>
      <c r="R43" s="145"/>
      <c r="S43" s="143">
        <v>767</v>
      </c>
      <c r="T43" s="144">
        <v>44736</v>
      </c>
      <c r="U43" s="163">
        <v>18900000</v>
      </c>
      <c r="V43" s="143">
        <v>4512</v>
      </c>
      <c r="W43" s="144">
        <v>44791</v>
      </c>
      <c r="X43" s="467">
        <v>14000000</v>
      </c>
      <c r="Y43" s="146"/>
      <c r="Z43" s="146"/>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c r="BI43" s="146"/>
      <c r="BJ43" s="146"/>
      <c r="BK43" s="146"/>
      <c r="BL43" s="146"/>
      <c r="BM43" s="146"/>
      <c r="BN43" s="146"/>
      <c r="BO43" s="146"/>
      <c r="BP43" s="146"/>
      <c r="BQ43" s="146"/>
      <c r="BR43" s="146"/>
      <c r="BS43" s="146"/>
      <c r="BT43" s="146"/>
      <c r="BU43" s="146"/>
      <c r="BV43" s="146"/>
      <c r="BW43" s="146"/>
      <c r="BX43" s="146"/>
      <c r="BY43" s="146"/>
      <c r="BZ43" s="146"/>
      <c r="CA43" s="146"/>
      <c r="CB43" s="146"/>
      <c r="CC43" s="146"/>
      <c r="CD43" s="146"/>
      <c r="CE43" s="146"/>
      <c r="CF43" s="146"/>
      <c r="CG43" s="146"/>
      <c r="CH43" s="146"/>
      <c r="CI43" s="146"/>
      <c r="CJ43" s="146"/>
      <c r="CK43" s="146"/>
      <c r="CL43" s="146"/>
      <c r="CM43" s="146"/>
      <c r="CN43" s="146"/>
      <c r="CO43" s="146"/>
      <c r="CP43" s="146"/>
      <c r="CQ43" s="146"/>
      <c r="CR43" s="146"/>
      <c r="CS43" s="146"/>
      <c r="CT43" s="146"/>
      <c r="CU43" s="146"/>
      <c r="CV43" s="146"/>
      <c r="CW43" s="146"/>
      <c r="CX43" s="146"/>
      <c r="CY43" s="146"/>
      <c r="CZ43" s="146"/>
      <c r="DA43" s="146"/>
      <c r="DB43" s="146"/>
      <c r="DC43" s="146"/>
      <c r="DD43" s="146"/>
      <c r="DE43" s="146"/>
      <c r="DF43" s="146"/>
      <c r="DG43" s="146"/>
      <c r="DH43" s="146"/>
      <c r="DI43" s="146"/>
      <c r="DJ43" s="146"/>
      <c r="DK43" s="146"/>
      <c r="DL43" s="146"/>
      <c r="DM43" s="146"/>
      <c r="DN43" s="146"/>
      <c r="DO43" s="146"/>
      <c r="DP43" s="146"/>
      <c r="DQ43" s="146"/>
      <c r="DR43" s="146"/>
      <c r="DS43" s="146"/>
      <c r="DT43" s="146"/>
      <c r="DU43" s="146"/>
      <c r="DV43" s="146"/>
      <c r="DW43" s="146"/>
      <c r="DX43" s="146"/>
      <c r="DY43" s="146"/>
    </row>
    <row r="44" spans="1:129" s="147" customFormat="1" ht="15" x14ac:dyDescent="0.25">
      <c r="A44" s="563"/>
      <c r="B44" s="528"/>
      <c r="C44" s="531"/>
      <c r="D44" s="563"/>
      <c r="E44" s="528"/>
      <c r="F44" s="549"/>
      <c r="G44" s="549"/>
      <c r="H44" s="540"/>
      <c r="I44" s="563"/>
      <c r="J44" s="572"/>
      <c r="K44" s="563"/>
      <c r="L44" s="575"/>
      <c r="M44" s="549"/>
      <c r="N44" s="160" t="s">
        <v>1390</v>
      </c>
      <c r="O44" s="399" t="s">
        <v>1391</v>
      </c>
      <c r="P44" s="164">
        <v>44726</v>
      </c>
      <c r="Q44" s="163">
        <v>10200000</v>
      </c>
      <c r="R44" s="145"/>
      <c r="S44" s="143">
        <v>770</v>
      </c>
      <c r="T44" s="144">
        <v>44740</v>
      </c>
      <c r="U44" s="163">
        <v>10200000</v>
      </c>
      <c r="V44" s="143">
        <v>3590</v>
      </c>
      <c r="W44" s="144">
        <v>44767</v>
      </c>
      <c r="X44" s="467">
        <v>9533000</v>
      </c>
      <c r="Y44" s="146"/>
      <c r="Z44" s="146"/>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146"/>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row>
    <row r="45" spans="1:129" s="147" customFormat="1" ht="15" x14ac:dyDescent="0.25">
      <c r="A45" s="563"/>
      <c r="B45" s="528"/>
      <c r="C45" s="531"/>
      <c r="D45" s="563"/>
      <c r="E45" s="528"/>
      <c r="F45" s="549"/>
      <c r="G45" s="549"/>
      <c r="H45" s="540"/>
      <c r="I45" s="563"/>
      <c r="J45" s="572"/>
      <c r="K45" s="563"/>
      <c r="L45" s="575"/>
      <c r="M45" s="549"/>
      <c r="N45" s="160" t="s">
        <v>1390</v>
      </c>
      <c r="O45" s="399" t="s">
        <v>1392</v>
      </c>
      <c r="P45" s="164">
        <v>44726</v>
      </c>
      <c r="Q45" s="163">
        <v>10200000</v>
      </c>
      <c r="R45" s="145"/>
      <c r="S45" s="285"/>
      <c r="T45" s="144"/>
      <c r="U45" s="163"/>
      <c r="V45" s="143"/>
      <c r="W45" s="144"/>
      <c r="X45" s="467"/>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146"/>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row>
    <row r="46" spans="1:129" s="147" customFormat="1" ht="15" x14ac:dyDescent="0.25">
      <c r="A46" s="563"/>
      <c r="B46" s="528"/>
      <c r="C46" s="531"/>
      <c r="D46" s="563"/>
      <c r="E46" s="528"/>
      <c r="F46" s="549"/>
      <c r="G46" s="549"/>
      <c r="H46" s="540"/>
      <c r="I46" s="563"/>
      <c r="J46" s="572"/>
      <c r="K46" s="563"/>
      <c r="L46" s="575"/>
      <c r="M46" s="549"/>
      <c r="N46" s="160" t="s">
        <v>1393</v>
      </c>
      <c r="O46" s="399" t="s">
        <v>1394</v>
      </c>
      <c r="P46" s="164">
        <v>44726</v>
      </c>
      <c r="Q46" s="163">
        <v>12000000</v>
      </c>
      <c r="R46" s="145"/>
      <c r="S46" s="143">
        <v>764</v>
      </c>
      <c r="T46" s="144">
        <v>44736</v>
      </c>
      <c r="U46" s="163">
        <v>0</v>
      </c>
      <c r="V46" s="143"/>
      <c r="W46" s="144"/>
      <c r="X46" s="467"/>
      <c r="Y46" s="146"/>
      <c r="Z46" s="146"/>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c r="BI46" s="146"/>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row>
    <row r="47" spans="1:129" s="147" customFormat="1" ht="15" x14ac:dyDescent="0.25">
      <c r="A47" s="563"/>
      <c r="B47" s="528"/>
      <c r="C47" s="531"/>
      <c r="D47" s="563"/>
      <c r="E47" s="528"/>
      <c r="F47" s="549"/>
      <c r="G47" s="549"/>
      <c r="H47" s="540"/>
      <c r="I47" s="563"/>
      <c r="J47" s="572"/>
      <c r="K47" s="563"/>
      <c r="L47" s="575"/>
      <c r="M47" s="549"/>
      <c r="N47" s="160" t="s">
        <v>1395</v>
      </c>
      <c r="O47" s="399" t="s">
        <v>1396</v>
      </c>
      <c r="P47" s="164">
        <v>44726</v>
      </c>
      <c r="Q47" s="163">
        <v>10200000</v>
      </c>
      <c r="R47" s="145"/>
      <c r="S47" s="285">
        <v>769</v>
      </c>
      <c r="T47" s="144">
        <v>44740</v>
      </c>
      <c r="U47" s="163">
        <v>10200000</v>
      </c>
      <c r="V47" s="143">
        <v>3591</v>
      </c>
      <c r="W47" s="144">
        <v>44767</v>
      </c>
      <c r="X47" s="467">
        <v>9533000</v>
      </c>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c r="BI47" s="146"/>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row>
    <row r="48" spans="1:129" s="147" customFormat="1" ht="15" x14ac:dyDescent="0.25">
      <c r="A48" s="563"/>
      <c r="B48" s="528"/>
      <c r="C48" s="531"/>
      <c r="D48" s="563"/>
      <c r="E48" s="528"/>
      <c r="F48" s="549"/>
      <c r="G48" s="549"/>
      <c r="H48" s="540"/>
      <c r="I48" s="563"/>
      <c r="J48" s="572"/>
      <c r="K48" s="563"/>
      <c r="L48" s="575"/>
      <c r="M48" s="549"/>
      <c r="N48" s="160" t="s">
        <v>1828</v>
      </c>
      <c r="O48" s="399" t="s">
        <v>1833</v>
      </c>
      <c r="P48" s="164" t="s">
        <v>1823</v>
      </c>
      <c r="Q48" s="163">
        <v>12000000</v>
      </c>
      <c r="R48" s="145"/>
      <c r="S48" s="143">
        <v>846</v>
      </c>
      <c r="T48" s="144">
        <v>44764</v>
      </c>
      <c r="U48" s="163">
        <v>12000000</v>
      </c>
      <c r="V48" s="143">
        <v>3591</v>
      </c>
      <c r="W48" s="144">
        <v>44767</v>
      </c>
      <c r="X48" s="467">
        <v>10000000</v>
      </c>
      <c r="Y48" s="146"/>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c r="BI48" s="146"/>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row>
    <row r="49" spans="1:129" s="147" customFormat="1" ht="15" x14ac:dyDescent="0.25">
      <c r="A49" s="563"/>
      <c r="B49" s="528"/>
      <c r="C49" s="531"/>
      <c r="D49" s="563"/>
      <c r="E49" s="528"/>
      <c r="F49" s="549"/>
      <c r="G49" s="549"/>
      <c r="H49" s="540"/>
      <c r="I49" s="563"/>
      <c r="J49" s="572"/>
      <c r="K49" s="563"/>
      <c r="L49" s="575"/>
      <c r="M49" s="549"/>
      <c r="N49" s="160" t="s">
        <v>1829</v>
      </c>
      <c r="O49" s="399" t="s">
        <v>1834</v>
      </c>
      <c r="P49" s="164" t="s">
        <v>1824</v>
      </c>
      <c r="Q49" s="163">
        <v>7500000</v>
      </c>
      <c r="R49" s="145"/>
      <c r="S49" s="349">
        <v>1173</v>
      </c>
      <c r="T49" s="144">
        <v>44819</v>
      </c>
      <c r="U49" s="447">
        <v>7500000</v>
      </c>
      <c r="V49" s="349"/>
      <c r="W49" s="144"/>
      <c r="X49" s="467"/>
      <c r="Y49" s="146"/>
      <c r="Z49" s="146"/>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c r="BI49" s="146"/>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row>
    <row r="50" spans="1:129" s="147" customFormat="1" ht="15" x14ac:dyDescent="0.25">
      <c r="A50" s="563"/>
      <c r="B50" s="528"/>
      <c r="C50" s="531"/>
      <c r="D50" s="563"/>
      <c r="E50" s="528"/>
      <c r="F50" s="549"/>
      <c r="G50" s="549"/>
      <c r="H50" s="540"/>
      <c r="I50" s="563"/>
      <c r="J50" s="572"/>
      <c r="K50" s="563"/>
      <c r="L50" s="575"/>
      <c r="M50" s="549"/>
      <c r="N50" s="160" t="s">
        <v>1830</v>
      </c>
      <c r="O50" s="399" t="s">
        <v>1835</v>
      </c>
      <c r="P50" s="164" t="s">
        <v>1825</v>
      </c>
      <c r="Q50" s="163">
        <v>7500000</v>
      </c>
      <c r="R50" s="145"/>
      <c r="S50" s="349">
        <v>1175</v>
      </c>
      <c r="T50" s="144">
        <v>44820</v>
      </c>
      <c r="U50" s="447">
        <v>7500000</v>
      </c>
      <c r="V50" s="349"/>
      <c r="W50" s="144"/>
      <c r="X50" s="467"/>
      <c r="Y50" s="146"/>
      <c r="Z50" s="146"/>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c r="BI50" s="146"/>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row>
    <row r="51" spans="1:129" s="147" customFormat="1" ht="15" x14ac:dyDescent="0.25">
      <c r="A51" s="563"/>
      <c r="B51" s="528"/>
      <c r="C51" s="531"/>
      <c r="D51" s="563"/>
      <c r="E51" s="528"/>
      <c r="F51" s="549"/>
      <c r="G51" s="549"/>
      <c r="H51" s="540"/>
      <c r="I51" s="563"/>
      <c r="J51" s="572"/>
      <c r="K51" s="563"/>
      <c r="L51" s="575"/>
      <c r="M51" s="549"/>
      <c r="N51" s="160" t="s">
        <v>1831</v>
      </c>
      <c r="O51" s="399" t="s">
        <v>1836</v>
      </c>
      <c r="P51" s="164" t="s">
        <v>1826</v>
      </c>
      <c r="Q51" s="163">
        <v>7000000</v>
      </c>
      <c r="R51" s="145"/>
      <c r="S51" s="143">
        <v>1237</v>
      </c>
      <c r="T51" s="144">
        <v>44830</v>
      </c>
      <c r="U51" s="447">
        <v>7000000</v>
      </c>
      <c r="V51" s="143">
        <v>5183</v>
      </c>
      <c r="W51" s="144">
        <v>44833</v>
      </c>
      <c r="X51" s="447">
        <v>7000000</v>
      </c>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c r="BI51" s="146"/>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row>
    <row r="52" spans="1:129" s="147" customFormat="1" ht="15" x14ac:dyDescent="0.25">
      <c r="A52" s="564"/>
      <c r="B52" s="529"/>
      <c r="C52" s="532"/>
      <c r="D52" s="564"/>
      <c r="E52" s="529"/>
      <c r="F52" s="550"/>
      <c r="G52" s="550"/>
      <c r="H52" s="541"/>
      <c r="I52" s="564"/>
      <c r="J52" s="573"/>
      <c r="K52" s="564"/>
      <c r="L52" s="576"/>
      <c r="M52" s="550"/>
      <c r="N52" s="160" t="s">
        <v>1832</v>
      </c>
      <c r="O52" s="399" t="s">
        <v>1837</v>
      </c>
      <c r="P52" s="164" t="s">
        <v>1827</v>
      </c>
      <c r="Q52" s="163">
        <v>7000000</v>
      </c>
      <c r="R52" s="145"/>
      <c r="S52" s="143">
        <v>1243</v>
      </c>
      <c r="T52" s="144">
        <v>44831</v>
      </c>
      <c r="U52" s="447">
        <v>7000000</v>
      </c>
      <c r="V52" s="143">
        <v>5185</v>
      </c>
      <c r="W52" s="144">
        <v>44833</v>
      </c>
      <c r="X52" s="447">
        <v>7000000</v>
      </c>
      <c r="Y52" s="146"/>
      <c r="Z52" s="146"/>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6"/>
      <c r="BD52" s="146"/>
      <c r="BE52" s="146"/>
      <c r="BF52" s="146"/>
      <c r="BG52" s="146"/>
      <c r="BH52" s="146"/>
      <c r="BI52" s="146"/>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row>
    <row r="53" spans="1:129" s="108" customFormat="1" ht="15" x14ac:dyDescent="0.25">
      <c r="A53" s="93"/>
      <c r="B53" s="93"/>
      <c r="C53" s="93"/>
      <c r="D53" s="93"/>
      <c r="E53" s="105"/>
      <c r="F53" s="102"/>
      <c r="G53" s="102"/>
      <c r="H53" s="150"/>
      <c r="I53" s="94"/>
      <c r="J53" s="93"/>
      <c r="K53" s="93"/>
      <c r="L53" s="103">
        <f>+L34</f>
        <v>402909588</v>
      </c>
      <c r="M53" s="102"/>
      <c r="N53" s="106"/>
      <c r="O53" s="87"/>
      <c r="P53" s="96"/>
      <c r="Q53" s="104">
        <f>SUM(Q34:Q52)</f>
        <v>210226800</v>
      </c>
      <c r="R53" s="90"/>
      <c r="S53" s="87"/>
      <c r="T53" s="96"/>
      <c r="U53" s="104">
        <f>SUM(U34:U52)</f>
        <v>176026800</v>
      </c>
      <c r="V53" s="87"/>
      <c r="W53" s="96"/>
      <c r="X53" s="104">
        <f>SUM(X34:X52)</f>
        <v>144870400</v>
      </c>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row>
    <row r="54" spans="1:129" s="113" customFormat="1" ht="54" x14ac:dyDescent="0.25">
      <c r="A54" s="192" t="s">
        <v>1545</v>
      </c>
      <c r="B54" s="223" t="s">
        <v>1098</v>
      </c>
      <c r="C54" s="38" t="s">
        <v>75</v>
      </c>
      <c r="D54" s="212" t="s">
        <v>1176</v>
      </c>
      <c r="E54" s="201" t="s">
        <v>118</v>
      </c>
      <c r="F54" s="190"/>
      <c r="G54" s="190"/>
      <c r="H54" s="67"/>
      <c r="I54" s="311">
        <v>77000000</v>
      </c>
      <c r="J54" s="226"/>
      <c r="K54" s="226"/>
      <c r="L54" s="227">
        <f>+F54+G54+H54+I54+J54-K54</f>
        <v>77000000</v>
      </c>
      <c r="M54" s="153">
        <v>77000000</v>
      </c>
      <c r="N54" s="81" t="s">
        <v>1957</v>
      </c>
      <c r="O54" s="416" t="s">
        <v>1959</v>
      </c>
      <c r="P54" s="81" t="s">
        <v>1954</v>
      </c>
      <c r="Q54" s="200">
        <v>77000000</v>
      </c>
      <c r="R54" s="46"/>
      <c r="S54" s="191">
        <v>1067</v>
      </c>
      <c r="T54" s="48">
        <v>44797</v>
      </c>
      <c r="U54" s="260">
        <v>77000000</v>
      </c>
      <c r="V54" s="191"/>
      <c r="W54" s="48"/>
      <c r="X54" s="221"/>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2"/>
      <c r="BR54" s="112"/>
      <c r="BS54" s="112"/>
      <c r="BT54" s="112"/>
      <c r="BU54" s="112"/>
      <c r="BV54" s="112"/>
      <c r="BW54" s="112"/>
      <c r="BX54" s="112"/>
      <c r="BY54" s="112"/>
      <c r="BZ54" s="112"/>
      <c r="CA54" s="112"/>
      <c r="CB54" s="112"/>
      <c r="CC54" s="112"/>
      <c r="CD54" s="112"/>
      <c r="CE54" s="112"/>
      <c r="CF54" s="112"/>
      <c r="CG54" s="112"/>
      <c r="CH54" s="112"/>
      <c r="CI54" s="112"/>
      <c r="CJ54" s="112"/>
      <c r="CK54" s="112"/>
      <c r="CL54" s="112"/>
      <c r="CM54" s="112"/>
      <c r="CN54" s="112"/>
      <c r="CO54" s="112"/>
      <c r="CP54" s="112"/>
      <c r="CQ54" s="112"/>
      <c r="CR54" s="112"/>
      <c r="CS54" s="112"/>
      <c r="CT54" s="112"/>
      <c r="CU54" s="112"/>
      <c r="CV54" s="112"/>
      <c r="CW54" s="112"/>
      <c r="CX54" s="112"/>
      <c r="CY54" s="112"/>
      <c r="CZ54" s="112"/>
      <c r="DA54" s="112"/>
      <c r="DB54" s="112"/>
      <c r="DC54" s="112"/>
      <c r="DD54" s="112"/>
      <c r="DE54" s="112"/>
      <c r="DF54" s="112"/>
      <c r="DG54" s="112"/>
      <c r="DH54" s="112"/>
      <c r="DI54" s="112"/>
      <c r="DJ54" s="112"/>
      <c r="DK54" s="112"/>
      <c r="DL54" s="112"/>
      <c r="DM54" s="112"/>
      <c r="DN54" s="112"/>
      <c r="DO54" s="112"/>
      <c r="DP54" s="112"/>
      <c r="DQ54" s="112"/>
      <c r="DR54" s="112"/>
      <c r="DS54" s="112"/>
      <c r="DT54" s="112"/>
      <c r="DU54" s="112"/>
      <c r="DV54" s="112"/>
      <c r="DW54" s="112"/>
      <c r="DX54" s="112"/>
      <c r="DY54" s="112"/>
    </row>
    <row r="55" spans="1:129" s="108" customFormat="1" ht="15.75" thickBot="1" x14ac:dyDescent="0.3">
      <c r="A55" s="93"/>
      <c r="B55" s="93"/>
      <c r="C55" s="93"/>
      <c r="D55" s="93"/>
      <c r="E55" s="105"/>
      <c r="F55" s="102"/>
      <c r="G55" s="102"/>
      <c r="H55" s="150"/>
      <c r="I55" s="94"/>
      <c r="J55" s="93"/>
      <c r="K55" s="93"/>
      <c r="L55" s="103">
        <f>+L54</f>
        <v>77000000</v>
      </c>
      <c r="M55" s="102"/>
      <c r="N55" s="106"/>
      <c r="O55" s="87"/>
      <c r="P55" s="96"/>
      <c r="Q55" s="104">
        <f>SUM(Q54)</f>
        <v>77000000</v>
      </c>
      <c r="R55" s="90"/>
      <c r="S55" s="87"/>
      <c r="T55" s="96"/>
      <c r="U55" s="104">
        <f>SUM(U54)</f>
        <v>77000000</v>
      </c>
      <c r="V55" s="87"/>
      <c r="W55" s="96"/>
      <c r="X55" s="104">
        <f>SUM(X54)</f>
        <v>0</v>
      </c>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row>
    <row r="56" spans="1:129" s="64" customFormat="1" ht="17.25" thickBot="1" x14ac:dyDescent="0.35">
      <c r="A56" s="52"/>
      <c r="B56" s="52"/>
      <c r="C56" s="42"/>
      <c r="D56" s="42"/>
      <c r="E56" s="42"/>
      <c r="F56" s="53"/>
      <c r="G56" s="42"/>
      <c r="H56" s="232"/>
      <c r="I56" s="228"/>
      <c r="J56" s="54" t="s">
        <v>29</v>
      </c>
      <c r="K56" s="55"/>
      <c r="L56" s="56">
        <f>+L11+L33+L53+L55</f>
        <v>2007254816</v>
      </c>
      <c r="M56" s="76"/>
      <c r="N56" s="76"/>
      <c r="O56" s="76"/>
      <c r="P56" s="76"/>
      <c r="Q56" s="75">
        <f>+Q11+Q33+Q53+Q55</f>
        <v>998637204</v>
      </c>
      <c r="R56" s="58">
        <f>(Q56*1)/L56</f>
        <v>0.49751391604084211</v>
      </c>
      <c r="S56" s="59"/>
      <c r="T56" s="60"/>
      <c r="U56" s="61">
        <f>+U11+U33+U53+U55</f>
        <v>926670537</v>
      </c>
      <c r="V56" s="59"/>
      <c r="W56" s="60"/>
      <c r="X56" s="62">
        <f>+X11+X33+X53</f>
        <v>765984247</v>
      </c>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row>
    <row r="57" spans="1:129" ht="15" x14ac:dyDescent="0.25">
      <c r="R57" s="4"/>
    </row>
    <row r="58" spans="1:129" ht="15" x14ac:dyDescent="0.25">
      <c r="Q58" s="73"/>
      <c r="R58" s="6"/>
      <c r="S58" s="73"/>
    </row>
    <row r="59" spans="1:129" ht="15" x14ac:dyDescent="0.25">
      <c r="Q59" s="73"/>
      <c r="R59" s="6"/>
      <c r="S59" s="73"/>
    </row>
    <row r="60" spans="1:129" ht="15" x14ac:dyDescent="0.25">
      <c r="Q60" s="73"/>
      <c r="R60" s="6"/>
      <c r="S60" s="73"/>
    </row>
    <row r="61" spans="1:129" ht="15" x14ac:dyDescent="0.25">
      <c r="Q61" s="73"/>
      <c r="R61" s="6"/>
      <c r="S61" s="73"/>
    </row>
    <row r="62" spans="1:129" ht="15" x14ac:dyDescent="0.25">
      <c r="Q62" s="73"/>
      <c r="R62" s="6"/>
      <c r="S62" s="73"/>
    </row>
    <row r="63" spans="1:129" ht="15" x14ac:dyDescent="0.25">
      <c r="Q63" s="73"/>
      <c r="R63" s="6"/>
      <c r="S63" s="73"/>
    </row>
    <row r="64" spans="1:129" ht="15" x14ac:dyDescent="0.25">
      <c r="Q64" s="73"/>
      <c r="R64" s="6"/>
      <c r="S64" s="73"/>
    </row>
    <row r="65" spans="17:19" ht="15" x14ac:dyDescent="0.25">
      <c r="Q65" s="73"/>
      <c r="R65" s="6"/>
      <c r="S65" s="73"/>
    </row>
    <row r="66" spans="17:19" ht="15" x14ac:dyDescent="0.25">
      <c r="Q66" s="73"/>
      <c r="R66" s="7"/>
      <c r="S66" s="73"/>
    </row>
    <row r="67" spans="17:19" ht="15" x14ac:dyDescent="0.25"/>
    <row r="68" spans="17:19" ht="15" x14ac:dyDescent="0.25"/>
    <row r="69" spans="17:19" ht="15" x14ac:dyDescent="0.25"/>
    <row r="70" spans="17:19" ht="15" x14ac:dyDescent="0.25"/>
    <row r="71" spans="17:19" ht="15" x14ac:dyDescent="0.25"/>
    <row r="72" spans="17:19" ht="15" x14ac:dyDescent="0.25"/>
    <row r="73" spans="17:19" ht="15" x14ac:dyDescent="0.25"/>
    <row r="74" spans="17:19" ht="15" x14ac:dyDescent="0.25"/>
    <row r="75" spans="17:19" ht="15" x14ac:dyDescent="0.25"/>
    <row r="76" spans="17:19" ht="15" x14ac:dyDescent="0.25"/>
    <row r="77" spans="17:19" ht="15" x14ac:dyDescent="0.25"/>
    <row r="78" spans="17:19" ht="15" x14ac:dyDescent="0.25"/>
    <row r="79" spans="17:19" ht="15" x14ac:dyDescent="0.25"/>
    <row r="80" spans="17:19"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customHeight="1" x14ac:dyDescent="0.25"/>
    <row r="110" ht="15"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hidden="1" customHeight="1" x14ac:dyDescent="0.25"/>
    <row r="842" ht="15" hidden="1" customHeight="1" x14ac:dyDescent="0.25"/>
    <row r="843" ht="15" hidden="1" customHeight="1" x14ac:dyDescent="0.25"/>
    <row r="844" ht="15" hidden="1" customHeight="1" x14ac:dyDescent="0.25"/>
    <row r="845" ht="15" hidden="1" customHeight="1" x14ac:dyDescent="0.25"/>
    <row r="846" ht="15" hidden="1" customHeight="1" x14ac:dyDescent="0.25"/>
    <row r="847" ht="15" hidden="1" customHeight="1" x14ac:dyDescent="0.25"/>
    <row r="848" ht="15" hidden="1" customHeight="1" x14ac:dyDescent="0.25"/>
    <row r="849" ht="15" hidden="1" customHeight="1" x14ac:dyDescent="0.25"/>
    <row r="850" ht="15" hidden="1" customHeight="1" x14ac:dyDescent="0.25"/>
    <row r="851" ht="15" hidden="1"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sheetData>
  <sheetProtection algorithmName="SHA-512" hashValue="L04XF0mfgNYD3naDxal4zH/c5IxJ3Rx6UGZvPvwzaY/NbZvCSXgPEl4Qh1Ymv+V55ud2tCfH3Dup7A41q/dPAA==" saltValue="iOEAiDkcFTiSCj/WYscmUw==" spinCount="100000" sheet="1" objects="1" scenarios="1" selectLockedCells="1" selectUnlockedCells="1"/>
  <mergeCells count="47">
    <mergeCell ref="J34:J52"/>
    <mergeCell ref="K34:K52"/>
    <mergeCell ref="L34:L52"/>
    <mergeCell ref="M34:M52"/>
    <mergeCell ref="E34:E52"/>
    <mergeCell ref="F34:F52"/>
    <mergeCell ref="G34:G52"/>
    <mergeCell ref="H34:H52"/>
    <mergeCell ref="I34:I52"/>
    <mergeCell ref="A34:A52"/>
    <mergeCell ref="B34:B52"/>
    <mergeCell ref="C34:C52"/>
    <mergeCell ref="D34:D52"/>
    <mergeCell ref="E8:E10"/>
    <mergeCell ref="A8:A10"/>
    <mergeCell ref="B8:B10"/>
    <mergeCell ref="C8:C10"/>
    <mergeCell ref="D8:D10"/>
    <mergeCell ref="A12:A32"/>
    <mergeCell ref="B12:B32"/>
    <mergeCell ref="C12:C32"/>
    <mergeCell ref="D12:D32"/>
    <mergeCell ref="M8:M10"/>
    <mergeCell ref="G8:G10"/>
    <mergeCell ref="F8:F10"/>
    <mergeCell ref="H8:H10"/>
    <mergeCell ref="I8:I10"/>
    <mergeCell ref="J8:J10"/>
    <mergeCell ref="K8:K10"/>
    <mergeCell ref="L8:L10"/>
    <mergeCell ref="A2:A5"/>
    <mergeCell ref="B2:V2"/>
    <mergeCell ref="W2:X2"/>
    <mergeCell ref="B3:V3"/>
    <mergeCell ref="W3:X3"/>
    <mergeCell ref="B4:V5"/>
    <mergeCell ref="W4:X4"/>
    <mergeCell ref="W5:X5"/>
    <mergeCell ref="J12:J32"/>
    <mergeCell ref="K12:K32"/>
    <mergeCell ref="L12:L32"/>
    <mergeCell ref="M12:M32"/>
    <mergeCell ref="E12:E32"/>
    <mergeCell ref="F12:F32"/>
    <mergeCell ref="G12:G32"/>
    <mergeCell ref="H12:H32"/>
    <mergeCell ref="I12:I32"/>
  </mergeCells>
  <conditionalFormatting sqref="R66:R1048576 R7:R10 R56 R12:R52">
    <cfRule type="cellIs" dxfId="979" priority="41" operator="between">
      <formula>0.51</formula>
      <formula>0.69</formula>
    </cfRule>
    <cfRule type="cellIs" dxfId="978" priority="42" operator="between">
      <formula>0.51</formula>
      <formula>0.69</formula>
    </cfRule>
    <cfRule type="cellIs" dxfId="977" priority="43" operator="lessThan">
      <formula>0.5</formula>
    </cfRule>
    <cfRule type="cellIs" dxfId="976" priority="44" operator="greaterThan">
      <formula>0.7</formula>
    </cfRule>
    <cfRule type="cellIs" dxfId="975" priority="45" operator="between">
      <formula>0.51</formula>
      <formula>0.69</formula>
    </cfRule>
    <cfRule type="cellIs" dxfId="974" priority="46" operator="lessThan">
      <formula>50</formula>
    </cfRule>
    <cfRule type="cellIs" dxfId="973" priority="47" operator="greaterThan">
      <formula>0.7</formula>
    </cfRule>
    <cfRule type="cellIs" dxfId="972" priority="48" operator="between">
      <formula>0.51</formula>
      <formula>0.69</formula>
    </cfRule>
    <cfRule type="cellIs" dxfId="971" priority="49" operator="lessThan">
      <formula>0.5</formula>
    </cfRule>
    <cfRule type="cellIs" dxfId="970" priority="50" operator="greaterThan">
      <formula>0.7</formula>
    </cfRule>
  </conditionalFormatting>
  <conditionalFormatting sqref="R11">
    <cfRule type="cellIs" dxfId="969" priority="31" operator="between">
      <formula>0.51</formula>
      <formula>0.69</formula>
    </cfRule>
    <cfRule type="cellIs" dxfId="968" priority="32" operator="between">
      <formula>0.51</formula>
      <formula>0.69</formula>
    </cfRule>
    <cfRule type="cellIs" dxfId="967" priority="33" operator="lessThan">
      <formula>0.5</formula>
    </cfRule>
    <cfRule type="cellIs" dxfId="966" priority="34" operator="greaterThan">
      <formula>0.7</formula>
    </cfRule>
    <cfRule type="cellIs" dxfId="965" priority="35" operator="between">
      <formula>0.51</formula>
      <formula>0.69</formula>
    </cfRule>
    <cfRule type="cellIs" dxfId="964" priority="36" operator="lessThan">
      <formula>50</formula>
    </cfRule>
    <cfRule type="cellIs" dxfId="963" priority="37" operator="greaterThan">
      <formula>0.7</formula>
    </cfRule>
    <cfRule type="cellIs" dxfId="962" priority="38" operator="between">
      <formula>0.51</formula>
      <formula>0.69</formula>
    </cfRule>
    <cfRule type="cellIs" dxfId="961" priority="39" operator="lessThan">
      <formula>0.5</formula>
    </cfRule>
    <cfRule type="cellIs" dxfId="960" priority="40" operator="greaterThan">
      <formula>0.7</formula>
    </cfRule>
  </conditionalFormatting>
  <conditionalFormatting sqref="R53:R54">
    <cfRule type="cellIs" dxfId="959" priority="11" operator="between">
      <formula>0.51</formula>
      <formula>0.69</formula>
    </cfRule>
    <cfRule type="cellIs" dxfId="958" priority="12" operator="between">
      <formula>0.51</formula>
      <formula>0.69</formula>
    </cfRule>
    <cfRule type="cellIs" dxfId="957" priority="13" operator="lessThan">
      <formula>0.5</formula>
    </cfRule>
    <cfRule type="cellIs" dxfId="956" priority="14" operator="greaterThan">
      <formula>0.7</formula>
    </cfRule>
    <cfRule type="cellIs" dxfId="955" priority="15" operator="between">
      <formula>0.51</formula>
      <formula>0.69</formula>
    </cfRule>
    <cfRule type="cellIs" dxfId="954" priority="16" operator="lessThan">
      <formula>50</formula>
    </cfRule>
    <cfRule type="cellIs" dxfId="953" priority="17" operator="greaterThan">
      <formula>0.7</formula>
    </cfRule>
    <cfRule type="cellIs" dxfId="952" priority="18" operator="between">
      <formula>0.51</formula>
      <formula>0.69</formula>
    </cfRule>
    <cfRule type="cellIs" dxfId="951" priority="19" operator="lessThan">
      <formula>0.5</formula>
    </cfRule>
    <cfRule type="cellIs" dxfId="950" priority="20" operator="greaterThan">
      <formula>0.7</formula>
    </cfRule>
  </conditionalFormatting>
  <conditionalFormatting sqref="R55">
    <cfRule type="cellIs" dxfId="949" priority="1" operator="between">
      <formula>0.51</formula>
      <formula>0.69</formula>
    </cfRule>
    <cfRule type="cellIs" dxfId="948" priority="2" operator="between">
      <formula>0.51</formula>
      <formula>0.69</formula>
    </cfRule>
    <cfRule type="cellIs" dxfId="947" priority="3" operator="lessThan">
      <formula>0.5</formula>
    </cfRule>
    <cfRule type="cellIs" dxfId="946" priority="4" operator="greaterThan">
      <formula>0.7</formula>
    </cfRule>
    <cfRule type="cellIs" dxfId="945" priority="5" operator="between">
      <formula>0.51</formula>
      <formula>0.69</formula>
    </cfRule>
    <cfRule type="cellIs" dxfId="944" priority="6" operator="lessThan">
      <formula>50</formula>
    </cfRule>
    <cfRule type="cellIs" dxfId="943" priority="7" operator="greaterThan">
      <formula>0.7</formula>
    </cfRule>
    <cfRule type="cellIs" dxfId="942" priority="8" operator="between">
      <formula>0.51</formula>
      <formula>0.69</formula>
    </cfRule>
    <cfRule type="cellIs" dxfId="941" priority="9" operator="lessThan">
      <formula>0.5</formula>
    </cfRule>
    <cfRule type="cellIs" dxfId="940" priority="10" operator="greaterThan">
      <formula>0.7</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482B"/>
  </sheetPr>
  <dimension ref="A1:EB86"/>
  <sheetViews>
    <sheetView showGridLines="0" zoomScale="80" zoomScaleNormal="80" workbookViewId="0">
      <pane ySplit="7" topLeftCell="A8" activePane="bottomLeft" state="frozen"/>
      <selection activeCell="G1" sqref="G1"/>
      <selection pane="bottomLeft" activeCell="E8" sqref="E8:E20"/>
    </sheetView>
  </sheetViews>
  <sheetFormatPr baseColWidth="10" defaultColWidth="0" defaultRowHeight="15" zeroHeight="1" x14ac:dyDescent="0.25"/>
  <cols>
    <col min="1" max="1" width="11.42578125" customWidth="1"/>
    <col min="2" max="2" width="31" customWidth="1"/>
    <col min="3" max="3" width="17.28515625" customWidth="1"/>
    <col min="4" max="4" width="14.7109375" style="40" customWidth="1"/>
    <col min="5" max="5" width="42.85546875" customWidth="1"/>
    <col min="6" max="6" width="21.140625" style="1" hidden="1" customWidth="1"/>
    <col min="7" max="7" width="13" hidden="1" customWidth="1"/>
    <col min="8" max="8" width="16.7109375" hidden="1" customWidth="1"/>
    <col min="9" max="10" width="12.7109375" hidden="1" customWidth="1"/>
    <col min="11" max="11" width="15" hidden="1" customWidth="1"/>
    <col min="12" max="12" width="18.7109375" customWidth="1"/>
    <col min="13" max="13" width="29.28515625" customWidth="1"/>
    <col min="14" max="14" width="15.7109375" customWidth="1"/>
    <col min="15" max="15" width="11.42578125" customWidth="1"/>
    <col min="16" max="16" width="15.42578125" customWidth="1"/>
    <col min="17" max="17" width="18.28515625" customWidth="1"/>
    <col min="18" max="18" width="11.5703125" style="3" bestFit="1" customWidth="1"/>
    <col min="19" max="19" width="11.42578125" customWidth="1"/>
    <col min="20" max="20" width="16.7109375" style="35" bestFit="1" customWidth="1"/>
    <col min="21" max="21" width="18.28515625" bestFit="1" customWidth="1"/>
    <col min="22" max="22" width="11.42578125" customWidth="1"/>
    <col min="23" max="23" width="14.5703125" style="35" customWidth="1"/>
    <col min="24" max="24" width="19" bestFit="1" customWidth="1"/>
    <col min="25" max="129" width="11.5703125" style="5" hidden="1" customWidth="1"/>
    <col min="130" max="132" width="11.5703125" hidden="1" customWidth="1"/>
    <col min="133" max="16384" width="11.42578125" hidden="1"/>
  </cols>
  <sheetData>
    <row r="1" spans="1:129" x14ac:dyDescent="0.25">
      <c r="A1" s="24"/>
      <c r="B1" s="25"/>
      <c r="C1" s="25"/>
      <c r="D1" s="26"/>
      <c r="E1" s="26"/>
      <c r="F1" s="27"/>
      <c r="G1" s="28"/>
      <c r="H1" s="28"/>
      <c r="I1" s="28"/>
      <c r="J1" s="28"/>
      <c r="K1" s="29"/>
      <c r="L1" s="24"/>
      <c r="M1" s="24"/>
      <c r="N1" s="24"/>
      <c r="O1" s="24"/>
      <c r="P1" s="24"/>
      <c r="Q1" s="24"/>
      <c r="R1" s="24"/>
      <c r="S1" s="24"/>
      <c r="T1" s="36"/>
      <c r="U1" s="24"/>
      <c r="V1" s="24"/>
      <c r="W1" s="36"/>
    </row>
    <row r="2" spans="1:129" x14ac:dyDescent="0.25">
      <c r="A2" s="523"/>
      <c r="B2" s="524"/>
      <c r="C2" s="524"/>
      <c r="D2" s="524"/>
      <c r="E2" s="524"/>
      <c r="F2" s="524"/>
      <c r="G2" s="524"/>
      <c r="H2" s="524"/>
      <c r="I2" s="524"/>
      <c r="J2" s="524"/>
      <c r="K2" s="524"/>
      <c r="L2" s="524"/>
      <c r="M2" s="524"/>
      <c r="N2" s="524"/>
      <c r="O2" s="524"/>
      <c r="P2" s="524"/>
      <c r="Q2" s="524"/>
      <c r="R2" s="524"/>
      <c r="S2" s="524"/>
      <c r="T2" s="524"/>
      <c r="U2" s="524"/>
      <c r="V2" s="524"/>
      <c r="W2" s="525" t="s">
        <v>86</v>
      </c>
      <c r="X2" s="525"/>
    </row>
    <row r="3" spans="1:129" ht="15"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5" t="s">
        <v>88</v>
      </c>
      <c r="X3" s="525"/>
    </row>
    <row r="4" spans="1:129" ht="15"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5" t="s">
        <v>90</v>
      </c>
      <c r="X4" s="525"/>
    </row>
    <row r="5" spans="1:129" x14ac:dyDescent="0.25">
      <c r="A5" s="523"/>
      <c r="B5" s="526"/>
      <c r="C5" s="526"/>
      <c r="D5" s="526"/>
      <c r="E5" s="526"/>
      <c r="F5" s="526"/>
      <c r="G5" s="526"/>
      <c r="H5" s="526"/>
      <c r="I5" s="526"/>
      <c r="J5" s="526"/>
      <c r="K5" s="526"/>
      <c r="L5" s="526"/>
      <c r="M5" s="526"/>
      <c r="N5" s="526"/>
      <c r="O5" s="526"/>
      <c r="P5" s="526"/>
      <c r="Q5" s="526"/>
      <c r="R5" s="526"/>
      <c r="S5" s="526"/>
      <c r="T5" s="526"/>
      <c r="U5" s="526"/>
      <c r="V5" s="526"/>
      <c r="W5" s="525" t="s">
        <v>91</v>
      </c>
      <c r="X5" s="525"/>
    </row>
    <row r="6" spans="1:129"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31" t="s">
        <v>1</v>
      </c>
      <c r="C7" s="31" t="s">
        <v>2</v>
      </c>
      <c r="D7" s="41" t="s">
        <v>103</v>
      </c>
      <c r="E7" s="31" t="s">
        <v>30</v>
      </c>
      <c r="F7" s="31" t="s">
        <v>96</v>
      </c>
      <c r="G7" s="31" t="s">
        <v>97</v>
      </c>
      <c r="H7" s="31" t="s">
        <v>876</v>
      </c>
      <c r="I7" s="31"/>
      <c r="J7" s="41" t="s">
        <v>98</v>
      </c>
      <c r="K7" s="31" t="s">
        <v>99</v>
      </c>
      <c r="L7" s="31" t="s">
        <v>3</v>
      </c>
      <c r="M7" s="31" t="s">
        <v>4</v>
      </c>
      <c r="N7" s="31" t="s">
        <v>28</v>
      </c>
      <c r="O7" s="31" t="s">
        <v>21</v>
      </c>
      <c r="P7" s="31" t="s">
        <v>65</v>
      </c>
      <c r="Q7" s="31" t="s">
        <v>31</v>
      </c>
      <c r="R7" s="32" t="s">
        <v>62</v>
      </c>
      <c r="S7" s="31" t="s">
        <v>22</v>
      </c>
      <c r="T7" s="37" t="s">
        <v>23</v>
      </c>
      <c r="U7" s="31" t="s">
        <v>24</v>
      </c>
      <c r="V7" s="31" t="s">
        <v>25</v>
      </c>
      <c r="W7" s="37" t="s">
        <v>26</v>
      </c>
      <c r="X7" s="3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1" customFormat="1" ht="15" customHeight="1" x14ac:dyDescent="0.25">
      <c r="A8" s="517" t="s">
        <v>93</v>
      </c>
      <c r="B8" s="530" t="s">
        <v>94</v>
      </c>
      <c r="C8" s="530" t="s">
        <v>95</v>
      </c>
      <c r="D8" s="536" t="s">
        <v>843</v>
      </c>
      <c r="E8" s="530" t="s">
        <v>100</v>
      </c>
      <c r="F8" s="581">
        <v>124950000</v>
      </c>
      <c r="G8" s="584">
        <v>0</v>
      </c>
      <c r="H8" s="539">
        <v>124950000</v>
      </c>
      <c r="I8" s="517"/>
      <c r="J8" s="517"/>
      <c r="K8" s="517"/>
      <c r="L8" s="545">
        <f>+F8+G8+J8-K8+H8</f>
        <v>249900000</v>
      </c>
      <c r="M8" s="548">
        <f>+L23</f>
        <v>265900000</v>
      </c>
      <c r="N8" s="79" t="s">
        <v>555</v>
      </c>
      <c r="O8" s="371" t="s">
        <v>561</v>
      </c>
      <c r="P8" s="79" t="s">
        <v>567</v>
      </c>
      <c r="Q8" s="67">
        <v>55985629</v>
      </c>
      <c r="R8" s="46"/>
      <c r="S8" s="38">
        <v>58</v>
      </c>
      <c r="T8" s="123">
        <v>44578</v>
      </c>
      <c r="U8" s="67">
        <v>55985629</v>
      </c>
      <c r="V8" s="38">
        <v>560</v>
      </c>
      <c r="W8" s="123">
        <v>44586</v>
      </c>
      <c r="X8" s="67">
        <v>55985629</v>
      </c>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row>
    <row r="9" spans="1:129" s="51" customFormat="1" x14ac:dyDescent="0.25">
      <c r="A9" s="518"/>
      <c r="B9" s="531"/>
      <c r="C9" s="531"/>
      <c r="D9" s="537"/>
      <c r="E9" s="531"/>
      <c r="F9" s="582"/>
      <c r="G9" s="585"/>
      <c r="H9" s="540"/>
      <c r="I9" s="518"/>
      <c r="J9" s="518"/>
      <c r="K9" s="518"/>
      <c r="L9" s="546"/>
      <c r="M9" s="549"/>
      <c r="N9" s="79" t="s">
        <v>556</v>
      </c>
      <c r="O9" s="371" t="s">
        <v>562</v>
      </c>
      <c r="P9" s="79" t="s">
        <v>568</v>
      </c>
      <c r="Q9" s="67">
        <v>8973892</v>
      </c>
      <c r="R9" s="46"/>
      <c r="S9" s="38">
        <v>117</v>
      </c>
      <c r="T9" s="123">
        <v>44582</v>
      </c>
      <c r="U9" s="67">
        <v>8973892</v>
      </c>
      <c r="V9" s="38">
        <v>1107</v>
      </c>
      <c r="W9" s="123">
        <v>44589</v>
      </c>
      <c r="X9" s="67">
        <v>8973892</v>
      </c>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row>
    <row r="10" spans="1:129" s="51" customFormat="1" x14ac:dyDescent="0.25">
      <c r="A10" s="518"/>
      <c r="B10" s="531"/>
      <c r="C10" s="531"/>
      <c r="D10" s="537"/>
      <c r="E10" s="531"/>
      <c r="F10" s="582"/>
      <c r="G10" s="585"/>
      <c r="H10" s="540"/>
      <c r="I10" s="518"/>
      <c r="J10" s="518"/>
      <c r="K10" s="518"/>
      <c r="L10" s="546"/>
      <c r="M10" s="549"/>
      <c r="N10" s="79" t="s">
        <v>557</v>
      </c>
      <c r="O10" s="371" t="s">
        <v>563</v>
      </c>
      <c r="P10" s="79" t="s">
        <v>569</v>
      </c>
      <c r="Q10" s="67">
        <v>9384910</v>
      </c>
      <c r="R10" s="46"/>
      <c r="S10" s="38">
        <v>109</v>
      </c>
      <c r="T10" s="123">
        <v>44582</v>
      </c>
      <c r="U10" s="67">
        <v>9384910</v>
      </c>
      <c r="V10" s="38">
        <v>577</v>
      </c>
      <c r="W10" s="123">
        <v>44587</v>
      </c>
      <c r="X10" s="67">
        <v>9384910</v>
      </c>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row>
    <row r="11" spans="1:129" s="51" customFormat="1" x14ac:dyDescent="0.25">
      <c r="A11" s="518"/>
      <c r="B11" s="531"/>
      <c r="C11" s="531"/>
      <c r="D11" s="537"/>
      <c r="E11" s="531"/>
      <c r="F11" s="582"/>
      <c r="G11" s="585"/>
      <c r="H11" s="540"/>
      <c r="I11" s="518"/>
      <c r="J11" s="518"/>
      <c r="K11" s="518"/>
      <c r="L11" s="546"/>
      <c r="M11" s="549"/>
      <c r="N11" s="79" t="s">
        <v>558</v>
      </c>
      <c r="O11" s="371" t="s">
        <v>564</v>
      </c>
      <c r="P11" s="79" t="s">
        <v>570</v>
      </c>
      <c r="Q11" s="67">
        <v>13868743</v>
      </c>
      <c r="R11" s="46"/>
      <c r="S11" s="38">
        <v>180</v>
      </c>
      <c r="T11" s="123">
        <v>44587</v>
      </c>
      <c r="U11" s="67">
        <v>13868743</v>
      </c>
      <c r="V11" s="38">
        <v>1110</v>
      </c>
      <c r="W11" s="123">
        <v>44589</v>
      </c>
      <c r="X11" s="67">
        <v>13868743</v>
      </c>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row>
    <row r="12" spans="1:129" s="51" customFormat="1" x14ac:dyDescent="0.25">
      <c r="A12" s="518"/>
      <c r="B12" s="531"/>
      <c r="C12" s="531"/>
      <c r="D12" s="537"/>
      <c r="E12" s="531"/>
      <c r="F12" s="582"/>
      <c r="G12" s="585"/>
      <c r="H12" s="540"/>
      <c r="I12" s="518"/>
      <c r="J12" s="518"/>
      <c r="K12" s="518"/>
      <c r="L12" s="546"/>
      <c r="M12" s="549"/>
      <c r="N12" s="79" t="s">
        <v>559</v>
      </c>
      <c r="O12" s="371" t="s">
        <v>565</v>
      </c>
      <c r="P12" s="79" t="s">
        <v>571</v>
      </c>
      <c r="Q12" s="67">
        <v>10448533</v>
      </c>
      <c r="R12" s="46"/>
      <c r="S12" s="38">
        <v>128</v>
      </c>
      <c r="T12" s="123">
        <v>44582</v>
      </c>
      <c r="U12" s="67">
        <v>10448533</v>
      </c>
      <c r="V12" s="38">
        <v>732</v>
      </c>
      <c r="W12" s="123">
        <v>44588</v>
      </c>
      <c r="X12" s="67">
        <v>10448533</v>
      </c>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row>
    <row r="13" spans="1:129" s="51" customFormat="1" x14ac:dyDescent="0.25">
      <c r="A13" s="518"/>
      <c r="B13" s="531"/>
      <c r="C13" s="531"/>
      <c r="D13" s="537"/>
      <c r="E13" s="531"/>
      <c r="F13" s="582"/>
      <c r="G13" s="585"/>
      <c r="H13" s="540"/>
      <c r="I13" s="518"/>
      <c r="J13" s="518"/>
      <c r="K13" s="518"/>
      <c r="L13" s="546"/>
      <c r="M13" s="549"/>
      <c r="N13" s="79" t="s">
        <v>560</v>
      </c>
      <c r="O13" s="371" t="s">
        <v>566</v>
      </c>
      <c r="P13" s="79" t="s">
        <v>572</v>
      </c>
      <c r="Q13" s="67">
        <v>10448533</v>
      </c>
      <c r="R13" s="46"/>
      <c r="S13" s="267">
        <v>146</v>
      </c>
      <c r="T13" s="123">
        <v>44585</v>
      </c>
      <c r="U13" s="67">
        <v>10448533</v>
      </c>
      <c r="V13" s="267">
        <v>1108</v>
      </c>
      <c r="W13" s="123">
        <v>44589</v>
      </c>
      <c r="X13" s="67">
        <v>10448533</v>
      </c>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row>
    <row r="14" spans="1:129" s="51" customFormat="1" x14ac:dyDescent="0.25">
      <c r="A14" s="518"/>
      <c r="B14" s="531"/>
      <c r="C14" s="531"/>
      <c r="D14" s="537"/>
      <c r="E14" s="531"/>
      <c r="F14" s="583"/>
      <c r="G14" s="586"/>
      <c r="H14" s="541"/>
      <c r="I14" s="519"/>
      <c r="J14" s="519"/>
      <c r="K14" s="519"/>
      <c r="L14" s="546"/>
      <c r="M14" s="549"/>
      <c r="N14" s="79" t="s">
        <v>1397</v>
      </c>
      <c r="O14" s="371" t="s">
        <v>1398</v>
      </c>
      <c r="P14" s="79" t="s">
        <v>1399</v>
      </c>
      <c r="Q14" s="67">
        <v>13759375</v>
      </c>
      <c r="R14" s="46"/>
      <c r="S14" s="38">
        <v>691</v>
      </c>
      <c r="T14" s="123">
        <v>44721</v>
      </c>
      <c r="U14" s="288">
        <v>13759375</v>
      </c>
      <c r="V14" s="38">
        <v>3913</v>
      </c>
      <c r="W14" s="123">
        <v>44775</v>
      </c>
      <c r="X14" s="67">
        <v>12151497</v>
      </c>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row>
    <row r="15" spans="1:129" s="51" customFormat="1" x14ac:dyDescent="0.25">
      <c r="A15" s="518"/>
      <c r="B15" s="531"/>
      <c r="C15" s="531"/>
      <c r="D15" s="537"/>
      <c r="E15" s="531"/>
      <c r="F15" s="345"/>
      <c r="G15" s="346"/>
      <c r="H15" s="337"/>
      <c r="I15" s="86"/>
      <c r="J15" s="326"/>
      <c r="K15" s="326"/>
      <c r="L15" s="546"/>
      <c r="M15" s="549"/>
      <c r="N15" s="79" t="s">
        <v>1936</v>
      </c>
      <c r="O15" s="371">
        <v>495</v>
      </c>
      <c r="P15" s="79" t="s">
        <v>1935</v>
      </c>
      <c r="Q15" s="295">
        <v>52916668</v>
      </c>
      <c r="R15" s="46"/>
      <c r="S15" s="354">
        <v>970</v>
      </c>
      <c r="T15" s="294">
        <v>44778</v>
      </c>
      <c r="U15" s="295">
        <v>52916668</v>
      </c>
      <c r="V15" s="354">
        <v>4421</v>
      </c>
      <c r="W15" s="294">
        <v>44783</v>
      </c>
      <c r="X15" s="295">
        <v>9736667</v>
      </c>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row>
    <row r="16" spans="1:129" s="51" customFormat="1" x14ac:dyDescent="0.25">
      <c r="A16" s="518"/>
      <c r="B16" s="531"/>
      <c r="C16" s="531"/>
      <c r="D16" s="537"/>
      <c r="E16" s="531"/>
      <c r="F16" s="442"/>
      <c r="G16" s="443"/>
      <c r="H16" s="439"/>
      <c r="I16" s="86"/>
      <c r="J16" s="434"/>
      <c r="K16" s="434"/>
      <c r="L16" s="546"/>
      <c r="M16" s="549"/>
      <c r="N16" s="79"/>
      <c r="O16" s="446"/>
      <c r="P16" s="79"/>
      <c r="Q16" s="295"/>
      <c r="R16" s="46"/>
      <c r="S16" s="445"/>
      <c r="T16" s="294"/>
      <c r="U16" s="295"/>
      <c r="V16" s="445">
        <v>4422</v>
      </c>
      <c r="W16" s="294">
        <v>44783</v>
      </c>
      <c r="X16" s="295">
        <v>13970000</v>
      </c>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row>
    <row r="17" spans="1:129" s="51" customFormat="1" x14ac:dyDescent="0.25">
      <c r="A17" s="518"/>
      <c r="B17" s="531"/>
      <c r="C17" s="531"/>
      <c r="D17" s="537"/>
      <c r="E17" s="531"/>
      <c r="F17" s="442"/>
      <c r="G17" s="443"/>
      <c r="H17" s="439"/>
      <c r="I17" s="86"/>
      <c r="J17" s="434"/>
      <c r="K17" s="434"/>
      <c r="L17" s="546"/>
      <c r="M17" s="549"/>
      <c r="N17" s="79"/>
      <c r="O17" s="446"/>
      <c r="P17" s="79"/>
      <c r="Q17" s="295"/>
      <c r="R17" s="46"/>
      <c r="S17" s="445"/>
      <c r="T17" s="294"/>
      <c r="U17" s="295"/>
      <c r="V17" s="445">
        <v>4423</v>
      </c>
      <c r="W17" s="294">
        <v>44783</v>
      </c>
      <c r="X17" s="295">
        <v>9736667</v>
      </c>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row>
    <row r="18" spans="1:129" s="51" customFormat="1" x14ac:dyDescent="0.25">
      <c r="A18" s="518"/>
      <c r="B18" s="531"/>
      <c r="C18" s="531"/>
      <c r="D18" s="537"/>
      <c r="E18" s="531"/>
      <c r="F18" s="442"/>
      <c r="G18" s="443"/>
      <c r="H18" s="439"/>
      <c r="I18" s="86"/>
      <c r="J18" s="434"/>
      <c r="K18" s="434"/>
      <c r="L18" s="546"/>
      <c r="M18" s="549"/>
      <c r="N18" s="79"/>
      <c r="O18" s="446"/>
      <c r="P18" s="79"/>
      <c r="Q18" s="295"/>
      <c r="R18" s="46"/>
      <c r="S18" s="445"/>
      <c r="T18" s="294"/>
      <c r="U18" s="295"/>
      <c r="V18" s="445">
        <v>4424</v>
      </c>
      <c r="W18" s="294">
        <v>44783</v>
      </c>
      <c r="X18" s="295">
        <v>9736667</v>
      </c>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row>
    <row r="19" spans="1:129" s="51" customFormat="1" x14ac:dyDescent="0.25">
      <c r="A19" s="518"/>
      <c r="B19" s="531"/>
      <c r="C19" s="531"/>
      <c r="D19" s="537"/>
      <c r="E19" s="531"/>
      <c r="F19" s="442"/>
      <c r="G19" s="443"/>
      <c r="H19" s="439"/>
      <c r="I19" s="86"/>
      <c r="J19" s="434"/>
      <c r="K19" s="434"/>
      <c r="L19" s="546"/>
      <c r="M19" s="549"/>
      <c r="N19" s="79"/>
      <c r="O19" s="446"/>
      <c r="P19" s="79"/>
      <c r="Q19" s="295"/>
      <c r="R19" s="46"/>
      <c r="S19" s="445"/>
      <c r="T19" s="294"/>
      <c r="U19" s="295"/>
      <c r="V19" s="445">
        <v>4889</v>
      </c>
      <c r="W19" s="294">
        <v>44811</v>
      </c>
      <c r="X19" s="295">
        <v>7820000</v>
      </c>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row>
    <row r="20" spans="1:129" s="51" customFormat="1" x14ac:dyDescent="0.25">
      <c r="A20" s="518"/>
      <c r="B20" s="531"/>
      <c r="C20" s="531"/>
      <c r="D20" s="538"/>
      <c r="E20" s="532"/>
      <c r="F20" s="442"/>
      <c r="G20" s="443"/>
      <c r="H20" s="439"/>
      <c r="I20" s="86"/>
      <c r="J20" s="434"/>
      <c r="K20" s="434"/>
      <c r="L20" s="547"/>
      <c r="M20" s="549"/>
      <c r="N20" s="79"/>
      <c r="O20" s="446"/>
      <c r="P20" s="79"/>
      <c r="Q20" s="295"/>
      <c r="R20" s="46"/>
      <c r="S20" s="445"/>
      <c r="T20" s="294"/>
      <c r="U20" s="295"/>
      <c r="V20" s="445"/>
      <c r="W20" s="294"/>
      <c r="X20" s="295"/>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row>
    <row r="21" spans="1:129" s="51" customFormat="1" ht="54" x14ac:dyDescent="0.25">
      <c r="A21" s="518"/>
      <c r="B21" s="531"/>
      <c r="C21" s="531"/>
      <c r="D21" s="44" t="s">
        <v>765</v>
      </c>
      <c r="E21" s="8" t="s">
        <v>101</v>
      </c>
      <c r="F21" s="311">
        <v>12000000</v>
      </c>
      <c r="G21" s="67">
        <v>0</v>
      </c>
      <c r="H21" s="67">
        <v>0</v>
      </c>
      <c r="I21" s="45"/>
      <c r="J21" s="44"/>
      <c r="K21" s="44"/>
      <c r="L21" s="66">
        <f>+F21+G21+J21-K21+H21</f>
        <v>12000000</v>
      </c>
      <c r="M21" s="549"/>
      <c r="N21" s="79" t="s">
        <v>949</v>
      </c>
      <c r="O21" s="371" t="s">
        <v>950</v>
      </c>
      <c r="P21" s="79" t="s">
        <v>951</v>
      </c>
      <c r="Q21" s="67">
        <v>12000000</v>
      </c>
      <c r="R21" s="46"/>
      <c r="S21" s="44">
        <v>523</v>
      </c>
      <c r="T21" s="80">
        <v>44672</v>
      </c>
      <c r="U21" s="288">
        <v>12000000</v>
      </c>
      <c r="V21" s="44">
        <v>2747</v>
      </c>
      <c r="W21" s="80">
        <v>44708</v>
      </c>
      <c r="X21" s="288">
        <v>12000000</v>
      </c>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row>
    <row r="22" spans="1:129" s="51" customFormat="1" ht="25.5" x14ac:dyDescent="0.25">
      <c r="A22" s="519"/>
      <c r="B22" s="532"/>
      <c r="C22" s="532"/>
      <c r="D22" s="44" t="s">
        <v>766</v>
      </c>
      <c r="E22" s="8" t="s">
        <v>102</v>
      </c>
      <c r="F22" s="311">
        <v>2000000</v>
      </c>
      <c r="G22" s="67">
        <v>0</v>
      </c>
      <c r="H22" s="311">
        <v>2000000</v>
      </c>
      <c r="I22" s="45"/>
      <c r="J22" s="44"/>
      <c r="K22" s="44"/>
      <c r="L22" s="66">
        <f>+F22+G22+J22-K22+H22</f>
        <v>4000000</v>
      </c>
      <c r="M22" s="550"/>
      <c r="N22" s="44"/>
      <c r="O22" s="44"/>
      <c r="P22" s="44"/>
      <c r="Q22" s="44"/>
      <c r="R22" s="46"/>
      <c r="S22" s="44"/>
      <c r="T22" s="80"/>
      <c r="U22" s="44"/>
      <c r="V22" s="44"/>
      <c r="W22" s="80"/>
      <c r="X22" s="44"/>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row>
    <row r="23" spans="1:129" s="108" customFormat="1" ht="15.75" thickBot="1" x14ac:dyDescent="0.3">
      <c r="A23" s="93"/>
      <c r="B23" s="93"/>
      <c r="C23" s="93"/>
      <c r="D23" s="93"/>
      <c r="E23" s="105"/>
      <c r="F23" s="102"/>
      <c r="G23" s="102"/>
      <c r="H23" s="93"/>
      <c r="I23" s="94"/>
      <c r="J23" s="93"/>
      <c r="K23" s="93"/>
      <c r="L23" s="103">
        <f>SUM(L8:L22)</f>
        <v>265900000</v>
      </c>
      <c r="M23" s="102"/>
      <c r="N23" s="106"/>
      <c r="O23" s="87"/>
      <c r="P23" s="96"/>
      <c r="Q23" s="104">
        <f>SUM(Q8:Q22)</f>
        <v>187786283</v>
      </c>
      <c r="R23" s="90"/>
      <c r="S23" s="87"/>
      <c r="T23" s="96"/>
      <c r="U23" s="104">
        <f>SUM(U8:U22)</f>
        <v>187786283</v>
      </c>
      <c r="V23" s="87"/>
      <c r="W23" s="96"/>
      <c r="X23" s="104">
        <f>SUM(X8:X22)</f>
        <v>184261738</v>
      </c>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c r="DG23" s="107"/>
      <c r="DH23" s="107"/>
      <c r="DI23" s="107"/>
      <c r="DJ23" s="107"/>
      <c r="DK23" s="107"/>
      <c r="DL23" s="107"/>
      <c r="DM23" s="107"/>
      <c r="DN23" s="107"/>
      <c r="DO23" s="107"/>
      <c r="DP23" s="107"/>
      <c r="DQ23" s="107"/>
      <c r="DR23" s="107"/>
      <c r="DS23" s="107"/>
      <c r="DT23" s="107"/>
      <c r="DU23" s="107"/>
      <c r="DV23" s="107"/>
      <c r="DW23" s="107"/>
      <c r="DX23" s="107"/>
      <c r="DY23" s="107"/>
    </row>
    <row r="24" spans="1:129" s="64" customFormat="1" ht="17.25" thickBot="1" x14ac:dyDescent="0.35">
      <c r="A24" s="52"/>
      <c r="B24" s="52"/>
      <c r="C24" s="42"/>
      <c r="D24" s="42"/>
      <c r="E24" s="42"/>
      <c r="F24" s="53"/>
      <c r="G24" s="42"/>
      <c r="H24" s="42"/>
      <c r="I24" s="43"/>
      <c r="J24" s="54" t="s">
        <v>29</v>
      </c>
      <c r="K24" s="55"/>
      <c r="L24" s="56">
        <f>+L23</f>
        <v>265900000</v>
      </c>
      <c r="M24" s="57"/>
      <c r="N24" s="580"/>
      <c r="O24" s="57"/>
      <c r="P24" s="580"/>
      <c r="Q24" s="579">
        <f>+Q23</f>
        <v>187786283</v>
      </c>
      <c r="R24" s="58">
        <f>(Q24*1)/L24</f>
        <v>0.70622896953742009</v>
      </c>
      <c r="S24" s="59"/>
      <c r="T24" s="60"/>
      <c r="U24" s="61">
        <f>+U23</f>
        <v>187786283</v>
      </c>
      <c r="V24" s="59"/>
      <c r="W24" s="60"/>
      <c r="X24" s="62">
        <f>+X23</f>
        <v>184261738</v>
      </c>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row>
    <row r="25" spans="1:129" x14ac:dyDescent="0.25">
      <c r="N25" s="577"/>
      <c r="P25" s="577"/>
      <c r="Q25" s="577"/>
      <c r="R25" s="4"/>
    </row>
    <row r="26" spans="1:129" x14ac:dyDescent="0.25">
      <c r="N26" s="577"/>
      <c r="P26" s="577"/>
      <c r="Q26" s="578"/>
      <c r="R26" s="6"/>
      <c r="S26" s="5"/>
    </row>
    <row r="27" spans="1:129" x14ac:dyDescent="0.25">
      <c r="N27" s="577"/>
      <c r="P27" s="577"/>
      <c r="Q27" s="578"/>
      <c r="R27" s="6"/>
      <c r="S27" s="5"/>
    </row>
    <row r="28" spans="1:129" x14ac:dyDescent="0.25">
      <c r="L28" s="220"/>
      <c r="N28" s="577"/>
      <c r="P28" s="577"/>
      <c r="Q28" s="578"/>
      <c r="R28" s="6"/>
      <c r="S28" s="5"/>
    </row>
    <row r="29" spans="1:129" x14ac:dyDescent="0.25">
      <c r="L29" s="268"/>
      <c r="N29" s="577"/>
      <c r="P29" s="577"/>
      <c r="Q29" s="578"/>
      <c r="R29" s="6"/>
      <c r="S29" s="5"/>
    </row>
    <row r="30" spans="1:129" x14ac:dyDescent="0.25">
      <c r="N30" s="577"/>
      <c r="P30" s="577"/>
      <c r="Q30" s="578"/>
      <c r="R30" s="6"/>
      <c r="S30" s="5"/>
    </row>
    <row r="31" spans="1:129" x14ac:dyDescent="0.25">
      <c r="N31" s="577"/>
      <c r="P31" s="577"/>
      <c r="Q31" s="578"/>
      <c r="R31" s="6"/>
      <c r="S31" s="5"/>
    </row>
    <row r="32" spans="1:129" x14ac:dyDescent="0.25">
      <c r="N32" s="577"/>
      <c r="P32" s="577"/>
      <c r="Q32" s="578"/>
      <c r="R32" s="6"/>
      <c r="S32" s="5"/>
    </row>
    <row r="33" spans="14:19" x14ac:dyDescent="0.25">
      <c r="N33" s="577"/>
      <c r="P33" s="577"/>
      <c r="Q33" s="578"/>
      <c r="R33" s="6"/>
      <c r="S33" s="5"/>
    </row>
    <row r="34" spans="14:19" x14ac:dyDescent="0.25">
      <c r="N34" s="577"/>
      <c r="P34" s="577"/>
      <c r="Q34" s="578"/>
      <c r="R34" s="7"/>
      <c r="S34" s="5"/>
    </row>
    <row r="35" spans="14:19" x14ac:dyDescent="0.25">
      <c r="N35" s="577"/>
      <c r="P35" s="577"/>
      <c r="Q35" s="577"/>
    </row>
    <row r="36" spans="14:19" x14ac:dyDescent="0.25">
      <c r="N36" s="577"/>
      <c r="P36" s="577"/>
      <c r="Q36" s="577"/>
    </row>
    <row r="37" spans="14:19" x14ac:dyDescent="0.25">
      <c r="N37" s="577"/>
      <c r="P37" s="577"/>
      <c r="Q37" s="577"/>
    </row>
    <row r="38" spans="14:19" x14ac:dyDescent="0.25">
      <c r="N38" s="577"/>
      <c r="P38" s="577"/>
      <c r="Q38" s="577"/>
    </row>
    <row r="39" spans="14:19" x14ac:dyDescent="0.25">
      <c r="N39" s="577"/>
      <c r="P39" s="577"/>
      <c r="Q39" s="577"/>
    </row>
    <row r="40" spans="14:19" x14ac:dyDescent="0.25">
      <c r="N40" s="577"/>
      <c r="P40" s="577"/>
      <c r="Q40" s="577"/>
    </row>
    <row r="41" spans="14:19" x14ac:dyDescent="0.25">
      <c r="N41" s="577"/>
      <c r="P41" s="577"/>
      <c r="Q41" s="577"/>
    </row>
    <row r="42" spans="14:19" x14ac:dyDescent="0.25">
      <c r="N42" s="577"/>
      <c r="P42" s="577"/>
      <c r="Q42" s="577"/>
    </row>
    <row r="43" spans="14:19" x14ac:dyDescent="0.25">
      <c r="N43" s="577"/>
      <c r="P43" s="577"/>
      <c r="Q43" s="577"/>
    </row>
    <row r="44" spans="14:19" x14ac:dyDescent="0.25"/>
    <row r="45" spans="14:19" x14ac:dyDescent="0.25"/>
    <row r="46" spans="14:19" x14ac:dyDescent="0.25"/>
    <row r="47" spans="14:19" x14ac:dyDescent="0.25"/>
    <row r="48" spans="14:19"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sheetData>
  <sheetProtection algorithmName="SHA-512" hashValue="kYHhty5lTfm7PF/Xp4e3PL0JEAhgbpCvNZ6gYmVG9vZfP2oF+tp08BXwkPbcmjM5hPB75tQQJaOSFZTDtb4b1A==" saltValue="S3Ajy30W48QfNEb5nM2HeA==" spinCount="100000" sheet="1" objects="1" scenarios="1" selectLockedCells="1" selectUnlockedCells="1"/>
  <mergeCells count="81">
    <mergeCell ref="K8:K14"/>
    <mergeCell ref="M8:M22"/>
    <mergeCell ref="B8:B22"/>
    <mergeCell ref="C8:C22"/>
    <mergeCell ref="A8:A22"/>
    <mergeCell ref="F8:F14"/>
    <mergeCell ref="G8:G14"/>
    <mergeCell ref="H8:H14"/>
    <mergeCell ref="I8:I14"/>
    <mergeCell ref="J8:J14"/>
    <mergeCell ref="D8:D20"/>
    <mergeCell ref="E8:E20"/>
    <mergeCell ref="L8:L20"/>
    <mergeCell ref="Q24"/>
    <mergeCell ref="N25"/>
    <mergeCell ref="P25"/>
    <mergeCell ref="Q25"/>
    <mergeCell ref="N24"/>
    <mergeCell ref="P24"/>
    <mergeCell ref="N27"/>
    <mergeCell ref="P27"/>
    <mergeCell ref="Q27"/>
    <mergeCell ref="N26"/>
    <mergeCell ref="P26"/>
    <mergeCell ref="Q26"/>
    <mergeCell ref="Q30"/>
    <mergeCell ref="N31"/>
    <mergeCell ref="P31"/>
    <mergeCell ref="Q31"/>
    <mergeCell ref="N30"/>
    <mergeCell ref="P30"/>
    <mergeCell ref="Q28"/>
    <mergeCell ref="N29"/>
    <mergeCell ref="P29"/>
    <mergeCell ref="Q29"/>
    <mergeCell ref="N28"/>
    <mergeCell ref="P28"/>
    <mergeCell ref="N43"/>
    <mergeCell ref="P43"/>
    <mergeCell ref="Q43"/>
    <mergeCell ref="N42"/>
    <mergeCell ref="P42"/>
    <mergeCell ref="Q42"/>
    <mergeCell ref="Q40"/>
    <mergeCell ref="N41"/>
    <mergeCell ref="P41"/>
    <mergeCell ref="Q41"/>
    <mergeCell ref="N40"/>
    <mergeCell ref="P40"/>
    <mergeCell ref="Q35"/>
    <mergeCell ref="N34"/>
    <mergeCell ref="P34"/>
    <mergeCell ref="Q32"/>
    <mergeCell ref="N33"/>
    <mergeCell ref="P33"/>
    <mergeCell ref="Q33"/>
    <mergeCell ref="N32"/>
    <mergeCell ref="Q34"/>
    <mergeCell ref="N35"/>
    <mergeCell ref="P35"/>
    <mergeCell ref="P32"/>
    <mergeCell ref="A2:A5"/>
    <mergeCell ref="B2:V2"/>
    <mergeCell ref="B3:V3"/>
    <mergeCell ref="B4:V5"/>
    <mergeCell ref="W2:X2"/>
    <mergeCell ref="W3:X3"/>
    <mergeCell ref="W4:X4"/>
    <mergeCell ref="W5:X5"/>
    <mergeCell ref="Q38"/>
    <mergeCell ref="N39"/>
    <mergeCell ref="P39"/>
    <mergeCell ref="Q39"/>
    <mergeCell ref="N38"/>
    <mergeCell ref="P38"/>
    <mergeCell ref="Q36"/>
    <mergeCell ref="N37"/>
    <mergeCell ref="P37"/>
    <mergeCell ref="Q37"/>
    <mergeCell ref="N36"/>
    <mergeCell ref="P36"/>
  </mergeCells>
  <conditionalFormatting sqref="R34:R1048576 R7:R22 R24">
    <cfRule type="cellIs" dxfId="939" priority="11" operator="between">
      <formula>0.51</formula>
      <formula>0.69</formula>
    </cfRule>
    <cfRule type="cellIs" dxfId="938" priority="12" operator="between">
      <formula>0.51</formula>
      <formula>0.69</formula>
    </cfRule>
    <cfRule type="cellIs" dxfId="937" priority="13" operator="lessThan">
      <formula>0.5</formula>
    </cfRule>
    <cfRule type="cellIs" dxfId="936" priority="14" operator="greaterThan">
      <formula>0.7</formula>
    </cfRule>
    <cfRule type="cellIs" dxfId="935" priority="15" operator="between">
      <formula>0.51</formula>
      <formula>0.69</formula>
    </cfRule>
    <cfRule type="cellIs" dxfId="934" priority="16" operator="lessThan">
      <formula>50</formula>
    </cfRule>
    <cfRule type="cellIs" dxfId="933" priority="17" operator="greaterThan">
      <formula>0.7</formula>
    </cfRule>
    <cfRule type="cellIs" dxfId="932" priority="18" operator="between">
      <formula>0.51</formula>
      <formula>0.69</formula>
    </cfRule>
    <cfRule type="cellIs" dxfId="931" priority="19" operator="lessThan">
      <formula>0.5</formula>
    </cfRule>
    <cfRule type="cellIs" dxfId="930" priority="20" operator="greaterThan">
      <formula>0.7</formula>
    </cfRule>
  </conditionalFormatting>
  <conditionalFormatting sqref="R23">
    <cfRule type="cellIs" dxfId="929" priority="1" operator="between">
      <formula>0.51</formula>
      <formula>0.69</formula>
    </cfRule>
    <cfRule type="cellIs" dxfId="928" priority="2" operator="between">
      <formula>0.51</formula>
      <formula>0.69</formula>
    </cfRule>
    <cfRule type="cellIs" dxfId="927" priority="3" operator="lessThan">
      <formula>0.5</formula>
    </cfRule>
    <cfRule type="cellIs" dxfId="926" priority="4" operator="greaterThan">
      <formula>0.7</formula>
    </cfRule>
    <cfRule type="cellIs" dxfId="925" priority="5" operator="between">
      <formula>0.51</formula>
      <formula>0.69</formula>
    </cfRule>
    <cfRule type="cellIs" dxfId="924" priority="6" operator="lessThan">
      <formula>50</formula>
    </cfRule>
    <cfRule type="cellIs" dxfId="923" priority="7" operator="greaterThan">
      <formula>0.7</formula>
    </cfRule>
    <cfRule type="cellIs" dxfId="922" priority="8" operator="between">
      <formula>0.51</formula>
      <formula>0.69</formula>
    </cfRule>
    <cfRule type="cellIs" dxfId="921" priority="9" operator="lessThan">
      <formula>0.5</formula>
    </cfRule>
    <cfRule type="cellIs" dxfId="920" priority="10" operator="greaterThan">
      <formula>0.7</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482B"/>
  </sheetPr>
  <dimension ref="A1:ED87"/>
  <sheetViews>
    <sheetView showGridLines="0" topLeftCell="A4" zoomScale="80" zoomScaleNormal="80" workbookViewId="0">
      <selection activeCell="E8" sqref="E8:E15"/>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6.7109375" style="40" hidden="1" customWidth="1"/>
    <col min="9" max="10" width="15.7109375" style="211" hidden="1" customWidth="1"/>
    <col min="11" max="11" width="15.7109375" style="40" hidden="1" customWidth="1"/>
    <col min="12" max="12" width="15.140625" style="40" hidden="1" customWidth="1"/>
    <col min="13" max="13" width="15" style="40" hidden="1" customWidth="1"/>
    <col min="14" max="14" width="21.85546875" style="40" customWidth="1"/>
    <col min="15" max="15" width="18.85546875" style="40" customWidth="1"/>
    <col min="16" max="16" width="15.7109375" style="40" customWidth="1"/>
    <col min="17" max="17" width="11.42578125" style="40" customWidth="1"/>
    <col min="18" max="18" width="15.42578125" style="40" customWidth="1"/>
    <col min="19" max="19" width="22.42578125" style="40" customWidth="1"/>
    <col min="20" max="20" width="11.5703125" style="3" bestFit="1" customWidth="1"/>
    <col min="21" max="21" width="11.42578125" style="40" customWidth="1"/>
    <col min="22" max="22" width="16.7109375" style="35" bestFit="1" customWidth="1"/>
    <col min="23" max="23" width="16.7109375" style="40" bestFit="1" customWidth="1"/>
    <col min="24" max="24" width="11.42578125" style="40" customWidth="1"/>
    <col min="25" max="25" width="14.5703125" style="35" customWidth="1"/>
    <col min="26" max="26" width="19" style="40" bestFit="1" customWidth="1"/>
    <col min="27" max="131" width="11.5703125" style="39" hidden="1" customWidth="1"/>
    <col min="132" max="134" width="11.5703125" style="40" hidden="1" customWidth="1"/>
    <col min="135" max="16384" width="11.42578125" style="40" hidden="1"/>
  </cols>
  <sheetData>
    <row r="1" spans="1:131" ht="15" x14ac:dyDescent="0.25">
      <c r="A1" s="24"/>
      <c r="B1" s="25"/>
      <c r="C1" s="25"/>
      <c r="D1" s="26"/>
      <c r="E1" s="26"/>
      <c r="F1" s="27"/>
      <c r="G1" s="28"/>
      <c r="H1" s="28"/>
      <c r="I1" s="28"/>
      <c r="J1" s="28"/>
      <c r="K1" s="28"/>
      <c r="L1" s="28"/>
      <c r="M1" s="29"/>
      <c r="N1" s="24"/>
      <c r="O1" s="24"/>
      <c r="P1" s="24"/>
      <c r="Q1" s="24"/>
      <c r="R1" s="24"/>
      <c r="S1" s="24"/>
      <c r="T1" s="24"/>
      <c r="U1" s="24"/>
      <c r="V1" s="36"/>
      <c r="W1" s="24"/>
      <c r="X1" s="24"/>
      <c r="Y1" s="36"/>
    </row>
    <row r="2" spans="1:131" ht="15" x14ac:dyDescent="0.25">
      <c r="A2" s="523"/>
      <c r="B2" s="524"/>
      <c r="C2" s="524"/>
      <c r="D2" s="524"/>
      <c r="E2" s="524"/>
      <c r="F2" s="524"/>
      <c r="G2" s="524"/>
      <c r="H2" s="524"/>
      <c r="I2" s="524"/>
      <c r="J2" s="524"/>
      <c r="K2" s="524"/>
      <c r="L2" s="524"/>
      <c r="M2" s="524"/>
      <c r="N2" s="524"/>
      <c r="O2" s="524"/>
      <c r="P2" s="524"/>
      <c r="Q2" s="524"/>
      <c r="R2" s="524"/>
      <c r="S2" s="524"/>
      <c r="T2" s="524"/>
      <c r="U2" s="524"/>
      <c r="V2" s="524"/>
      <c r="W2" s="524"/>
      <c r="X2" s="524"/>
      <c r="Y2" s="525" t="s">
        <v>86</v>
      </c>
      <c r="Z2" s="525"/>
    </row>
    <row r="3" spans="1:131" ht="15" customHeight="1" x14ac:dyDescent="0.25">
      <c r="A3" s="523"/>
      <c r="B3" s="526"/>
      <c r="C3" s="526"/>
      <c r="D3" s="526"/>
      <c r="E3" s="526"/>
      <c r="F3" s="526"/>
      <c r="G3" s="526"/>
      <c r="H3" s="526"/>
      <c r="I3" s="526"/>
      <c r="J3" s="526"/>
      <c r="K3" s="526"/>
      <c r="L3" s="526"/>
      <c r="M3" s="526"/>
      <c r="N3" s="526"/>
      <c r="O3" s="526"/>
      <c r="P3" s="526"/>
      <c r="Q3" s="526"/>
      <c r="R3" s="526"/>
      <c r="S3" s="526"/>
      <c r="T3" s="526"/>
      <c r="U3" s="526"/>
      <c r="V3" s="526"/>
      <c r="W3" s="526"/>
      <c r="X3" s="526"/>
      <c r="Y3" s="525" t="s">
        <v>88</v>
      </c>
      <c r="Z3" s="525"/>
    </row>
    <row r="4" spans="1:131" ht="15" customHeight="1" x14ac:dyDescent="0.25">
      <c r="A4" s="523"/>
      <c r="B4" s="526"/>
      <c r="C4" s="526"/>
      <c r="D4" s="526"/>
      <c r="E4" s="526"/>
      <c r="F4" s="526"/>
      <c r="G4" s="526"/>
      <c r="H4" s="526"/>
      <c r="I4" s="526"/>
      <c r="J4" s="526"/>
      <c r="K4" s="526"/>
      <c r="L4" s="526"/>
      <c r="M4" s="526"/>
      <c r="N4" s="526"/>
      <c r="O4" s="526"/>
      <c r="P4" s="526"/>
      <c r="Q4" s="526"/>
      <c r="R4" s="526"/>
      <c r="S4" s="526"/>
      <c r="T4" s="526"/>
      <c r="U4" s="526"/>
      <c r="V4" s="526"/>
      <c r="W4" s="526"/>
      <c r="X4" s="526"/>
      <c r="Y4" s="525" t="s">
        <v>90</v>
      </c>
      <c r="Z4" s="525"/>
    </row>
    <row r="5" spans="1:131" ht="15" x14ac:dyDescent="0.25">
      <c r="A5" s="523"/>
      <c r="B5" s="526"/>
      <c r="C5" s="526"/>
      <c r="D5" s="526"/>
      <c r="E5" s="526"/>
      <c r="F5" s="526"/>
      <c r="G5" s="526"/>
      <c r="H5" s="526"/>
      <c r="I5" s="526"/>
      <c r="J5" s="526"/>
      <c r="K5" s="526"/>
      <c r="L5" s="526"/>
      <c r="M5" s="526"/>
      <c r="N5" s="526"/>
      <c r="O5" s="526"/>
      <c r="P5" s="526"/>
      <c r="Q5" s="526"/>
      <c r="R5" s="526"/>
      <c r="S5" s="526"/>
      <c r="T5" s="526"/>
      <c r="U5" s="526"/>
      <c r="V5" s="526"/>
      <c r="W5" s="526"/>
      <c r="X5" s="526"/>
      <c r="Y5" s="525" t="s">
        <v>91</v>
      </c>
      <c r="Z5" s="525"/>
    </row>
    <row r="6" spans="1:131" ht="15" x14ac:dyDescent="0.25">
      <c r="A6" s="24"/>
      <c r="B6" s="24"/>
      <c r="C6" s="24"/>
      <c r="D6" s="24"/>
      <c r="E6" s="24"/>
      <c r="F6" s="24"/>
      <c r="G6" s="24"/>
      <c r="H6" s="24"/>
      <c r="I6" s="24"/>
      <c r="J6" s="24"/>
      <c r="K6" s="24"/>
      <c r="L6" s="24"/>
      <c r="M6" s="24"/>
      <c r="N6" s="24"/>
      <c r="O6" s="24"/>
      <c r="P6" s="24"/>
      <c r="Q6" s="24"/>
      <c r="R6" s="24"/>
      <c r="S6" s="24"/>
      <c r="T6" s="24"/>
      <c r="U6" s="24"/>
      <c r="V6" s="36"/>
      <c r="W6" s="24"/>
      <c r="X6" s="24"/>
      <c r="Y6" s="36"/>
    </row>
    <row r="7" spans="1:131" s="34" customFormat="1" ht="63.75" x14ac:dyDescent="0.25">
      <c r="A7" s="41" t="s">
        <v>0</v>
      </c>
      <c r="B7" s="41" t="s">
        <v>1</v>
      </c>
      <c r="C7" s="41" t="s">
        <v>2</v>
      </c>
      <c r="D7" s="41" t="s">
        <v>103</v>
      </c>
      <c r="E7" s="41" t="s">
        <v>30</v>
      </c>
      <c r="F7" s="41" t="s">
        <v>96</v>
      </c>
      <c r="G7" s="41" t="s">
        <v>97</v>
      </c>
      <c r="H7" s="41" t="s">
        <v>1143</v>
      </c>
      <c r="I7" s="41" t="s">
        <v>1144</v>
      </c>
      <c r="J7" s="41" t="s">
        <v>1145</v>
      </c>
      <c r="K7" s="41" t="s">
        <v>1146</v>
      </c>
      <c r="L7" s="41" t="s">
        <v>98</v>
      </c>
      <c r="M7" s="41" t="s">
        <v>99</v>
      </c>
      <c r="N7" s="41" t="s">
        <v>3</v>
      </c>
      <c r="O7" s="41" t="s">
        <v>4</v>
      </c>
      <c r="P7" s="41" t="s">
        <v>28</v>
      </c>
      <c r="Q7" s="41" t="s">
        <v>21</v>
      </c>
      <c r="R7" s="41" t="s">
        <v>65</v>
      </c>
      <c r="S7" s="41" t="s">
        <v>31</v>
      </c>
      <c r="T7" s="32" t="s">
        <v>62</v>
      </c>
      <c r="U7" s="41" t="s">
        <v>22</v>
      </c>
      <c r="V7" s="37" t="s">
        <v>23</v>
      </c>
      <c r="W7" s="41" t="s">
        <v>24</v>
      </c>
      <c r="X7" s="41" t="s">
        <v>25</v>
      </c>
      <c r="Y7" s="37" t="s">
        <v>26</v>
      </c>
      <c r="Z7" s="41" t="s">
        <v>27</v>
      </c>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row>
    <row r="8" spans="1:131" s="51" customFormat="1" ht="76.5" customHeight="1" x14ac:dyDescent="0.25">
      <c r="A8" s="517" t="s">
        <v>104</v>
      </c>
      <c r="B8" s="530" t="s">
        <v>112</v>
      </c>
      <c r="C8" s="530" t="s">
        <v>5</v>
      </c>
      <c r="D8" s="517" t="s">
        <v>768</v>
      </c>
      <c r="E8" s="530" t="s">
        <v>100</v>
      </c>
      <c r="F8" s="311">
        <v>68355884</v>
      </c>
      <c r="G8" s="67">
        <v>0</v>
      </c>
      <c r="H8" s="44"/>
      <c r="I8" s="45"/>
      <c r="J8" s="45"/>
      <c r="K8" s="45"/>
      <c r="L8" s="44"/>
      <c r="M8" s="44"/>
      <c r="N8" s="545">
        <f>+F8+G8+H8+I8+J8+K8+L8-M8</f>
        <v>68355884</v>
      </c>
      <c r="O8" s="551">
        <f>107355884+611644116</f>
        <v>719000000</v>
      </c>
      <c r="P8" s="79" t="s">
        <v>1934</v>
      </c>
      <c r="Q8" s="416">
        <v>516</v>
      </c>
      <c r="R8" s="354" t="s">
        <v>1933</v>
      </c>
      <c r="S8" s="295">
        <v>68355882</v>
      </c>
      <c r="T8" s="46"/>
      <c r="U8" s="44">
        <v>1014</v>
      </c>
      <c r="V8" s="80">
        <v>44782</v>
      </c>
      <c r="W8" s="295">
        <v>68355882</v>
      </c>
      <c r="X8" s="44">
        <v>4505</v>
      </c>
      <c r="Y8" s="80">
        <v>44791</v>
      </c>
      <c r="Z8" s="295">
        <v>8755829</v>
      </c>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row>
    <row r="9" spans="1:131" s="51" customFormat="1" ht="15" x14ac:dyDescent="0.25">
      <c r="A9" s="518"/>
      <c r="B9" s="531"/>
      <c r="C9" s="531"/>
      <c r="D9" s="518"/>
      <c r="E9" s="531"/>
      <c r="F9" s="311"/>
      <c r="G9" s="295"/>
      <c r="H9" s="355"/>
      <c r="I9" s="45"/>
      <c r="J9" s="45"/>
      <c r="K9" s="45"/>
      <c r="L9" s="355"/>
      <c r="M9" s="355"/>
      <c r="N9" s="546"/>
      <c r="O9" s="551"/>
      <c r="P9" s="79"/>
      <c r="Q9" s="446"/>
      <c r="R9" s="445"/>
      <c r="S9" s="295"/>
      <c r="T9" s="46"/>
      <c r="U9" s="355"/>
      <c r="V9" s="80"/>
      <c r="W9" s="295"/>
      <c r="X9" s="355">
        <v>4506</v>
      </c>
      <c r="Y9" s="80">
        <v>44791</v>
      </c>
      <c r="Z9" s="295">
        <v>8755829</v>
      </c>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row>
    <row r="10" spans="1:131" s="51" customFormat="1" ht="15" x14ac:dyDescent="0.25">
      <c r="A10" s="518"/>
      <c r="B10" s="531"/>
      <c r="C10" s="531"/>
      <c r="D10" s="518"/>
      <c r="E10" s="531"/>
      <c r="F10" s="311"/>
      <c r="G10" s="295"/>
      <c r="H10" s="355"/>
      <c r="I10" s="45"/>
      <c r="J10" s="45"/>
      <c r="K10" s="45"/>
      <c r="L10" s="355"/>
      <c r="M10" s="355"/>
      <c r="N10" s="546"/>
      <c r="O10" s="551"/>
      <c r="P10" s="79"/>
      <c r="Q10" s="446"/>
      <c r="R10" s="445"/>
      <c r="S10" s="295"/>
      <c r="T10" s="46"/>
      <c r="U10" s="355"/>
      <c r="V10" s="80"/>
      <c r="W10" s="295"/>
      <c r="X10" s="355">
        <v>4507</v>
      </c>
      <c r="Y10" s="80">
        <v>44791</v>
      </c>
      <c r="Z10" s="295">
        <v>8755829</v>
      </c>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row>
    <row r="11" spans="1:131" s="51" customFormat="1" ht="15" x14ac:dyDescent="0.25">
      <c r="A11" s="518"/>
      <c r="B11" s="531"/>
      <c r="C11" s="531"/>
      <c r="D11" s="518"/>
      <c r="E11" s="531"/>
      <c r="F11" s="311"/>
      <c r="G11" s="295"/>
      <c r="H11" s="355"/>
      <c r="I11" s="45"/>
      <c r="J11" s="45"/>
      <c r="K11" s="45"/>
      <c r="L11" s="355"/>
      <c r="M11" s="355"/>
      <c r="N11" s="546"/>
      <c r="O11" s="551"/>
      <c r="P11" s="79"/>
      <c r="Q11" s="446"/>
      <c r="R11" s="445"/>
      <c r="S11" s="295"/>
      <c r="T11" s="46"/>
      <c r="U11" s="355"/>
      <c r="V11" s="80"/>
      <c r="W11" s="295"/>
      <c r="X11" s="355">
        <v>4508</v>
      </c>
      <c r="Y11" s="80">
        <v>44791</v>
      </c>
      <c r="Z11" s="295">
        <v>8755829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row>
    <row r="12" spans="1:131" s="51" customFormat="1" ht="15" x14ac:dyDescent="0.25">
      <c r="A12" s="518"/>
      <c r="B12" s="531"/>
      <c r="C12" s="531"/>
      <c r="D12" s="518"/>
      <c r="E12" s="531"/>
      <c r="F12" s="311"/>
      <c r="G12" s="295"/>
      <c r="H12" s="355"/>
      <c r="I12" s="45"/>
      <c r="J12" s="45"/>
      <c r="K12" s="45"/>
      <c r="L12" s="355"/>
      <c r="M12" s="355"/>
      <c r="N12" s="546"/>
      <c r="O12" s="551"/>
      <c r="P12" s="79"/>
      <c r="Q12" s="446"/>
      <c r="R12" s="445"/>
      <c r="S12" s="295"/>
      <c r="T12" s="46"/>
      <c r="U12" s="355"/>
      <c r="V12" s="80"/>
      <c r="W12" s="295"/>
      <c r="X12" s="355">
        <v>4509</v>
      </c>
      <c r="Y12" s="80">
        <v>44791</v>
      </c>
      <c r="Z12" s="295">
        <v>8755829</v>
      </c>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row>
    <row r="13" spans="1:131" s="51" customFormat="1" ht="15" x14ac:dyDescent="0.25">
      <c r="A13" s="518"/>
      <c r="B13" s="531"/>
      <c r="C13" s="531"/>
      <c r="D13" s="518"/>
      <c r="E13" s="531"/>
      <c r="F13" s="311"/>
      <c r="G13" s="295"/>
      <c r="H13" s="355"/>
      <c r="I13" s="45"/>
      <c r="J13" s="45"/>
      <c r="K13" s="45"/>
      <c r="L13" s="355"/>
      <c r="M13" s="355"/>
      <c r="N13" s="546"/>
      <c r="O13" s="551"/>
      <c r="P13" s="79"/>
      <c r="Q13" s="446"/>
      <c r="R13" s="445"/>
      <c r="S13" s="295"/>
      <c r="T13" s="46"/>
      <c r="U13" s="355"/>
      <c r="V13" s="80"/>
      <c r="W13" s="295"/>
      <c r="X13" s="355">
        <v>4510</v>
      </c>
      <c r="Y13" s="80">
        <v>44791</v>
      </c>
      <c r="Z13" s="295">
        <v>8755829</v>
      </c>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row>
    <row r="14" spans="1:131" s="51" customFormat="1" ht="15" x14ac:dyDescent="0.25">
      <c r="A14" s="518"/>
      <c r="B14" s="531"/>
      <c r="C14" s="531"/>
      <c r="D14" s="518"/>
      <c r="E14" s="531"/>
      <c r="F14" s="311"/>
      <c r="G14" s="295"/>
      <c r="H14" s="355"/>
      <c r="I14" s="45"/>
      <c r="J14" s="45"/>
      <c r="K14" s="45"/>
      <c r="L14" s="355"/>
      <c r="M14" s="355"/>
      <c r="N14" s="546"/>
      <c r="O14" s="551"/>
      <c r="P14" s="79"/>
      <c r="Q14" s="446"/>
      <c r="R14" s="445"/>
      <c r="S14" s="295"/>
      <c r="T14" s="46"/>
      <c r="U14" s="355"/>
      <c r="V14" s="80"/>
      <c r="W14" s="295"/>
      <c r="X14" s="355">
        <v>4756</v>
      </c>
      <c r="Y14" s="80">
        <v>44805</v>
      </c>
      <c r="Z14" s="295">
        <v>7900000</v>
      </c>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row>
    <row r="15" spans="1:131" s="51" customFormat="1" ht="76.5" customHeight="1" x14ac:dyDescent="0.25">
      <c r="A15" s="518"/>
      <c r="B15" s="531"/>
      <c r="C15" s="531"/>
      <c r="D15" s="519"/>
      <c r="E15" s="532"/>
      <c r="F15" s="311"/>
      <c r="G15" s="295"/>
      <c r="H15" s="355"/>
      <c r="I15" s="45"/>
      <c r="J15" s="45"/>
      <c r="K15" s="45"/>
      <c r="L15" s="355"/>
      <c r="M15" s="355"/>
      <c r="N15" s="547"/>
      <c r="O15" s="551"/>
      <c r="P15" s="79"/>
      <c r="Q15" s="446"/>
      <c r="R15" s="445"/>
      <c r="S15" s="295"/>
      <c r="T15" s="46"/>
      <c r="U15" s="355"/>
      <c r="V15" s="80"/>
      <c r="W15" s="295"/>
      <c r="X15" s="355"/>
      <c r="Y15" s="80"/>
      <c r="Z15" s="355"/>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row>
    <row r="16" spans="1:131" s="51" customFormat="1" ht="25.5" x14ac:dyDescent="0.25">
      <c r="A16" s="518"/>
      <c r="B16" s="531"/>
      <c r="C16" s="531"/>
      <c r="D16" s="44" t="s">
        <v>767</v>
      </c>
      <c r="E16" s="70" t="s">
        <v>113</v>
      </c>
      <c r="F16" s="311">
        <v>39000000</v>
      </c>
      <c r="G16" s="65">
        <v>0</v>
      </c>
      <c r="H16" s="44"/>
      <c r="I16" s="45"/>
      <c r="J16" s="45"/>
      <c r="K16" s="45"/>
      <c r="L16" s="44"/>
      <c r="M16" s="44"/>
      <c r="N16" s="66">
        <f t="shared" ref="N16:N18" si="0">+F16+G16+H16+I16+J16+K16+L16-M16</f>
        <v>39000000</v>
      </c>
      <c r="O16" s="551"/>
      <c r="P16" s="263" t="s">
        <v>1400</v>
      </c>
      <c r="Q16" s="416" t="s">
        <v>1401</v>
      </c>
      <c r="R16" s="265" t="s">
        <v>1402</v>
      </c>
      <c r="S16" s="266">
        <v>38948700</v>
      </c>
      <c r="T16" s="46"/>
      <c r="U16" s="44">
        <v>572</v>
      </c>
      <c r="V16" s="80">
        <v>44679</v>
      </c>
      <c r="W16" s="266">
        <v>38948700</v>
      </c>
      <c r="X16" s="44">
        <v>2996</v>
      </c>
      <c r="Y16" s="80">
        <v>44734</v>
      </c>
      <c r="Z16" s="299">
        <v>35700000</v>
      </c>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row>
    <row r="17" spans="1:131" s="51" customFormat="1" ht="25.5" x14ac:dyDescent="0.25">
      <c r="A17" s="518"/>
      <c r="B17" s="531"/>
      <c r="C17" s="531"/>
      <c r="D17" s="207" t="s">
        <v>1177</v>
      </c>
      <c r="E17" s="139" t="s">
        <v>141</v>
      </c>
      <c r="F17" s="208"/>
      <c r="G17" s="204"/>
      <c r="H17" s="310">
        <v>369444661</v>
      </c>
      <c r="I17" s="309">
        <v>19364295</v>
      </c>
      <c r="J17" s="309">
        <v>82835160</v>
      </c>
      <c r="K17" s="86"/>
      <c r="L17" s="207"/>
      <c r="M17" s="207"/>
      <c r="N17" s="66">
        <f t="shared" si="0"/>
        <v>471644116</v>
      </c>
      <c r="O17" s="551"/>
      <c r="P17" s="263" t="s">
        <v>2212</v>
      </c>
      <c r="Q17" s="423">
        <v>403</v>
      </c>
      <c r="R17" s="265" t="s">
        <v>2211</v>
      </c>
      <c r="S17" s="266">
        <v>471448250</v>
      </c>
      <c r="T17" s="46"/>
      <c r="U17" s="210">
        <v>860</v>
      </c>
      <c r="V17" s="80">
        <v>44764</v>
      </c>
      <c r="W17" s="266">
        <v>471448250</v>
      </c>
      <c r="X17" s="210"/>
      <c r="Y17" s="80"/>
      <c r="Z17" s="21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row>
    <row r="18" spans="1:131" s="51" customFormat="1" ht="27" x14ac:dyDescent="0.25">
      <c r="A18" s="519"/>
      <c r="B18" s="532"/>
      <c r="C18" s="532"/>
      <c r="D18" s="207" t="s">
        <v>1178</v>
      </c>
      <c r="E18" s="139" t="s">
        <v>165</v>
      </c>
      <c r="F18" s="208"/>
      <c r="G18" s="204"/>
      <c r="H18" s="207"/>
      <c r="I18" s="309">
        <v>44364862</v>
      </c>
      <c r="J18" s="86"/>
      <c r="K18" s="309">
        <v>95635138</v>
      </c>
      <c r="L18" s="207"/>
      <c r="M18" s="207"/>
      <c r="N18" s="66">
        <f t="shared" si="0"/>
        <v>140000000</v>
      </c>
      <c r="O18" s="551"/>
      <c r="P18" s="263"/>
      <c r="Q18" s="264"/>
      <c r="R18" s="265"/>
      <c r="S18" s="266"/>
      <c r="T18" s="46"/>
      <c r="U18" s="210"/>
      <c r="V18" s="80"/>
      <c r="W18" s="210"/>
      <c r="X18" s="210"/>
      <c r="Y18" s="80"/>
      <c r="Z18" s="21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row>
    <row r="19" spans="1:131" s="108" customFormat="1" ht="15.75" thickBot="1" x14ac:dyDescent="0.3">
      <c r="A19" s="93"/>
      <c r="B19" s="93"/>
      <c r="C19" s="93"/>
      <c r="D19" s="93"/>
      <c r="E19" s="105"/>
      <c r="F19" s="102"/>
      <c r="G19" s="102"/>
      <c r="H19" s="93"/>
      <c r="I19" s="94"/>
      <c r="J19" s="94"/>
      <c r="K19" s="94"/>
      <c r="L19" s="93"/>
      <c r="M19" s="93"/>
      <c r="N19" s="103">
        <f>SUM(N8:N18)</f>
        <v>719000000</v>
      </c>
      <c r="O19" s="102"/>
      <c r="P19" s="106"/>
      <c r="Q19" s="87"/>
      <c r="R19" s="96"/>
      <c r="S19" s="104">
        <f>SUM(S8:S18)</f>
        <v>578752832</v>
      </c>
      <c r="T19" s="90"/>
      <c r="U19" s="87"/>
      <c r="V19" s="96"/>
      <c r="W19" s="104">
        <f>SUM(W8:W18)</f>
        <v>578752832</v>
      </c>
      <c r="X19" s="87"/>
      <c r="Y19" s="96"/>
      <c r="Z19" s="104">
        <f>SUM(Z8:Z18)</f>
        <v>96134974</v>
      </c>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row>
    <row r="20" spans="1:131" s="64" customFormat="1" ht="17.25" thickBot="1" x14ac:dyDescent="0.35">
      <c r="A20" s="52"/>
      <c r="B20" s="52"/>
      <c r="C20" s="42"/>
      <c r="D20" s="42"/>
      <c r="E20" s="42"/>
      <c r="F20" s="53"/>
      <c r="G20" s="42"/>
      <c r="H20" s="42"/>
      <c r="I20" s="43"/>
      <c r="J20" s="43"/>
      <c r="K20" s="43"/>
      <c r="L20" s="54" t="s">
        <v>29</v>
      </c>
      <c r="M20" s="55"/>
      <c r="N20" s="56">
        <f>+N19</f>
        <v>719000000</v>
      </c>
      <c r="O20" s="57"/>
      <c r="P20" s="57"/>
      <c r="Q20" s="57"/>
      <c r="R20" s="57"/>
      <c r="S20" s="68">
        <f>+S19</f>
        <v>578752832</v>
      </c>
      <c r="T20" s="58">
        <f>(S20*1)/N20</f>
        <v>0.80494135187760774</v>
      </c>
      <c r="U20" s="59"/>
      <c r="V20" s="60"/>
      <c r="W20" s="61">
        <f>+W19</f>
        <v>578752832</v>
      </c>
      <c r="X20" s="59"/>
      <c r="Y20" s="60"/>
      <c r="Z20" s="62">
        <f>+Z19</f>
        <v>96134974</v>
      </c>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row>
    <row r="21" spans="1:131" ht="15" x14ac:dyDescent="0.25">
      <c r="T21" s="4"/>
    </row>
    <row r="22" spans="1:131" ht="15" x14ac:dyDescent="0.25">
      <c r="S22" s="39"/>
      <c r="T22" s="6"/>
      <c r="U22" s="39"/>
    </row>
    <row r="23" spans="1:131" ht="15" x14ac:dyDescent="0.25">
      <c r="S23" s="39"/>
      <c r="T23" s="6"/>
      <c r="U23" s="39"/>
    </row>
    <row r="24" spans="1:131" ht="15" x14ac:dyDescent="0.25">
      <c r="S24" s="39"/>
      <c r="T24" s="6"/>
      <c r="U24" s="39"/>
    </row>
    <row r="25" spans="1:131" ht="15" x14ac:dyDescent="0.25">
      <c r="S25" s="39"/>
      <c r="T25" s="6"/>
      <c r="U25" s="39"/>
    </row>
    <row r="26" spans="1:131" ht="15" x14ac:dyDescent="0.25">
      <c r="S26" s="39"/>
      <c r="T26" s="6"/>
      <c r="U26" s="39"/>
    </row>
    <row r="27" spans="1:131" ht="15" x14ac:dyDescent="0.25">
      <c r="S27" s="39"/>
      <c r="T27" s="6"/>
      <c r="U27" s="39"/>
    </row>
    <row r="28" spans="1:131" ht="15" x14ac:dyDescent="0.25">
      <c r="S28" s="39"/>
      <c r="T28" s="6"/>
      <c r="U28" s="39"/>
    </row>
    <row r="29" spans="1:131" ht="15" x14ac:dyDescent="0.25">
      <c r="S29" s="39"/>
      <c r="T29" s="6"/>
      <c r="U29" s="39"/>
    </row>
    <row r="30" spans="1:131" ht="15" x14ac:dyDescent="0.25">
      <c r="S30" s="39"/>
      <c r="T30" s="7"/>
      <c r="U30" s="39"/>
    </row>
    <row r="31" spans="1:131" ht="15" x14ac:dyDescent="0.25"/>
    <row r="32" spans="1:131"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customHeight="1" x14ac:dyDescent="0.25"/>
    <row r="74" ht="15" customHeight="1" x14ac:dyDescent="0.25"/>
    <row r="75" ht="15" hidden="1" customHeight="1" x14ac:dyDescent="0.25"/>
    <row r="76" ht="15" hidden="1"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sheetData>
  <sheetProtection algorithmName="SHA-512" hashValue="SDargnUaJIsd1uQ3pT7e2hzXMYOiMWiGr4rABOUSEdHjCdzjinZcEMaLDChYr4rPN66FFrz3YoTfgU2b3HKe/w==" saltValue="QKzPRzIq+0HT5LrP6CuTXw==" spinCount="100000" sheet="1" objects="1" scenarios="1" selectLockedCells="1" selectUnlockedCells="1"/>
  <mergeCells count="15">
    <mergeCell ref="A2:A5"/>
    <mergeCell ref="B2:X2"/>
    <mergeCell ref="O8:O18"/>
    <mergeCell ref="B8:B18"/>
    <mergeCell ref="C8:C18"/>
    <mergeCell ref="A8:A18"/>
    <mergeCell ref="E8:E15"/>
    <mergeCell ref="N8:N15"/>
    <mergeCell ref="D8:D15"/>
    <mergeCell ref="Y2:Z2"/>
    <mergeCell ref="B3:X3"/>
    <mergeCell ref="Y3:Z3"/>
    <mergeCell ref="B4:X5"/>
    <mergeCell ref="Y4:Z4"/>
    <mergeCell ref="Y5:Z5"/>
  </mergeCells>
  <conditionalFormatting sqref="T30:T1048576 T7:T18 T20">
    <cfRule type="cellIs" dxfId="919" priority="11" operator="between">
      <formula>0.51</formula>
      <formula>0.69</formula>
    </cfRule>
    <cfRule type="cellIs" dxfId="918" priority="12" operator="between">
      <formula>0.51</formula>
      <formula>0.69</formula>
    </cfRule>
    <cfRule type="cellIs" dxfId="917" priority="13" operator="lessThan">
      <formula>0.5</formula>
    </cfRule>
    <cfRule type="cellIs" dxfId="916" priority="14" operator="greaterThan">
      <formula>0.7</formula>
    </cfRule>
    <cfRule type="cellIs" dxfId="915" priority="15" operator="between">
      <formula>0.51</formula>
      <formula>0.69</formula>
    </cfRule>
    <cfRule type="cellIs" dxfId="914" priority="16" operator="lessThan">
      <formula>50</formula>
    </cfRule>
    <cfRule type="cellIs" dxfId="913" priority="17" operator="greaterThan">
      <formula>0.7</formula>
    </cfRule>
    <cfRule type="cellIs" dxfId="912" priority="18" operator="between">
      <formula>0.51</formula>
      <formula>0.69</formula>
    </cfRule>
    <cfRule type="cellIs" dxfId="911" priority="19" operator="lessThan">
      <formula>0.5</formula>
    </cfRule>
    <cfRule type="cellIs" dxfId="910" priority="20" operator="greaterThan">
      <formula>0.7</formula>
    </cfRule>
  </conditionalFormatting>
  <conditionalFormatting sqref="T19">
    <cfRule type="cellIs" dxfId="909" priority="1" operator="between">
      <formula>0.51</formula>
      <formula>0.69</formula>
    </cfRule>
    <cfRule type="cellIs" dxfId="908" priority="2" operator="between">
      <formula>0.51</formula>
      <formula>0.69</formula>
    </cfRule>
    <cfRule type="cellIs" dxfId="907" priority="3" operator="lessThan">
      <formula>0.5</formula>
    </cfRule>
    <cfRule type="cellIs" dxfId="906" priority="4" operator="greaterThan">
      <formula>0.7</formula>
    </cfRule>
    <cfRule type="cellIs" dxfId="905" priority="5" operator="between">
      <formula>0.51</formula>
      <formula>0.69</formula>
    </cfRule>
    <cfRule type="cellIs" dxfId="904" priority="6" operator="lessThan">
      <formula>50</formula>
    </cfRule>
    <cfRule type="cellIs" dxfId="903" priority="7" operator="greaterThan">
      <formula>0.7</formula>
    </cfRule>
    <cfRule type="cellIs" dxfId="902" priority="8" operator="between">
      <formula>0.51</formula>
      <formula>0.69</formula>
    </cfRule>
    <cfRule type="cellIs" dxfId="901" priority="9" operator="lessThan">
      <formula>0.5</formula>
    </cfRule>
    <cfRule type="cellIs" dxfId="900" priority="10" operator="greaterThan">
      <formula>0.7</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TOTALES</vt:lpstr>
      <vt:lpstr>Apoyo Académico</vt:lpstr>
      <vt:lpstr>Autoevaluación y acreditación</vt:lpstr>
      <vt:lpstr>EFAD</vt:lpstr>
      <vt:lpstr>centro de E agroambientales</vt:lpstr>
      <vt:lpstr>desarrollo académico</vt:lpstr>
      <vt:lpstr>Educación Virtual y a distancia</vt:lpstr>
      <vt:lpstr>ambiental</vt:lpstr>
      <vt:lpstr>Archivo</vt:lpstr>
      <vt:lpstr>bienes y servicios</vt:lpstr>
      <vt:lpstr>calidad</vt:lpstr>
      <vt:lpstr>comunicaciones</vt:lpstr>
      <vt:lpstr>planeación</vt:lpstr>
      <vt:lpstr>Graduados</vt:lpstr>
      <vt:lpstr>interac. social</vt:lpstr>
      <vt:lpstr>Internacionalización</vt:lpstr>
      <vt:lpstr>Inclusión</vt:lpstr>
      <vt:lpstr>POSGRADOS</vt:lpstr>
      <vt:lpstr>Talento Humano</vt:lpstr>
      <vt:lpstr>FONDO GIRARDOT</vt:lpstr>
      <vt:lpstr>FONDO FACATATIVA</vt:lpstr>
      <vt:lpstr>FONDO CTEI </vt:lpstr>
      <vt:lpstr>FONDO POSGRADOS</vt:lpstr>
      <vt:lpstr>bienestar U.</vt:lpstr>
      <vt:lpstr>Sistemas y T</vt:lpstr>
      <vt:lpstr>comunicaciones ubaté</vt:lpstr>
      <vt:lpstr>FONDO SOACHA</vt:lpstr>
      <vt:lpstr>FONDO CHIA-ZIPA</vt:lpstr>
      <vt:lpstr>FONDO UBATE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DANIEL ALFONSO GOMEZ GALINDO</cp:lastModifiedBy>
  <dcterms:created xsi:type="dcterms:W3CDTF">2021-07-02T15:45:35Z</dcterms:created>
  <dcterms:modified xsi:type="dcterms:W3CDTF">2022-12-14T19:51:07Z</dcterms:modified>
</cp:coreProperties>
</file>