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A\Dropbox\2. Banco de proyectos\POAI 2019\"/>
    </mc:Choice>
  </mc:AlternateContent>
  <xr:revisionPtr revIDLastSave="0" documentId="13_ncr:1_{D982FA5E-ACF8-43C0-A36B-7C448A4883E5}" xr6:coauthVersionLast="41" xr6:coauthVersionMax="41" xr10:uidLastSave="{00000000-0000-0000-0000-000000000000}"/>
  <workbookProtection workbookAlgorithmName="SHA-512" workbookHashValue="s84kNJuH6d6BuiV7yblkV2OAct8glnDmyS5wU8jufNmdVqaTqvYQ0we+lsZo5pLMLmlFr/x4EQ/Ax5feeOgA8g==" workbookSaltValue="F1lVU0FA5Yztp3p3dpaCxA==" workbookSpinCount="100000" lockStructure="1"/>
  <bookViews>
    <workbookView xWindow="-120" yWindow="-120" windowWidth="20730" windowHeight="11160" tabRatio="578" firstSheet="1" activeTab="1" xr2:uid="{00000000-000D-0000-FFFF-FFFF00000000}"/>
  </bookViews>
  <sheets>
    <sheet name="Portada" sheetId="41" state="hidden" r:id="rId1"/>
    <sheet name="Presupuesto" sheetId="1" r:id="rId2"/>
    <sheet name="Presupuesto (2)" sheetId="46" state="hidden" r:id="rId3"/>
    <sheet name="Hoja4" sheetId="47" state="hidden" r:id="rId4"/>
    <sheet name="SEGUIMIENTO PROESTATALES" sheetId="49" state="hidden" r:id="rId5"/>
    <sheet name="Hoja5" sheetId="48" state="hidden" r:id="rId6"/>
    <sheet name="Hoja2" sheetId="44" state="hidden" r:id="rId7"/>
    <sheet name="Hoja3" sheetId="45" state="hidden" r:id="rId8"/>
    <sheet name="Hoja1" sheetId="43" state="hidden" r:id="rId9"/>
  </sheets>
  <definedNames>
    <definedName name="_xlnm._FilterDatabase" localSheetId="1" hidden="1">Presupuesto!$A$1:$GZ$117</definedName>
    <definedName name="_xlnm._FilterDatabase" localSheetId="4" hidden="1">'SEGUIMIENTO PROESTATALES'!$A$1:$GH$23</definedName>
    <definedName name="_xlnm.Print_Area" localSheetId="0">Portada!$A$1:$G$47</definedName>
    <definedName name="_xlnm.Print_Area" localSheetId="1">Presupuesto!$A$1:$T$114</definedName>
    <definedName name="_xlnm.Print_Area" localSheetId="2">'Presupuesto (2)'!$A$1:$J$104</definedName>
    <definedName name="_xlnm.Print_Area" localSheetId="4">'SEGUIMIENTO PROESTATALES'!$A$1:$M$20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0" i="47" l="1"/>
  <c r="J30" i="47"/>
  <c r="H30" i="47"/>
  <c r="F12" i="47"/>
  <c r="H12" i="47"/>
  <c r="J12" i="47"/>
  <c r="L12" i="47"/>
  <c r="H2" i="47" l="1"/>
  <c r="L2" i="47"/>
  <c r="J2" i="47"/>
  <c r="J11" i="47"/>
  <c r="H11" i="47"/>
  <c r="L11" i="47"/>
  <c r="F11" i="47"/>
  <c r="F41" i="47"/>
  <c r="F37" i="47"/>
  <c r="F32" i="47"/>
  <c r="F30" i="47" s="1"/>
  <c r="F2" i="47" l="1"/>
  <c r="D30" i="47" l="1"/>
  <c r="D2" i="47"/>
  <c r="P5" i="46" l="1"/>
  <c r="P7" i="46"/>
  <c r="P9" i="46"/>
  <c r="P10" i="46"/>
  <c r="P11" i="46"/>
  <c r="P12" i="46"/>
  <c r="P13" i="46"/>
  <c r="P14" i="46"/>
  <c r="P15" i="46"/>
  <c r="P16" i="46"/>
  <c r="P17" i="46"/>
  <c r="P18" i="46"/>
  <c r="P19" i="46"/>
  <c r="P20" i="46"/>
  <c r="P21" i="46"/>
  <c r="P22" i="46"/>
  <c r="P23" i="46"/>
  <c r="P24" i="46"/>
  <c r="P26" i="46"/>
  <c r="P27" i="46"/>
  <c r="P28" i="46"/>
  <c r="P29" i="46"/>
  <c r="P30" i="46"/>
  <c r="P31" i="46"/>
  <c r="P32" i="46"/>
  <c r="P34" i="46"/>
  <c r="P36" i="46"/>
  <c r="P37" i="46"/>
  <c r="P38" i="46"/>
  <c r="P39" i="46"/>
  <c r="P40" i="46"/>
  <c r="P41" i="46"/>
  <c r="P42" i="46"/>
  <c r="P43" i="46"/>
  <c r="P44" i="46"/>
  <c r="P46" i="46"/>
  <c r="P47" i="46"/>
  <c r="P48" i="46"/>
  <c r="P49" i="46"/>
  <c r="P50" i="46"/>
  <c r="P52" i="46"/>
  <c r="P53" i="46"/>
  <c r="P54" i="46"/>
  <c r="P55" i="46"/>
  <c r="P56" i="46"/>
  <c r="P57" i="46"/>
  <c r="P58" i="46"/>
  <c r="P59" i="46"/>
  <c r="P60" i="46"/>
  <c r="P61" i="46"/>
  <c r="P62" i="46"/>
  <c r="P64" i="46"/>
  <c r="P65" i="46"/>
  <c r="P66" i="46"/>
  <c r="P67" i="46"/>
  <c r="P68" i="46"/>
  <c r="P69" i="46"/>
  <c r="P70" i="46"/>
  <c r="P72" i="46"/>
  <c r="P73" i="46"/>
  <c r="P74" i="46"/>
  <c r="P76" i="46"/>
  <c r="P78" i="46"/>
  <c r="P80" i="46"/>
  <c r="P82" i="46"/>
  <c r="P84" i="46"/>
  <c r="P85" i="46"/>
  <c r="P86" i="46"/>
  <c r="P87" i="46"/>
  <c r="P88" i="46"/>
  <c r="P90" i="46"/>
  <c r="P91" i="46"/>
  <c r="P93" i="46"/>
  <c r="P95" i="46"/>
  <c r="P97" i="46"/>
  <c r="P99" i="46"/>
  <c r="P101" i="46"/>
  <c r="J81" i="46"/>
  <c r="D4" i="46"/>
  <c r="I4" i="46" s="1"/>
  <c r="D6" i="46"/>
  <c r="I6" i="46" s="1"/>
  <c r="D33" i="46"/>
  <c r="H33" i="46" s="1"/>
  <c r="D45" i="46"/>
  <c r="I45" i="46" s="1"/>
  <c r="D71" i="46"/>
  <c r="J71" i="46" s="1"/>
  <c r="D75" i="46"/>
  <c r="J75" i="46" s="1"/>
  <c r="D77" i="46"/>
  <c r="H77" i="46" s="1"/>
  <c r="D79" i="46"/>
  <c r="I79" i="46" s="1"/>
  <c r="D83" i="46"/>
  <c r="I83" i="46" s="1"/>
  <c r="D89" i="46"/>
  <c r="I89" i="46" s="1"/>
  <c r="D92" i="46"/>
  <c r="I92" i="46" s="1"/>
  <c r="D94" i="46"/>
  <c r="I94" i="46" s="1"/>
  <c r="D96" i="46"/>
  <c r="I96" i="46" s="1"/>
  <c r="D98" i="46"/>
  <c r="H98" i="46" s="1"/>
  <c r="D100" i="46"/>
  <c r="I100" i="46" s="1"/>
  <c r="D102" i="46"/>
  <c r="I102" i="46" s="1"/>
  <c r="I81" i="46"/>
  <c r="H81" i="46"/>
  <c r="F68" i="46"/>
  <c r="F67" i="46"/>
  <c r="F65" i="46"/>
  <c r="F57" i="46"/>
  <c r="D51" i="46" s="1"/>
  <c r="I51" i="46" s="1"/>
  <c r="F40" i="46"/>
  <c r="D35" i="46" s="1"/>
  <c r="I35" i="46" s="1"/>
  <c r="F28" i="46"/>
  <c r="D25" i="46" s="1"/>
  <c r="I25" i="46" s="1"/>
  <c r="F20" i="46"/>
  <c r="D8" i="46" s="1"/>
  <c r="J8" i="46" s="1"/>
  <c r="H6" i="46" l="1"/>
  <c r="J102" i="46"/>
  <c r="J45" i="46"/>
  <c r="I75" i="46"/>
  <c r="H102" i="46"/>
  <c r="J6" i="46"/>
  <c r="J98" i="46"/>
  <c r="J25" i="46"/>
  <c r="I71" i="46"/>
  <c r="J51" i="46"/>
  <c r="J92" i="46"/>
  <c r="J79" i="46"/>
  <c r="J89" i="46"/>
  <c r="J77" i="46"/>
  <c r="J100" i="46"/>
  <c r="J96" i="46"/>
  <c r="J83" i="46"/>
  <c r="J35" i="46"/>
  <c r="J94" i="46"/>
  <c r="J33" i="46"/>
  <c r="J4" i="46"/>
  <c r="H94" i="46"/>
  <c r="I77" i="46"/>
  <c r="I33" i="46"/>
  <c r="H79" i="46"/>
  <c r="D63" i="46"/>
  <c r="I98" i="46"/>
  <c r="H4" i="46"/>
  <c r="H45" i="46"/>
  <c r="H8" i="46"/>
  <c r="I8" i="46"/>
  <c r="H75" i="46"/>
  <c r="H100" i="46"/>
  <c r="H25" i="46"/>
  <c r="H35" i="46"/>
  <c r="H51" i="46"/>
  <c r="H96" i="46"/>
  <c r="H92" i="46"/>
  <c r="H89" i="46"/>
  <c r="H71" i="46"/>
  <c r="H83" i="46"/>
  <c r="H63" i="46" l="1"/>
  <c r="J63" i="46"/>
  <c r="I63" i="46"/>
  <c r="T92" i="1"/>
  <c r="D14" i="45"/>
  <c r="D8" i="45"/>
  <c r="D4" i="45"/>
  <c r="K113" i="1" l="1"/>
  <c r="E113" i="1"/>
  <c r="F113" i="1"/>
  <c r="X90" i="1"/>
  <c r="Y90" i="1"/>
  <c r="T90" i="1"/>
  <c r="Z90" i="1" s="1"/>
  <c r="D13" i="1"/>
  <c r="X13" i="1" s="1"/>
  <c r="C8" i="44"/>
  <c r="T54" i="1"/>
  <c r="Z54" i="1" s="1"/>
  <c r="T34" i="1"/>
  <c r="Z34" i="1" s="1"/>
  <c r="T13" i="1"/>
  <c r="Z13" i="1" s="1"/>
  <c r="T15" i="1"/>
  <c r="Z15" i="1" s="1"/>
  <c r="T42" i="1"/>
  <c r="Z42" i="1" s="1"/>
  <c r="T80" i="1"/>
  <c r="Z80" i="1" s="1"/>
  <c r="T84" i="1"/>
  <c r="Z84" i="1" s="1"/>
  <c r="T86" i="1"/>
  <c r="Z86" i="1" s="1"/>
  <c r="T88" i="1"/>
  <c r="Z88" i="1" s="1"/>
  <c r="Z92" i="1"/>
  <c r="T101" i="1"/>
  <c r="Z101" i="1" s="1"/>
  <c r="T103" i="1"/>
  <c r="Z103" i="1" s="1"/>
  <c r="T107" i="1"/>
  <c r="Z107" i="1" s="1"/>
  <c r="T109" i="1"/>
  <c r="Z109" i="1" s="1"/>
  <c r="T111" i="1"/>
  <c r="Z111" i="1" s="1"/>
  <c r="S113" i="1"/>
  <c r="G113" i="1"/>
  <c r="I113" i="1"/>
  <c r="J113" i="1"/>
  <c r="L113" i="1"/>
  <c r="M113" i="1"/>
  <c r="O113" i="1"/>
  <c r="R113" i="1"/>
  <c r="P72" i="1"/>
  <c r="T72" i="1" s="1"/>
  <c r="Z72" i="1" s="1"/>
  <c r="N60" i="1"/>
  <c r="T60" i="1" s="1"/>
  <c r="Z60" i="1" s="1"/>
  <c r="D88" i="1"/>
  <c r="Y88" i="1" s="1"/>
  <c r="K76" i="1"/>
  <c r="N44" i="1"/>
  <c r="N113" i="1" l="1"/>
  <c r="Y13" i="1"/>
  <c r="X88" i="1"/>
  <c r="T44" i="1"/>
  <c r="Z44" i="1" s="1"/>
  <c r="K37" i="1"/>
  <c r="D34" i="1" s="1"/>
  <c r="E10" i="44"/>
  <c r="F5" i="44"/>
  <c r="F6" i="44"/>
  <c r="F7" i="44"/>
  <c r="F8" i="44"/>
  <c r="F9" i="44"/>
  <c r="F4" i="44"/>
  <c r="C10" i="44"/>
  <c r="D10" i="44"/>
  <c r="Q17" i="1"/>
  <c r="X34" i="1" l="1"/>
  <c r="Y34" i="1"/>
  <c r="T17" i="1"/>
  <c r="Z17" i="1" s="1"/>
  <c r="F10" i="44"/>
  <c r="C20" i="43"/>
  <c r="D111" i="1" l="1"/>
  <c r="D109" i="1"/>
  <c r="D107" i="1"/>
  <c r="D105" i="1"/>
  <c r="D103" i="1"/>
  <c r="D101" i="1"/>
  <c r="D98" i="1"/>
  <c r="D92" i="1"/>
  <c r="D86" i="1"/>
  <c r="D84" i="1"/>
  <c r="D80" i="1"/>
  <c r="D42" i="1"/>
  <c r="D15" i="1"/>
  <c r="K29" i="1"/>
  <c r="D17" i="1" s="1"/>
  <c r="X42" i="1" l="1"/>
  <c r="Y42" i="1"/>
  <c r="X105" i="1"/>
  <c r="Y105" i="1"/>
  <c r="X107" i="1"/>
  <c r="Y107" i="1"/>
  <c r="X101" i="1"/>
  <c r="Y101" i="1"/>
  <c r="X109" i="1"/>
  <c r="Y109" i="1"/>
  <c r="X15" i="1"/>
  <c r="Y15" i="1"/>
  <c r="Y103" i="1"/>
  <c r="X103" i="1"/>
  <c r="Y111" i="1"/>
  <c r="X111" i="1"/>
  <c r="X98" i="1"/>
  <c r="Y98" i="1"/>
  <c r="X92" i="1"/>
  <c r="Y92" i="1"/>
  <c r="X86" i="1"/>
  <c r="Y86" i="1"/>
  <c r="Y84" i="1"/>
  <c r="X84" i="1"/>
  <c r="X80" i="1"/>
  <c r="Y80" i="1"/>
  <c r="P105" i="1"/>
  <c r="Y17" i="1" l="1"/>
  <c r="X17" i="1"/>
  <c r="T105" i="1"/>
  <c r="Z105" i="1" s="1"/>
  <c r="P113" i="1"/>
  <c r="K74" i="1"/>
  <c r="F10" i="43" l="1"/>
  <c r="K49" i="1" l="1"/>
  <c r="D44" i="1" l="1"/>
  <c r="Q98" i="1"/>
  <c r="X44" i="1" l="1"/>
  <c r="Y44" i="1"/>
  <c r="T98" i="1"/>
  <c r="Z98" i="1" s="1"/>
  <c r="Q113" i="1"/>
  <c r="K66" i="1"/>
  <c r="D60" i="1" l="1"/>
  <c r="H113" i="1"/>
  <c r="D54" i="1"/>
  <c r="X60" i="1" l="1"/>
  <c r="Y60" i="1"/>
  <c r="Y54" i="1"/>
  <c r="X54" i="1"/>
  <c r="K77" i="1"/>
  <c r="D72" i="1" l="1"/>
  <c r="Y72" i="1" s="1"/>
  <c r="T113" i="1" l="1"/>
  <c r="X72" i="1"/>
</calcChain>
</file>

<file path=xl/sharedStrings.xml><?xml version="1.0" encoding="utf-8"?>
<sst xmlns="http://schemas.openxmlformats.org/spreadsheetml/2006/main" count="904" uniqueCount="254">
  <si>
    <t>Autoevaluación y Acreditación</t>
  </si>
  <si>
    <t>Desarrollo Académico</t>
  </si>
  <si>
    <t>Dotación Bibliotecas</t>
  </si>
  <si>
    <t>Archivo documental</t>
  </si>
  <si>
    <t>Planta física</t>
  </si>
  <si>
    <t>Bienestar Universitario</t>
  </si>
  <si>
    <t>Internacionalización</t>
  </si>
  <si>
    <t>Educación Virtual a Distancia</t>
  </si>
  <si>
    <t>FUENTE DE FINANCIACIÓN</t>
  </si>
  <si>
    <t>Formación, Desarrollo y Capacitación Personal Administrativo</t>
  </si>
  <si>
    <t>Formación, Desarrollo y  Capacitación Personal Docente</t>
  </si>
  <si>
    <t>Programa de Seguimiento a Graduados</t>
  </si>
  <si>
    <t>Proyección Social</t>
  </si>
  <si>
    <t>Programa de Becas</t>
  </si>
  <si>
    <t xml:space="preserve"> </t>
  </si>
  <si>
    <t xml:space="preserve"> Desarrollo Tecnológico</t>
  </si>
  <si>
    <t>Desarrollo Administrativo</t>
  </si>
  <si>
    <t xml:space="preserve">Vinculación de personal que desarrolla los objetivos propuestos por Bienestar Universitario </t>
  </si>
  <si>
    <t>Movilidad Académica</t>
  </si>
  <si>
    <t>Fortalecimiento de los controles de la seguridad informática y licenciamiento en la universidad de Cundinamarca</t>
  </si>
  <si>
    <t>Dotación Laboratorios</t>
  </si>
  <si>
    <t>Nación</t>
  </si>
  <si>
    <t xml:space="preserve">Estampilla Prodesarrollo General </t>
  </si>
  <si>
    <t>Recursos del Balance - Estampilla Pro-Universidades Estatales</t>
  </si>
  <si>
    <t>Recursos del Balance - Impuesto a la Renta - CREE</t>
  </si>
  <si>
    <t xml:space="preserve"> Estrategias de apoyo socio económicos a estudiantes de pregrado para la optimización de la retención estudiantil </t>
  </si>
  <si>
    <t>CAD</t>
  </si>
  <si>
    <t xml:space="preserve">Inclusión </t>
  </si>
  <si>
    <t>Estampilla ProEstatales</t>
  </si>
  <si>
    <t>Estampilla Prodesarrollo Girardot</t>
  </si>
  <si>
    <t>Proyecto modernización laboratorios Girardot</t>
  </si>
  <si>
    <t>Servicios Tecnologicos y/o Profesionales para el fortalecimiento de la investigación</t>
  </si>
  <si>
    <t>Fomento de la Investigación en la Seccional  Girardot</t>
  </si>
  <si>
    <t>Centros de Estudios Agroambientales</t>
  </si>
  <si>
    <t xml:space="preserve">Gestión de la Escuela de Formación Deportiva </t>
  </si>
  <si>
    <t xml:space="preserve">Desarrollo de proyectos de proyección social universitaria </t>
  </si>
  <si>
    <t xml:space="preserve">Exoneraciones de matricula a estudiantes de la universidad de Cundinamarca </t>
  </si>
  <si>
    <t xml:space="preserve">Ciencia, Tecnología e Innovación </t>
  </si>
  <si>
    <t xml:space="preserve">Procesos de autoevaluación y acreditación de programas académicos </t>
  </si>
  <si>
    <t xml:space="preserve">Fomento de la formación y aprendizaje </t>
  </si>
  <si>
    <t xml:space="preserve">Gestión documental de la Universidad de Cundinamarca </t>
  </si>
  <si>
    <t>Apoyo profesional especializado para la gestión de servicios de ti y el soporte externo a la plataforma institucional de la universidad de Cundinamarca</t>
  </si>
  <si>
    <t>Gestión de proyectos jovenes investigadores</t>
  </si>
  <si>
    <t xml:space="preserve">Gestión de proyectos por contrapartida con COLCIENCIAS </t>
  </si>
  <si>
    <t>Contratación Internacional</t>
  </si>
  <si>
    <t xml:space="preserve">Convenios Interinstitucionales </t>
  </si>
  <si>
    <t>Convocatorias internas y/o proyectos de interes institucional</t>
  </si>
  <si>
    <t xml:space="preserve">Fortalecimiento Institucional </t>
  </si>
  <si>
    <t>Fortalecimiento de la identidad del graduado de la Ucundinamarca</t>
  </si>
  <si>
    <t>Desarrollo del Plan Institucional de Capacitación de Personal Administrativo</t>
  </si>
  <si>
    <t>Programas dirigidos al fomento de habitos y estilos de vida saludable</t>
  </si>
  <si>
    <t xml:space="preserve">Contratar el estudio para el diseño de la señalización con enfoque inclusivo de la universidad de Cundinamarca </t>
  </si>
  <si>
    <t xml:space="preserve">Tecnología Educativa </t>
  </si>
  <si>
    <t>Pruebas de brucelosis bovina y tuberculosis bovina en los centros de estudios agroambientales la esperanza y el tíbar perteneciente a la universidad de Cundinamarca.</t>
  </si>
  <si>
    <t>Servicio de conectividad permanente y mejoramiento continuo de la infraestructura de interconexión (WAN, LAN y WiFi) para la Universidad de Cundinamarca</t>
  </si>
  <si>
    <t>Transferencias del Ministerio de Educación</t>
  </si>
  <si>
    <t>Recursos del Balance - Estampilla Prodesarrollo Girardot</t>
  </si>
  <si>
    <t xml:space="preserve">Fortalecimiento de la imagen institucional </t>
  </si>
  <si>
    <t>Recursos del Balance - Estampilla Prodesarrollo Bojacá</t>
  </si>
  <si>
    <t xml:space="preserve">Dotación del Laboratorio de digitalización musical del programa de musica de la extensión Zipaquirá </t>
  </si>
  <si>
    <t xml:space="preserve">Total Presupuesto </t>
  </si>
  <si>
    <t xml:space="preserve">Adquisición de equipos para el mejoramiento de los servicios de tecnologías de la información, para la sede, secionales y extensiones de la universidad </t>
  </si>
  <si>
    <t>Mejoramiento de los laboratorios de lenguas, matematicas, ciencias basicas y gimnasio de la sede Fusagasugá</t>
  </si>
  <si>
    <t xml:space="preserve">Construcción de la nueva sede la extensión Zipaquirá </t>
  </si>
  <si>
    <t>transferencia de resultados, fortalecimiento y visibilidad a los procesos de investigacion</t>
  </si>
  <si>
    <t xml:space="preserve">Propios
(Acuerdo No. 
</t>
  </si>
  <si>
    <t>sistema de gestión bibliotecaria koha, acceso remoto ezproxy y dspace en la sede, seccionales y extensiones de la universidad de cundinamarca</t>
  </si>
  <si>
    <t>Acompañamiento en la implementación del modelo integrado de planeacion y gestion</t>
  </si>
  <si>
    <t>Recursos del Balance - Estampilla Prodesarrollo General</t>
  </si>
  <si>
    <t xml:space="preserve">Dotación de los laboratorios de citgo, reproducción y nutrición animal de la sede Fusagasugá </t>
  </si>
  <si>
    <t xml:space="preserve">Formación y desarrollo personal docente / escuela de formacion y aprendizaje docente de la universidad de cundinamarca generacion siglo 21 </t>
  </si>
  <si>
    <t>Adquisición de equipo de reprografía para la biblioteca de la universidad de Cundinamarca, sede Fusagasugá</t>
  </si>
  <si>
    <t>Adquisición de semovientes para la reactivación de la producción avicola en la granja el Tibar de la Seccional Ubaté</t>
  </si>
  <si>
    <t xml:space="preserve">RUDECOLOMBIA </t>
  </si>
  <si>
    <t>I WORKSHOP UCUNDINAMARCA, Dialogando en el mundo del Software</t>
  </si>
  <si>
    <t xml:space="preserve">Recursos del Balance </t>
  </si>
  <si>
    <t>Dotacion del Laboratorio de Suelos  de la Extension Facatativa</t>
  </si>
  <si>
    <t>Dotacion Laboratorio de Fisiología Vegetal de la extensión Facatativa</t>
  </si>
  <si>
    <t>Lab. Especializado de nuevas tecnologias del programa de ingenieria de sistemas extension facatativa</t>
  </si>
  <si>
    <t>Suscripción de licencias de software academico para la Universidad de Cundinamarca</t>
  </si>
  <si>
    <t>Adquisicion material bibliografico</t>
  </si>
  <si>
    <t>Dotación de insumos y herramientas unidad agroambiental el Vergel extension Facatativa</t>
  </si>
  <si>
    <t>Diseños Arquitectonicos y estudios técnicos del edificio de aulas y laboratorios de la sede Fusagasugá</t>
  </si>
  <si>
    <t xml:space="preserve">socialización del campo de aprendizaje institucionales, culturales y disciplinares del programa de administración de empresas </t>
  </si>
  <si>
    <t>CONVOCATORIA DOCENTES DE PLANTA</t>
  </si>
  <si>
    <t xml:space="preserve">PROCESO GESTIÓN PLANEACIÓN INSTITUCIONAL </t>
  </si>
  <si>
    <t>MACROPROCESO DE ESTRATEGICO</t>
  </si>
  <si>
    <t xml:space="preserve">Rubro </t>
  </si>
  <si>
    <t xml:space="preserve">Descripción </t>
  </si>
  <si>
    <t xml:space="preserve">Valor asignado a cada proyecto </t>
  </si>
  <si>
    <t>Revisión y ajustes</t>
  </si>
  <si>
    <t>Cargado en plataforma</t>
  </si>
  <si>
    <t>Sin conceptos tecnicos</t>
  </si>
  <si>
    <t xml:space="preserve">Sin vistos buenos </t>
  </si>
  <si>
    <t>Sin radicar</t>
  </si>
  <si>
    <t>% Ejecutado a la Fecha</t>
  </si>
  <si>
    <t>% Por Ejecutar</t>
  </si>
  <si>
    <t xml:space="preserve">Cofinanciación COLCIENCIAS </t>
  </si>
  <si>
    <t xml:space="preserve">Suscripción de publicaciones seriadas </t>
  </si>
  <si>
    <t>Mejoramiento de la accesibilidad para el ingreso de la biblioteca de Girardot</t>
  </si>
  <si>
    <t xml:space="preserve">Muestra de ganado blanco orejinegro </t>
  </si>
  <si>
    <t xml:space="preserve">Adecuación de las salas de docentes de la sede Fusagasugá </t>
  </si>
  <si>
    <t>Interventoria a los estudios y diseños tecnicos para la construcción de la nueva sede d Zipaquirá</t>
  </si>
  <si>
    <t>Segunda etapa de la biblioteca de la sede Fusagasuga</t>
  </si>
  <si>
    <t>Instalación de postes con luminarias en luces led y paneles solares para la sede Fusagasugá</t>
  </si>
  <si>
    <t>Construcción de baños en la cafeteria nororiental de la seccional Girardot - Universidad de Cundinamarca</t>
  </si>
  <si>
    <t xml:space="preserve">Fortalecer e implementar una red wireless LAN que permita aumentar el servicio WiFi de la universidad de Cundinamarca, seccional Ubaté </t>
  </si>
  <si>
    <t>Renovación del sistema de pesaje de la unidad agroambiental la Esperanza de la Ucundinamarca</t>
  </si>
  <si>
    <t>Otro si al contrato F-CTO 205 de 2018 "adecuaciones fisicas de los laboratorios de suelos, laboratorio de nutricion animal y laboratorio de cultivo vegetal y biotecnologia de la universidad de Cundinamarca.</t>
  </si>
  <si>
    <t>Gestión de macroproyectos de investigación financiados con recursos CREE</t>
  </si>
  <si>
    <t>Dotacion del Laboratorio Fals Borda en la sede Fusagasugá</t>
  </si>
  <si>
    <t>Dotacion del Laboratorio Mapoteca en la sede Fusagasugá</t>
  </si>
  <si>
    <t>Dotacion del Laboratorio de Quimica de la Extension Facatativa</t>
  </si>
  <si>
    <t>Adquisición de computadores para los programas académicos para la extensión Facatativá</t>
  </si>
  <si>
    <t>Compra de equipos de computo para la modernización y el fortalecimiento de espacios académicos de la Ucundinamarca seccional Girardot</t>
  </si>
  <si>
    <t xml:space="preserve">Recursos de Cofinanciación </t>
  </si>
  <si>
    <t>VERSIÓN: 3</t>
  </si>
  <si>
    <t>Cooperativas</t>
  </si>
  <si>
    <t>FECHA DE PUBLICACIÓN: Agosto/2019</t>
  </si>
  <si>
    <t>Dotación de elementos para los laboratorios agropecuarios de la extensión Facatativá</t>
  </si>
  <si>
    <t xml:space="preserve">Implementación de vehiculos no tripulados para promver el fortalecimiento del programa de ingenieria ambiental </t>
  </si>
  <si>
    <t>Adquisición parcial de equipos para el laboratorio de reproducción animal del programa de zootecnia de la seccional Ubaté</t>
  </si>
  <si>
    <t xml:space="preserve">Adquisión de las bases de datos de elsevier </t>
  </si>
  <si>
    <t>suscripción a los recursos electrónicos para las bibliotecas de la universidad de cundinamarca vigencia 2019</t>
  </si>
  <si>
    <t>centro de idiomas e-learning languages for life in the 21st century (languages21) de la universidad de cundinamarca fase 1.</t>
  </si>
  <si>
    <t>Adecuación cuarto reactivos para los laboratorios de biología y química de la ucundinamarca seccional girardot</t>
  </si>
  <si>
    <t>Remodelacion de la cubierta y cielo razos bloque c-sector cafeteria, bloque d y bloque e de la universidad de cundinamarca seccional Ubaté.</t>
  </si>
  <si>
    <t xml:space="preserve">Nombre </t>
  </si>
  <si>
    <t xml:space="preserve">Andrea Forero </t>
  </si>
  <si>
    <t xml:space="preserve">Estudiantes </t>
  </si>
  <si>
    <t xml:space="preserve">Graduados </t>
  </si>
  <si>
    <t xml:space="preserve">Docentes </t>
  </si>
  <si>
    <t>Carlos Bermudez</t>
  </si>
  <si>
    <t xml:space="preserve">Caterine Garcia </t>
  </si>
  <si>
    <t>Jose Correa</t>
  </si>
  <si>
    <t>Pilar Ubaque</t>
  </si>
  <si>
    <t xml:space="preserve">Fernando Bonilla  </t>
  </si>
  <si>
    <t>gestion de proyectos para contrapartidas de la universidad a colciencias</t>
  </si>
  <si>
    <t xml:space="preserve">No. Proyecto / Nombre del Proyecto </t>
  </si>
  <si>
    <t xml:space="preserve">Gerente  del proyecto </t>
  </si>
  <si>
    <t xml:space="preserve">Valor Certificado </t>
  </si>
  <si>
    <t>Valor CDP</t>
  </si>
  <si>
    <t>Valor  RP</t>
  </si>
  <si>
    <t xml:space="preserve">% Certificado a la Fecha </t>
  </si>
  <si>
    <t xml:space="preserve">Sistemas Integrados de Gestión </t>
  </si>
  <si>
    <t>sistema integrado de gestión - universidad de cundinamarca</t>
  </si>
  <si>
    <t>Seguimiento 1° Semestre (corte a 13 agosto)</t>
  </si>
  <si>
    <t>Oficina de Desarrollo Académico</t>
  </si>
  <si>
    <t xml:space="preserve">Dirección de Acreditación y Autoevalución </t>
  </si>
  <si>
    <t xml:space="preserve">Unidad de Apoyo Académico </t>
  </si>
  <si>
    <t xml:space="preserve">Oficina de Archivo Documental </t>
  </si>
  <si>
    <t xml:space="preserve">Dirección de Investigación </t>
  </si>
  <si>
    <t xml:space="preserve">Dirección de Bienes y Servicios </t>
  </si>
  <si>
    <t xml:space="preserve">Dirección de Sistemas y Tecnología </t>
  </si>
  <si>
    <t xml:space="preserve">Dirección de Bienestar Universitario </t>
  </si>
  <si>
    <t xml:space="preserve">Dirección de Desarrollo Académico </t>
  </si>
  <si>
    <t xml:space="preserve">Dirección de Talento Humano </t>
  </si>
  <si>
    <t xml:space="preserve">Dirección de Planeación Institucional </t>
  </si>
  <si>
    <t xml:space="preserve">Vicerectoria Académica </t>
  </si>
  <si>
    <t xml:space="preserve">Facultad de Ciencias Administrativas, Economicas y Contables </t>
  </si>
  <si>
    <t xml:space="preserve">Dirección Académica del Doctorado en Educación </t>
  </si>
  <si>
    <t>Dirección Administrativa Extensión Chía</t>
  </si>
  <si>
    <t xml:space="preserve">Dirección de Interacción Social </t>
  </si>
  <si>
    <t xml:space="preserve">Oficina de Educación Virtual </t>
  </si>
  <si>
    <t xml:space="preserve">Facultad de Ciencias del Deporte </t>
  </si>
  <si>
    <t xml:space="preserve">Porcentaje de Certificación del proyecto </t>
  </si>
  <si>
    <t>CÓDIGO: EPIr046</t>
  </si>
  <si>
    <t>VERSIÓN: 8</t>
  </si>
  <si>
    <t xml:space="preserve">SEGUIMIENTO PLAN OPERATIVO ANUAL DE INVERSIONES </t>
  </si>
  <si>
    <t>VIGENCIA: 2019-08-08</t>
  </si>
  <si>
    <t>95, 81%</t>
  </si>
  <si>
    <t>Instalación de postes con luminarias en luces led y paneles solares para la extensión Soacha</t>
  </si>
  <si>
    <t xml:space="preserve">Del rubro de sistemas de gestión de la calidad, que obedece a la reserva para ejecución de la caja menor </t>
  </si>
  <si>
    <t>el proyecto tienne programa la ejecución de recursos para el semestre en cuanto a contratación del personal de la dirección de planeación, calidad y gestión ambiental en el mes de Diciembre, de igual forma se tiene programada la coontratación de un asesor y capacitación en MIPG</t>
  </si>
  <si>
    <t xml:space="preserve">Del proyecto se tiene estimado la ejecución de las actividades de celebración de los 50 años, las cuales ya fueron aprobadas por el señor rector y se encuentran en planeación </t>
  </si>
  <si>
    <t xml:space="preserve">El proyecto tiene tres procesos en avance para la contratación,  dos se encuentran en solicitud de CDP que tienen que ver con eventos académicos y un tercero en solicitud de rp par pago de la cuota de RUDECOLOMBIA   </t>
  </si>
  <si>
    <t xml:space="preserve">El proyecto se encuentra en proceso de coontrato </t>
  </si>
  <si>
    <t>Se ejecutó por medio de anticipo</t>
  </si>
  <si>
    <t>Para avanzar conn este rubro, se esta construyendo un proyecto para realizar la señalización de las sedes de la universidad, esto teniendo en cuenta la visita realizada por el INCI, que dejaron en sus observaciones este tema, entre otros que e evaluaran ejecutar.</t>
  </si>
  <si>
    <t xml:space="preserve">PLAN OPERATIVO ANUAL DE INVERSIONES </t>
  </si>
  <si>
    <t>Adecuacion y dotacion de mobiliario en aulas del bloque e de la universidad de cundinamarca sede Fusagasugá</t>
  </si>
  <si>
    <t>otrosí al contrato f-cto-154 de 2018, cuyo objeto es adecuaciones y reparaciones locativas para la sala de docentes en la sede fusagasugá bloque f y extensión soacha bloque c de la universidad de cundinamarca</t>
  </si>
  <si>
    <t>Estampilla Pro-Universidades Estatales</t>
  </si>
  <si>
    <t xml:space="preserve">Fuente de Financiación </t>
  </si>
  <si>
    <t xml:space="preserve">Asignación Presupuestal </t>
  </si>
  <si>
    <t xml:space="preserve">Concepto </t>
  </si>
  <si>
    <t>CDP</t>
  </si>
  <si>
    <t>RP</t>
  </si>
  <si>
    <t xml:space="preserve">Contrato </t>
  </si>
  <si>
    <t>otrosí na° 1 a la orden contractual n! f-ops na° 065 de 2019</t>
  </si>
  <si>
    <t xml:space="preserve">prestar servicios como fisioterapeuta en programas de aprendizaje de hábitos de vida saludable y mejoramiento de la calidad de vida con énfasis en osteomuscular para la comunidad universitaria </t>
  </si>
  <si>
    <t>prestar servicios profesionales para el fortalecimiento de hábitos de vida saludable y mejoramiento de la calidad de vida en la comunidad de la universidad de cundinamarca extensión zipaquirá</t>
  </si>
  <si>
    <t>prestar servicios profesionales para el fortalecimiento de hábitos de vida saludable y mejoramiento de la calidad de vida en la comunidad de la universidad de cundinamarca extensión soacha</t>
  </si>
  <si>
    <t>prestar servicios profesionales para el fortalecimiento de hábitos de vida saludable y mejoramiento de la calidad de vida en la comunidad de la universidad de cundinamarca extensión facatativá</t>
  </si>
  <si>
    <t>prestar servicios profesionales para el fortalecimiento de hábitos de vida saludable y mejoramiento de la calidad de vida en la comunidad de la universidad de cundinamarca seccional ubaté</t>
  </si>
  <si>
    <t>prestar servicios profesionales para el cumplimiento de los 4 ejes estratégicos de bienestar universitario de la universidad de cundinamarca en la extensión soacha</t>
  </si>
  <si>
    <t xml:space="preserve">Apropiación </t>
  </si>
  <si>
    <t xml:space="preserve">contratar el servicio de hogar universitario para los estudiantes de la universidad de cundinamarca, sede fusagasugá. </t>
  </si>
  <si>
    <t>contratar el servicio de  plan complementario de alimentación para los estudiantes de la universidad de cundinamarca, extensión chía</t>
  </si>
  <si>
    <t>contratar el servicio de hogar universitario para los estudiantes de la universidad de cundinamarca, seccional ubate.</t>
  </si>
  <si>
    <t>contratar el servicio de restaurante universitario para los estudiantes de la universidad de cundinamarca, extensión zipaquira.</t>
  </si>
  <si>
    <t>contratar el servicio de restaurante universitario para los estudiantes de la universidad de cundinamarca, seccional ubate.</t>
  </si>
  <si>
    <t>contratar el servicio de  plan complementario de alimentación para los estudiantes de la universidad de cundinamarca, seccional ubate.</t>
  </si>
  <si>
    <t xml:space="preserve">contratar el servicio de plan día de alimentación para los estudiantes de la universidad de cundinamarca, extesion facatativa. </t>
  </si>
  <si>
    <t>contratar el servicio de restaurante universitario para los estudiantes de la universidad de cundinamarca, extensión soacha.</t>
  </si>
  <si>
    <t xml:space="preserve">contratar el servicio de restaurante y hogar universitario para los estudiantes de la universidad de cundinamarca, extensión facatativa. </t>
  </si>
  <si>
    <t>apoyo logístico para el desarrollo de la jornada de inducción de los estudiantes que ingresan a el ipa 2019, en la universidad de cundinamarca.</t>
  </si>
  <si>
    <t>otrosí na° 1 a la orden contractual de servicios f-ocs-007 de 2019</t>
  </si>
  <si>
    <t xml:space="preserve">prestar servicios como instructor de fútbol sala masculino y femenino para estudiantes, docentes y administrativos de la universidad de cundinamarca sede fusagasugá y extensión soacha. </t>
  </si>
  <si>
    <t>otrosí nã¢a° 1 a la orden contractual de servicios f-ocs-050 de 2019</t>
  </si>
  <si>
    <t>prestar servicios como instructor de música de la universidad de cundinamarca extensión soacha</t>
  </si>
  <si>
    <t>prestar servicios como instructor de danzas de la universidad de cundinamarca seccional ubate</t>
  </si>
  <si>
    <t>prestar servicios como instructor de danzas de la universidad de cundinamarca extensión soacha</t>
  </si>
  <si>
    <t xml:space="preserve">SUSCRIPCIÓN DE LICENCIA A PERPETUIDAD DEL SOFTWARE DE OPTIMIZACIÓN DE PROCESOS </t>
  </si>
  <si>
    <t xml:space="preserve">IMPRESIÓN DE MATERIAL PUBLICITARIO PARA LAS ACTIVIDADES PROGRAMAS DE ACUERDO AL MIPG </t>
  </si>
  <si>
    <t>Adquisición de 2 paquetes por 30 ejemplares cada uno de los libros de financiación y caracterización de las universidades públicas emitidos por el sistema universitario estatal- SUE</t>
  </si>
  <si>
    <t>Prestar servicios como intérprete de señas en la rendición de cuentas de la universidad de Cundinamarca</t>
  </si>
  <si>
    <t>Servicios de transmisión vía streaming para el desarrollo de la audiencia pública de la rendición de cuentas vigencia 2018</t>
  </si>
  <si>
    <t xml:space="preserve">Apoyo logístico para el desarrollo de las actividades de rendición de cuentas de la universidad de Cundinamarca </t>
  </si>
  <si>
    <t>Apoyo logistico para el desarrollo de los Foros Translocales de Gestión, como una estrategia de rendicion de cuentas de la universidad de cundinamarca</t>
  </si>
  <si>
    <t xml:space="preserve">Actividades para la implementación de MIPG </t>
  </si>
  <si>
    <t xml:space="preserve">Certificado No. </t>
  </si>
  <si>
    <t>No. CDP</t>
  </si>
  <si>
    <t>No. RP</t>
  </si>
  <si>
    <t>PRESTAR SERVICIOS PROFESIONALES DE INGENIERA INDUSTRIAL PARA COORDINAR, ASESORAR Y REALIZAR GESTIÓN DE LAS ACTIVIDADES DE ALISTAMIENTO PARA LA CERTIFICACIÓN DE LOS SISTEMAS INTEGRADOS DE GESTIÓN DE LA UNIVERSIDAD DE CUNDINAMARCA.</t>
  </si>
  <si>
    <t>PRESTAR SERVICIOS PROFESIONALES COMO INGENIERO AMBIENTAL PARA APOYAR LAS ACTIVIDADES DE ALISTAMIENTO PARA LA CERTIFICACIÓN DE LAS NORMAS RELACIONADAS CON EL SISTEMA DE GESTIÓN AMBIENTAL DE LA UNIVERSIDAD DE CUNDINAMARCA</t>
  </si>
  <si>
    <t>PRESTAR SERVICIOS PROFESIONALES COMO INGENIERO AMBIENTAL PARA APOYAR LAS ACTIVIDADES DE ALISTAMIENTO PARA LA CERTIFICACIÓN DE LAS NORMAS RELACIONADAS CON EL SISTEMA DE GESTIÓN AMBIENTAL DE LA UNIVERSIDAD DE CUNDINAMARCA EN EL NODO CENTRO (EXTENSIONES FACATATIVA Y SOACHA)</t>
  </si>
  <si>
    <t>PRESTAR SERVICIOS PROFESIONALES DE ECONOMISTA PARA APOYAR EL MANTENIMIENTO DEL SISTEMA DE GESTIÓN DE LA CALIDAD Y LAS ACTIVIDADES DE ALISTAMIENTO PARA LA CERTIFICACIÓN DE LAS NORMAS RELACIONADAS CON EL SISTEMA DE GESTIÓN DE LA CALIDAD DE LA UNIVERSIDAD DE CUNDINAMARCA.</t>
  </si>
  <si>
    <t>RESTAR SERVICIOS PROFESIONALES COMO INGENIERA EN PROCESOS INDUSTRIALES PARA APOYAR EL MANTENIMIENTO DEL SISTEMA DE GESTION DE LA CALIDAD Y LAS ACTIVIDADES DE ALISTAMIENTO PARA LA CERTIFICACIÓN DE LAS NORMAS RELACIONADAS CON EL SISTEMA DE GESTIÓN DE LA CALIDAD DE LA UNIVERSIDAD DE CUNDINAMARCA.</t>
  </si>
  <si>
    <t>PRESTAR SERVICIOS PROFESIONALES DE INGENIERA AMBIENTAL PARA COORDINAR, ASESORAR Y REALIZAR GESTION DE LAS ACTIVIDADES DE ALISTAMIENTO PARA CERTIFICACIÓN DE LAS NORMAS DEL SISTEMA DE GESTION AMBIENTAL DE LA UNIVERSIDAD DE CUNDINAMARCA</t>
  </si>
  <si>
    <t xml:space="preserve">Contratar la asesoria en el proceso de implementación de Control y revisión del proceso de tratamiento de datos en la universidad de Cundinamarca  </t>
  </si>
  <si>
    <t>Restar servicios profesionales como ingeniera en procesos industriales para apoyar el mantenimiento del sistema de gestión de la calidad y las actividades de alistamiento para la certificación de las normas relacionadas con el sistema de gestión de la calidad de la universidad de Cundinamarca.</t>
  </si>
  <si>
    <t>Auditoria al sistema integrado de gestión</t>
  </si>
  <si>
    <t xml:space="preserve">Pago de la suscripción anual a ICONTEC </t>
  </si>
  <si>
    <t>Auditoria de certificación con icontec - ISO 9001:2015</t>
  </si>
  <si>
    <t>Apoyo logístico para el desarrollo de actividades de fomento y promoción de la gestión de calidad</t>
  </si>
  <si>
    <t>Prestar servicios profesionales de ingeniero industrial para coordinar, asesorar y realizar gestión de las actividades de alistamiento para la certificación de los sistemas integrados de gestión de la universidad de
Cundinamarca.</t>
  </si>
  <si>
    <t>Prestar servicios profesionales de economista para apoyar el mantenimiento del sistema de gestión de la calidad y las actividades de alistamiento para la certificación de las normas relacionadas con el sistema de gestión de la calidad de la universidad de
Cundinamarca.</t>
  </si>
  <si>
    <t>Prestar servicios profesionales de ingeniera
ambiental para coordinar, asesorar y realizar
gestión de las actividades de alistamiento para certificación de las normas del sistema de gestión ambiental de la universidad de Cundinamarca</t>
  </si>
  <si>
    <t>Prestar servicios profesionales como ingeniero ambiental para apoyar las actividades de alistamiento para la certificación de las normas relacionadas con el sistema de gestión ambiental de la universidad de Cundinamarca</t>
  </si>
  <si>
    <t>Prestar servicios profesionales como ingeniero ambiental para apoyar las actividades de alistamiento para la certificación de las normas relacionadas con el sistema de gestión ambiental de la universidad de Cundinamarca en el nodo centro (extensiones Facatativa y Soacha)</t>
  </si>
  <si>
    <t xml:space="preserve">Contratrar la elaboración de videos institucionales en el marco de los 50 años de la universidad </t>
  </si>
  <si>
    <t xml:space="preserve">Contratación de personal de apoyo para la planeación, gestión y desarrollo de actividades programadas  en el marco de los 50 años de la universidad </t>
  </si>
  <si>
    <t xml:space="preserve">Impresión del libro de los 50 años de la universidad en edición de lujo y edición de venta </t>
  </si>
  <si>
    <t xml:space="preserve">Impresión de reconocimientos que la universidad realizara en el marco de los 50 años </t>
  </si>
  <si>
    <t xml:space="preserve">Apoyo logistico para el acto de reconocimiento a las corporaciones de Cundinamarca en el marco de los 50 años </t>
  </si>
  <si>
    <t xml:space="preserve">Logistica para las actividades a desarrollar en el marco de los 50 años de la universidad de Cundinamarca </t>
  </si>
  <si>
    <t xml:space="preserve">PRESTAR SERVICIOS COMO DOCTOR EN INNOVACIÓN Y SISTEMA EDUCATIVO, MAGISTER EN EDUCACION Y PROFESIONAL EN FILOSOFÍA, PARA LA FUNDAMENTACIÓN DE LA LÍNEA DE PENSAMIENTO, CONSTRUCCIÓN DEL DOCUMENTO MAESTRO Y CUMPLIMIENTO DE REQUISITOS DE LA RED RUDECOLOMBIA, EN EL PROCESO DE CREACIÓN DEL DOCTORADO EN CIENCIAS DE LA EDUCACIÓN DE LA UNIVERSIDAD DE CUNDINAMARCA. </t>
  </si>
  <si>
    <t xml:space="preserve">PRESTAR SERVICIOS COMO ESPECIALISTA EN EDUCACIÓN AMBIENTAL Y PROFESIONAL EN FILOSOFÍA, PARA LA FUNDAMENTACIÓN DE LA LÍNEA DE EDUCACIÓN AMBIENTAL, CONSTRUCCIÓN DEL DOCUMENTO MAESTRO Y CUMPLIMIENTO DE REQUISITOS DE LA RED RUDECOLOMBIA, EN EL PROCESO DE CREACIÓN DEL DOCTORADO EN CIENCIAS DE LA EDUCACIÓN DE LA UNIVERSIDAD DE CUNDINAMARCA. </t>
  </si>
  <si>
    <t>Cuota ordinaria anual de sostenimiento vigencia 2019, de la red de universidades estatales de Colombia - RUDECOLOMBIA, amparada en el convenio especifico de cooperación para el fondo común del doctorado en ciencias d4e la educación de RUDECOLOMBIA</t>
  </si>
  <si>
    <t>Apoyo logistico para realizar eventos académicos de la universidad (alimentación, transportes, conferencistas, equipos, entre otros)</t>
  </si>
  <si>
    <t xml:space="preserve">Impresión de material para eventos académicos </t>
  </si>
  <si>
    <t xml:space="preserve">Acciones Afirmativas de Inclusión </t>
  </si>
  <si>
    <t>PRESTAR SERVICIOS PROFESIONALES DE INGENIERO INDUSTRIAL PARA APOYAR EL MANTENIMIENTO DEL SISTEMA DE GESTION DE LA CALIDAD Y LAS ACTIVIDADES DE ALISTAMIENTO PARA LA CERTIFICACIÓN DE LAS NORMAS RELACIONADAS CON EL SISTEMA DE GESTIÓN DE LA CALIDAD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</si>
</sst>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00_);_(&quot;$&quot;\ * \(#,##0.00\);_(&quot;$&quot;\ * &quot;-&quot;??_);_(@_)"/>
    <numFmt numFmtId="165" formatCode="_(* #,##0.00_);_(* \(#,##0.00\);_(* &quot;-&quot;??_);_(@_)"/>
    <numFmt numFmtId="166" formatCode="_-&quot;$&quot;* #,##0_-;\-&quot;$&quot;* #,##0_-;_-&quot;$&quot;* &quot;-&quot;_-;_-@_-"/>
    <numFmt numFmtId="167" formatCode="_-[$$-80A]* #,##0.00_-;\-[$$-80A]* #,##0.00_-;_-[$$-80A]* &quot;-&quot;??_-;_-@_-"/>
    <numFmt numFmtId="168" formatCode="_-[$$-80A]* #,##0_-;\-[$$-80A]* #,##0_-;_-[$$-80A]* &quot;-&quot;??_-;_-@_-"/>
    <numFmt numFmtId="169" formatCode="_-&quot;$&quot;* #,##0.00_-;\-&quot;$&quot;* #,##0.00_-;_-&quot;$&quot;* &quot;-&quot;_-;_-@_-"/>
    <numFmt numFmtId="170" formatCode="_ &quot;$&quot;\ * #,##0.00_ ;_ &quot;$&quot;\ * \-#,##0.00_ ;_ &quot;$&quot;\ * &quot;-&quot;??_ ;_ @_ "/>
    <numFmt numFmtId="171" formatCode="###,###"/>
  </numFmts>
  <fonts count="28" x14ac:knownFonts="1">
    <font>
      <sz val="11"/>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10"/>
      <name val="Arial"/>
      <family val="2"/>
    </font>
    <font>
      <b/>
      <sz val="8"/>
      <color theme="1"/>
      <name val="Calibri"/>
      <family val="2"/>
      <scheme val="minor"/>
    </font>
    <font>
      <sz val="8"/>
      <color theme="1"/>
      <name val="Calibri"/>
      <family val="2"/>
      <scheme val="minor"/>
    </font>
    <font>
      <b/>
      <sz val="10"/>
      <color rgb="FFFFFFFF"/>
      <name val="Calibri"/>
      <family val="2"/>
      <scheme val="minor"/>
    </font>
    <font>
      <sz val="10"/>
      <color theme="1"/>
      <name val="Arial"/>
      <family val="2"/>
    </font>
    <font>
      <b/>
      <sz val="9"/>
      <color theme="1"/>
      <name val="Calibri"/>
      <family val="2"/>
      <scheme val="minor"/>
    </font>
    <font>
      <sz val="9"/>
      <color rgb="FF000000"/>
      <name val="Arial"/>
      <family val="2"/>
    </font>
    <font>
      <b/>
      <sz val="8"/>
      <color rgb="FFFFFFFF"/>
      <name val="Calibri"/>
      <family val="2"/>
      <scheme val="minor"/>
    </font>
    <font>
      <b/>
      <sz val="9"/>
      <color rgb="FF292929"/>
      <name val="Arial"/>
      <family val="2"/>
    </font>
    <font>
      <sz val="9"/>
      <color theme="1"/>
      <name val="Calibri"/>
      <family val="2"/>
      <scheme val="minor"/>
    </font>
    <font>
      <b/>
      <sz val="5"/>
      <color rgb="FFFFFFFF"/>
      <name val="Calibri"/>
      <family val="2"/>
      <scheme val="minor"/>
    </font>
    <font>
      <b/>
      <sz val="5"/>
      <color theme="1"/>
      <name val="Calibri"/>
      <family val="2"/>
      <scheme val="minor"/>
    </font>
    <font>
      <b/>
      <sz val="8"/>
      <color theme="1"/>
      <name val="Arial"/>
      <family val="2"/>
    </font>
    <font>
      <b/>
      <sz val="11"/>
      <color rgb="FF000000"/>
      <name val="Calibri"/>
      <family val="2"/>
      <scheme val="minor"/>
    </font>
    <font>
      <b/>
      <sz val="11"/>
      <color theme="1"/>
      <name val="Calibri"/>
      <family val="2"/>
      <scheme val="minor"/>
    </font>
    <font>
      <sz val="5"/>
      <color theme="1"/>
      <name val="Calibri"/>
      <family val="2"/>
      <scheme val="minor"/>
    </font>
    <font>
      <b/>
      <sz val="7"/>
      <color theme="1"/>
      <name val="Calibri"/>
      <family val="2"/>
      <scheme val="minor"/>
    </font>
    <font>
      <b/>
      <sz val="7"/>
      <color theme="9" tint="-0.499984740745262"/>
      <name val="Calibri"/>
      <family val="2"/>
      <scheme val="minor"/>
    </font>
    <font>
      <sz val="7"/>
      <color theme="1"/>
      <name val="Calibri"/>
      <family val="2"/>
      <scheme val="minor"/>
    </font>
    <font>
      <b/>
      <sz val="10"/>
      <color theme="0"/>
      <name val="Calibri"/>
      <family val="2"/>
      <scheme val="minor"/>
    </font>
    <font>
      <b/>
      <sz val="7"/>
      <color theme="0"/>
      <name val="Calibri"/>
      <family val="2"/>
      <scheme val="minor"/>
    </font>
    <font>
      <b/>
      <sz val="28"/>
      <color rgb="FF000000"/>
      <name val="Arial"/>
      <family val="2"/>
    </font>
    <font>
      <b/>
      <sz val="8"/>
      <color theme="0"/>
      <name val="Calibri"/>
      <family val="2"/>
      <scheme val="minor"/>
    </font>
    <font>
      <b/>
      <sz val="8"/>
      <color theme="9" tint="-0.499984740745262"/>
      <name val="Calibri"/>
      <family val="2"/>
      <scheme val="minor"/>
    </font>
  </fonts>
  <fills count="9">
    <fill>
      <patternFill patternType="none"/>
    </fill>
    <fill>
      <patternFill patternType="gray125"/>
    </fill>
    <fill>
      <patternFill patternType="solid">
        <fgColor theme="9" tint="-0.499984740745262"/>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0F3D38"/>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s>
  <cellStyleXfs count="9">
    <xf numFmtId="0" fontId="0" fillId="0" borderId="0"/>
    <xf numFmtId="0" fontId="4" fillId="0" borderId="0"/>
    <xf numFmtId="164" fontId="3" fillId="0" borderId="0" applyFont="0" applyFill="0" applyBorder="0" applyAlignment="0" applyProtection="0"/>
    <xf numFmtId="166" fontId="3" fillId="0" borderId="0" applyFont="0" applyFill="0" applyBorder="0" applyAlignment="0" applyProtection="0"/>
    <xf numFmtId="164" fontId="8" fillId="0" borderId="0" applyFont="0" applyFill="0" applyBorder="0" applyAlignment="0" applyProtection="0"/>
    <xf numFmtId="170" fontId="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cellStyleXfs>
  <cellXfs count="242">
    <xf numFmtId="0" fontId="0" fillId="0" borderId="0" xfId="0"/>
    <xf numFmtId="0" fontId="0" fillId="0" borderId="0" xfId="0" applyAlignment="1">
      <alignment horizontal="right"/>
    </xf>
    <xf numFmtId="0" fontId="6" fillId="0" borderId="0" xfId="0" applyFont="1"/>
    <xf numFmtId="168" fontId="6" fillId="0" borderId="0" xfId="0" applyNumberFormat="1" applyFont="1"/>
    <xf numFmtId="0" fontId="1" fillId="0" borderId="0" xfId="0" applyFont="1"/>
    <xf numFmtId="0" fontId="2" fillId="4" borderId="0" xfId="0" applyFont="1" applyFill="1"/>
    <xf numFmtId="0" fontId="5" fillId="4" borderId="0" xfId="0" applyFont="1" applyFill="1"/>
    <xf numFmtId="0" fontId="9" fillId="4" borderId="0" xfId="0" applyFont="1" applyFill="1"/>
    <xf numFmtId="0" fontId="13" fillId="0" borderId="0" xfId="0" applyFont="1" applyAlignment="1">
      <alignment wrapText="1"/>
    </xf>
    <xf numFmtId="0" fontId="12" fillId="0" borderId="0" xfId="0" applyFont="1" applyBorder="1" applyAlignment="1">
      <alignment horizontal="center" vertical="center" wrapText="1"/>
    </xf>
    <xf numFmtId="165" fontId="0" fillId="0" borderId="0" xfId="7" applyFont="1"/>
    <xf numFmtId="165" fontId="0" fillId="0" borderId="0" xfId="0" applyNumberFormat="1"/>
    <xf numFmtId="3" fontId="0" fillId="0" borderId="0" xfId="0" applyNumberFormat="1" applyAlignment="1">
      <alignment horizontal="right" vertical="center" wrapText="1"/>
    </xf>
    <xf numFmtId="0" fontId="0" fillId="0" borderId="0" xfId="0" applyAlignment="1">
      <alignment horizontal="right" vertical="center" wrapText="1"/>
    </xf>
    <xf numFmtId="0" fontId="0" fillId="0" borderId="0" xfId="0" applyAlignment="1">
      <alignment horizontal="center" vertical="center" wrapText="1"/>
    </xf>
    <xf numFmtId="0" fontId="14" fillId="8" borderId="1" xfId="0" applyFont="1" applyFill="1" applyBorder="1" applyAlignment="1">
      <alignment horizontal="center" vertical="center" wrapText="1"/>
    </xf>
    <xf numFmtId="168" fontId="14" fillId="8" borderId="1" xfId="0" applyNumberFormat="1" applyFont="1" applyFill="1" applyBorder="1" applyAlignment="1">
      <alignment horizontal="center" vertical="center" wrapText="1"/>
    </xf>
    <xf numFmtId="0" fontId="15" fillId="4" borderId="0" xfId="0" applyFont="1" applyFill="1"/>
    <xf numFmtId="0" fontId="15" fillId="0" borderId="0" xfId="0" applyFont="1"/>
    <xf numFmtId="168" fontId="15" fillId="0" borderId="0" xfId="0" applyNumberFormat="1" applyFont="1"/>
    <xf numFmtId="169" fontId="5" fillId="0" borderId="0" xfId="3" applyNumberFormat="1" applyFont="1" applyAlignment="1">
      <alignment wrapText="1"/>
    </xf>
    <xf numFmtId="0" fontId="11" fillId="8" borderId="2" xfId="0" applyFont="1" applyFill="1" applyBorder="1" applyAlignment="1">
      <alignment vertical="center" wrapText="1"/>
    </xf>
    <xf numFmtId="4" fontId="0" fillId="0" borderId="0" xfId="0" applyNumberFormat="1"/>
    <xf numFmtId="4" fontId="17" fillId="0" borderId="0" xfId="0" applyNumberFormat="1" applyFont="1"/>
    <xf numFmtId="0" fontId="0" fillId="0" borderId="1" xfId="0" applyBorder="1"/>
    <xf numFmtId="0" fontId="0" fillId="0" borderId="1" xfId="0" applyBorder="1" applyAlignment="1">
      <alignment horizontal="center" vertical="center"/>
    </xf>
    <xf numFmtId="0" fontId="18" fillId="6" borderId="1" xfId="0" applyFont="1" applyFill="1" applyBorder="1" applyAlignment="1">
      <alignment horizontal="center" vertical="center"/>
    </xf>
    <xf numFmtId="0" fontId="0" fillId="0" borderId="1" xfId="0" applyFill="1" applyBorder="1"/>
    <xf numFmtId="0" fontId="0" fillId="6" borderId="1" xfId="0" applyFill="1" applyBorder="1" applyAlignment="1">
      <alignment horizontal="center" vertical="center"/>
    </xf>
    <xf numFmtId="0" fontId="19" fillId="0" borderId="0" xfId="0" applyFont="1" applyAlignment="1">
      <alignment horizontal="center"/>
    </xf>
    <xf numFmtId="169" fontId="20" fillId="4" borderId="0" xfId="0" applyNumberFormat="1" applyFont="1" applyFill="1"/>
    <xf numFmtId="169" fontId="21" fillId="5" borderId="1" xfId="3" applyNumberFormat="1" applyFont="1" applyFill="1" applyBorder="1" applyAlignment="1">
      <alignment horizontal="center" vertical="center" wrapText="1"/>
    </xf>
    <xf numFmtId="0" fontId="22" fillId="4" borderId="0" xfId="0" applyFont="1" applyFill="1"/>
    <xf numFmtId="169" fontId="21" fillId="5" borderId="1" xfId="3" applyNumberFormat="1" applyFont="1" applyFill="1" applyBorder="1" applyAlignment="1">
      <alignment vertical="center" wrapText="1"/>
    </xf>
    <xf numFmtId="0" fontId="22" fillId="0" borderId="0" xfId="0" applyFont="1"/>
    <xf numFmtId="169" fontId="20" fillId="6" borderId="1" xfId="3" applyNumberFormat="1" applyFont="1" applyFill="1" applyBorder="1" applyAlignment="1">
      <alignment vertical="center" wrapText="1"/>
    </xf>
    <xf numFmtId="169" fontId="20" fillId="6" borderId="1" xfId="3" applyNumberFormat="1" applyFont="1" applyFill="1" applyBorder="1" applyAlignment="1">
      <alignment horizontal="left" vertical="center" wrapText="1"/>
    </xf>
    <xf numFmtId="167" fontId="20" fillId="6" borderId="1" xfId="0" applyNumberFormat="1" applyFont="1" applyFill="1" applyBorder="1" applyAlignment="1">
      <alignment horizontal="right" vertical="center"/>
    </xf>
    <xf numFmtId="169" fontId="21" fillId="5" borderId="1" xfId="3" applyNumberFormat="1" applyFont="1" applyFill="1" applyBorder="1" applyAlignment="1">
      <alignment horizontal="left" vertical="center" wrapText="1"/>
    </xf>
    <xf numFmtId="0" fontId="20" fillId="4" borderId="0" xfId="0" applyFont="1" applyFill="1"/>
    <xf numFmtId="164" fontId="21" fillId="0" borderId="0" xfId="0" applyNumberFormat="1" applyFont="1" applyAlignment="1">
      <alignment horizontal="center" vertical="center"/>
    </xf>
    <xf numFmtId="169" fontId="20" fillId="0" borderId="0" xfId="3" applyNumberFormat="1" applyFont="1" applyAlignment="1">
      <alignment wrapText="1"/>
    </xf>
    <xf numFmtId="9" fontId="23" fillId="4" borderId="0" xfId="0" applyNumberFormat="1" applyFont="1" applyFill="1"/>
    <xf numFmtId="0" fontId="21" fillId="0" borderId="0" xfId="0" applyFont="1"/>
    <xf numFmtId="0" fontId="21" fillId="5" borderId="1" xfId="0" applyFont="1" applyFill="1" applyBorder="1" applyAlignment="1">
      <alignment horizontal="center" vertical="center"/>
    </xf>
    <xf numFmtId="0" fontId="21" fillId="5" borderId="1" xfId="0" applyFont="1" applyFill="1" applyBorder="1" applyAlignment="1">
      <alignment vertical="center" wrapText="1"/>
    </xf>
    <xf numFmtId="167" fontId="21" fillId="5" borderId="1" xfId="0" applyNumberFormat="1" applyFont="1" applyFill="1" applyBorder="1" applyAlignment="1">
      <alignment horizontal="right" vertical="center" wrapText="1"/>
    </xf>
    <xf numFmtId="167" fontId="21" fillId="5" borderId="4" xfId="0" applyNumberFormat="1" applyFont="1" applyFill="1" applyBorder="1" applyAlignment="1">
      <alignment horizontal="right" vertical="center" wrapText="1"/>
    </xf>
    <xf numFmtId="10" fontId="21" fillId="5" borderId="1" xfId="8" applyNumberFormat="1" applyFont="1" applyFill="1" applyBorder="1" applyAlignment="1">
      <alignment horizontal="right" vertical="center" wrapText="1"/>
    </xf>
    <xf numFmtId="0" fontId="20" fillId="6" borderId="1" xfId="0" applyFont="1" applyFill="1" applyBorder="1" applyAlignment="1">
      <alignment horizontal="center" vertical="center"/>
    </xf>
    <xf numFmtId="0" fontId="20" fillId="6" borderId="1" xfId="0" applyFont="1" applyFill="1" applyBorder="1" applyAlignment="1">
      <alignment vertical="center" wrapText="1"/>
    </xf>
    <xf numFmtId="0" fontId="20" fillId="6" borderId="1" xfId="0" applyFont="1" applyFill="1" applyBorder="1" applyAlignment="1">
      <alignment horizontal="center" vertical="center" wrapText="1"/>
    </xf>
    <xf numFmtId="10" fontId="20" fillId="6" borderId="1" xfId="8" applyNumberFormat="1" applyFont="1" applyFill="1" applyBorder="1" applyAlignment="1">
      <alignment horizontal="right" vertical="center" wrapText="1"/>
    </xf>
    <xf numFmtId="10" fontId="22" fillId="4" borderId="0" xfId="0" applyNumberFormat="1" applyFont="1" applyFill="1"/>
    <xf numFmtId="0" fontId="21" fillId="3" borderId="0" xfId="0" applyFont="1" applyFill="1"/>
    <xf numFmtId="9" fontId="22" fillId="4" borderId="0" xfId="0" applyNumberFormat="1" applyFont="1" applyFill="1"/>
    <xf numFmtId="164" fontId="22" fillId="4" borderId="0" xfId="2" applyFont="1" applyFill="1"/>
    <xf numFmtId="0" fontId="21" fillId="0" borderId="0" xfId="0" applyFont="1" applyAlignment="1">
      <alignment horizontal="right"/>
    </xf>
    <xf numFmtId="0" fontId="22" fillId="4" borderId="0" xfId="0" applyFont="1" applyFill="1" applyAlignment="1">
      <alignment horizontal="right"/>
    </xf>
    <xf numFmtId="0" fontId="22" fillId="0" borderId="0" xfId="0" applyFont="1" applyAlignment="1">
      <alignment horizontal="right"/>
    </xf>
    <xf numFmtId="10" fontId="22" fillId="0" borderId="0" xfId="0" applyNumberFormat="1" applyFont="1"/>
    <xf numFmtId="167" fontId="21" fillId="0" borderId="0" xfId="0" applyNumberFormat="1" applyFont="1"/>
    <xf numFmtId="0" fontId="20" fillId="7" borderId="1" xfId="0" applyFont="1" applyFill="1" applyBorder="1" applyAlignment="1">
      <alignment vertical="center" wrapText="1"/>
    </xf>
    <xf numFmtId="169" fontId="20" fillId="7" borderId="1" xfId="3" applyNumberFormat="1" applyFont="1" applyFill="1" applyBorder="1" applyAlignment="1">
      <alignment vertical="center" wrapText="1"/>
    </xf>
    <xf numFmtId="0" fontId="22" fillId="3" borderId="0" xfId="0" applyFont="1" applyFill="1"/>
    <xf numFmtId="10" fontId="20" fillId="4" borderId="0" xfId="0" applyNumberFormat="1" applyFont="1" applyFill="1"/>
    <xf numFmtId="0" fontId="20" fillId="0" borderId="0" xfId="0" applyFont="1" applyFill="1"/>
    <xf numFmtId="10" fontId="20" fillId="0" borderId="0" xfId="0" applyNumberFormat="1" applyFont="1" applyFill="1"/>
    <xf numFmtId="0" fontId="20" fillId="6" borderId="1" xfId="0" applyFont="1" applyFill="1" applyBorder="1" applyAlignment="1">
      <alignment horizontal="left" vertical="center" wrapText="1"/>
    </xf>
    <xf numFmtId="167" fontId="21" fillId="5" borderId="1" xfId="0" applyNumberFormat="1" applyFont="1" applyFill="1" applyBorder="1" applyAlignment="1">
      <alignment horizontal="right" vertical="center"/>
    </xf>
    <xf numFmtId="0" fontId="20" fillId="0" borderId="0" xfId="0" applyFont="1"/>
    <xf numFmtId="10" fontId="20" fillId="0" borderId="0" xfId="0" applyNumberFormat="1" applyFont="1"/>
    <xf numFmtId="0" fontId="21" fillId="4" borderId="0" xfId="0" applyFont="1" applyFill="1"/>
    <xf numFmtId="10" fontId="21" fillId="4" borderId="0" xfId="0" applyNumberFormat="1" applyFont="1" applyFill="1"/>
    <xf numFmtId="0" fontId="21" fillId="5" borderId="1" xfId="0" applyFont="1" applyFill="1" applyBorder="1" applyAlignment="1">
      <alignment horizontal="left" vertical="center" wrapText="1"/>
    </xf>
    <xf numFmtId="167" fontId="21" fillId="5" borderId="4" xfId="0" applyNumberFormat="1" applyFont="1" applyFill="1" applyBorder="1" applyAlignment="1">
      <alignment horizontal="right" vertical="center"/>
    </xf>
    <xf numFmtId="0" fontId="20" fillId="0" borderId="0" xfId="0" applyFont="1" applyBorder="1"/>
    <xf numFmtId="167" fontId="24" fillId="2" borderId="4" xfId="0" applyNumberFormat="1" applyFont="1" applyFill="1" applyBorder="1" applyAlignment="1">
      <alignment horizontal="center" vertical="center"/>
    </xf>
    <xf numFmtId="167" fontId="24" fillId="2" borderId="1" xfId="0" applyNumberFormat="1" applyFont="1" applyFill="1" applyBorder="1" applyAlignment="1">
      <alignment horizontal="center" vertical="center"/>
    </xf>
    <xf numFmtId="0" fontId="22" fillId="0" borderId="0" xfId="0" applyFont="1" applyAlignment="1">
      <alignment horizontal="center"/>
    </xf>
    <xf numFmtId="0" fontId="22" fillId="0" borderId="0" xfId="0" applyFont="1" applyAlignment="1">
      <alignment wrapText="1"/>
    </xf>
    <xf numFmtId="168" fontId="20" fillId="0" borderId="0" xfId="0" applyNumberFormat="1" applyFont="1"/>
    <xf numFmtId="168" fontId="22" fillId="0" borderId="0" xfId="0" applyNumberFormat="1" applyFont="1"/>
    <xf numFmtId="10" fontId="15" fillId="4" borderId="0" xfId="8" applyNumberFormat="1" applyFont="1" applyFill="1"/>
    <xf numFmtId="10" fontId="14" fillId="8" borderId="1" xfId="8" applyNumberFormat="1" applyFont="1" applyFill="1" applyBorder="1" applyAlignment="1">
      <alignment horizontal="center" vertical="center" wrapText="1"/>
    </xf>
    <xf numFmtId="10" fontId="20" fillId="0" borderId="0" xfId="8" applyNumberFormat="1" applyFont="1"/>
    <xf numFmtId="10" fontId="15" fillId="0" borderId="0" xfId="8" applyNumberFormat="1" applyFont="1"/>
    <xf numFmtId="0" fontId="21" fillId="5" borderId="1" xfId="8" applyNumberFormat="1" applyFont="1" applyFill="1" applyBorder="1" applyAlignment="1">
      <alignment horizontal="center" vertical="center" wrapText="1"/>
    </xf>
    <xf numFmtId="0" fontId="20" fillId="6" borderId="1" xfId="8" applyNumberFormat="1" applyFont="1" applyFill="1" applyBorder="1" applyAlignment="1">
      <alignment horizontal="center" vertical="center" wrapText="1"/>
    </xf>
    <xf numFmtId="0" fontId="0" fillId="0" borderId="0" xfId="0" applyAlignment="1">
      <alignment horizontal="center" vertical="center"/>
    </xf>
    <xf numFmtId="166" fontId="0" fillId="0" borderId="0" xfId="3" applyFont="1"/>
    <xf numFmtId="0" fontId="10" fillId="0" borderId="0" xfId="0" applyFont="1" applyBorder="1" applyAlignment="1">
      <alignment horizontal="center" vertical="top" wrapText="1"/>
    </xf>
    <xf numFmtId="167" fontId="24" fillId="0" borderId="1" xfId="0" applyNumberFormat="1" applyFont="1" applyFill="1" applyBorder="1" applyAlignment="1">
      <alignment horizontal="right" vertical="center" wrapText="1"/>
    </xf>
    <xf numFmtId="169" fontId="20" fillId="5" borderId="1" xfId="3" applyNumberFormat="1" applyFont="1" applyFill="1" applyBorder="1" applyAlignment="1">
      <alignment horizontal="center" vertical="center" wrapText="1"/>
    </xf>
    <xf numFmtId="10" fontId="20" fillId="5" borderId="1" xfId="8" applyNumberFormat="1" applyFont="1" applyFill="1" applyBorder="1" applyAlignment="1">
      <alignment horizontal="right" vertical="center" wrapText="1"/>
    </xf>
    <xf numFmtId="167" fontId="20" fillId="5" borderId="1" xfId="0" applyNumberFormat="1" applyFont="1" applyFill="1" applyBorder="1" applyAlignment="1">
      <alignment horizontal="right" vertical="center" wrapText="1"/>
    </xf>
    <xf numFmtId="168" fontId="11" fillId="8" borderId="1" xfId="0" applyNumberFormat="1" applyFont="1" applyFill="1" applyBorder="1" applyAlignment="1">
      <alignment horizontal="center" vertical="center" wrapText="1"/>
    </xf>
    <xf numFmtId="169" fontId="5" fillId="4" borderId="0" xfId="0" applyNumberFormat="1" applyFont="1" applyFill="1"/>
    <xf numFmtId="10" fontId="5" fillId="4" borderId="0" xfId="8" applyNumberFormat="1" applyFont="1" applyFill="1"/>
    <xf numFmtId="9" fontId="26" fillId="4" borderId="0" xfId="0" applyNumberFormat="1" applyFont="1" applyFill="1"/>
    <xf numFmtId="0" fontId="27" fillId="0" borderId="0" xfId="0" applyFont="1"/>
    <xf numFmtId="0" fontId="27" fillId="5" borderId="1" xfId="0" applyFont="1" applyFill="1" applyBorder="1" applyAlignment="1">
      <alignment horizontal="center" vertical="center"/>
    </xf>
    <xf numFmtId="0" fontId="27" fillId="5" borderId="1" xfId="0" applyFont="1" applyFill="1" applyBorder="1" applyAlignment="1">
      <alignment vertical="center" wrapText="1"/>
    </xf>
    <xf numFmtId="169" fontId="27" fillId="5" borderId="1" xfId="3" applyNumberFormat="1" applyFont="1" applyFill="1" applyBorder="1" applyAlignment="1">
      <alignment horizontal="center" vertical="center" wrapText="1"/>
    </xf>
    <xf numFmtId="167" fontId="27" fillId="5" borderId="4" xfId="0" applyNumberFormat="1" applyFont="1" applyFill="1" applyBorder="1" applyAlignment="1">
      <alignment horizontal="right" vertical="center" wrapText="1"/>
    </xf>
    <xf numFmtId="167" fontId="27" fillId="5" borderId="1" xfId="0" applyNumberFormat="1" applyFont="1" applyFill="1" applyBorder="1" applyAlignment="1">
      <alignment horizontal="right" vertical="center" wrapText="1"/>
    </xf>
    <xf numFmtId="10" fontId="27" fillId="5" borderId="1" xfId="8" applyNumberFormat="1" applyFont="1" applyFill="1" applyBorder="1" applyAlignment="1">
      <alignment horizontal="right" vertical="center" wrapText="1"/>
    </xf>
    <xf numFmtId="0" fontId="6" fillId="4" borderId="0" xfId="0" applyFont="1" applyFill="1"/>
    <xf numFmtId="0" fontId="5" fillId="6" borderId="1" xfId="0" applyFont="1" applyFill="1" applyBorder="1" applyAlignment="1">
      <alignment vertical="center" wrapText="1"/>
    </xf>
    <xf numFmtId="169" fontId="5" fillId="6" borderId="1" xfId="3" applyNumberFormat="1" applyFont="1" applyFill="1" applyBorder="1" applyAlignment="1">
      <alignment vertical="center" wrapText="1"/>
    </xf>
    <xf numFmtId="169" fontId="5" fillId="5" borderId="1" xfId="3" applyNumberFormat="1" applyFont="1" applyFill="1" applyBorder="1" applyAlignment="1">
      <alignment horizontal="center" vertical="center" wrapText="1"/>
    </xf>
    <xf numFmtId="10" fontId="5" fillId="5" borderId="1" xfId="8" applyNumberFormat="1" applyFont="1" applyFill="1" applyBorder="1" applyAlignment="1">
      <alignment horizontal="right" vertical="center" wrapText="1"/>
    </xf>
    <xf numFmtId="167" fontId="26" fillId="0" borderId="1" xfId="0" applyNumberFormat="1" applyFont="1" applyFill="1" applyBorder="1" applyAlignment="1">
      <alignment horizontal="right" vertical="center" wrapText="1"/>
    </xf>
    <xf numFmtId="10" fontId="6" fillId="4" borderId="0" xfId="0" applyNumberFormat="1" applyFont="1" applyFill="1"/>
    <xf numFmtId="169" fontId="27" fillId="5" borderId="1" xfId="3" applyNumberFormat="1" applyFont="1" applyFill="1" applyBorder="1" applyAlignment="1">
      <alignment vertical="center" wrapText="1"/>
    </xf>
    <xf numFmtId="0" fontId="27" fillId="3" borderId="0" xfId="0" applyFont="1" applyFill="1"/>
    <xf numFmtId="9" fontId="6" fillId="4" borderId="0" xfId="0" applyNumberFormat="1" applyFont="1" applyFill="1"/>
    <xf numFmtId="164" fontId="6" fillId="4" borderId="0" xfId="2" applyFont="1" applyFill="1"/>
    <xf numFmtId="0" fontId="27" fillId="0" borderId="0" xfId="0" applyFont="1" applyAlignment="1">
      <alignment horizontal="right"/>
    </xf>
    <xf numFmtId="0" fontId="6" fillId="4" borderId="0" xfId="0" applyFont="1" applyFill="1" applyAlignment="1">
      <alignment horizontal="right"/>
    </xf>
    <xf numFmtId="0" fontId="6" fillId="0" borderId="0" xfId="0" applyFont="1" applyAlignment="1">
      <alignment horizontal="right"/>
    </xf>
    <xf numFmtId="10" fontId="6" fillId="0" borderId="0" xfId="0" applyNumberFormat="1" applyFont="1"/>
    <xf numFmtId="167" fontId="27" fillId="0" borderId="0" xfId="0" applyNumberFormat="1" applyFont="1"/>
    <xf numFmtId="0" fontId="5" fillId="7" borderId="1" xfId="0" applyFont="1" applyFill="1" applyBorder="1" applyAlignment="1">
      <alignment vertical="center" wrapText="1"/>
    </xf>
    <xf numFmtId="169" fontId="5" fillId="7" borderId="1" xfId="3" applyNumberFormat="1" applyFont="1" applyFill="1" applyBorder="1" applyAlignment="1">
      <alignment vertical="center" wrapText="1"/>
    </xf>
    <xf numFmtId="0" fontId="6" fillId="3" borderId="0" xfId="0" applyFont="1" applyFill="1"/>
    <xf numFmtId="10" fontId="5" fillId="4" borderId="0" xfId="0" applyNumberFormat="1" applyFont="1" applyFill="1"/>
    <xf numFmtId="0" fontId="5" fillId="0" borderId="0" xfId="0" applyFont="1" applyFill="1"/>
    <xf numFmtId="10" fontId="5" fillId="0" borderId="0" xfId="0" applyNumberFormat="1" applyFont="1" applyFill="1"/>
    <xf numFmtId="0" fontId="5" fillId="6" borderId="1" xfId="0" applyFont="1" applyFill="1" applyBorder="1" applyAlignment="1">
      <alignment horizontal="left" vertical="center" wrapText="1"/>
    </xf>
    <xf numFmtId="169" fontId="5" fillId="6" borderId="1" xfId="3" applyNumberFormat="1" applyFont="1" applyFill="1" applyBorder="1" applyAlignment="1">
      <alignment horizontal="left" vertical="center" wrapText="1"/>
    </xf>
    <xf numFmtId="0" fontId="5" fillId="0" borderId="0" xfId="0" applyFont="1"/>
    <xf numFmtId="10" fontId="5" fillId="0" borderId="0" xfId="0" applyNumberFormat="1" applyFont="1"/>
    <xf numFmtId="0" fontId="27" fillId="4" borderId="0" xfId="0" applyFont="1" applyFill="1"/>
    <xf numFmtId="167" fontId="5" fillId="6" borderId="1" xfId="0" applyNumberFormat="1" applyFont="1" applyFill="1" applyBorder="1" applyAlignment="1">
      <alignment horizontal="right" vertical="center"/>
    </xf>
    <xf numFmtId="10" fontId="27" fillId="4" borderId="0" xfId="0" applyNumberFormat="1" applyFont="1" applyFill="1"/>
    <xf numFmtId="0" fontId="27" fillId="5" borderId="1" xfId="0" applyFont="1" applyFill="1" applyBorder="1" applyAlignment="1">
      <alignment horizontal="left" vertical="center" wrapText="1"/>
    </xf>
    <xf numFmtId="169" fontId="27" fillId="5" borderId="1" xfId="3" applyNumberFormat="1" applyFont="1" applyFill="1" applyBorder="1" applyAlignment="1">
      <alignment horizontal="left" vertical="center" wrapText="1"/>
    </xf>
    <xf numFmtId="0" fontId="5" fillId="0" borderId="0" xfId="0" applyFont="1" applyBorder="1"/>
    <xf numFmtId="0" fontId="6" fillId="0" borderId="0" xfId="0" applyFont="1" applyAlignment="1">
      <alignment horizontal="center"/>
    </xf>
    <xf numFmtId="0" fontId="6" fillId="0" borderId="0" xfId="0" applyFont="1" applyAlignment="1">
      <alignment wrapText="1"/>
    </xf>
    <xf numFmtId="168" fontId="5" fillId="0" borderId="0" xfId="0" applyNumberFormat="1" applyFont="1"/>
    <xf numFmtId="10" fontId="5" fillId="0" borderId="0" xfId="8" applyNumberFormat="1" applyFont="1"/>
    <xf numFmtId="169" fontId="5" fillId="4" borderId="1" xfId="3" applyNumberFormat="1" applyFont="1" applyFill="1" applyBorder="1" applyAlignment="1">
      <alignment horizontal="left" vertical="center" wrapText="1"/>
    </xf>
    <xf numFmtId="0" fontId="5" fillId="4" borderId="1" xfId="0" applyFont="1" applyFill="1" applyBorder="1" applyAlignment="1">
      <alignment horizontal="left" vertical="center" wrapText="1"/>
    </xf>
    <xf numFmtId="167" fontId="26" fillId="4" borderId="1" xfId="0" applyNumberFormat="1" applyFont="1" applyFill="1" applyBorder="1" applyAlignment="1">
      <alignment horizontal="right" vertical="center" wrapText="1"/>
    </xf>
    <xf numFmtId="166" fontId="24" fillId="2" borderId="4" xfId="3" applyFont="1" applyFill="1" applyBorder="1" applyAlignment="1">
      <alignment horizontal="center" vertical="center"/>
    </xf>
    <xf numFmtId="0" fontId="13" fillId="4" borderId="0" xfId="0" applyFont="1" applyFill="1"/>
    <xf numFmtId="0" fontId="9" fillId="4" borderId="1" xfId="0" applyFont="1" applyFill="1" applyBorder="1" applyAlignment="1">
      <alignment horizontal="center" vertical="center" wrapText="1"/>
    </xf>
    <xf numFmtId="0" fontId="13" fillId="4" borderId="1" xfId="0" applyFont="1" applyFill="1" applyBorder="1"/>
    <xf numFmtId="0" fontId="13" fillId="4" borderId="1" xfId="0" applyFont="1" applyFill="1" applyBorder="1" applyAlignment="1">
      <alignment horizontal="center" vertical="center"/>
    </xf>
    <xf numFmtId="0" fontId="13" fillId="4" borderId="1" xfId="0" applyFont="1" applyFill="1" applyBorder="1" applyAlignment="1">
      <alignment vertical="center" wrapText="1"/>
    </xf>
    <xf numFmtId="10" fontId="13" fillId="4" borderId="1" xfId="8" applyNumberFormat="1" applyFont="1" applyFill="1" applyBorder="1" applyAlignment="1">
      <alignment horizontal="center" vertical="center" wrapText="1"/>
    </xf>
    <xf numFmtId="167" fontId="13" fillId="4" borderId="1" xfId="0" applyNumberFormat="1" applyFont="1" applyFill="1" applyBorder="1" applyAlignment="1">
      <alignment horizontal="right" vertical="center" wrapText="1"/>
    </xf>
    <xf numFmtId="169" fontId="13" fillId="4" borderId="1" xfId="3" applyNumberFormat="1" applyFont="1" applyFill="1" applyBorder="1" applyAlignment="1">
      <alignment horizontal="center" vertical="center" wrapText="1"/>
    </xf>
    <xf numFmtId="169" fontId="13" fillId="4" borderId="1" xfId="3" applyNumberFormat="1" applyFont="1" applyFill="1" applyBorder="1" applyAlignment="1">
      <alignment vertical="center" wrapText="1"/>
    </xf>
    <xf numFmtId="0" fontId="13" fillId="4" borderId="1" xfId="0" applyFont="1" applyFill="1" applyBorder="1" applyAlignment="1">
      <alignment horizontal="center" vertical="center" wrapText="1"/>
    </xf>
    <xf numFmtId="10" fontId="13" fillId="4" borderId="1" xfId="8" applyNumberFormat="1" applyFont="1" applyFill="1" applyBorder="1" applyAlignment="1">
      <alignment horizontal="right" vertical="center" wrapText="1"/>
    </xf>
    <xf numFmtId="0" fontId="21" fillId="0" borderId="0" xfId="0" applyFont="1" applyFill="1"/>
    <xf numFmtId="169" fontId="13" fillId="0" borderId="1" xfId="3" applyNumberFormat="1" applyFont="1" applyFill="1" applyBorder="1" applyAlignment="1">
      <alignment horizontal="left" vertical="center" wrapText="1"/>
    </xf>
    <xf numFmtId="167" fontId="13" fillId="0" borderId="1" xfId="0" applyNumberFormat="1" applyFont="1" applyFill="1" applyBorder="1" applyAlignment="1">
      <alignment horizontal="right" vertical="center" wrapText="1"/>
    </xf>
    <xf numFmtId="0" fontId="22" fillId="0" borderId="0" xfId="0" applyFont="1" applyFill="1"/>
    <xf numFmtId="0" fontId="1" fillId="0" borderId="0" xfId="0" applyFont="1" applyFill="1"/>
    <xf numFmtId="0" fontId="21" fillId="0" borderId="1" xfId="0" applyFont="1" applyFill="1" applyBorder="1"/>
    <xf numFmtId="171" fontId="0" fillId="0" borderId="8" xfId="0" applyNumberFormat="1" applyFill="1" applyBorder="1" applyAlignment="1">
      <alignment horizontal="center" vertical="center" wrapText="1"/>
    </xf>
    <xf numFmtId="0" fontId="13" fillId="4" borderId="2" xfId="0" applyFont="1" applyFill="1" applyBorder="1" applyAlignment="1">
      <alignment horizontal="center" vertical="center" wrapText="1"/>
    </xf>
    <xf numFmtId="168" fontId="20" fillId="0" borderId="1" xfId="0" applyNumberFormat="1" applyFont="1" applyBorder="1"/>
    <xf numFmtId="10" fontId="20" fillId="0" borderId="1" xfId="8" applyNumberFormat="1" applyFont="1" applyBorder="1"/>
    <xf numFmtId="168" fontId="15" fillId="0" borderId="1" xfId="0" applyNumberFormat="1" applyFont="1" applyBorder="1"/>
    <xf numFmtId="10" fontId="15" fillId="0" borderId="1" xfId="8" applyNumberFormat="1" applyFont="1" applyBorder="1"/>
    <xf numFmtId="0" fontId="20" fillId="0" borderId="1" xfId="0" applyFont="1" applyFill="1" applyBorder="1"/>
    <xf numFmtId="0" fontId="13" fillId="0" borderId="1" xfId="0" applyFont="1" applyFill="1" applyBorder="1" applyAlignment="1">
      <alignment horizontal="center" vertical="center" wrapText="1"/>
    </xf>
    <xf numFmtId="171" fontId="0" fillId="0" borderId="9" xfId="0" applyNumberFormat="1" applyFill="1" applyBorder="1" applyAlignment="1">
      <alignment horizontal="center" vertical="center" wrapText="1"/>
    </xf>
    <xf numFmtId="0" fontId="13" fillId="0" borderId="2" xfId="0" applyFont="1" applyFill="1" applyBorder="1" applyAlignment="1">
      <alignment horizontal="center" vertical="center" wrapText="1"/>
    </xf>
    <xf numFmtId="168" fontId="20" fillId="0" borderId="1" xfId="0" applyNumberFormat="1" applyFont="1" applyFill="1" applyBorder="1"/>
    <xf numFmtId="171" fontId="0" fillId="0" borderId="1" xfId="0" applyNumberFormat="1" applyFill="1" applyBorder="1" applyAlignment="1">
      <alignment horizontal="center" vertical="center" wrapText="1"/>
    </xf>
    <xf numFmtId="168" fontId="15" fillId="0" borderId="1" xfId="0" applyNumberFormat="1" applyFont="1" applyFill="1" applyBorder="1"/>
    <xf numFmtId="167" fontId="27" fillId="5" borderId="1" xfId="0" applyNumberFormat="1" applyFont="1" applyFill="1" applyBorder="1" applyAlignment="1">
      <alignment horizontal="center" vertical="center" wrapText="1"/>
    </xf>
    <xf numFmtId="10" fontId="27" fillId="5" borderId="1" xfId="8" applyNumberFormat="1" applyFont="1" applyFill="1" applyBorder="1" applyAlignment="1">
      <alignment horizontal="center" vertical="center" wrapText="1"/>
    </xf>
    <xf numFmtId="169" fontId="5" fillId="0" borderId="0" xfId="3" applyNumberFormat="1" applyFont="1" applyFill="1" applyBorder="1" applyAlignment="1">
      <alignment horizontal="center" vertical="center" wrapText="1"/>
    </xf>
    <xf numFmtId="10" fontId="5" fillId="0" borderId="0" xfId="8" applyNumberFormat="1" applyFont="1" applyFill="1" applyBorder="1" applyAlignment="1">
      <alignment horizontal="right" vertical="center" wrapText="1"/>
    </xf>
    <xf numFmtId="0" fontId="6" fillId="4" borderId="1" xfId="0" applyFont="1" applyFill="1" applyBorder="1" applyAlignment="1">
      <alignment vertical="center" wrapText="1"/>
    </xf>
    <xf numFmtId="169" fontId="6" fillId="0" borderId="1" xfId="3" applyNumberFormat="1" applyFont="1" applyFill="1" applyBorder="1" applyAlignment="1">
      <alignment horizontal="left" vertical="center" wrapText="1"/>
    </xf>
    <xf numFmtId="169" fontId="6" fillId="4" borderId="1" xfId="3" applyNumberFormat="1" applyFont="1" applyFill="1" applyBorder="1" applyAlignment="1">
      <alignment horizontal="left" vertical="center" wrapText="1"/>
    </xf>
    <xf numFmtId="169" fontId="6" fillId="5" borderId="1" xfId="3" applyNumberFormat="1" applyFont="1" applyFill="1" applyBorder="1" applyAlignment="1">
      <alignment horizontal="left" vertical="center" wrapText="1"/>
    </xf>
    <xf numFmtId="0" fontId="6" fillId="4" borderId="1" xfId="3" applyNumberFormat="1" applyFont="1" applyFill="1" applyBorder="1" applyAlignment="1">
      <alignment horizontal="left" vertical="center" wrapText="1"/>
    </xf>
    <xf numFmtId="0" fontId="5" fillId="0" borderId="1" xfId="0" applyFont="1" applyBorder="1"/>
    <xf numFmtId="167" fontId="26" fillId="5" borderId="1" xfId="0" applyNumberFormat="1" applyFont="1" applyFill="1" applyBorder="1" applyAlignment="1">
      <alignment horizontal="right" vertical="center" wrapText="1"/>
    </xf>
    <xf numFmtId="0" fontId="5" fillId="6" borderId="1" xfId="0" applyFont="1" applyFill="1" applyBorder="1" applyAlignment="1">
      <alignment horizontal="center" vertical="center" wrapText="1"/>
    </xf>
    <xf numFmtId="166" fontId="8" fillId="0" borderId="1" xfId="3" applyFont="1" applyBorder="1" applyAlignment="1">
      <alignment horizontal="center" vertical="center"/>
    </xf>
    <xf numFmtId="166" fontId="5" fillId="5" borderId="1" xfId="3" applyFont="1" applyFill="1" applyBorder="1" applyAlignment="1">
      <alignment horizontal="right" vertical="center" wrapText="1"/>
    </xf>
    <xf numFmtId="166" fontId="27" fillId="5" borderId="1" xfId="3" applyFont="1" applyFill="1" applyBorder="1" applyAlignment="1">
      <alignment horizontal="center" vertical="center" wrapText="1"/>
    </xf>
    <xf numFmtId="166" fontId="5" fillId="4" borderId="1" xfId="3" applyFont="1" applyFill="1" applyBorder="1" applyAlignment="1">
      <alignment horizontal="right" vertical="center" wrapText="1"/>
    </xf>
    <xf numFmtId="166" fontId="5" fillId="0" borderId="1" xfId="3" applyFont="1" applyBorder="1"/>
    <xf numFmtId="166" fontId="5" fillId="5" borderId="1" xfId="3" applyFont="1" applyFill="1" applyBorder="1"/>
    <xf numFmtId="166" fontId="0" fillId="0" borderId="1" xfId="3" applyFont="1" applyBorder="1"/>
    <xf numFmtId="0" fontId="6" fillId="0" borderId="1" xfId="0" applyNumberFormat="1" applyFont="1" applyFill="1" applyBorder="1" applyAlignment="1">
      <alignment horizontal="right" vertical="center" wrapText="1"/>
    </xf>
    <xf numFmtId="167" fontId="6" fillId="0" borderId="1" xfId="0" applyNumberFormat="1" applyFont="1" applyFill="1" applyBorder="1" applyAlignment="1">
      <alignment horizontal="right" vertical="center" wrapText="1"/>
    </xf>
    <xf numFmtId="166" fontId="6" fillId="4" borderId="1" xfId="3" applyFont="1" applyFill="1" applyBorder="1" applyAlignment="1">
      <alignment horizontal="right" vertical="center" wrapText="1"/>
    </xf>
    <xf numFmtId="166" fontId="6" fillId="0" borderId="1" xfId="3" applyFont="1" applyBorder="1"/>
    <xf numFmtId="169" fontId="6" fillId="4" borderId="1" xfId="3" applyNumberFormat="1" applyFont="1" applyFill="1" applyBorder="1" applyAlignment="1">
      <alignment horizontal="right" vertical="center" wrapText="1"/>
    </xf>
    <xf numFmtId="0" fontId="6" fillId="0" borderId="1" xfId="8" applyNumberFormat="1" applyFont="1" applyFill="1" applyBorder="1" applyAlignment="1">
      <alignment horizontal="right" vertical="center" wrapText="1"/>
    </xf>
    <xf numFmtId="0" fontId="0" fillId="0" borderId="0" xfId="0" applyBorder="1"/>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169" fontId="6" fillId="4" borderId="2" xfId="3" applyNumberFormat="1" applyFont="1" applyFill="1" applyBorder="1" applyAlignment="1">
      <alignment horizontal="left" vertical="center" wrapText="1"/>
    </xf>
    <xf numFmtId="169" fontId="5" fillId="6" borderId="5" xfId="3" applyNumberFormat="1" applyFont="1" applyFill="1" applyBorder="1" applyAlignment="1">
      <alignment horizontal="left" vertical="center" wrapText="1"/>
    </xf>
    <xf numFmtId="0" fontId="22" fillId="0" borderId="0" xfId="0" applyFont="1" applyBorder="1"/>
    <xf numFmtId="0" fontId="14" fillId="8" borderId="7"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6" fillId="4" borderId="1" xfId="0" applyFont="1" applyFill="1" applyBorder="1" applyAlignment="1">
      <alignment vertical="center"/>
    </xf>
    <xf numFmtId="0" fontId="14" fillId="8" borderId="5"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25" fillId="0" borderId="0" xfId="0" applyFont="1" applyBorder="1" applyAlignment="1">
      <alignment horizontal="center" vertical="top" wrapText="1"/>
    </xf>
    <xf numFmtId="0" fontId="10" fillId="0" borderId="1" xfId="0" applyFont="1" applyBorder="1" applyAlignment="1">
      <alignment horizontal="center" vertical="top" wrapText="1"/>
    </xf>
    <xf numFmtId="0" fontId="12" fillId="0" borderId="6" xfId="0" applyFont="1" applyBorder="1" applyAlignment="1">
      <alignment horizontal="center" vertical="center" wrapText="1"/>
    </xf>
    <xf numFmtId="0" fontId="11" fillId="8" borderId="5"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3" xfId="0" applyFont="1" applyFill="1" applyBorder="1" applyAlignment="1">
      <alignment horizontal="center" vertical="center" wrapText="1"/>
    </xf>
    <xf numFmtId="169" fontId="13" fillId="4" borderId="5" xfId="3" applyNumberFormat="1" applyFont="1" applyFill="1" applyBorder="1" applyAlignment="1">
      <alignment horizontal="center" vertical="center" wrapText="1"/>
    </xf>
    <xf numFmtId="169" fontId="13" fillId="4" borderId="4" xfId="3"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4" borderId="2"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2"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10" fontId="13" fillId="4" borderId="1" xfId="8" applyNumberFormat="1" applyFont="1" applyFill="1" applyBorder="1" applyAlignment="1">
      <alignment horizontal="center" vertical="center" wrapText="1"/>
    </xf>
    <xf numFmtId="167" fontId="13" fillId="4" borderId="1" xfId="0" applyNumberFormat="1" applyFont="1" applyFill="1" applyBorder="1" applyAlignment="1">
      <alignment horizontal="center" vertical="center" wrapText="1"/>
    </xf>
  </cellXfs>
  <cellStyles count="9">
    <cellStyle name="Comma" xfId="6" xr:uid="{00000000-0005-0000-0000-000000000000}"/>
    <cellStyle name="Millares" xfId="7" builtinId="3"/>
    <cellStyle name="Moneda" xfId="2" builtinId="4"/>
    <cellStyle name="Moneda [0]" xfId="3" builtinId="7"/>
    <cellStyle name="Moneda 2" xfId="4" xr:uid="{00000000-0005-0000-0000-000004000000}"/>
    <cellStyle name="Moneda 3" xfId="5" xr:uid="{00000000-0005-0000-0000-000005000000}"/>
    <cellStyle name="Normal" xfId="0" builtinId="0"/>
    <cellStyle name="Normal 2" xfId="1" xr:uid="{00000000-0005-0000-0000-000007000000}"/>
    <cellStyle name="Porcentaje" xfId="8" builtinId="5"/>
  </cellStyles>
  <dxfs count="0"/>
  <tableStyles count="0" defaultTableStyle="TableStyleMedium2" defaultPivotStyle="PivotStyleLight16"/>
  <colors>
    <mruColors>
      <color rgb="FFD9D9D9"/>
      <color rgb="FF0F3D38"/>
      <color rgb="FF006600"/>
      <color rgb="FF004442"/>
      <color rgb="FFEEC100"/>
      <color rgb="FF005E5C"/>
      <color rgb="FFF2F2F2"/>
      <color rgb="FF006666"/>
      <color rgb="FF6D1309"/>
      <color rgb="FF821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190500</xdr:colOff>
      <xdr:row>26</xdr:row>
      <xdr:rowOff>139700</xdr:rowOff>
    </xdr:from>
    <xdr:to>
      <xdr:col>6</xdr:col>
      <xdr:colOff>2000250</xdr:colOff>
      <xdr:row>37</xdr:row>
      <xdr:rowOff>127000</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rot="5400000">
          <a:off x="2339975" y="4276725"/>
          <a:ext cx="2082800" cy="6381750"/>
        </a:xfrm>
        <a:prstGeom prst="rect">
          <a:avLst/>
        </a:prstGeom>
        <a:gradFill flip="none" rotWithShape="1">
          <a:gsLst>
            <a:gs pos="0">
              <a:srgbClr val="0F3D38">
                <a:lumMod val="67000"/>
              </a:srgbClr>
            </a:gs>
            <a:gs pos="48000">
              <a:srgbClr val="0F3D38">
                <a:lumMod val="97000"/>
                <a:lumOff val="3000"/>
              </a:srgbClr>
            </a:gs>
            <a:gs pos="100000">
              <a:srgbClr val="0F3D38">
                <a:lumMod val="60000"/>
                <a:lumOff val="40000"/>
              </a:srgbClr>
            </a:gs>
          </a:gsLst>
          <a:lin ang="16200000" scaled="1"/>
          <a:tileRect/>
        </a:gradFill>
        <a:ln w="25400" cap="flat" cmpd="sng" algn="ctr">
          <a:noFill/>
          <a:prstDash val="solid"/>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xdr:from>
      <xdr:col>0</xdr:col>
      <xdr:colOff>539750</xdr:colOff>
      <xdr:row>24</xdr:row>
      <xdr:rowOff>152400</xdr:rowOff>
    </xdr:from>
    <xdr:to>
      <xdr:col>6</xdr:col>
      <xdr:colOff>2076450</xdr:colOff>
      <xdr:row>36</xdr:row>
      <xdr:rowOff>0</xdr:rowOff>
    </xdr:to>
    <xdr:sp macro="" textlink="">
      <xdr:nvSpPr>
        <xdr:cNvPr id="6" name="Cuadro de texto 20">
          <a:extLst>
            <a:ext uri="{FF2B5EF4-FFF2-40B4-BE49-F238E27FC236}">
              <a16:creationId xmlns:a16="http://schemas.microsoft.com/office/drawing/2014/main" id="{00000000-0008-0000-0000-000006000000}"/>
            </a:ext>
          </a:extLst>
        </xdr:cNvPr>
        <xdr:cNvSpPr txBox="1"/>
      </xdr:nvSpPr>
      <xdr:spPr>
        <a:xfrm>
          <a:off x="539750" y="6057900"/>
          <a:ext cx="6108700" cy="2133600"/>
        </a:xfrm>
        <a:prstGeom prst="rect">
          <a:avLst/>
        </a:prstGeom>
        <a:solidFill>
          <a:schemeClr val="bg2">
            <a:lumMod val="25000"/>
            <a:alpha val="59000"/>
          </a:schemeClr>
        </a:solidFill>
        <a:ln w="25400" cap="flat" cmpd="sng" algn="ctr">
          <a:noFill/>
          <a:prstDash val="solid"/>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scene3d>
            <a:camera prst="orthographicFront"/>
            <a:lightRig rig="threePt" dir="t"/>
          </a:scene3d>
          <a:sp3d extrusionH="57150">
            <a:bevelT w="38100" h="38100"/>
          </a:sp3d>
        </a:bodyPr>
        <a:lstStyle/>
        <a:p>
          <a:pPr algn="ctr">
            <a:lnSpc>
              <a:spcPct val="120000"/>
            </a:lnSpc>
            <a:spcBef>
              <a:spcPts val="200"/>
            </a:spcBef>
            <a:spcAft>
              <a:spcPts val="0"/>
            </a:spcAft>
          </a:pPr>
          <a:r>
            <a:rPr lang="es-CO" sz="1200" b="1" kern="1000">
              <a:solidFill>
                <a:srgbClr val="FFFFFF"/>
              </a:solidFill>
              <a:effectLst>
                <a:outerShdw blurRad="50800" dist="38100" algn="l">
                  <a:srgbClr val="000000">
                    <a:alpha val="40000"/>
                  </a:srgbClr>
                </a:outerShdw>
              </a:effectLst>
              <a:ea typeface="Cambria" panose="02040503050406030204" pitchFamily="18" charset="0"/>
              <a:cs typeface="Angsana New" panose="02020603050405020304" pitchFamily="18" charset="-34"/>
            </a:rPr>
            <a:t> </a:t>
          </a:r>
          <a:endParaRPr lang="es-CO" sz="1000" kern="1000">
            <a:solidFill>
              <a:srgbClr val="595959"/>
            </a:solidFill>
            <a:effectLst/>
            <a:ea typeface="Cambria" panose="02040503050406030204" pitchFamily="18" charset="0"/>
            <a:cs typeface="Angsana New" panose="02020603050405020304" pitchFamily="18" charset="-34"/>
          </a:endParaRPr>
        </a:p>
      </xdr:txBody>
    </xdr:sp>
    <xdr:clientData/>
  </xdr:twoCellAnchor>
  <xdr:twoCellAnchor>
    <xdr:from>
      <xdr:col>0</xdr:col>
      <xdr:colOff>571500</xdr:colOff>
      <xdr:row>26</xdr:row>
      <xdr:rowOff>63500</xdr:rowOff>
    </xdr:from>
    <xdr:to>
      <xdr:col>6</xdr:col>
      <xdr:colOff>2032000</xdr:colOff>
      <xdr:row>35</xdr:row>
      <xdr:rowOff>158750</xdr:rowOff>
    </xdr:to>
    <xdr:sp macro="" textlink="">
      <xdr:nvSpPr>
        <xdr:cNvPr id="7" name="Cuadro de texto 19">
          <a:extLst>
            <a:ext uri="{FF2B5EF4-FFF2-40B4-BE49-F238E27FC236}">
              <a16:creationId xmlns:a16="http://schemas.microsoft.com/office/drawing/2014/main" id="{00000000-0008-0000-0000-000007000000}"/>
            </a:ext>
          </a:extLst>
        </xdr:cNvPr>
        <xdr:cNvSpPr txBox="1"/>
      </xdr:nvSpPr>
      <xdr:spPr>
        <a:xfrm>
          <a:off x="571500" y="6350000"/>
          <a:ext cx="6032500" cy="18097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20000"/>
            </a:lnSpc>
            <a:spcBef>
              <a:spcPts val="200"/>
            </a:spcBef>
            <a:spcAft>
              <a:spcPts val="0"/>
            </a:spcAft>
          </a:pPr>
          <a:r>
            <a:rPr lang="es-CO" sz="2400" b="1" i="1" kern="1000">
              <a:solidFill>
                <a:srgbClr val="D9D9D9"/>
              </a:solidFill>
              <a:effectLst>
                <a:outerShdw blurRad="50800" dist="38100" algn="l">
                  <a:srgbClr val="000000">
                    <a:alpha val="40000"/>
                  </a:srgbClr>
                </a:outerShdw>
              </a:effectLst>
              <a:latin typeface="Arial" panose="020B0604020202020204" pitchFamily="34" charset="0"/>
              <a:ea typeface="Cambria" panose="02040503050406030204" pitchFamily="18" charset="0"/>
              <a:cs typeface="Angsana New" panose="02020603050405020304" pitchFamily="18" charset="-34"/>
            </a:rPr>
            <a:t>Plan Operativo Anual de Inversiones</a:t>
          </a:r>
          <a:endParaRPr lang="es-CO" sz="2400" b="1" kern="1000">
            <a:solidFill>
              <a:srgbClr val="595959"/>
            </a:solidFill>
            <a:effectLst/>
            <a:ea typeface="Cambria" panose="02040503050406030204" pitchFamily="18" charset="0"/>
            <a:cs typeface="Angsana New" panose="02020603050405020304" pitchFamily="18" charset="-34"/>
          </a:endParaRPr>
        </a:p>
        <a:p>
          <a:pPr algn="ctr">
            <a:lnSpc>
              <a:spcPct val="120000"/>
            </a:lnSpc>
            <a:spcBef>
              <a:spcPts val="200"/>
            </a:spcBef>
            <a:spcAft>
              <a:spcPts val="0"/>
            </a:spcAft>
          </a:pPr>
          <a:r>
            <a:rPr lang="es-CO" sz="2400" b="1" i="1" kern="1000">
              <a:solidFill>
                <a:srgbClr val="D9D9D9"/>
              </a:solidFill>
              <a:effectLst>
                <a:outerShdw blurRad="50800" dist="38100" algn="l">
                  <a:srgbClr val="000000">
                    <a:alpha val="40000"/>
                  </a:srgbClr>
                </a:outerShdw>
              </a:effectLst>
              <a:latin typeface="Arial" panose="020B0604020202020204" pitchFamily="34" charset="0"/>
              <a:ea typeface="Cambria" panose="02040503050406030204" pitchFamily="18" charset="0"/>
              <a:cs typeface="Angsana New" panose="02020603050405020304" pitchFamily="18" charset="-34"/>
            </a:rPr>
            <a:t>POAI 2018</a:t>
          </a:r>
        </a:p>
        <a:p>
          <a:pPr algn="ctr">
            <a:lnSpc>
              <a:spcPct val="120000"/>
            </a:lnSpc>
            <a:spcBef>
              <a:spcPts val="200"/>
            </a:spcBef>
            <a:spcAft>
              <a:spcPts val="0"/>
            </a:spcAft>
          </a:pPr>
          <a:r>
            <a:rPr lang="es-CO" sz="2400" b="1" i="1" kern="1000">
              <a:solidFill>
                <a:srgbClr val="D9D9D9"/>
              </a:solidFill>
              <a:effectLst>
                <a:outerShdw blurRad="50800" dist="38100" algn="l">
                  <a:srgbClr val="000000">
                    <a:alpha val="40000"/>
                  </a:srgbClr>
                </a:outerShdw>
              </a:effectLst>
              <a:latin typeface="Arial" panose="020B0604020202020204" pitchFamily="34" charset="0"/>
              <a:ea typeface="Cambria" panose="02040503050406030204" pitchFamily="18" charset="0"/>
              <a:cs typeface="Angsana New" panose="02020603050405020304" pitchFamily="18" charset="-34"/>
            </a:rPr>
            <a:t>Dirección de Planeación Institucional </a:t>
          </a:r>
          <a:endParaRPr lang="es-CO" sz="2400" b="1" kern="1000">
            <a:solidFill>
              <a:srgbClr val="595959"/>
            </a:solidFill>
            <a:effectLst/>
            <a:ea typeface="Cambria" panose="02040503050406030204" pitchFamily="18" charset="0"/>
            <a:cs typeface="Angsana New" panose="02020603050405020304" pitchFamily="18" charset="-34"/>
          </a:endParaRPr>
        </a:p>
      </xdr:txBody>
    </xdr:sp>
    <xdr:clientData/>
  </xdr:twoCellAnchor>
  <xdr:twoCellAnchor editAs="oneCell">
    <xdr:from>
      <xdr:col>0</xdr:col>
      <xdr:colOff>0</xdr:colOff>
      <xdr:row>1</xdr:row>
      <xdr:rowOff>15875</xdr:rowOff>
    </xdr:from>
    <xdr:to>
      <xdr:col>7</xdr:col>
      <xdr:colOff>0</xdr:colOff>
      <xdr:row>21</xdr:row>
      <xdr:rowOff>186530</xdr:rowOff>
    </xdr:to>
    <xdr:pic>
      <xdr:nvPicPr>
        <xdr:cNvPr id="9" name="Imagen 8" descr="https://scontent-bog1-1.xx.fbcdn.net/v/t31.0-8/20286841_690746294450891_1940206954813301760_o.jpg?oh=cfdd8858870007835376e468cae6998f&amp;oe=5A19C518">
          <a:extLst>
            <a:ext uri="{FF2B5EF4-FFF2-40B4-BE49-F238E27FC236}">
              <a16:creationId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9337" r="13840"/>
        <a:stretch/>
      </xdr:blipFill>
      <xdr:spPr bwMode="auto">
        <a:xfrm>
          <a:off x="0" y="206375"/>
          <a:ext cx="6715125" cy="4008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571500</xdr:colOff>
      <xdr:row>39</xdr:row>
      <xdr:rowOff>0</xdr:rowOff>
    </xdr:from>
    <xdr:to>
      <xdr:col>7</xdr:col>
      <xdr:colOff>133350</xdr:colOff>
      <xdr:row>46</xdr:row>
      <xdr:rowOff>123825</xdr:rowOff>
    </xdr:to>
    <xdr:pic>
      <xdr:nvPicPr>
        <xdr:cNvPr id="10" name="Imagen 9" descr="UCundinamarca">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0" y="8921750"/>
          <a:ext cx="4768850" cy="145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524549</xdr:colOff>
      <xdr:row>1</xdr:row>
      <xdr:rowOff>47626</xdr:rowOff>
    </xdr:from>
    <xdr:to>
      <xdr:col>3</xdr:col>
      <xdr:colOff>174625</xdr:colOff>
      <xdr:row>3</xdr:row>
      <xdr:rowOff>279400</xdr:rowOff>
    </xdr:to>
    <xdr:pic>
      <xdr:nvPicPr>
        <xdr:cNvPr id="3" name="Imagen 2" descr="https://www.ucundinamarca.edu.co/images/iconos/escudo-ucundinamarca.png">
          <a:extLst>
            <a:ext uri="{FF2B5EF4-FFF2-40B4-BE49-F238E27FC236}">
              <a16:creationId xmlns:a16="http://schemas.microsoft.com/office/drawing/2014/main" id="{88645822-8CE0-4D03-92F9-397A89EA694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1080174" y="349251"/>
          <a:ext cx="681951" cy="873124"/>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32"/>
  <sheetViews>
    <sheetView view="pageBreakPreview" topLeftCell="A31" zoomScale="80" zoomScaleNormal="50" zoomScaleSheetLayoutView="80" workbookViewId="0">
      <selection activeCell="E12" sqref="E12"/>
    </sheetView>
  </sheetViews>
  <sheetFormatPr baseColWidth="10" defaultColWidth="10.7109375" defaultRowHeight="15" x14ac:dyDescent="0.25"/>
  <cols>
    <col min="7" max="7" width="32.28515625" customWidth="1"/>
    <col min="8" max="8" width="21.140625" customWidth="1"/>
  </cols>
  <sheetData>
    <row r="4" spans="1:2" ht="27" customHeight="1" x14ac:dyDescent="0.25"/>
    <row r="9" spans="1:2" x14ac:dyDescent="0.25">
      <c r="A9" s="1"/>
      <c r="B9" s="1"/>
    </row>
    <row r="10" spans="1:2" x14ac:dyDescent="0.25">
      <c r="A10" s="1"/>
      <c r="B10" s="1"/>
    </row>
    <row r="11" spans="1:2" x14ac:dyDescent="0.25">
      <c r="A11" s="1"/>
      <c r="B11" s="1"/>
    </row>
    <row r="14" spans="1:2" ht="4.5" customHeight="1" x14ac:dyDescent="0.25"/>
    <row r="32" ht="15.6" customHeight="1" x14ac:dyDescent="0.25"/>
  </sheetData>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GC115"/>
  <sheetViews>
    <sheetView tabSelected="1" zoomScale="90" zoomScaleNormal="90" workbookViewId="0">
      <selection activeCell="U1" sqref="U1:Z1048576"/>
    </sheetView>
  </sheetViews>
  <sheetFormatPr baseColWidth="10" defaultColWidth="21.28515625" defaultRowHeight="12" x14ac:dyDescent="0.2"/>
  <cols>
    <col min="1" max="1" width="0.7109375" style="2" customWidth="1"/>
    <col min="2" max="2" width="7.5703125" style="29" customWidth="1"/>
    <col min="3" max="3" width="15.5703125" style="8" customWidth="1"/>
    <col min="4" max="4" width="19.85546875" style="41" customWidth="1"/>
    <col min="5" max="5" width="19.28515625" style="18" customWidth="1"/>
    <col min="6" max="12" width="19.28515625" style="19" customWidth="1"/>
    <col min="13" max="13" width="19.28515625" style="86" customWidth="1"/>
    <col min="14" max="19" width="19.28515625" style="19" customWidth="1"/>
    <col min="20" max="20" width="19.28515625" style="3" customWidth="1"/>
    <col min="21" max="21" width="23.28515625" style="2" hidden="1" customWidth="1"/>
    <col min="22" max="26" width="21.28515625" style="2" hidden="1" customWidth="1"/>
    <col min="27" max="16384" width="21.28515625" style="2"/>
  </cols>
  <sheetData>
    <row r="1" spans="1:181" s="5" customFormat="1" ht="24" customHeight="1" x14ac:dyDescent="0.2">
      <c r="A1" s="5" t="s">
        <v>14</v>
      </c>
      <c r="B1" s="17"/>
      <c r="C1" s="7"/>
      <c r="D1" s="30"/>
      <c r="E1" s="17"/>
      <c r="F1" s="17"/>
      <c r="G1" s="17"/>
      <c r="H1" s="17"/>
      <c r="I1" s="17"/>
      <c r="J1" s="17"/>
      <c r="K1" s="17"/>
      <c r="L1" s="17"/>
      <c r="M1" s="83"/>
      <c r="N1" s="17"/>
      <c r="O1" s="17"/>
      <c r="P1" s="17"/>
      <c r="Q1" s="17"/>
      <c r="R1" s="17"/>
      <c r="S1" s="17"/>
      <c r="T1" s="6"/>
    </row>
    <row r="2" spans="1:181" s="7" customFormat="1" ht="25.5" customHeight="1" x14ac:dyDescent="0.2">
      <c r="B2" s="220"/>
      <c r="C2" s="220"/>
      <c r="D2" s="220"/>
      <c r="E2" s="213" t="s">
        <v>86</v>
      </c>
      <c r="F2" s="221"/>
      <c r="G2" s="221"/>
      <c r="H2" s="221"/>
      <c r="I2" s="221"/>
      <c r="J2" s="221"/>
      <c r="K2" s="221"/>
      <c r="L2" s="221"/>
      <c r="M2" s="221"/>
      <c r="N2" s="221"/>
      <c r="O2" s="221"/>
      <c r="P2" s="221"/>
      <c r="Q2" s="221"/>
      <c r="R2" s="214"/>
      <c r="S2" s="213" t="s">
        <v>166</v>
      </c>
      <c r="T2" s="214"/>
    </row>
    <row r="3" spans="1:181" s="7" customFormat="1" ht="25.5" customHeight="1" x14ac:dyDescent="0.2">
      <c r="B3" s="220"/>
      <c r="C3" s="220"/>
      <c r="D3" s="220"/>
      <c r="E3" s="213" t="s">
        <v>85</v>
      </c>
      <c r="F3" s="221"/>
      <c r="G3" s="221"/>
      <c r="H3" s="221"/>
      <c r="I3" s="221"/>
      <c r="J3" s="221"/>
      <c r="K3" s="221"/>
      <c r="L3" s="221"/>
      <c r="M3" s="221"/>
      <c r="N3" s="221"/>
      <c r="O3" s="221"/>
      <c r="P3" s="221"/>
      <c r="Q3" s="221"/>
      <c r="R3" s="214"/>
      <c r="S3" s="213" t="s">
        <v>167</v>
      </c>
      <c r="T3" s="214"/>
    </row>
    <row r="4" spans="1:181" s="7" customFormat="1" ht="25.5" customHeight="1" x14ac:dyDescent="0.2">
      <c r="B4" s="220"/>
      <c r="C4" s="220"/>
      <c r="D4" s="220"/>
      <c r="E4" s="213" t="s">
        <v>168</v>
      </c>
      <c r="F4" s="221"/>
      <c r="G4" s="221"/>
      <c r="H4" s="221"/>
      <c r="I4" s="221"/>
      <c r="J4" s="221"/>
      <c r="K4" s="221"/>
      <c r="L4" s="221"/>
      <c r="M4" s="221"/>
      <c r="N4" s="221"/>
      <c r="O4" s="221"/>
      <c r="P4" s="221"/>
      <c r="Q4" s="221"/>
      <c r="R4" s="214"/>
      <c r="S4" s="213" t="s">
        <v>169</v>
      </c>
      <c r="T4" s="214"/>
    </row>
    <row r="5" spans="1:181" s="7" customFormat="1" ht="25.5" customHeight="1" x14ac:dyDescent="0.2">
      <c r="B5" s="91"/>
      <c r="C5" s="91"/>
      <c r="D5" s="91"/>
      <c r="E5" s="9"/>
      <c r="F5" s="9"/>
      <c r="G5" s="9"/>
      <c r="H5" s="9"/>
      <c r="I5" s="9"/>
      <c r="J5" s="9"/>
      <c r="K5" s="9"/>
      <c r="L5" s="9"/>
      <c r="M5" s="9"/>
      <c r="N5" s="9"/>
      <c r="O5" s="9"/>
      <c r="P5" s="9"/>
      <c r="Q5" s="9"/>
      <c r="R5" s="9"/>
      <c r="S5" s="9"/>
      <c r="T5" s="9"/>
    </row>
    <row r="6" spans="1:181" s="7" customFormat="1" ht="44.25" customHeight="1" x14ac:dyDescent="0.2">
      <c r="B6" s="219" t="s">
        <v>179</v>
      </c>
      <c r="C6" s="219"/>
      <c r="D6" s="219"/>
      <c r="E6" s="219"/>
      <c r="F6" s="219"/>
      <c r="G6" s="219"/>
      <c r="H6" s="219"/>
      <c r="I6" s="219"/>
      <c r="J6" s="219"/>
      <c r="K6" s="219"/>
      <c r="L6" s="219"/>
      <c r="M6" s="219"/>
      <c r="N6" s="219"/>
      <c r="O6" s="219"/>
      <c r="P6" s="219"/>
      <c r="Q6" s="219"/>
      <c r="R6" s="219"/>
      <c r="S6" s="219"/>
      <c r="T6" s="219"/>
    </row>
    <row r="7" spans="1:181" s="5" customFormat="1" ht="16.5" customHeight="1" x14ac:dyDescent="0.2">
      <c r="B7" s="17"/>
      <c r="C7" s="7"/>
      <c r="D7" s="30"/>
      <c r="F7" s="17"/>
      <c r="G7" s="17"/>
      <c r="H7" s="17"/>
      <c r="I7" s="17"/>
      <c r="J7" s="17"/>
      <c r="K7" s="17"/>
      <c r="L7" s="17"/>
      <c r="M7" s="83"/>
      <c r="N7" s="17"/>
      <c r="O7" s="17"/>
      <c r="P7" s="17"/>
      <c r="Q7" s="17"/>
      <c r="R7" s="17"/>
      <c r="S7" s="17"/>
      <c r="T7" s="6"/>
    </row>
    <row r="8" spans="1:181" s="5" customFormat="1" ht="17.25" customHeight="1" x14ac:dyDescent="0.2">
      <c r="B8" s="17"/>
      <c r="C8" s="215" t="s">
        <v>118</v>
      </c>
      <c r="D8" s="215"/>
      <c r="E8" s="215"/>
      <c r="F8" s="17"/>
      <c r="G8" s="17"/>
      <c r="H8" s="17"/>
      <c r="I8" s="17"/>
      <c r="J8" s="17"/>
      <c r="K8" s="17"/>
      <c r="L8" s="17"/>
      <c r="M8" s="83"/>
      <c r="N8" s="17"/>
      <c r="O8" s="17"/>
      <c r="P8" s="17"/>
      <c r="Q8" s="17"/>
      <c r="R8" s="17"/>
      <c r="S8" s="17"/>
      <c r="T8" s="6"/>
    </row>
    <row r="9" spans="1:181" s="5" customFormat="1" ht="17.25" customHeight="1" x14ac:dyDescent="0.2">
      <c r="B9" s="17"/>
      <c r="C9" s="215" t="s">
        <v>116</v>
      </c>
      <c r="D9" s="215"/>
      <c r="E9" s="215"/>
      <c r="F9" s="17"/>
      <c r="G9" s="17"/>
      <c r="H9" s="17"/>
      <c r="I9" s="17"/>
      <c r="J9" s="17"/>
      <c r="K9" s="17"/>
      <c r="L9" s="17"/>
      <c r="M9" s="83"/>
      <c r="N9" s="17"/>
      <c r="O9" s="17"/>
      <c r="P9" s="17"/>
      <c r="Q9" s="17"/>
      <c r="R9" s="17"/>
      <c r="S9" s="17"/>
      <c r="T9" s="6"/>
    </row>
    <row r="10" spans="1:181" s="5" customFormat="1" ht="16.5" customHeight="1" x14ac:dyDescent="0.2">
      <c r="B10" s="17"/>
      <c r="C10" s="7"/>
      <c r="D10" s="30"/>
      <c r="E10" s="17"/>
      <c r="F10" s="17"/>
      <c r="G10" s="17"/>
      <c r="H10" s="17"/>
      <c r="I10" s="17"/>
      <c r="J10" s="17"/>
      <c r="K10" s="17"/>
      <c r="L10" s="17"/>
      <c r="M10" s="83"/>
      <c r="N10" s="17"/>
      <c r="O10" s="17"/>
      <c r="P10" s="17"/>
      <c r="Q10" s="17"/>
      <c r="R10" s="17"/>
      <c r="S10" s="17"/>
      <c r="T10" s="6"/>
      <c r="X10" s="42">
        <v>1</v>
      </c>
    </row>
    <row r="11" spans="1:181" ht="15" customHeight="1" x14ac:dyDescent="0.2">
      <c r="A11" s="4"/>
      <c r="B11" s="208" t="s">
        <v>87</v>
      </c>
      <c r="C11" s="208" t="s">
        <v>88</v>
      </c>
      <c r="D11" s="208" t="s">
        <v>89</v>
      </c>
      <c r="E11" s="216" t="s">
        <v>8</v>
      </c>
      <c r="F11" s="217"/>
      <c r="G11" s="217"/>
      <c r="H11" s="217"/>
      <c r="I11" s="217"/>
      <c r="J11" s="217"/>
      <c r="K11" s="217"/>
      <c r="L11" s="217"/>
      <c r="M11" s="217"/>
      <c r="N11" s="217"/>
      <c r="O11" s="217"/>
      <c r="P11" s="217"/>
      <c r="Q11" s="217"/>
      <c r="R11" s="217"/>
      <c r="S11" s="218"/>
      <c r="T11" s="21"/>
      <c r="U11" s="210" t="s">
        <v>146</v>
      </c>
      <c r="V11" s="211"/>
      <c r="W11" s="211"/>
      <c r="X11" s="211"/>
      <c r="Y11" s="211"/>
      <c r="Z11" s="212"/>
    </row>
    <row r="12" spans="1:181" s="4" customFormat="1" ht="36" customHeight="1" x14ac:dyDescent="0.2">
      <c r="B12" s="209"/>
      <c r="C12" s="209"/>
      <c r="D12" s="209"/>
      <c r="E12" s="15" t="s">
        <v>65</v>
      </c>
      <c r="F12" s="16" t="s">
        <v>21</v>
      </c>
      <c r="G12" s="16" t="s">
        <v>22</v>
      </c>
      <c r="H12" s="16" t="s">
        <v>29</v>
      </c>
      <c r="I12" s="16" t="s">
        <v>28</v>
      </c>
      <c r="J12" s="16" t="s">
        <v>68</v>
      </c>
      <c r="K12" s="16" t="s">
        <v>56</v>
      </c>
      <c r="L12" s="16" t="s">
        <v>58</v>
      </c>
      <c r="M12" s="84" t="s">
        <v>23</v>
      </c>
      <c r="N12" s="16" t="s">
        <v>24</v>
      </c>
      <c r="O12" s="16" t="s">
        <v>55</v>
      </c>
      <c r="P12" s="16" t="s">
        <v>117</v>
      </c>
      <c r="Q12" s="16" t="s">
        <v>75</v>
      </c>
      <c r="R12" s="16" t="s">
        <v>115</v>
      </c>
      <c r="S12" s="16" t="s">
        <v>97</v>
      </c>
      <c r="T12" s="16" t="s">
        <v>60</v>
      </c>
      <c r="U12" s="16" t="s">
        <v>140</v>
      </c>
      <c r="V12" s="16" t="s">
        <v>141</v>
      </c>
      <c r="W12" s="16" t="s">
        <v>142</v>
      </c>
      <c r="X12" s="16" t="s">
        <v>143</v>
      </c>
      <c r="Y12" s="16" t="s">
        <v>95</v>
      </c>
      <c r="Z12" s="16" t="s">
        <v>96</v>
      </c>
    </row>
    <row r="13" spans="1:181" s="43" customFormat="1" ht="26.25" customHeight="1" x14ac:dyDescent="0.15">
      <c r="B13" s="44">
        <v>410101</v>
      </c>
      <c r="C13" s="45" t="s">
        <v>0</v>
      </c>
      <c r="D13" s="31">
        <f>+K14</f>
        <v>570000000</v>
      </c>
      <c r="E13" s="46"/>
      <c r="F13" s="46">
        <v>150000000</v>
      </c>
      <c r="G13" s="46"/>
      <c r="H13" s="46"/>
      <c r="I13" s="46"/>
      <c r="J13" s="46"/>
      <c r="K13" s="46"/>
      <c r="L13" s="46"/>
      <c r="M13" s="48"/>
      <c r="N13" s="46"/>
      <c r="O13" s="46"/>
      <c r="P13" s="46"/>
      <c r="Q13" s="46">
        <v>120000000</v>
      </c>
      <c r="R13" s="46">
        <v>300000000</v>
      </c>
      <c r="S13" s="46"/>
      <c r="T13" s="46">
        <f>SUM(E13:S13)</f>
        <v>570000000</v>
      </c>
      <c r="U13" s="47">
        <v>268403646</v>
      </c>
      <c r="V13" s="47">
        <v>233931869.91999999</v>
      </c>
      <c r="W13" s="46">
        <v>169268646</v>
      </c>
      <c r="X13" s="48">
        <f>U13*$X$10/D13</f>
        <v>0.47088358947368419</v>
      </c>
      <c r="Y13" s="48">
        <f>+W13*$X$10/D13</f>
        <v>0.29696253684210527</v>
      </c>
      <c r="Z13" s="46">
        <f>+T13-W13</f>
        <v>400731354</v>
      </c>
    </row>
    <row r="14" spans="1:181" s="32" customFormat="1" ht="46.5" customHeight="1" x14ac:dyDescent="0.15">
      <c r="E14" s="31" t="s">
        <v>138</v>
      </c>
      <c r="F14" s="49">
        <v>12</v>
      </c>
      <c r="G14" s="50" t="s">
        <v>38</v>
      </c>
      <c r="H14" s="31" t="s">
        <v>139</v>
      </c>
      <c r="I14" s="51" t="s">
        <v>148</v>
      </c>
      <c r="J14" s="31" t="s">
        <v>89</v>
      </c>
      <c r="K14" s="35">
        <v>570000000</v>
      </c>
      <c r="L14" s="93" t="s">
        <v>165</v>
      </c>
      <c r="M14" s="94">
        <v>0.47089999999999999</v>
      </c>
      <c r="N14" s="92"/>
      <c r="O14" s="92"/>
      <c r="P14" s="92"/>
      <c r="Q14" s="92"/>
      <c r="R14" s="92"/>
      <c r="S14" s="92"/>
      <c r="T14" s="92"/>
      <c r="X14" s="53"/>
      <c r="Y14" s="53"/>
    </row>
    <row r="15" spans="1:181" s="54" customFormat="1" ht="26.25" customHeight="1" x14ac:dyDescent="0.15">
      <c r="A15" s="43"/>
      <c r="B15" s="44">
        <v>410102</v>
      </c>
      <c r="C15" s="45" t="s">
        <v>1</v>
      </c>
      <c r="D15" s="33">
        <f>+K16</f>
        <v>610000000</v>
      </c>
      <c r="E15" s="46"/>
      <c r="F15" s="46">
        <v>120000000</v>
      </c>
      <c r="G15" s="46"/>
      <c r="H15" s="46"/>
      <c r="I15" s="46"/>
      <c r="J15" s="46"/>
      <c r="K15" s="46"/>
      <c r="L15" s="95"/>
      <c r="M15" s="94"/>
      <c r="N15" s="46"/>
      <c r="O15" s="46"/>
      <c r="P15" s="46"/>
      <c r="Q15" s="46">
        <v>490000000</v>
      </c>
      <c r="R15" s="46"/>
      <c r="S15" s="46"/>
      <c r="T15" s="46">
        <f t="shared" ref="T15:T72" si="0">SUM(E15:S15)</f>
        <v>610000000</v>
      </c>
      <c r="U15" s="47">
        <v>104643480</v>
      </c>
      <c r="V15" s="46">
        <v>96345360</v>
      </c>
      <c r="W15" s="46">
        <v>96362320</v>
      </c>
      <c r="X15" s="48">
        <f t="shared" ref="X15:X72" si="1">U15*$X$10/D15</f>
        <v>0.17154668852459015</v>
      </c>
      <c r="Y15" s="48">
        <f t="shared" ref="Y15:Y72" si="2">+W15*$X$10/D15</f>
        <v>0.15797101639344263</v>
      </c>
      <c r="Z15" s="46">
        <f t="shared" ref="Z15:Z72" si="3">+T15-W15</f>
        <v>513637680</v>
      </c>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row>
    <row r="16" spans="1:181" s="32" customFormat="1" ht="39" customHeight="1" x14ac:dyDescent="0.15">
      <c r="E16" s="31" t="s">
        <v>138</v>
      </c>
      <c r="F16" s="49">
        <v>18</v>
      </c>
      <c r="G16" s="50" t="s">
        <v>39</v>
      </c>
      <c r="H16" s="31" t="s">
        <v>139</v>
      </c>
      <c r="I16" s="51" t="s">
        <v>147</v>
      </c>
      <c r="J16" s="31" t="s">
        <v>89</v>
      </c>
      <c r="K16" s="35">
        <v>610000000</v>
      </c>
      <c r="L16" s="93" t="s">
        <v>165</v>
      </c>
      <c r="M16" s="94">
        <v>0.17150000000000001</v>
      </c>
      <c r="N16" s="92"/>
      <c r="O16" s="92"/>
      <c r="P16" s="92"/>
      <c r="Q16" s="92"/>
      <c r="R16" s="92"/>
      <c r="S16" s="92"/>
      <c r="T16" s="92"/>
      <c r="X16" s="53"/>
      <c r="Y16" s="53"/>
    </row>
    <row r="17" spans="2:26" s="43" customFormat="1" ht="26.25" customHeight="1" x14ac:dyDescent="0.15">
      <c r="B17" s="44">
        <v>410103</v>
      </c>
      <c r="C17" s="45" t="s">
        <v>20</v>
      </c>
      <c r="D17" s="33">
        <f>SUM(K18:K33)</f>
        <v>3271094044.23</v>
      </c>
      <c r="E17" s="46"/>
      <c r="F17" s="46">
        <v>145000000</v>
      </c>
      <c r="G17" s="46">
        <v>100000000</v>
      </c>
      <c r="H17" s="46">
        <v>13576578</v>
      </c>
      <c r="I17" s="46"/>
      <c r="J17" s="46">
        <v>196136782.88999999</v>
      </c>
      <c r="K17" s="46">
        <v>16466487.34</v>
      </c>
      <c r="L17" s="95">
        <v>688700</v>
      </c>
      <c r="M17" s="94"/>
      <c r="N17" s="46">
        <v>69701625</v>
      </c>
      <c r="O17" s="46"/>
      <c r="P17" s="46">
        <v>48324576</v>
      </c>
      <c r="Q17" s="46">
        <f>2716199295-35000000</f>
        <v>2681199295</v>
      </c>
      <c r="R17" s="46"/>
      <c r="S17" s="46"/>
      <c r="T17" s="46">
        <f t="shared" si="0"/>
        <v>3271094044.23</v>
      </c>
      <c r="U17" s="47">
        <v>2251083221</v>
      </c>
      <c r="V17" s="46">
        <v>1949217785</v>
      </c>
      <c r="W17" s="46">
        <v>388259369</v>
      </c>
      <c r="X17" s="48">
        <f t="shared" si="1"/>
        <v>0.68817441215753683</v>
      </c>
      <c r="Y17" s="48">
        <f t="shared" si="2"/>
        <v>0.11869404051065563</v>
      </c>
      <c r="Z17" s="46">
        <f t="shared" si="3"/>
        <v>2882834675.23</v>
      </c>
    </row>
    <row r="18" spans="2:26" s="32" customFormat="1" ht="70.5" customHeight="1" x14ac:dyDescent="0.15">
      <c r="E18" s="31" t="s">
        <v>138</v>
      </c>
      <c r="F18" s="49">
        <v>33</v>
      </c>
      <c r="G18" s="50" t="s">
        <v>59</v>
      </c>
      <c r="H18" s="31" t="s">
        <v>139</v>
      </c>
      <c r="I18" s="51" t="s">
        <v>149</v>
      </c>
      <c r="J18" s="31" t="s">
        <v>89</v>
      </c>
      <c r="K18" s="35">
        <v>179320088</v>
      </c>
      <c r="L18" s="93" t="s">
        <v>165</v>
      </c>
      <c r="M18" s="94" t="s">
        <v>170</v>
      </c>
      <c r="N18" s="92"/>
      <c r="O18" s="92"/>
      <c r="P18" s="92"/>
      <c r="Q18" s="92"/>
      <c r="R18" s="92"/>
      <c r="S18" s="92"/>
      <c r="T18" s="92"/>
      <c r="V18" s="55"/>
      <c r="X18" s="53"/>
      <c r="Y18" s="53"/>
    </row>
    <row r="19" spans="2:26" s="32" customFormat="1" ht="102" customHeight="1" x14ac:dyDescent="0.15">
      <c r="E19" s="31" t="s">
        <v>138</v>
      </c>
      <c r="F19" s="49">
        <v>66</v>
      </c>
      <c r="G19" s="50" t="s">
        <v>108</v>
      </c>
      <c r="H19" s="31" t="s">
        <v>139</v>
      </c>
      <c r="I19" s="51" t="s">
        <v>149</v>
      </c>
      <c r="J19" s="31" t="s">
        <v>89</v>
      </c>
      <c r="K19" s="35">
        <v>63485524</v>
      </c>
      <c r="L19" s="93" t="s">
        <v>165</v>
      </c>
      <c r="M19" s="94">
        <v>1</v>
      </c>
      <c r="N19" s="92"/>
      <c r="O19" s="92"/>
      <c r="P19" s="92"/>
      <c r="Q19" s="92"/>
      <c r="R19" s="92"/>
      <c r="S19" s="92"/>
      <c r="T19" s="92"/>
      <c r="V19" s="55"/>
      <c r="X19" s="53"/>
      <c r="Y19" s="53"/>
    </row>
    <row r="20" spans="2:26" s="32" customFormat="1" ht="49.5" customHeight="1" x14ac:dyDescent="0.15">
      <c r="E20" s="31" t="s">
        <v>138</v>
      </c>
      <c r="F20" s="49">
        <v>37</v>
      </c>
      <c r="G20" s="50" t="s">
        <v>69</v>
      </c>
      <c r="H20" s="31" t="s">
        <v>139</v>
      </c>
      <c r="I20" s="51" t="s">
        <v>149</v>
      </c>
      <c r="J20" s="31" t="s">
        <v>89</v>
      </c>
      <c r="K20" s="35">
        <v>195369183</v>
      </c>
      <c r="L20" s="93" t="s">
        <v>165</v>
      </c>
      <c r="M20" s="94">
        <v>0.68059999999999998</v>
      </c>
      <c r="N20" s="92"/>
      <c r="O20" s="92"/>
      <c r="P20" s="92"/>
      <c r="Q20" s="92"/>
      <c r="R20" s="92"/>
      <c r="S20" s="92"/>
      <c r="T20" s="92"/>
      <c r="V20" s="55"/>
      <c r="X20" s="53"/>
      <c r="Y20" s="53"/>
    </row>
    <row r="21" spans="2:26" s="32" customFormat="1" ht="54.75" customHeight="1" x14ac:dyDescent="0.15">
      <c r="E21" s="31" t="s">
        <v>138</v>
      </c>
      <c r="F21" s="49"/>
      <c r="G21" s="50" t="s">
        <v>62</v>
      </c>
      <c r="H21" s="31" t="s">
        <v>139</v>
      </c>
      <c r="I21" s="51" t="s">
        <v>149</v>
      </c>
      <c r="J21" s="31" t="s">
        <v>89</v>
      </c>
      <c r="K21" s="35">
        <v>69701625</v>
      </c>
      <c r="L21" s="93" t="s">
        <v>165</v>
      </c>
      <c r="M21" s="94"/>
      <c r="N21" s="92"/>
      <c r="O21" s="92"/>
      <c r="P21" s="92"/>
      <c r="Q21" s="92"/>
      <c r="R21" s="92"/>
      <c r="S21" s="92"/>
      <c r="T21" s="92"/>
      <c r="V21" s="55"/>
      <c r="X21" s="53"/>
      <c r="Y21" s="53"/>
    </row>
    <row r="22" spans="2:26" s="32" customFormat="1" ht="39" customHeight="1" x14ac:dyDescent="0.15">
      <c r="E22" s="31" t="s">
        <v>138</v>
      </c>
      <c r="F22" s="49">
        <v>59</v>
      </c>
      <c r="G22" s="50" t="s">
        <v>30</v>
      </c>
      <c r="H22" s="31" t="s">
        <v>139</v>
      </c>
      <c r="I22" s="51" t="s">
        <v>149</v>
      </c>
      <c r="J22" s="31" t="s">
        <v>89</v>
      </c>
      <c r="K22" s="35">
        <v>30042794</v>
      </c>
      <c r="L22" s="93" t="s">
        <v>165</v>
      </c>
      <c r="M22" s="94">
        <v>0</v>
      </c>
      <c r="N22" s="92"/>
      <c r="O22" s="92"/>
      <c r="P22" s="92"/>
      <c r="Q22" s="92"/>
      <c r="R22" s="92"/>
      <c r="S22" s="92"/>
      <c r="T22" s="92"/>
      <c r="V22" s="56"/>
      <c r="X22" s="53"/>
      <c r="Y22" s="53"/>
    </row>
    <row r="23" spans="2:26" s="32" customFormat="1" ht="36.75" customHeight="1" x14ac:dyDescent="0.15">
      <c r="E23" s="31" t="s">
        <v>138</v>
      </c>
      <c r="F23" s="49">
        <v>43</v>
      </c>
      <c r="G23" s="50" t="s">
        <v>112</v>
      </c>
      <c r="H23" s="31" t="s">
        <v>139</v>
      </c>
      <c r="I23" s="51" t="s">
        <v>149</v>
      </c>
      <c r="J23" s="31" t="s">
        <v>89</v>
      </c>
      <c r="K23" s="35">
        <v>358833312</v>
      </c>
      <c r="L23" s="93" t="s">
        <v>165</v>
      </c>
      <c r="M23" s="94">
        <v>1</v>
      </c>
      <c r="N23" s="92"/>
      <c r="O23" s="92"/>
      <c r="P23" s="92"/>
      <c r="Q23" s="92"/>
      <c r="R23" s="92"/>
      <c r="S23" s="92"/>
      <c r="T23" s="92"/>
      <c r="V23" s="56"/>
      <c r="X23" s="53"/>
      <c r="Y23" s="53"/>
    </row>
    <row r="24" spans="2:26" s="32" customFormat="1" ht="43.5" customHeight="1" x14ac:dyDescent="0.15">
      <c r="E24" s="31" t="s">
        <v>138</v>
      </c>
      <c r="F24" s="49">
        <v>45</v>
      </c>
      <c r="G24" s="50" t="s">
        <v>76</v>
      </c>
      <c r="H24" s="31" t="s">
        <v>139</v>
      </c>
      <c r="I24" s="51" t="s">
        <v>149</v>
      </c>
      <c r="J24" s="31" t="s">
        <v>89</v>
      </c>
      <c r="K24" s="35">
        <v>340484866</v>
      </c>
      <c r="L24" s="93" t="s">
        <v>165</v>
      </c>
      <c r="M24" s="94">
        <v>1</v>
      </c>
      <c r="N24" s="92"/>
      <c r="O24" s="92"/>
      <c r="P24" s="92"/>
      <c r="Q24" s="92"/>
      <c r="R24" s="92"/>
      <c r="S24" s="92"/>
      <c r="T24" s="92"/>
      <c r="V24" s="56"/>
      <c r="X24" s="53"/>
      <c r="Y24" s="53"/>
    </row>
    <row r="25" spans="2:26" s="32" customFormat="1" ht="36.75" customHeight="1" x14ac:dyDescent="0.15">
      <c r="E25" s="31" t="s">
        <v>138</v>
      </c>
      <c r="F25" s="49">
        <v>44</v>
      </c>
      <c r="G25" s="50" t="s">
        <v>77</v>
      </c>
      <c r="H25" s="31" t="s">
        <v>139</v>
      </c>
      <c r="I25" s="51" t="s">
        <v>149</v>
      </c>
      <c r="J25" s="31" t="s">
        <v>89</v>
      </c>
      <c r="K25" s="35">
        <v>208664321</v>
      </c>
      <c r="L25" s="93" t="s">
        <v>165</v>
      </c>
      <c r="M25" s="94">
        <v>1</v>
      </c>
      <c r="N25" s="92"/>
      <c r="O25" s="92"/>
      <c r="P25" s="92"/>
      <c r="Q25" s="92"/>
      <c r="R25" s="92"/>
      <c r="S25" s="92"/>
      <c r="T25" s="92"/>
      <c r="V25" s="56"/>
      <c r="X25" s="53"/>
      <c r="Y25" s="53"/>
    </row>
    <row r="26" spans="2:26" s="32" customFormat="1" ht="47.25" customHeight="1" x14ac:dyDescent="0.15">
      <c r="E26" s="31" t="s">
        <v>138</v>
      </c>
      <c r="F26" s="49">
        <v>48</v>
      </c>
      <c r="G26" s="50" t="s">
        <v>78</v>
      </c>
      <c r="H26" s="31" t="s">
        <v>139</v>
      </c>
      <c r="I26" s="51" t="s">
        <v>149</v>
      </c>
      <c r="J26" s="31" t="s">
        <v>89</v>
      </c>
      <c r="K26" s="35">
        <v>244000000</v>
      </c>
      <c r="L26" s="93" t="s">
        <v>165</v>
      </c>
      <c r="M26" s="94">
        <v>0</v>
      </c>
      <c r="N26" s="92"/>
      <c r="O26" s="92"/>
      <c r="P26" s="92"/>
      <c r="Q26" s="92"/>
      <c r="R26" s="92"/>
      <c r="S26" s="92"/>
      <c r="T26" s="92"/>
      <c r="V26" s="56"/>
      <c r="X26" s="53"/>
      <c r="Y26" s="53"/>
    </row>
    <row r="27" spans="2:26" s="32" customFormat="1" ht="36.75" customHeight="1" x14ac:dyDescent="0.15">
      <c r="E27" s="31" t="s">
        <v>138</v>
      </c>
      <c r="F27" s="49">
        <v>46</v>
      </c>
      <c r="G27" s="50" t="s">
        <v>110</v>
      </c>
      <c r="H27" s="31" t="s">
        <v>139</v>
      </c>
      <c r="I27" s="51" t="s">
        <v>149</v>
      </c>
      <c r="J27" s="31" t="s">
        <v>89</v>
      </c>
      <c r="K27" s="35">
        <v>75000000</v>
      </c>
      <c r="L27" s="93" t="s">
        <v>165</v>
      </c>
      <c r="M27" s="94">
        <v>1</v>
      </c>
      <c r="N27" s="92"/>
      <c r="O27" s="92"/>
      <c r="P27" s="92"/>
      <c r="Q27" s="92"/>
      <c r="R27" s="92"/>
      <c r="S27" s="92"/>
      <c r="T27" s="92"/>
      <c r="V27" s="56"/>
      <c r="X27" s="53"/>
      <c r="Y27" s="53"/>
    </row>
    <row r="28" spans="2:26" s="32" customFormat="1" ht="36.75" customHeight="1" x14ac:dyDescent="0.15">
      <c r="E28" s="31" t="s">
        <v>138</v>
      </c>
      <c r="F28" s="49">
        <v>47</v>
      </c>
      <c r="G28" s="50" t="s">
        <v>111</v>
      </c>
      <c r="H28" s="31" t="s">
        <v>139</v>
      </c>
      <c r="I28" s="51" t="s">
        <v>149</v>
      </c>
      <c r="J28" s="31" t="s">
        <v>89</v>
      </c>
      <c r="K28" s="35">
        <v>75000000</v>
      </c>
      <c r="L28" s="93" t="s">
        <v>165</v>
      </c>
      <c r="M28" s="94">
        <v>1</v>
      </c>
      <c r="N28" s="92"/>
      <c r="O28" s="92"/>
      <c r="P28" s="92"/>
      <c r="Q28" s="92"/>
      <c r="R28" s="92"/>
      <c r="S28" s="92"/>
      <c r="T28" s="92"/>
      <c r="V28" s="56"/>
      <c r="X28" s="53"/>
      <c r="Y28" s="53"/>
    </row>
    <row r="29" spans="2:26" s="32" customFormat="1" ht="48.75" customHeight="1" x14ac:dyDescent="0.15">
      <c r="E29" s="31" t="s">
        <v>138</v>
      </c>
      <c r="F29" s="49">
        <v>42</v>
      </c>
      <c r="G29" s="50" t="s">
        <v>79</v>
      </c>
      <c r="H29" s="31" t="s">
        <v>139</v>
      </c>
      <c r="I29" s="51" t="s">
        <v>149</v>
      </c>
      <c r="J29" s="31" t="s">
        <v>89</v>
      </c>
      <c r="K29" s="35">
        <f>772196295+10979505.23</f>
        <v>783175800.23000002</v>
      </c>
      <c r="L29" s="93" t="s">
        <v>165</v>
      </c>
      <c r="M29" s="94">
        <v>0.68020000000000003</v>
      </c>
      <c r="N29" s="92"/>
      <c r="O29" s="92"/>
      <c r="P29" s="92"/>
      <c r="Q29" s="92"/>
      <c r="R29" s="92"/>
      <c r="S29" s="92"/>
      <c r="T29" s="92"/>
      <c r="V29" s="56"/>
      <c r="X29" s="53"/>
      <c r="Y29" s="53"/>
    </row>
    <row r="30" spans="2:26" s="32" customFormat="1" ht="62.25" customHeight="1" x14ac:dyDescent="0.15">
      <c r="E30" s="31" t="s">
        <v>138</v>
      </c>
      <c r="F30" s="49">
        <v>65</v>
      </c>
      <c r="G30" s="50" t="s">
        <v>124</v>
      </c>
      <c r="H30" s="31" t="s">
        <v>139</v>
      </c>
      <c r="I30" s="51" t="s">
        <v>149</v>
      </c>
      <c r="J30" s="31" t="s">
        <v>89</v>
      </c>
      <c r="K30" s="35">
        <v>600000000</v>
      </c>
      <c r="L30" s="93" t="s">
        <v>165</v>
      </c>
      <c r="M30" s="94">
        <v>0.39500000000000002</v>
      </c>
      <c r="N30" s="92"/>
      <c r="O30" s="92"/>
      <c r="P30" s="92"/>
      <c r="Q30" s="92"/>
      <c r="R30" s="92"/>
      <c r="S30" s="92"/>
      <c r="T30" s="92"/>
      <c r="V30" s="56"/>
      <c r="X30" s="53"/>
      <c r="Y30" s="53"/>
    </row>
    <row r="31" spans="2:26" s="32" customFormat="1" ht="52.5" customHeight="1" x14ac:dyDescent="0.15">
      <c r="E31" s="31" t="s">
        <v>138</v>
      </c>
      <c r="F31" s="49">
        <v>70</v>
      </c>
      <c r="G31" s="50" t="s">
        <v>119</v>
      </c>
      <c r="H31" s="31" t="s">
        <v>139</v>
      </c>
      <c r="I31" s="51" t="s">
        <v>149</v>
      </c>
      <c r="J31" s="31" t="s">
        <v>89</v>
      </c>
      <c r="K31" s="35">
        <v>22978900</v>
      </c>
      <c r="L31" s="93" t="s">
        <v>165</v>
      </c>
      <c r="M31" s="94">
        <v>0</v>
      </c>
      <c r="N31" s="92"/>
      <c r="O31" s="92"/>
      <c r="P31" s="92"/>
      <c r="Q31" s="92"/>
      <c r="R31" s="92"/>
      <c r="S31" s="92"/>
      <c r="T31" s="92"/>
      <c r="V31" s="56"/>
      <c r="X31" s="53"/>
      <c r="Y31" s="53"/>
    </row>
    <row r="32" spans="2:26" s="32" customFormat="1" ht="63.75" customHeight="1" x14ac:dyDescent="0.15">
      <c r="E32" s="31" t="s">
        <v>138</v>
      </c>
      <c r="F32" s="49">
        <v>72</v>
      </c>
      <c r="G32" s="50" t="s">
        <v>120</v>
      </c>
      <c r="H32" s="31" t="s">
        <v>139</v>
      </c>
      <c r="I32" s="51" t="s">
        <v>149</v>
      </c>
      <c r="J32" s="31" t="s">
        <v>89</v>
      </c>
      <c r="K32" s="35">
        <v>5950000</v>
      </c>
      <c r="L32" s="93" t="s">
        <v>165</v>
      </c>
      <c r="M32" s="94">
        <v>0</v>
      </c>
      <c r="N32" s="92"/>
      <c r="O32" s="92"/>
      <c r="P32" s="92"/>
      <c r="Q32" s="92"/>
      <c r="R32" s="92"/>
      <c r="S32" s="92"/>
      <c r="T32" s="92"/>
      <c r="V32" s="56"/>
      <c r="X32" s="53"/>
      <c r="Y32" s="53"/>
    </row>
    <row r="33" spans="1:185" s="32" customFormat="1" ht="69" customHeight="1" x14ac:dyDescent="0.15">
      <c r="E33" s="31" t="s">
        <v>138</v>
      </c>
      <c r="F33" s="49">
        <v>74</v>
      </c>
      <c r="G33" s="50" t="s">
        <v>121</v>
      </c>
      <c r="H33" s="31" t="s">
        <v>139</v>
      </c>
      <c r="I33" s="51" t="s">
        <v>149</v>
      </c>
      <c r="J33" s="31" t="s">
        <v>89</v>
      </c>
      <c r="K33" s="35">
        <v>19087631</v>
      </c>
      <c r="L33" s="93" t="s">
        <v>165</v>
      </c>
      <c r="M33" s="94">
        <v>0</v>
      </c>
      <c r="N33" s="92"/>
      <c r="O33" s="92"/>
      <c r="P33" s="92"/>
      <c r="Q33" s="92"/>
      <c r="R33" s="92"/>
      <c r="S33" s="92"/>
      <c r="T33" s="92"/>
      <c r="V33" s="56"/>
      <c r="X33" s="53"/>
      <c r="Y33" s="53"/>
    </row>
    <row r="34" spans="1:185" s="54" customFormat="1" ht="26.25" customHeight="1" x14ac:dyDescent="0.15">
      <c r="A34" s="57"/>
      <c r="B34" s="44">
        <v>410104</v>
      </c>
      <c r="C34" s="45" t="s">
        <v>2</v>
      </c>
      <c r="D34" s="33">
        <f>SUM(K35:K41)</f>
        <v>2080335500.23</v>
      </c>
      <c r="E34" s="46"/>
      <c r="F34" s="46">
        <v>550461000</v>
      </c>
      <c r="G34" s="46">
        <v>100000000</v>
      </c>
      <c r="H34" s="46">
        <v>13576578</v>
      </c>
      <c r="I34" s="46"/>
      <c r="J34" s="46">
        <v>110980831.89</v>
      </c>
      <c r="K34" s="46">
        <v>22777791.34</v>
      </c>
      <c r="L34" s="95">
        <v>688700</v>
      </c>
      <c r="M34" s="94"/>
      <c r="N34" s="46">
        <v>81850599</v>
      </c>
      <c r="O34" s="46"/>
      <c r="P34" s="46"/>
      <c r="Q34" s="46">
        <v>1200000000</v>
      </c>
      <c r="R34" s="46"/>
      <c r="S34" s="46"/>
      <c r="T34" s="46">
        <f t="shared" si="0"/>
        <v>2080335500.23</v>
      </c>
      <c r="U34" s="47">
        <v>1494494889</v>
      </c>
      <c r="V34" s="46">
        <v>1206468866</v>
      </c>
      <c r="W34" s="46">
        <v>154643691</v>
      </c>
      <c r="X34" s="48">
        <f t="shared" si="1"/>
        <v>0.71839128296121946</v>
      </c>
      <c r="Y34" s="48">
        <f t="shared" si="2"/>
        <v>7.4335938113300831E-2</v>
      </c>
      <c r="Z34" s="46">
        <f t="shared" si="3"/>
        <v>1925691809.23</v>
      </c>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c r="EO34" s="43"/>
      <c r="EP34" s="43"/>
      <c r="EQ34" s="43"/>
      <c r="ER34" s="43"/>
      <c r="ES34" s="43"/>
      <c r="ET34" s="43"/>
      <c r="EU34" s="43"/>
      <c r="EV34" s="43"/>
      <c r="EW34" s="43"/>
      <c r="EX34" s="43"/>
      <c r="EY34" s="43"/>
      <c r="EZ34" s="43"/>
      <c r="FA34" s="43"/>
      <c r="FB34" s="43"/>
      <c r="FC34" s="43"/>
      <c r="FD34" s="43"/>
      <c r="FE34" s="43"/>
      <c r="FF34" s="43"/>
      <c r="FG34" s="43"/>
      <c r="FH34" s="43"/>
      <c r="FI34" s="43"/>
      <c r="FJ34" s="43"/>
      <c r="FK34" s="43"/>
      <c r="FL34" s="43"/>
      <c r="FM34" s="43"/>
      <c r="FN34" s="43"/>
      <c r="FO34" s="43"/>
      <c r="FP34" s="43"/>
      <c r="FQ34" s="43"/>
      <c r="FR34" s="43"/>
      <c r="FS34" s="43"/>
      <c r="FT34" s="43"/>
      <c r="FU34" s="43"/>
      <c r="FV34" s="43"/>
      <c r="FW34" s="43"/>
      <c r="FX34" s="43"/>
      <c r="FY34" s="43"/>
      <c r="FZ34" s="43"/>
      <c r="GA34" s="43"/>
      <c r="GB34" s="43"/>
      <c r="GC34" s="43"/>
    </row>
    <row r="35" spans="1:185" s="32" customFormat="1" ht="36.75" customHeight="1" x14ac:dyDescent="0.15">
      <c r="A35" s="58"/>
      <c r="E35" s="31" t="s">
        <v>138</v>
      </c>
      <c r="F35" s="49">
        <v>29</v>
      </c>
      <c r="G35" s="50" t="s">
        <v>122</v>
      </c>
      <c r="H35" s="31" t="s">
        <v>139</v>
      </c>
      <c r="I35" s="51" t="s">
        <v>149</v>
      </c>
      <c r="J35" s="31" t="s">
        <v>89</v>
      </c>
      <c r="K35" s="35">
        <v>339212800</v>
      </c>
      <c r="L35" s="93" t="s">
        <v>165</v>
      </c>
      <c r="M35" s="94">
        <v>1</v>
      </c>
      <c r="N35" s="92"/>
      <c r="O35" s="92"/>
      <c r="P35" s="92"/>
      <c r="Q35" s="92"/>
      <c r="R35" s="92"/>
      <c r="S35" s="92"/>
      <c r="T35" s="92"/>
      <c r="X35" s="53"/>
      <c r="Y35" s="53"/>
    </row>
    <row r="36" spans="1:185" s="32" customFormat="1" ht="80.25" customHeight="1" x14ac:dyDescent="0.15">
      <c r="A36" s="58"/>
      <c r="E36" s="31" t="s">
        <v>138</v>
      </c>
      <c r="F36" s="49">
        <v>30</v>
      </c>
      <c r="G36" s="50" t="s">
        <v>66</v>
      </c>
      <c r="H36" s="31" t="s">
        <v>139</v>
      </c>
      <c r="I36" s="51" t="s">
        <v>149</v>
      </c>
      <c r="J36" s="31" t="s">
        <v>89</v>
      </c>
      <c r="K36" s="35">
        <v>60950000</v>
      </c>
      <c r="L36" s="93" t="s">
        <v>165</v>
      </c>
      <c r="M36" s="94">
        <v>0.95530000000000004</v>
      </c>
      <c r="N36" s="92"/>
      <c r="O36" s="92"/>
      <c r="P36" s="92"/>
      <c r="Q36" s="92"/>
      <c r="R36" s="92"/>
      <c r="S36" s="92"/>
      <c r="T36" s="92"/>
      <c r="X36" s="53"/>
      <c r="Y36" s="53"/>
    </row>
    <row r="37" spans="1:185" s="32" customFormat="1" ht="60" customHeight="1" x14ac:dyDescent="0.15">
      <c r="A37" s="58"/>
      <c r="E37" s="31" t="s">
        <v>138</v>
      </c>
      <c r="F37" s="49">
        <v>32</v>
      </c>
      <c r="G37" s="50" t="s">
        <v>123</v>
      </c>
      <c r="H37" s="31" t="s">
        <v>139</v>
      </c>
      <c r="I37" s="51" t="s">
        <v>149</v>
      </c>
      <c r="J37" s="31" t="s">
        <v>89</v>
      </c>
      <c r="K37" s="35">
        <f>1115201440+787200.23</f>
        <v>1115988640.23</v>
      </c>
      <c r="L37" s="93" t="s">
        <v>165</v>
      </c>
      <c r="M37" s="94">
        <v>0.80930000000000002</v>
      </c>
      <c r="N37" s="92"/>
      <c r="O37" s="92"/>
      <c r="P37" s="92"/>
      <c r="Q37" s="92"/>
      <c r="R37" s="92"/>
      <c r="S37" s="92"/>
      <c r="T37" s="92"/>
      <c r="X37" s="53"/>
      <c r="Y37" s="53"/>
    </row>
    <row r="38" spans="1:185" s="32" customFormat="1" ht="62.25" customHeight="1" x14ac:dyDescent="0.15">
      <c r="A38" s="58"/>
      <c r="E38" s="31" t="s">
        <v>138</v>
      </c>
      <c r="F38" s="49">
        <v>36</v>
      </c>
      <c r="G38" s="50" t="s">
        <v>71</v>
      </c>
      <c r="H38" s="31" t="s">
        <v>139</v>
      </c>
      <c r="I38" s="51" t="s">
        <v>149</v>
      </c>
      <c r="J38" s="31" t="s">
        <v>89</v>
      </c>
      <c r="K38" s="35">
        <v>80984260</v>
      </c>
      <c r="L38" s="93" t="s">
        <v>165</v>
      </c>
      <c r="M38" s="94">
        <v>1</v>
      </c>
      <c r="N38" s="92"/>
      <c r="O38" s="92"/>
      <c r="P38" s="92"/>
      <c r="Q38" s="92"/>
      <c r="R38" s="92"/>
      <c r="S38" s="92"/>
      <c r="T38" s="92"/>
      <c r="X38" s="53"/>
      <c r="Y38" s="53"/>
    </row>
    <row r="39" spans="1:185" s="32" customFormat="1" ht="35.1" customHeight="1" x14ac:dyDescent="0.15">
      <c r="A39" s="58"/>
      <c r="E39" s="31" t="s">
        <v>138</v>
      </c>
      <c r="F39" s="49">
        <v>38</v>
      </c>
      <c r="G39" s="50" t="s">
        <v>80</v>
      </c>
      <c r="H39" s="31" t="s">
        <v>139</v>
      </c>
      <c r="I39" s="51" t="s">
        <v>149</v>
      </c>
      <c r="J39" s="31" t="s">
        <v>89</v>
      </c>
      <c r="K39" s="35">
        <v>393900000</v>
      </c>
      <c r="L39" s="93" t="s">
        <v>165</v>
      </c>
      <c r="M39" s="94">
        <v>0</v>
      </c>
      <c r="N39" s="92"/>
      <c r="O39" s="92"/>
      <c r="P39" s="92"/>
      <c r="Q39" s="92"/>
      <c r="R39" s="92"/>
      <c r="S39" s="92"/>
      <c r="T39" s="92"/>
      <c r="X39" s="53"/>
      <c r="Y39" s="53"/>
    </row>
    <row r="40" spans="1:185" s="32" customFormat="1" ht="33" customHeight="1" x14ac:dyDescent="0.15">
      <c r="A40" s="58"/>
      <c r="E40" s="31" t="s">
        <v>138</v>
      </c>
      <c r="F40" s="49">
        <v>58</v>
      </c>
      <c r="G40" s="50" t="s">
        <v>98</v>
      </c>
      <c r="H40" s="31" t="s">
        <v>139</v>
      </c>
      <c r="I40" s="51" t="s">
        <v>149</v>
      </c>
      <c r="J40" s="31" t="s">
        <v>89</v>
      </c>
      <c r="K40" s="35">
        <v>53100000</v>
      </c>
      <c r="L40" s="93" t="s">
        <v>165</v>
      </c>
      <c r="M40" s="94">
        <v>0.92320000000000002</v>
      </c>
      <c r="N40" s="92"/>
      <c r="O40" s="92"/>
      <c r="P40" s="92"/>
      <c r="Q40" s="92"/>
      <c r="R40" s="92"/>
      <c r="S40" s="92"/>
      <c r="T40" s="92"/>
      <c r="X40" s="53"/>
      <c r="Y40" s="53"/>
    </row>
    <row r="41" spans="1:185" s="32" customFormat="1" ht="42" customHeight="1" x14ac:dyDescent="0.15">
      <c r="A41" s="58"/>
      <c r="E41" s="31" t="s">
        <v>138</v>
      </c>
      <c r="F41" s="49">
        <v>61</v>
      </c>
      <c r="G41" s="50" t="s">
        <v>99</v>
      </c>
      <c r="H41" s="31" t="s">
        <v>139</v>
      </c>
      <c r="I41" s="51" t="s">
        <v>149</v>
      </c>
      <c r="J41" s="31" t="s">
        <v>89</v>
      </c>
      <c r="K41" s="35">
        <v>36199800</v>
      </c>
      <c r="L41" s="93" t="s">
        <v>165</v>
      </c>
      <c r="M41" s="94">
        <v>0</v>
      </c>
      <c r="N41" s="92"/>
      <c r="O41" s="92"/>
      <c r="P41" s="92"/>
      <c r="Q41" s="92"/>
      <c r="R41" s="92"/>
      <c r="S41" s="92"/>
      <c r="T41" s="92"/>
      <c r="X41" s="53"/>
      <c r="Y41" s="53"/>
    </row>
    <row r="42" spans="1:185" s="43" customFormat="1" ht="26.25" customHeight="1" x14ac:dyDescent="0.15">
      <c r="A42" s="57"/>
      <c r="B42" s="44">
        <v>410105</v>
      </c>
      <c r="C42" s="45" t="s">
        <v>3</v>
      </c>
      <c r="D42" s="33">
        <f>+K43</f>
        <v>630685977.23000002</v>
      </c>
      <c r="E42" s="46"/>
      <c r="F42" s="46"/>
      <c r="G42" s="46">
        <v>100000000</v>
      </c>
      <c r="H42" s="46">
        <v>13576578</v>
      </c>
      <c r="I42" s="46"/>
      <c r="J42" s="46">
        <v>468508785.88999999</v>
      </c>
      <c r="K42" s="46">
        <v>47911913.340000004</v>
      </c>
      <c r="L42" s="95">
        <v>688700</v>
      </c>
      <c r="M42" s="94"/>
      <c r="N42" s="46"/>
      <c r="O42" s="46"/>
      <c r="P42" s="46"/>
      <c r="Q42" s="46"/>
      <c r="R42" s="46"/>
      <c r="S42" s="46"/>
      <c r="T42" s="46">
        <f t="shared" si="0"/>
        <v>630685977.23000002</v>
      </c>
      <c r="U42" s="47">
        <v>406150000</v>
      </c>
      <c r="V42" s="46">
        <v>379150000</v>
      </c>
      <c r="W42" s="46">
        <v>0</v>
      </c>
      <c r="X42" s="48">
        <f t="shared" si="1"/>
        <v>0.64398133883335773</v>
      </c>
      <c r="Y42" s="48">
        <f t="shared" si="2"/>
        <v>0</v>
      </c>
      <c r="Z42" s="46">
        <f t="shared" si="3"/>
        <v>630685977.23000002</v>
      </c>
    </row>
    <row r="43" spans="1:185" s="34" customFormat="1" ht="36.75" customHeight="1" x14ac:dyDescent="0.15">
      <c r="A43" s="59"/>
      <c r="E43" s="31" t="s">
        <v>138</v>
      </c>
      <c r="F43" s="49">
        <v>3</v>
      </c>
      <c r="G43" s="50" t="s">
        <v>40</v>
      </c>
      <c r="H43" s="31" t="s">
        <v>139</v>
      </c>
      <c r="I43" s="51" t="s">
        <v>150</v>
      </c>
      <c r="J43" s="31" t="s">
        <v>89</v>
      </c>
      <c r="K43" s="35">
        <v>630685977.23000002</v>
      </c>
      <c r="L43" s="93" t="s">
        <v>165</v>
      </c>
      <c r="M43" s="94">
        <v>0.64400000000000002</v>
      </c>
      <c r="N43" s="92"/>
      <c r="O43" s="92"/>
      <c r="P43" s="92"/>
      <c r="Q43" s="92"/>
      <c r="R43" s="92"/>
      <c r="S43" s="92"/>
      <c r="T43" s="92"/>
      <c r="X43" s="60"/>
      <c r="Y43" s="60"/>
    </row>
    <row r="44" spans="1:185" s="54" customFormat="1" ht="26.25" customHeight="1" x14ac:dyDescent="0.15">
      <c r="A44" s="43"/>
      <c r="B44" s="44">
        <v>410106</v>
      </c>
      <c r="C44" s="45" t="s">
        <v>37</v>
      </c>
      <c r="D44" s="33">
        <f>+SUM(K45:K53)</f>
        <v>7478745473.1599998</v>
      </c>
      <c r="E44" s="46"/>
      <c r="F44" s="46">
        <v>600000002</v>
      </c>
      <c r="G44" s="46">
        <v>400000000</v>
      </c>
      <c r="H44" s="46">
        <v>54306313</v>
      </c>
      <c r="I44" s="46"/>
      <c r="J44" s="46">
        <v>837526860.84000003</v>
      </c>
      <c r="K44" s="46">
        <v>296786259.31999999</v>
      </c>
      <c r="L44" s="95">
        <v>2754800</v>
      </c>
      <c r="M44" s="94"/>
      <c r="N44" s="46">
        <f>190759000+534855827</f>
        <v>725614827</v>
      </c>
      <c r="O44" s="46"/>
      <c r="P44" s="46"/>
      <c r="Q44" s="46">
        <v>942863282</v>
      </c>
      <c r="R44" s="46"/>
      <c r="S44" s="46">
        <v>3618893129</v>
      </c>
      <c r="T44" s="46">
        <f t="shared" si="0"/>
        <v>7478745473.1599998</v>
      </c>
      <c r="U44" s="47">
        <v>2340879958</v>
      </c>
      <c r="V44" s="46">
        <v>2273463941</v>
      </c>
      <c r="W44" s="46">
        <v>813570024</v>
      </c>
      <c r="X44" s="48">
        <f t="shared" si="1"/>
        <v>0.31300436234941237</v>
      </c>
      <c r="Y44" s="48">
        <f t="shared" si="2"/>
        <v>0.10878429101776098</v>
      </c>
      <c r="Z44" s="46">
        <f t="shared" si="3"/>
        <v>6665175449.1599998</v>
      </c>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c r="EO44" s="43"/>
      <c r="EP44" s="43"/>
      <c r="EQ44" s="43"/>
      <c r="ER44" s="43"/>
      <c r="ES44" s="43"/>
      <c r="ET44" s="43"/>
      <c r="EU44" s="43"/>
      <c r="EV44" s="43"/>
      <c r="EW44" s="43"/>
      <c r="EX44" s="43"/>
      <c r="EY44" s="43"/>
      <c r="EZ44" s="43"/>
      <c r="FA44" s="43"/>
      <c r="FB44" s="43"/>
      <c r="FC44" s="43"/>
      <c r="FD44" s="43"/>
      <c r="FE44" s="43"/>
      <c r="FF44" s="43"/>
      <c r="FG44" s="43"/>
      <c r="FH44" s="43"/>
      <c r="FI44" s="43"/>
      <c r="FJ44" s="43"/>
      <c r="FK44" s="43"/>
      <c r="FL44" s="43"/>
      <c r="FM44" s="43"/>
      <c r="FN44" s="43"/>
      <c r="FO44" s="43"/>
      <c r="FP44" s="43"/>
      <c r="FQ44" s="43"/>
      <c r="FR44" s="43"/>
      <c r="FS44" s="43"/>
      <c r="FT44" s="43"/>
      <c r="FU44" s="43"/>
      <c r="FV44" s="43"/>
      <c r="FW44" s="43"/>
      <c r="FX44" s="43"/>
      <c r="FY44" s="43"/>
    </row>
    <row r="45" spans="1:185" s="32" customFormat="1" ht="46.5" customHeight="1" x14ac:dyDescent="0.15">
      <c r="E45" s="31" t="s">
        <v>138</v>
      </c>
      <c r="F45" s="49">
        <v>15</v>
      </c>
      <c r="G45" s="50" t="s">
        <v>31</v>
      </c>
      <c r="H45" s="31" t="s">
        <v>139</v>
      </c>
      <c r="I45" s="51" t="s">
        <v>151</v>
      </c>
      <c r="J45" s="31" t="s">
        <v>89</v>
      </c>
      <c r="K45" s="35">
        <v>742419296</v>
      </c>
      <c r="L45" s="93" t="s">
        <v>165</v>
      </c>
      <c r="M45" s="94">
        <v>0.94840000000000002</v>
      </c>
      <c r="N45" s="92"/>
      <c r="O45" s="92"/>
      <c r="P45" s="92"/>
      <c r="Q45" s="92"/>
      <c r="R45" s="92"/>
      <c r="S45" s="92"/>
      <c r="T45" s="92"/>
      <c r="U45" s="61"/>
      <c r="X45" s="53"/>
      <c r="Y45" s="53"/>
    </row>
    <row r="46" spans="1:185" s="32" customFormat="1" ht="39.75" customHeight="1" x14ac:dyDescent="0.15">
      <c r="E46" s="31" t="s">
        <v>138</v>
      </c>
      <c r="F46" s="49">
        <v>10</v>
      </c>
      <c r="G46" s="50" t="s">
        <v>45</v>
      </c>
      <c r="H46" s="31" t="s">
        <v>139</v>
      </c>
      <c r="I46" s="51" t="s">
        <v>151</v>
      </c>
      <c r="J46" s="31" t="s">
        <v>89</v>
      </c>
      <c r="K46" s="35">
        <v>109000000</v>
      </c>
      <c r="L46" s="93" t="s">
        <v>165</v>
      </c>
      <c r="M46" s="94">
        <v>1</v>
      </c>
      <c r="N46" s="92"/>
      <c r="O46" s="92"/>
      <c r="P46" s="92"/>
      <c r="Q46" s="92"/>
      <c r="R46" s="92"/>
      <c r="S46" s="92"/>
      <c r="T46" s="92"/>
      <c r="U46" s="61"/>
      <c r="X46" s="53"/>
      <c r="Y46" s="53"/>
    </row>
    <row r="47" spans="1:185" s="32" customFormat="1" ht="46.5" customHeight="1" x14ac:dyDescent="0.15">
      <c r="E47" s="31" t="s">
        <v>138</v>
      </c>
      <c r="F47" s="49">
        <v>9</v>
      </c>
      <c r="G47" s="50" t="s">
        <v>137</v>
      </c>
      <c r="H47" s="31" t="s">
        <v>139</v>
      </c>
      <c r="I47" s="51" t="s">
        <v>151</v>
      </c>
      <c r="J47" s="31" t="s">
        <v>89</v>
      </c>
      <c r="K47" s="35">
        <v>80893591</v>
      </c>
      <c r="L47" s="93" t="s">
        <v>165</v>
      </c>
      <c r="M47" s="94">
        <v>1</v>
      </c>
      <c r="N47" s="92"/>
      <c r="O47" s="92"/>
      <c r="P47" s="92"/>
      <c r="Q47" s="92"/>
      <c r="R47" s="92"/>
      <c r="S47" s="92"/>
      <c r="T47" s="92"/>
      <c r="U47" s="61"/>
      <c r="X47" s="53"/>
      <c r="Y47" s="53"/>
    </row>
    <row r="48" spans="1:185" s="32" customFormat="1" ht="39" customHeight="1" x14ac:dyDescent="0.15">
      <c r="E48" s="31" t="s">
        <v>138</v>
      </c>
      <c r="F48" s="49">
        <v>67</v>
      </c>
      <c r="G48" s="50" t="s">
        <v>43</v>
      </c>
      <c r="H48" s="31" t="s">
        <v>139</v>
      </c>
      <c r="I48" s="51" t="s">
        <v>151</v>
      </c>
      <c r="J48" s="31" t="s">
        <v>89</v>
      </c>
      <c r="K48" s="35">
        <v>3514120347</v>
      </c>
      <c r="L48" s="93" t="s">
        <v>165</v>
      </c>
      <c r="M48" s="94">
        <v>5.04E-2</v>
      </c>
      <c r="N48" s="92"/>
      <c r="O48" s="92"/>
      <c r="P48" s="92"/>
      <c r="Q48" s="92"/>
      <c r="R48" s="92"/>
      <c r="S48" s="92"/>
      <c r="T48" s="92"/>
      <c r="U48" s="61"/>
      <c r="X48" s="53"/>
      <c r="Y48" s="53"/>
    </row>
    <row r="49" spans="1:181" s="32" customFormat="1" ht="54" customHeight="1" x14ac:dyDescent="0.15">
      <c r="E49" s="31" t="s">
        <v>138</v>
      </c>
      <c r="F49" s="49">
        <v>77</v>
      </c>
      <c r="G49" s="50" t="s">
        <v>109</v>
      </c>
      <c r="H49" s="31" t="s">
        <v>139</v>
      </c>
      <c r="I49" s="51" t="s">
        <v>151</v>
      </c>
      <c r="J49" s="31" t="s">
        <v>89</v>
      </c>
      <c r="K49" s="35">
        <f>84358070+602756757</f>
        <v>687114827</v>
      </c>
      <c r="L49" s="93" t="s">
        <v>165</v>
      </c>
      <c r="M49" s="94">
        <v>0</v>
      </c>
      <c r="N49" s="92"/>
      <c r="O49" s="92"/>
      <c r="P49" s="92"/>
      <c r="Q49" s="92"/>
      <c r="R49" s="92"/>
      <c r="S49" s="92"/>
      <c r="T49" s="92"/>
      <c r="U49" s="61"/>
      <c r="X49" s="53"/>
      <c r="Y49" s="53"/>
    </row>
    <row r="50" spans="1:181" s="32" customFormat="1" ht="38.25" customHeight="1" x14ac:dyDescent="0.15">
      <c r="E50" s="31" t="s">
        <v>138</v>
      </c>
      <c r="F50" s="49">
        <v>11</v>
      </c>
      <c r="G50" s="50" t="s">
        <v>42</v>
      </c>
      <c r="H50" s="31" t="s">
        <v>139</v>
      </c>
      <c r="I50" s="51" t="s">
        <v>151</v>
      </c>
      <c r="J50" s="31" t="s">
        <v>89</v>
      </c>
      <c r="K50" s="35">
        <v>33124712</v>
      </c>
      <c r="L50" s="93" t="s">
        <v>165</v>
      </c>
      <c r="M50" s="94">
        <v>0.84909999999999997</v>
      </c>
      <c r="N50" s="92"/>
      <c r="O50" s="92"/>
      <c r="P50" s="92"/>
      <c r="Q50" s="92"/>
      <c r="R50" s="92"/>
      <c r="S50" s="92"/>
      <c r="T50" s="92"/>
      <c r="U50" s="61"/>
      <c r="X50" s="53"/>
      <c r="Y50" s="53"/>
    </row>
    <row r="51" spans="1:181" s="32" customFormat="1" ht="64.5" customHeight="1" x14ac:dyDescent="0.15">
      <c r="E51" s="31" t="s">
        <v>138</v>
      </c>
      <c r="F51" s="49">
        <v>22</v>
      </c>
      <c r="G51" s="50" t="s">
        <v>64</v>
      </c>
      <c r="H51" s="31" t="s">
        <v>139</v>
      </c>
      <c r="I51" s="51" t="s">
        <v>151</v>
      </c>
      <c r="J51" s="31" t="s">
        <v>89</v>
      </c>
      <c r="K51" s="35">
        <v>733240357</v>
      </c>
      <c r="L51" s="93" t="s">
        <v>165</v>
      </c>
      <c r="M51" s="94">
        <v>0.27389999999999998</v>
      </c>
      <c r="N51" s="92"/>
      <c r="O51" s="92"/>
      <c r="P51" s="92"/>
      <c r="Q51" s="92"/>
      <c r="R51" s="92"/>
      <c r="S51" s="92"/>
      <c r="T51" s="92"/>
      <c r="U51" s="61"/>
      <c r="X51" s="53"/>
      <c r="Y51" s="53"/>
    </row>
    <row r="52" spans="1:181" s="32" customFormat="1" ht="39" customHeight="1" x14ac:dyDescent="0.15">
      <c r="E52" s="31" t="s">
        <v>138</v>
      </c>
      <c r="F52" s="49">
        <v>8</v>
      </c>
      <c r="G52" s="50" t="s">
        <v>46</v>
      </c>
      <c r="H52" s="31" t="s">
        <v>139</v>
      </c>
      <c r="I52" s="51" t="s">
        <v>151</v>
      </c>
      <c r="J52" s="31" t="s">
        <v>89</v>
      </c>
      <c r="K52" s="35">
        <v>1227739771.1600001</v>
      </c>
      <c r="L52" s="93" t="s">
        <v>165</v>
      </c>
      <c r="M52" s="94">
        <v>0.67479999999999996</v>
      </c>
      <c r="N52" s="92"/>
      <c r="O52" s="92"/>
      <c r="P52" s="92"/>
      <c r="Q52" s="92"/>
      <c r="R52" s="92"/>
      <c r="S52" s="92"/>
      <c r="T52" s="92"/>
      <c r="U52" s="61"/>
      <c r="X52" s="53"/>
      <c r="Y52" s="53"/>
    </row>
    <row r="53" spans="1:181" s="32" customFormat="1" ht="42.75" customHeight="1" x14ac:dyDescent="0.15">
      <c r="E53" s="31" t="s">
        <v>138</v>
      </c>
      <c r="F53" s="49">
        <v>21</v>
      </c>
      <c r="G53" s="50" t="s">
        <v>32</v>
      </c>
      <c r="H53" s="31" t="s">
        <v>139</v>
      </c>
      <c r="I53" s="51" t="s">
        <v>151</v>
      </c>
      <c r="J53" s="31" t="s">
        <v>89</v>
      </c>
      <c r="K53" s="35">
        <v>351092572</v>
      </c>
      <c r="L53" s="93" t="s">
        <v>165</v>
      </c>
      <c r="M53" s="94">
        <v>0.60489999999999999</v>
      </c>
      <c r="N53" s="92"/>
      <c r="O53" s="92"/>
      <c r="P53" s="92"/>
      <c r="Q53" s="92"/>
      <c r="R53" s="92"/>
      <c r="S53" s="92"/>
      <c r="T53" s="92"/>
      <c r="U53" s="61"/>
      <c r="X53" s="53"/>
      <c r="Y53" s="53"/>
    </row>
    <row r="54" spans="1:181" s="43" customFormat="1" ht="37.5" customHeight="1" x14ac:dyDescent="0.15">
      <c r="B54" s="44">
        <v>410107</v>
      </c>
      <c r="C54" s="45" t="s">
        <v>33</v>
      </c>
      <c r="D54" s="33">
        <f>SUM(K55:K59)</f>
        <v>338228436</v>
      </c>
      <c r="E54" s="46">
        <v>45000000</v>
      </c>
      <c r="F54" s="46"/>
      <c r="G54" s="46"/>
      <c r="H54" s="46"/>
      <c r="I54" s="46"/>
      <c r="J54" s="46"/>
      <c r="K54" s="46"/>
      <c r="L54" s="95"/>
      <c r="M54" s="94"/>
      <c r="N54" s="46"/>
      <c r="O54" s="46"/>
      <c r="P54" s="46"/>
      <c r="Q54" s="46">
        <v>293228436</v>
      </c>
      <c r="R54" s="46"/>
      <c r="S54" s="46"/>
      <c r="T54" s="46">
        <f>SUM(E54:S54)</f>
        <v>338228436</v>
      </c>
      <c r="U54" s="47">
        <v>23369820</v>
      </c>
      <c r="V54" s="46">
        <v>23369820</v>
      </c>
      <c r="W54" s="46">
        <v>19363320</v>
      </c>
      <c r="X54" s="48">
        <f t="shared" si="1"/>
        <v>6.9094781847378439E-2</v>
      </c>
      <c r="Y54" s="48">
        <f t="shared" si="2"/>
        <v>5.7249237317231361E-2</v>
      </c>
      <c r="Z54" s="46">
        <f t="shared" si="3"/>
        <v>318865116</v>
      </c>
    </row>
    <row r="55" spans="1:181" s="34" customFormat="1" ht="91.5" customHeight="1" x14ac:dyDescent="0.15">
      <c r="E55" s="31" t="s">
        <v>138</v>
      </c>
      <c r="F55" s="49">
        <v>20</v>
      </c>
      <c r="G55" s="50" t="s">
        <v>53</v>
      </c>
      <c r="H55" s="31" t="s">
        <v>139</v>
      </c>
      <c r="I55" s="51" t="s">
        <v>149</v>
      </c>
      <c r="J55" s="31" t="s">
        <v>89</v>
      </c>
      <c r="K55" s="35">
        <v>2827500</v>
      </c>
      <c r="L55" s="93" t="s">
        <v>165</v>
      </c>
      <c r="M55" s="94">
        <v>1</v>
      </c>
      <c r="N55" s="92"/>
      <c r="O55" s="92"/>
      <c r="P55" s="92"/>
      <c r="Q55" s="92"/>
      <c r="R55" s="92"/>
      <c r="S55" s="92"/>
      <c r="T55" s="92"/>
      <c r="U55" s="61"/>
      <c r="X55" s="60"/>
      <c r="Y55" s="60"/>
    </row>
    <row r="56" spans="1:181" s="34" customFormat="1" ht="66" customHeight="1" x14ac:dyDescent="0.15">
      <c r="E56" s="31" t="s">
        <v>138</v>
      </c>
      <c r="F56" s="49">
        <v>35</v>
      </c>
      <c r="G56" s="50" t="s">
        <v>72</v>
      </c>
      <c r="H56" s="31" t="s">
        <v>139</v>
      </c>
      <c r="I56" s="51" t="s">
        <v>149</v>
      </c>
      <c r="J56" s="31" t="s">
        <v>89</v>
      </c>
      <c r="K56" s="35">
        <v>3980000</v>
      </c>
      <c r="L56" s="93" t="s">
        <v>165</v>
      </c>
      <c r="M56" s="94">
        <v>1</v>
      </c>
      <c r="N56" s="92"/>
      <c r="O56" s="92"/>
      <c r="P56" s="92"/>
      <c r="Q56" s="92"/>
      <c r="R56" s="92"/>
      <c r="S56" s="92"/>
      <c r="T56" s="92"/>
      <c r="U56" s="61"/>
      <c r="X56" s="60"/>
      <c r="Y56" s="60"/>
    </row>
    <row r="57" spans="1:181" s="34" customFormat="1" ht="51.75" customHeight="1" x14ac:dyDescent="0.15">
      <c r="E57" s="31" t="s">
        <v>138</v>
      </c>
      <c r="F57" s="49">
        <v>76</v>
      </c>
      <c r="G57" s="50" t="s">
        <v>107</v>
      </c>
      <c r="H57" s="31" t="s">
        <v>139</v>
      </c>
      <c r="I57" s="51" t="s">
        <v>149</v>
      </c>
      <c r="J57" s="31" t="s">
        <v>89</v>
      </c>
      <c r="K57" s="35">
        <v>34870252</v>
      </c>
      <c r="L57" s="93" t="s">
        <v>165</v>
      </c>
      <c r="M57" s="94">
        <v>0</v>
      </c>
      <c r="N57" s="92"/>
      <c r="O57" s="92"/>
      <c r="P57" s="92"/>
      <c r="Q57" s="92"/>
      <c r="R57" s="92"/>
      <c r="S57" s="92"/>
      <c r="T57" s="92"/>
      <c r="U57" s="61"/>
      <c r="X57" s="60"/>
      <c r="Y57" s="60"/>
    </row>
    <row r="58" spans="1:181" s="34" customFormat="1" ht="30.75" customHeight="1" x14ac:dyDescent="0.15">
      <c r="E58" s="31" t="s">
        <v>138</v>
      </c>
      <c r="F58" s="49">
        <v>64</v>
      </c>
      <c r="G58" s="50" t="s">
        <v>100</v>
      </c>
      <c r="H58" s="31" t="s">
        <v>139</v>
      </c>
      <c r="I58" s="51" t="s">
        <v>149</v>
      </c>
      <c r="J58" s="31" t="s">
        <v>89</v>
      </c>
      <c r="K58" s="35">
        <v>16562320</v>
      </c>
      <c r="L58" s="93" t="s">
        <v>165</v>
      </c>
      <c r="M58" s="94">
        <v>1</v>
      </c>
      <c r="N58" s="92"/>
      <c r="O58" s="92"/>
      <c r="P58" s="92"/>
      <c r="Q58" s="92"/>
      <c r="R58" s="92"/>
      <c r="S58" s="92"/>
      <c r="T58" s="92"/>
      <c r="U58" s="61"/>
      <c r="X58" s="60"/>
      <c r="Y58" s="60"/>
    </row>
    <row r="59" spans="1:181" s="34" customFormat="1" ht="51" customHeight="1" x14ac:dyDescent="0.15">
      <c r="E59" s="31" t="s">
        <v>138</v>
      </c>
      <c r="F59" s="49">
        <v>56</v>
      </c>
      <c r="G59" s="50" t="s">
        <v>81</v>
      </c>
      <c r="H59" s="31" t="s">
        <v>139</v>
      </c>
      <c r="I59" s="51" t="s">
        <v>149</v>
      </c>
      <c r="J59" s="31" t="s">
        <v>89</v>
      </c>
      <c r="K59" s="35">
        <v>279988364</v>
      </c>
      <c r="L59" s="93" t="s">
        <v>165</v>
      </c>
      <c r="M59" s="94">
        <v>0</v>
      </c>
      <c r="N59" s="92"/>
      <c r="O59" s="92"/>
      <c r="P59" s="92"/>
      <c r="Q59" s="92"/>
      <c r="R59" s="92"/>
      <c r="S59" s="92"/>
      <c r="T59" s="92"/>
      <c r="U59" s="61"/>
      <c r="X59" s="60"/>
      <c r="Y59" s="60"/>
    </row>
    <row r="60" spans="1:181" s="54" customFormat="1" ht="26.25" customHeight="1" x14ac:dyDescent="0.15">
      <c r="A60" s="43"/>
      <c r="B60" s="44">
        <v>410108</v>
      </c>
      <c r="C60" s="45" t="s">
        <v>4</v>
      </c>
      <c r="D60" s="33">
        <f>SUM(K61:K71)</f>
        <v>16218997184.640001</v>
      </c>
      <c r="E60" s="46"/>
      <c r="F60" s="46">
        <v>280200240</v>
      </c>
      <c r="G60" s="46">
        <v>600000000</v>
      </c>
      <c r="H60" s="46">
        <v>81459470</v>
      </c>
      <c r="I60" s="46"/>
      <c r="J60" s="46">
        <v>724497544.03999996</v>
      </c>
      <c r="K60" s="46">
        <v>41306125.030000001</v>
      </c>
      <c r="L60" s="46">
        <v>4132200</v>
      </c>
      <c r="M60" s="46">
        <v>41726837.950000003</v>
      </c>
      <c r="N60" s="46">
        <f>7560040110.86+225728414</f>
        <v>7785768524.8599997</v>
      </c>
      <c r="O60" s="46"/>
      <c r="P60" s="46">
        <v>33588373</v>
      </c>
      <c r="Q60" s="46">
        <v>6626317869.7600002</v>
      </c>
      <c r="R60" s="46"/>
      <c r="S60" s="46"/>
      <c r="T60" s="46">
        <f t="shared" si="0"/>
        <v>16218997184.639999</v>
      </c>
      <c r="U60" s="47">
        <v>345021620</v>
      </c>
      <c r="V60" s="46">
        <v>345021620</v>
      </c>
      <c r="W60" s="46">
        <v>90000004</v>
      </c>
      <c r="X60" s="48">
        <f t="shared" si="1"/>
        <v>2.1272685115621602E-2</v>
      </c>
      <c r="Y60" s="48">
        <f t="shared" si="2"/>
        <v>5.5490486233781078E-3</v>
      </c>
      <c r="Z60" s="46">
        <f t="shared" si="3"/>
        <v>16128997180.639999</v>
      </c>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c r="EO60" s="43"/>
      <c r="EP60" s="43"/>
      <c r="EQ60" s="43"/>
      <c r="ER60" s="43"/>
      <c r="ES60" s="43"/>
      <c r="ET60" s="43"/>
      <c r="EU60" s="43"/>
      <c r="EV60" s="43"/>
      <c r="EW60" s="43"/>
      <c r="EX60" s="43"/>
      <c r="EY60" s="43"/>
      <c r="EZ60" s="43"/>
      <c r="FA60" s="43"/>
      <c r="FB60" s="43"/>
      <c r="FC60" s="43"/>
      <c r="FD60" s="43"/>
      <c r="FE60" s="43"/>
      <c r="FF60" s="43"/>
      <c r="FG60" s="43"/>
      <c r="FH60" s="43"/>
      <c r="FI60" s="43"/>
      <c r="FJ60" s="43"/>
      <c r="FK60" s="43"/>
      <c r="FL60" s="43"/>
      <c r="FM60" s="43"/>
      <c r="FN60" s="43"/>
      <c r="FO60" s="43"/>
      <c r="FP60" s="43"/>
      <c r="FQ60" s="43"/>
      <c r="FR60" s="43"/>
      <c r="FS60" s="43"/>
      <c r="FT60" s="43"/>
      <c r="FU60" s="43"/>
      <c r="FV60" s="43"/>
      <c r="FW60" s="43"/>
      <c r="FX60" s="43"/>
      <c r="FY60" s="43"/>
    </row>
    <row r="61" spans="1:181" s="64" customFormat="1" ht="51.75" customHeight="1" x14ac:dyDescent="0.15">
      <c r="A61" s="34"/>
      <c r="B61" s="34"/>
      <c r="C61" s="34"/>
      <c r="D61" s="34"/>
      <c r="E61" s="31" t="s">
        <v>138</v>
      </c>
      <c r="F61" s="49"/>
      <c r="G61" s="62" t="s">
        <v>82</v>
      </c>
      <c r="H61" s="31" t="s">
        <v>139</v>
      </c>
      <c r="I61" s="51" t="s">
        <v>152</v>
      </c>
      <c r="J61" s="31" t="s">
        <v>89</v>
      </c>
      <c r="K61" s="63">
        <v>1022946920.28</v>
      </c>
      <c r="L61" s="93" t="s">
        <v>165</v>
      </c>
      <c r="M61" s="94"/>
      <c r="N61" s="92"/>
      <c r="O61" s="92"/>
      <c r="P61" s="92"/>
      <c r="Q61" s="92"/>
      <c r="R61" s="92"/>
      <c r="S61" s="92"/>
      <c r="T61" s="92"/>
      <c r="U61" s="61"/>
      <c r="V61" s="34"/>
      <c r="W61" s="34"/>
      <c r="X61" s="60"/>
      <c r="Y61" s="60"/>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c r="DA61" s="34"/>
      <c r="DB61" s="34"/>
      <c r="DC61" s="34"/>
      <c r="DD61" s="34"/>
      <c r="DE61" s="34"/>
      <c r="DF61" s="34"/>
      <c r="DG61" s="34"/>
      <c r="DH61" s="34"/>
      <c r="DI61" s="34"/>
      <c r="DJ61" s="34"/>
      <c r="DK61" s="34"/>
      <c r="DL61" s="34"/>
      <c r="DM61" s="34"/>
      <c r="DN61" s="34"/>
      <c r="DO61" s="34"/>
      <c r="DP61" s="34"/>
      <c r="DQ61" s="34"/>
      <c r="DR61" s="34"/>
      <c r="DS61" s="34"/>
      <c r="DT61" s="34"/>
      <c r="DU61" s="34"/>
      <c r="DV61" s="34"/>
      <c r="DW61" s="34"/>
      <c r="DX61" s="34"/>
      <c r="DY61" s="34"/>
      <c r="DZ61" s="34"/>
      <c r="EA61" s="34"/>
      <c r="EB61" s="34"/>
      <c r="EC61" s="34"/>
      <c r="ED61" s="34"/>
      <c r="EE61" s="34"/>
      <c r="EF61" s="34"/>
      <c r="EG61" s="34"/>
      <c r="EH61" s="34"/>
      <c r="EI61" s="34"/>
      <c r="EJ61" s="34"/>
      <c r="EK61" s="34"/>
      <c r="EL61" s="34"/>
      <c r="EM61" s="34"/>
      <c r="EN61" s="34"/>
      <c r="EO61" s="34"/>
      <c r="EP61" s="34"/>
      <c r="EQ61" s="34"/>
      <c r="ER61" s="34"/>
      <c r="ES61" s="34"/>
      <c r="ET61" s="34"/>
      <c r="EU61" s="34"/>
      <c r="EV61" s="34"/>
      <c r="EW61" s="34"/>
      <c r="EX61" s="34"/>
      <c r="EY61" s="34"/>
      <c r="EZ61" s="34"/>
      <c r="FA61" s="34"/>
      <c r="FB61" s="34"/>
      <c r="FC61" s="34"/>
      <c r="FD61" s="34"/>
      <c r="FE61" s="34"/>
      <c r="FF61" s="34"/>
      <c r="FG61" s="34"/>
      <c r="FH61" s="34"/>
      <c r="FI61" s="34"/>
      <c r="FJ61" s="34"/>
      <c r="FK61" s="34"/>
      <c r="FL61" s="34"/>
      <c r="FM61" s="34"/>
      <c r="FN61" s="34"/>
      <c r="FO61" s="34"/>
      <c r="FP61" s="34"/>
      <c r="FQ61" s="34"/>
      <c r="FR61" s="34"/>
      <c r="FS61" s="34"/>
      <c r="FT61" s="34"/>
      <c r="FU61" s="34"/>
      <c r="FV61" s="34"/>
      <c r="FW61" s="34"/>
      <c r="FX61" s="34"/>
      <c r="FY61" s="34"/>
    </row>
    <row r="62" spans="1:181" s="64" customFormat="1" ht="42.75" customHeight="1" x14ac:dyDescent="0.15">
      <c r="A62" s="34"/>
      <c r="B62" s="34"/>
      <c r="C62" s="34"/>
      <c r="D62" s="34"/>
      <c r="E62" s="31" t="s">
        <v>138</v>
      </c>
      <c r="F62" s="49">
        <v>50</v>
      </c>
      <c r="G62" s="62" t="s">
        <v>101</v>
      </c>
      <c r="H62" s="31" t="s">
        <v>139</v>
      </c>
      <c r="I62" s="51" t="s">
        <v>152</v>
      </c>
      <c r="J62" s="31" t="s">
        <v>89</v>
      </c>
      <c r="K62" s="63">
        <v>90000000</v>
      </c>
      <c r="L62" s="93" t="s">
        <v>165</v>
      </c>
      <c r="M62" s="94">
        <v>1</v>
      </c>
      <c r="N62" s="92"/>
      <c r="O62" s="92"/>
      <c r="P62" s="92"/>
      <c r="Q62" s="92"/>
      <c r="R62" s="92"/>
      <c r="S62" s="92"/>
      <c r="T62" s="92"/>
      <c r="U62" s="61"/>
      <c r="V62" s="34"/>
      <c r="W62" s="34"/>
      <c r="X62" s="60"/>
      <c r="Y62" s="60"/>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c r="DG62" s="34"/>
      <c r="DH62" s="34"/>
      <c r="DI62" s="34"/>
      <c r="DJ62" s="34"/>
      <c r="DK62" s="34"/>
      <c r="DL62" s="34"/>
      <c r="DM62" s="34"/>
      <c r="DN62" s="34"/>
      <c r="DO62" s="34"/>
      <c r="DP62" s="34"/>
      <c r="DQ62" s="34"/>
      <c r="DR62" s="34"/>
      <c r="DS62" s="34"/>
      <c r="DT62" s="34"/>
      <c r="DU62" s="34"/>
      <c r="DV62" s="34"/>
      <c r="DW62" s="34"/>
      <c r="DX62" s="34"/>
      <c r="DY62" s="34"/>
      <c r="DZ62" s="34"/>
      <c r="EA62" s="34"/>
      <c r="EB62" s="34"/>
      <c r="EC62" s="34"/>
      <c r="ED62" s="34"/>
      <c r="EE62" s="34"/>
      <c r="EF62" s="34"/>
      <c r="EG62" s="34"/>
      <c r="EH62" s="34"/>
      <c r="EI62" s="34"/>
      <c r="EJ62" s="34"/>
      <c r="EK62" s="34"/>
      <c r="EL62" s="34"/>
      <c r="EM62" s="34"/>
      <c r="EN62" s="34"/>
      <c r="EO62" s="34"/>
      <c r="EP62" s="34"/>
      <c r="EQ62" s="34"/>
      <c r="ER62" s="34"/>
      <c r="ES62" s="34"/>
      <c r="ET62" s="34"/>
      <c r="EU62" s="34"/>
      <c r="EV62" s="34"/>
      <c r="EW62" s="34"/>
      <c r="EX62" s="34"/>
      <c r="EY62" s="34"/>
      <c r="EZ62" s="34"/>
      <c r="FA62" s="34"/>
      <c r="FB62" s="34"/>
      <c r="FC62" s="34"/>
      <c r="FD62" s="34"/>
      <c r="FE62" s="34"/>
      <c r="FF62" s="34"/>
      <c r="FG62" s="34"/>
      <c r="FH62" s="34"/>
      <c r="FI62" s="34"/>
      <c r="FJ62" s="34"/>
      <c r="FK62" s="34"/>
      <c r="FL62" s="34"/>
      <c r="FM62" s="34"/>
      <c r="FN62" s="34"/>
      <c r="FO62" s="34"/>
      <c r="FP62" s="34"/>
      <c r="FQ62" s="34"/>
      <c r="FR62" s="34"/>
      <c r="FS62" s="34"/>
      <c r="FT62" s="34"/>
      <c r="FU62" s="34"/>
      <c r="FV62" s="34"/>
      <c r="FW62" s="34"/>
      <c r="FX62" s="34"/>
      <c r="FY62" s="34"/>
    </row>
    <row r="63" spans="1:181" s="64" customFormat="1" ht="50.25" customHeight="1" x14ac:dyDescent="0.15">
      <c r="A63" s="34"/>
      <c r="B63" s="34"/>
      <c r="C63" s="34"/>
      <c r="D63" s="34"/>
      <c r="E63" s="31" t="s">
        <v>138</v>
      </c>
      <c r="F63" s="49">
        <v>51</v>
      </c>
      <c r="G63" s="62" t="s">
        <v>102</v>
      </c>
      <c r="H63" s="31" t="s">
        <v>139</v>
      </c>
      <c r="I63" s="51" t="s">
        <v>152</v>
      </c>
      <c r="J63" s="31" t="s">
        <v>89</v>
      </c>
      <c r="K63" s="63">
        <v>146415791</v>
      </c>
      <c r="L63" s="93" t="s">
        <v>165</v>
      </c>
      <c r="M63" s="94">
        <v>1</v>
      </c>
      <c r="N63" s="92"/>
      <c r="O63" s="92"/>
      <c r="P63" s="92"/>
      <c r="Q63" s="92"/>
      <c r="R63" s="92"/>
      <c r="S63" s="92"/>
      <c r="T63" s="92"/>
      <c r="U63" s="61"/>
      <c r="V63" s="34"/>
      <c r="W63" s="34"/>
      <c r="X63" s="60"/>
      <c r="Y63" s="60"/>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c r="FG63" s="34"/>
      <c r="FH63" s="34"/>
      <c r="FI63" s="34"/>
      <c r="FJ63" s="34"/>
      <c r="FK63" s="34"/>
      <c r="FL63" s="34"/>
      <c r="FM63" s="34"/>
      <c r="FN63" s="34"/>
      <c r="FO63" s="34"/>
      <c r="FP63" s="34"/>
      <c r="FQ63" s="34"/>
      <c r="FR63" s="34"/>
      <c r="FS63" s="34"/>
      <c r="FT63" s="34"/>
      <c r="FU63" s="34"/>
      <c r="FV63" s="34"/>
      <c r="FW63" s="34"/>
      <c r="FX63" s="34"/>
      <c r="FY63" s="34"/>
    </row>
    <row r="64" spans="1:181" s="64" customFormat="1" ht="43.5" customHeight="1" x14ac:dyDescent="0.15">
      <c r="A64" s="34"/>
      <c r="B64" s="34"/>
      <c r="C64" s="34"/>
      <c r="D64" s="34"/>
      <c r="E64" s="31" t="s">
        <v>138</v>
      </c>
      <c r="F64" s="49">
        <v>53</v>
      </c>
      <c r="G64" s="62" t="s">
        <v>103</v>
      </c>
      <c r="H64" s="31" t="s">
        <v>139</v>
      </c>
      <c r="I64" s="51" t="s">
        <v>152</v>
      </c>
      <c r="J64" s="31" t="s">
        <v>89</v>
      </c>
      <c r="K64" s="63">
        <v>499999989</v>
      </c>
      <c r="L64" s="93" t="s">
        <v>165</v>
      </c>
      <c r="M64" s="94">
        <v>0</v>
      </c>
      <c r="N64" s="92"/>
      <c r="O64" s="92"/>
      <c r="P64" s="92"/>
      <c r="Q64" s="92"/>
      <c r="R64" s="92"/>
      <c r="S64" s="92"/>
      <c r="T64" s="92"/>
      <c r="U64" s="61"/>
      <c r="V64" s="34"/>
      <c r="W64" s="34"/>
      <c r="X64" s="60"/>
      <c r="Y64" s="60"/>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c r="FG64" s="34"/>
      <c r="FH64" s="34"/>
      <c r="FI64" s="34"/>
      <c r="FJ64" s="34"/>
      <c r="FK64" s="34"/>
      <c r="FL64" s="34"/>
      <c r="FM64" s="34"/>
      <c r="FN64" s="34"/>
      <c r="FO64" s="34"/>
      <c r="FP64" s="34"/>
      <c r="FQ64" s="34"/>
      <c r="FR64" s="34"/>
      <c r="FS64" s="34"/>
      <c r="FT64" s="34"/>
      <c r="FU64" s="34"/>
      <c r="FV64" s="34"/>
      <c r="FW64" s="34"/>
      <c r="FX64" s="34"/>
      <c r="FY64" s="34"/>
    </row>
    <row r="65" spans="1:181" s="64" customFormat="1" ht="43.5" customHeight="1" x14ac:dyDescent="0.15">
      <c r="A65" s="34"/>
      <c r="B65" s="34"/>
      <c r="C65" s="34"/>
      <c r="D65" s="34"/>
      <c r="E65" s="31" t="s">
        <v>138</v>
      </c>
      <c r="F65" s="49">
        <v>54</v>
      </c>
      <c r="G65" s="62" t="s">
        <v>104</v>
      </c>
      <c r="H65" s="31" t="s">
        <v>139</v>
      </c>
      <c r="I65" s="51" t="s">
        <v>152</v>
      </c>
      <c r="J65" s="31" t="s">
        <v>89</v>
      </c>
      <c r="K65" s="63">
        <v>25823000</v>
      </c>
      <c r="L65" s="93" t="s">
        <v>165</v>
      </c>
      <c r="M65" s="94">
        <v>1</v>
      </c>
      <c r="N65" s="92"/>
      <c r="O65" s="92"/>
      <c r="P65" s="92"/>
      <c r="Q65" s="92"/>
      <c r="R65" s="92"/>
      <c r="S65" s="92"/>
      <c r="T65" s="92"/>
      <c r="U65" s="61"/>
      <c r="V65" s="34"/>
      <c r="W65" s="34"/>
      <c r="X65" s="60"/>
      <c r="Y65" s="60"/>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c r="EV65" s="34"/>
      <c r="EW65" s="34"/>
      <c r="EX65" s="34"/>
      <c r="EY65" s="34"/>
      <c r="EZ65" s="34"/>
      <c r="FA65" s="34"/>
      <c r="FB65" s="34"/>
      <c r="FC65" s="34"/>
      <c r="FD65" s="34"/>
      <c r="FE65" s="34"/>
      <c r="FF65" s="34"/>
      <c r="FG65" s="34"/>
      <c r="FH65" s="34"/>
      <c r="FI65" s="34"/>
      <c r="FJ65" s="34"/>
      <c r="FK65" s="34"/>
      <c r="FL65" s="34"/>
      <c r="FM65" s="34"/>
      <c r="FN65" s="34"/>
      <c r="FO65" s="34"/>
      <c r="FP65" s="34"/>
      <c r="FQ65" s="34"/>
      <c r="FR65" s="34"/>
      <c r="FS65" s="34"/>
      <c r="FT65" s="34"/>
      <c r="FU65" s="34"/>
      <c r="FV65" s="34"/>
      <c r="FW65" s="34"/>
      <c r="FX65" s="34"/>
      <c r="FY65" s="34"/>
    </row>
    <row r="66" spans="1:181" s="64" customFormat="1" ht="40.5" customHeight="1" x14ac:dyDescent="0.15">
      <c r="A66" s="34"/>
      <c r="B66" s="34"/>
      <c r="C66" s="34"/>
      <c r="D66" s="34"/>
      <c r="E66" s="31" t="s">
        <v>138</v>
      </c>
      <c r="F66" s="49"/>
      <c r="G66" s="62" t="s">
        <v>63</v>
      </c>
      <c r="H66" s="31" t="s">
        <v>139</v>
      </c>
      <c r="I66" s="51" t="s">
        <v>152</v>
      </c>
      <c r="J66" s="31" t="s">
        <v>89</v>
      </c>
      <c r="K66" s="63">
        <f>14000000000-K63</f>
        <v>13853584209</v>
      </c>
      <c r="L66" s="93" t="s">
        <v>165</v>
      </c>
      <c r="M66" s="94"/>
      <c r="N66" s="92"/>
      <c r="O66" s="92"/>
      <c r="P66" s="92"/>
      <c r="Q66" s="92"/>
      <c r="R66" s="92"/>
      <c r="S66" s="92"/>
      <c r="T66" s="92"/>
      <c r="U66" s="61"/>
      <c r="V66" s="34"/>
      <c r="W66" s="34"/>
      <c r="X66" s="60"/>
      <c r="Y66" s="60"/>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row>
    <row r="67" spans="1:181" s="64" customFormat="1" ht="66.75" customHeight="1" x14ac:dyDescent="0.15">
      <c r="A67" s="34"/>
      <c r="B67" s="34"/>
      <c r="C67" s="34"/>
      <c r="D67" s="34"/>
      <c r="E67" s="31" t="s">
        <v>138</v>
      </c>
      <c r="F67" s="49">
        <v>62</v>
      </c>
      <c r="G67" s="62" t="s">
        <v>105</v>
      </c>
      <c r="H67" s="31" t="s">
        <v>139</v>
      </c>
      <c r="I67" s="51" t="s">
        <v>152</v>
      </c>
      <c r="J67" s="31" t="s">
        <v>89</v>
      </c>
      <c r="K67" s="63">
        <v>82782825</v>
      </c>
      <c r="L67" s="93" t="s">
        <v>165</v>
      </c>
      <c r="M67" s="94">
        <v>1</v>
      </c>
      <c r="N67" s="92"/>
      <c r="O67" s="92"/>
      <c r="P67" s="92"/>
      <c r="Q67" s="92"/>
      <c r="R67" s="92"/>
      <c r="S67" s="92"/>
      <c r="T67" s="92"/>
      <c r="U67" s="61"/>
      <c r="V67" s="34"/>
      <c r="W67" s="34"/>
      <c r="X67" s="60"/>
      <c r="Y67" s="60"/>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c r="FG67" s="34"/>
      <c r="FH67" s="34"/>
      <c r="FI67" s="34"/>
      <c r="FJ67" s="34"/>
      <c r="FK67" s="34"/>
      <c r="FL67" s="34"/>
      <c r="FM67" s="34"/>
      <c r="FN67" s="34"/>
      <c r="FO67" s="34"/>
      <c r="FP67" s="34"/>
      <c r="FQ67" s="34"/>
      <c r="FR67" s="34"/>
      <c r="FS67" s="34"/>
      <c r="FT67" s="34"/>
      <c r="FU67" s="34"/>
      <c r="FV67" s="34"/>
      <c r="FW67" s="34"/>
      <c r="FX67" s="34"/>
      <c r="FY67" s="34"/>
    </row>
    <row r="68" spans="1:181" s="64" customFormat="1" ht="64.5" customHeight="1" x14ac:dyDescent="0.15">
      <c r="A68" s="34"/>
      <c r="B68" s="34"/>
      <c r="C68" s="34"/>
      <c r="D68" s="34"/>
      <c r="E68" s="31" t="s">
        <v>138</v>
      </c>
      <c r="F68" s="49">
        <v>68</v>
      </c>
      <c r="G68" s="62" t="s">
        <v>180</v>
      </c>
      <c r="H68" s="31" t="s">
        <v>139</v>
      </c>
      <c r="I68" s="51" t="s">
        <v>152</v>
      </c>
      <c r="J68" s="31" t="s">
        <v>89</v>
      </c>
      <c r="K68" s="63">
        <v>219239144</v>
      </c>
      <c r="L68" s="93" t="s">
        <v>165</v>
      </c>
      <c r="M68" s="94">
        <v>0</v>
      </c>
      <c r="N68" s="92"/>
      <c r="O68" s="92"/>
      <c r="P68" s="92"/>
      <c r="Q68" s="92"/>
      <c r="R68" s="92"/>
      <c r="S68" s="92"/>
      <c r="T68" s="92"/>
      <c r="U68" s="61"/>
      <c r="V68" s="34"/>
      <c r="W68" s="34"/>
      <c r="X68" s="60"/>
      <c r="Y68" s="60"/>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c r="DE68" s="34"/>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c r="EK68" s="34"/>
      <c r="EL68" s="34"/>
      <c r="EM68" s="34"/>
      <c r="EN68" s="34"/>
      <c r="EO68" s="34"/>
      <c r="EP68" s="34"/>
      <c r="EQ68" s="34"/>
      <c r="ER68" s="34"/>
      <c r="ES68" s="34"/>
      <c r="ET68" s="34"/>
      <c r="EU68" s="34"/>
      <c r="EV68" s="34"/>
      <c r="EW68" s="34"/>
      <c r="EX68" s="34"/>
      <c r="EY68" s="34"/>
      <c r="EZ68" s="34"/>
      <c r="FA68" s="34"/>
      <c r="FB68" s="34"/>
      <c r="FC68" s="34"/>
      <c r="FD68" s="34"/>
      <c r="FE68" s="34"/>
      <c r="FF68" s="34"/>
      <c r="FG68" s="34"/>
      <c r="FH68" s="34"/>
      <c r="FI68" s="34"/>
      <c r="FJ68" s="34"/>
      <c r="FK68" s="34"/>
      <c r="FL68" s="34"/>
      <c r="FM68" s="34"/>
      <c r="FN68" s="34"/>
      <c r="FO68" s="34"/>
      <c r="FP68" s="34"/>
      <c r="FQ68" s="34"/>
      <c r="FR68" s="34"/>
      <c r="FS68" s="34"/>
      <c r="FT68" s="34"/>
      <c r="FU68" s="34"/>
      <c r="FV68" s="34"/>
      <c r="FW68" s="34"/>
      <c r="FX68" s="34"/>
      <c r="FY68" s="34"/>
    </row>
    <row r="69" spans="1:181" s="64" customFormat="1" ht="63.75" customHeight="1" x14ac:dyDescent="0.15">
      <c r="A69" s="34"/>
      <c r="B69" s="34"/>
      <c r="C69" s="34"/>
      <c r="D69" s="34"/>
      <c r="E69" s="31" t="s">
        <v>138</v>
      </c>
      <c r="F69" s="49">
        <v>69</v>
      </c>
      <c r="G69" s="62" t="s">
        <v>125</v>
      </c>
      <c r="H69" s="31" t="s">
        <v>139</v>
      </c>
      <c r="I69" s="51" t="s">
        <v>152</v>
      </c>
      <c r="J69" s="31" t="s">
        <v>89</v>
      </c>
      <c r="K69" s="63">
        <v>20475765</v>
      </c>
      <c r="L69" s="93" t="s">
        <v>165</v>
      </c>
      <c r="M69" s="94">
        <v>0</v>
      </c>
      <c r="N69" s="92"/>
      <c r="O69" s="92"/>
      <c r="P69" s="92"/>
      <c r="Q69" s="92"/>
      <c r="R69" s="92"/>
      <c r="S69" s="92"/>
      <c r="T69" s="92"/>
      <c r="U69" s="61"/>
      <c r="V69" s="34"/>
      <c r="W69" s="34"/>
      <c r="X69" s="60"/>
      <c r="Y69" s="60"/>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c r="DG69" s="34"/>
      <c r="DH69" s="34"/>
      <c r="DI69" s="34"/>
      <c r="DJ69" s="34"/>
      <c r="DK69" s="34"/>
      <c r="DL69" s="34"/>
      <c r="DM69" s="34"/>
      <c r="DN69" s="34"/>
      <c r="DO69" s="34"/>
      <c r="DP69" s="34"/>
      <c r="DQ69" s="34"/>
      <c r="DR69" s="34"/>
      <c r="DS69" s="34"/>
      <c r="DT69" s="34"/>
      <c r="DU69" s="34"/>
      <c r="DV69" s="34"/>
      <c r="DW69" s="34"/>
      <c r="DX69" s="34"/>
      <c r="DY69" s="34"/>
      <c r="DZ69" s="34"/>
      <c r="EA69" s="34"/>
      <c r="EB69" s="34"/>
      <c r="EC69" s="34"/>
      <c r="ED69" s="34"/>
      <c r="EE69" s="34"/>
      <c r="EF69" s="34"/>
      <c r="EG69" s="34"/>
      <c r="EH69" s="34"/>
      <c r="EI69" s="34"/>
      <c r="EJ69" s="34"/>
      <c r="EK69" s="34"/>
      <c r="EL69" s="34"/>
      <c r="EM69" s="34"/>
      <c r="EN69" s="34"/>
      <c r="EO69" s="34"/>
      <c r="EP69" s="34"/>
      <c r="EQ69" s="34"/>
      <c r="ER69" s="34"/>
      <c r="ES69" s="34"/>
      <c r="ET69" s="34"/>
      <c r="EU69" s="34"/>
      <c r="EV69" s="34"/>
      <c r="EW69" s="34"/>
      <c r="EX69" s="34"/>
      <c r="EY69" s="34"/>
      <c r="EZ69" s="34"/>
      <c r="FA69" s="34"/>
      <c r="FB69" s="34"/>
      <c r="FC69" s="34"/>
      <c r="FD69" s="34"/>
      <c r="FE69" s="34"/>
      <c r="FF69" s="34"/>
      <c r="FG69" s="34"/>
      <c r="FH69" s="34"/>
      <c r="FI69" s="34"/>
      <c r="FJ69" s="34"/>
      <c r="FK69" s="34"/>
      <c r="FL69" s="34"/>
      <c r="FM69" s="34"/>
      <c r="FN69" s="34"/>
      <c r="FO69" s="34"/>
      <c r="FP69" s="34"/>
      <c r="FQ69" s="34"/>
      <c r="FR69" s="34"/>
      <c r="FS69" s="34"/>
      <c r="FT69" s="34"/>
      <c r="FU69" s="34"/>
      <c r="FV69" s="34"/>
      <c r="FW69" s="34"/>
      <c r="FX69" s="34"/>
      <c r="FY69" s="34"/>
    </row>
    <row r="70" spans="1:181" s="64" customFormat="1" ht="89.25" customHeight="1" x14ac:dyDescent="0.15">
      <c r="A70" s="34"/>
      <c r="B70" s="34"/>
      <c r="C70" s="34"/>
      <c r="D70" s="34"/>
      <c r="E70" s="31" t="s">
        <v>138</v>
      </c>
      <c r="F70" s="49">
        <v>75</v>
      </c>
      <c r="G70" s="62" t="s">
        <v>126</v>
      </c>
      <c r="H70" s="31" t="s">
        <v>139</v>
      </c>
      <c r="I70" s="51" t="s">
        <v>152</v>
      </c>
      <c r="J70" s="31" t="s">
        <v>89</v>
      </c>
      <c r="K70" s="63">
        <v>224141168</v>
      </c>
      <c r="L70" s="93" t="s">
        <v>165</v>
      </c>
      <c r="M70" s="94">
        <v>0</v>
      </c>
      <c r="N70" s="92"/>
      <c r="O70" s="92"/>
      <c r="P70" s="92"/>
      <c r="Q70" s="92"/>
      <c r="R70" s="92"/>
      <c r="S70" s="92"/>
      <c r="T70" s="92"/>
      <c r="U70" s="61"/>
      <c r="V70" s="34"/>
      <c r="W70" s="34"/>
      <c r="X70" s="60"/>
      <c r="Y70" s="60"/>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c r="CG70" s="34"/>
      <c r="CH70" s="34"/>
      <c r="CI70" s="34"/>
      <c r="CJ70" s="34"/>
      <c r="CK70" s="34"/>
      <c r="CL70" s="34"/>
      <c r="CM70" s="34"/>
      <c r="CN70" s="34"/>
      <c r="CO70" s="34"/>
      <c r="CP70" s="34"/>
      <c r="CQ70" s="34"/>
      <c r="CR70" s="34"/>
      <c r="CS70" s="34"/>
      <c r="CT70" s="34"/>
      <c r="CU70" s="34"/>
      <c r="CV70" s="34"/>
      <c r="CW70" s="34"/>
      <c r="CX70" s="34"/>
      <c r="CY70" s="34"/>
      <c r="CZ70" s="34"/>
      <c r="DA70" s="34"/>
      <c r="DB70" s="34"/>
      <c r="DC70" s="34"/>
      <c r="DD70" s="34"/>
      <c r="DE70" s="34"/>
      <c r="DF70" s="34"/>
      <c r="DG70" s="34"/>
      <c r="DH70" s="34"/>
      <c r="DI70" s="34"/>
      <c r="DJ70" s="34"/>
      <c r="DK70" s="34"/>
      <c r="DL70" s="34"/>
      <c r="DM70" s="34"/>
      <c r="DN70" s="34"/>
      <c r="DO70" s="34"/>
      <c r="DP70" s="34"/>
      <c r="DQ70" s="34"/>
      <c r="DR70" s="34"/>
      <c r="DS70" s="34"/>
      <c r="DT70" s="34"/>
      <c r="DU70" s="34"/>
      <c r="DV70" s="34"/>
      <c r="DW70" s="34"/>
      <c r="DX70" s="34"/>
      <c r="DY70" s="34"/>
      <c r="DZ70" s="34"/>
      <c r="EA70" s="34"/>
      <c r="EB70" s="34"/>
      <c r="EC70" s="34"/>
      <c r="ED70" s="34"/>
      <c r="EE70" s="34"/>
      <c r="EF70" s="34"/>
      <c r="EG70" s="34"/>
      <c r="EH70" s="34"/>
      <c r="EI70" s="34"/>
      <c r="EJ70" s="34"/>
      <c r="EK70" s="34"/>
      <c r="EL70" s="34"/>
      <c r="EM70" s="34"/>
      <c r="EN70" s="34"/>
      <c r="EO70" s="34"/>
      <c r="EP70" s="34"/>
      <c r="EQ70" s="34"/>
      <c r="ER70" s="34"/>
      <c r="ES70" s="34"/>
      <c r="ET70" s="34"/>
      <c r="EU70" s="34"/>
      <c r="EV70" s="34"/>
      <c r="EW70" s="34"/>
      <c r="EX70" s="34"/>
      <c r="EY70" s="34"/>
      <c r="EZ70" s="34"/>
      <c r="FA70" s="34"/>
      <c r="FB70" s="34"/>
      <c r="FC70" s="34"/>
      <c r="FD70" s="34"/>
      <c r="FE70" s="34"/>
      <c r="FF70" s="34"/>
      <c r="FG70" s="34"/>
      <c r="FH70" s="34"/>
      <c r="FI70" s="34"/>
      <c r="FJ70" s="34"/>
      <c r="FK70" s="34"/>
      <c r="FL70" s="34"/>
      <c r="FM70" s="34"/>
      <c r="FN70" s="34"/>
      <c r="FO70" s="34"/>
      <c r="FP70" s="34"/>
      <c r="FQ70" s="34"/>
      <c r="FR70" s="34"/>
      <c r="FS70" s="34"/>
      <c r="FT70" s="34"/>
      <c r="FU70" s="34"/>
      <c r="FV70" s="34"/>
      <c r="FW70" s="34"/>
      <c r="FX70" s="34"/>
      <c r="FY70" s="34"/>
    </row>
    <row r="71" spans="1:181" s="64" customFormat="1" ht="59.25" customHeight="1" x14ac:dyDescent="0.15">
      <c r="A71" s="34"/>
      <c r="B71" s="34"/>
      <c r="C71" s="34"/>
      <c r="D71" s="34"/>
      <c r="E71" s="31" t="s">
        <v>138</v>
      </c>
      <c r="F71" s="49"/>
      <c r="G71" s="62" t="s">
        <v>171</v>
      </c>
      <c r="H71" s="31" t="s">
        <v>139</v>
      </c>
      <c r="I71" s="51" t="s">
        <v>152</v>
      </c>
      <c r="J71" s="31" t="s">
        <v>89</v>
      </c>
      <c r="K71" s="63">
        <v>33588373.359999999</v>
      </c>
      <c r="L71" s="93" t="s">
        <v>165</v>
      </c>
      <c r="M71" s="94">
        <v>0</v>
      </c>
      <c r="N71" s="92"/>
      <c r="O71" s="92"/>
      <c r="P71" s="92"/>
      <c r="Q71" s="92"/>
      <c r="R71" s="92"/>
      <c r="S71" s="92"/>
      <c r="T71" s="92"/>
      <c r="U71" s="61"/>
      <c r="V71" s="34"/>
      <c r="W71" s="34"/>
      <c r="X71" s="60"/>
      <c r="Y71" s="60"/>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c r="ET71" s="34"/>
      <c r="EU71" s="34"/>
      <c r="EV71" s="34"/>
      <c r="EW71" s="34"/>
      <c r="EX71" s="34"/>
      <c r="EY71" s="34"/>
      <c r="EZ71" s="34"/>
      <c r="FA71" s="34"/>
      <c r="FB71" s="34"/>
      <c r="FC71" s="34"/>
      <c r="FD71" s="34"/>
      <c r="FE71" s="34"/>
      <c r="FF71" s="34"/>
      <c r="FG71" s="34"/>
      <c r="FH71" s="34"/>
      <c r="FI71" s="34"/>
      <c r="FJ71" s="34"/>
      <c r="FK71" s="34"/>
      <c r="FL71" s="34"/>
      <c r="FM71" s="34"/>
      <c r="FN71" s="34"/>
      <c r="FO71" s="34"/>
      <c r="FP71" s="34"/>
      <c r="FQ71" s="34"/>
      <c r="FR71" s="34"/>
      <c r="FS71" s="34"/>
      <c r="FT71" s="34"/>
      <c r="FU71" s="34"/>
      <c r="FV71" s="34"/>
      <c r="FW71" s="34"/>
      <c r="FX71" s="34"/>
      <c r="FY71" s="34"/>
    </row>
    <row r="72" spans="1:181" s="43" customFormat="1" ht="27" customHeight="1" x14ac:dyDescent="0.15">
      <c r="B72" s="44">
        <v>410109</v>
      </c>
      <c r="C72" s="45" t="s">
        <v>15</v>
      </c>
      <c r="D72" s="33">
        <f>SUM(K73:K79)</f>
        <v>5393724883.25</v>
      </c>
      <c r="E72" s="46"/>
      <c r="F72" s="46">
        <v>803648670</v>
      </c>
      <c r="G72" s="46">
        <v>600000000</v>
      </c>
      <c r="H72" s="46">
        <v>81459470</v>
      </c>
      <c r="I72" s="46"/>
      <c r="J72" s="46">
        <v>554486180.25999999</v>
      </c>
      <c r="K72" s="46">
        <v>50887006.229999997</v>
      </c>
      <c r="L72" s="95">
        <v>4132200</v>
      </c>
      <c r="M72" s="94"/>
      <c r="N72" s="46"/>
      <c r="O72" s="46">
        <v>1890227733</v>
      </c>
      <c r="P72" s="46">
        <f>151321177.88-142437554.12</f>
        <v>8883623.7599999905</v>
      </c>
      <c r="Q72" s="46">
        <v>1400000000</v>
      </c>
      <c r="R72" s="46"/>
      <c r="S72" s="46"/>
      <c r="T72" s="46">
        <f t="shared" si="0"/>
        <v>5393724883.25</v>
      </c>
      <c r="U72" s="47">
        <v>3103929501</v>
      </c>
      <c r="V72" s="46">
        <v>3103943885</v>
      </c>
      <c r="W72" s="46">
        <v>2501098003.9200001</v>
      </c>
      <c r="X72" s="48">
        <f t="shared" si="1"/>
        <v>0.57547048990932603</v>
      </c>
      <c r="Y72" s="48">
        <f t="shared" si="2"/>
        <v>0.46370514960580606</v>
      </c>
      <c r="Z72" s="46">
        <f t="shared" si="3"/>
        <v>2892626879.3299999</v>
      </c>
    </row>
    <row r="73" spans="1:181" s="32" customFormat="1" ht="84" customHeight="1" x14ac:dyDescent="0.15">
      <c r="E73" s="31" t="s">
        <v>138</v>
      </c>
      <c r="F73" s="49">
        <v>4</v>
      </c>
      <c r="G73" s="50" t="s">
        <v>41</v>
      </c>
      <c r="H73" s="31" t="s">
        <v>139</v>
      </c>
      <c r="I73" s="51" t="s">
        <v>153</v>
      </c>
      <c r="J73" s="31" t="s">
        <v>89</v>
      </c>
      <c r="K73" s="35">
        <v>979695648</v>
      </c>
      <c r="L73" s="93" t="s">
        <v>165</v>
      </c>
      <c r="M73" s="94">
        <v>0.64419999999999999</v>
      </c>
      <c r="N73" s="92"/>
      <c r="O73" s="92"/>
      <c r="P73" s="92"/>
      <c r="Q73" s="92"/>
      <c r="R73" s="92"/>
      <c r="S73" s="92"/>
      <c r="T73" s="92"/>
      <c r="U73" s="61"/>
      <c r="X73" s="53"/>
      <c r="Y73" s="53"/>
    </row>
    <row r="74" spans="1:181" s="32" customFormat="1" ht="64.5" customHeight="1" x14ac:dyDescent="0.15">
      <c r="E74" s="31" t="s">
        <v>138</v>
      </c>
      <c r="F74" s="49">
        <v>34</v>
      </c>
      <c r="G74" s="50" t="s">
        <v>19</v>
      </c>
      <c r="H74" s="31" t="s">
        <v>139</v>
      </c>
      <c r="I74" s="51" t="s">
        <v>153</v>
      </c>
      <c r="J74" s="31" t="s">
        <v>89</v>
      </c>
      <c r="K74" s="35">
        <f>7412000+300119068+260000000</f>
        <v>567531068</v>
      </c>
      <c r="L74" s="93" t="s">
        <v>165</v>
      </c>
      <c r="M74" s="94">
        <v>0.79510000000000003</v>
      </c>
      <c r="N74" s="92"/>
      <c r="O74" s="92"/>
      <c r="P74" s="92"/>
      <c r="Q74" s="92"/>
      <c r="R74" s="92"/>
      <c r="S74" s="92"/>
      <c r="T74" s="92"/>
      <c r="U74" s="61"/>
      <c r="X74" s="53"/>
      <c r="Y74" s="53"/>
    </row>
    <row r="75" spans="1:181" s="39" customFormat="1" ht="82.5" customHeight="1" x14ac:dyDescent="0.15">
      <c r="E75" s="31" t="s">
        <v>138</v>
      </c>
      <c r="F75" s="49"/>
      <c r="G75" s="50" t="s">
        <v>61</v>
      </c>
      <c r="H75" s="31" t="s">
        <v>139</v>
      </c>
      <c r="I75" s="51" t="s">
        <v>153</v>
      </c>
      <c r="J75" s="31" t="s">
        <v>89</v>
      </c>
      <c r="K75" s="35">
        <v>964910578.25</v>
      </c>
      <c r="L75" s="93" t="s">
        <v>165</v>
      </c>
      <c r="M75" s="94">
        <v>0</v>
      </c>
      <c r="N75" s="92"/>
      <c r="O75" s="92"/>
      <c r="P75" s="92"/>
      <c r="Q75" s="92"/>
      <c r="R75" s="92"/>
      <c r="S75" s="92"/>
      <c r="T75" s="92"/>
      <c r="U75" s="61"/>
      <c r="X75" s="65"/>
      <c r="Y75" s="65"/>
    </row>
    <row r="76" spans="1:181" s="66" customFormat="1" ht="55.5" customHeight="1" x14ac:dyDescent="0.15">
      <c r="E76" s="31" t="s">
        <v>138</v>
      </c>
      <c r="F76" s="49">
        <v>71</v>
      </c>
      <c r="G76" s="50" t="s">
        <v>113</v>
      </c>
      <c r="H76" s="31" t="s">
        <v>139</v>
      </c>
      <c r="I76" s="51" t="s">
        <v>153</v>
      </c>
      <c r="J76" s="31" t="s">
        <v>89</v>
      </c>
      <c r="K76" s="35">
        <f>8874796+4132200</f>
        <v>13006996</v>
      </c>
      <c r="L76" s="93" t="s">
        <v>165</v>
      </c>
      <c r="M76" s="94">
        <v>0</v>
      </c>
      <c r="N76" s="92"/>
      <c r="O76" s="92"/>
      <c r="P76" s="92"/>
      <c r="Q76" s="92"/>
      <c r="R76" s="92"/>
      <c r="S76" s="92"/>
      <c r="T76" s="92"/>
      <c r="U76" s="61"/>
      <c r="X76" s="67"/>
      <c r="Y76" s="67"/>
    </row>
    <row r="77" spans="1:181" s="39" customFormat="1" ht="84" customHeight="1" x14ac:dyDescent="0.15">
      <c r="E77" s="31" t="s">
        <v>138</v>
      </c>
      <c r="F77" s="49">
        <v>24</v>
      </c>
      <c r="G77" s="50" t="s">
        <v>54</v>
      </c>
      <c r="H77" s="31" t="s">
        <v>139</v>
      </c>
      <c r="I77" s="51" t="s">
        <v>153</v>
      </c>
      <c r="J77" s="31" t="s">
        <v>89</v>
      </c>
      <c r="K77" s="35">
        <f>1927335600+237898517</f>
        <v>2165234117</v>
      </c>
      <c r="L77" s="93" t="s">
        <v>165</v>
      </c>
      <c r="M77" s="94">
        <v>1</v>
      </c>
      <c r="N77" s="92"/>
      <c r="O77" s="92"/>
      <c r="P77" s="92"/>
      <c r="Q77" s="92"/>
      <c r="R77" s="92"/>
      <c r="S77" s="92"/>
      <c r="T77" s="92"/>
      <c r="U77" s="61"/>
      <c r="X77" s="65"/>
      <c r="Y77" s="65"/>
    </row>
    <row r="78" spans="1:181" s="39" customFormat="1" ht="79.5" customHeight="1" x14ac:dyDescent="0.15">
      <c r="E78" s="31" t="s">
        <v>138</v>
      </c>
      <c r="F78" s="49">
        <v>55</v>
      </c>
      <c r="G78" s="50" t="s">
        <v>106</v>
      </c>
      <c r="H78" s="31" t="s">
        <v>139</v>
      </c>
      <c r="I78" s="51" t="s">
        <v>153</v>
      </c>
      <c r="J78" s="31" t="s">
        <v>89</v>
      </c>
      <c r="K78" s="35">
        <v>571000000</v>
      </c>
      <c r="L78" s="93" t="s">
        <v>165</v>
      </c>
      <c r="M78" s="94">
        <v>0</v>
      </c>
      <c r="N78" s="92"/>
      <c r="O78" s="92"/>
      <c r="P78" s="92"/>
      <c r="Q78" s="92"/>
      <c r="R78" s="92"/>
      <c r="S78" s="92"/>
      <c r="T78" s="92"/>
      <c r="U78" s="61"/>
      <c r="X78" s="65"/>
      <c r="Y78" s="65"/>
    </row>
    <row r="79" spans="1:181" s="39" customFormat="1" ht="73.5" customHeight="1" x14ac:dyDescent="0.15">
      <c r="E79" s="31" t="s">
        <v>138</v>
      </c>
      <c r="F79" s="49">
        <v>60</v>
      </c>
      <c r="G79" s="50" t="s">
        <v>114</v>
      </c>
      <c r="H79" s="31" t="s">
        <v>139</v>
      </c>
      <c r="I79" s="51" t="s">
        <v>153</v>
      </c>
      <c r="J79" s="31" t="s">
        <v>89</v>
      </c>
      <c r="K79" s="35">
        <v>132346476</v>
      </c>
      <c r="L79" s="93" t="s">
        <v>165</v>
      </c>
      <c r="M79" s="94">
        <v>0</v>
      </c>
      <c r="N79" s="92"/>
      <c r="O79" s="92"/>
      <c r="P79" s="92"/>
      <c r="Q79" s="92"/>
      <c r="R79" s="92"/>
      <c r="S79" s="92"/>
      <c r="T79" s="92"/>
      <c r="U79" s="61"/>
      <c r="X79" s="65"/>
      <c r="Y79" s="65"/>
    </row>
    <row r="80" spans="1:181" s="54" customFormat="1" ht="26.25" customHeight="1" x14ac:dyDescent="0.15">
      <c r="A80" s="43"/>
      <c r="B80" s="44">
        <v>410111</v>
      </c>
      <c r="C80" s="45" t="s">
        <v>5</v>
      </c>
      <c r="D80" s="33">
        <f>SUM(K81:K83)</f>
        <v>2365919497</v>
      </c>
      <c r="E80" s="46">
        <v>1330408107</v>
      </c>
      <c r="F80" s="46"/>
      <c r="G80" s="46"/>
      <c r="H80" s="46"/>
      <c r="I80" s="46">
        <v>473934411</v>
      </c>
      <c r="J80" s="46"/>
      <c r="K80" s="46"/>
      <c r="L80" s="95"/>
      <c r="M80" s="94"/>
      <c r="N80" s="46"/>
      <c r="O80" s="46"/>
      <c r="P80" s="46"/>
      <c r="Q80" s="46">
        <v>561576979</v>
      </c>
      <c r="R80" s="46"/>
      <c r="S80" s="46"/>
      <c r="T80" s="46">
        <f t="shared" ref="T80:T111" si="4">SUM(E80:S80)</f>
        <v>2365919497</v>
      </c>
      <c r="U80" s="47">
        <v>2063882445</v>
      </c>
      <c r="V80" s="46">
        <v>2045084223</v>
      </c>
      <c r="W80" s="46">
        <v>1626998756</v>
      </c>
      <c r="X80" s="48">
        <f t="shared" ref="X80:X111" si="5">U80*$X$10/D80</f>
        <v>0.87233840695637155</v>
      </c>
      <c r="Y80" s="48">
        <f t="shared" ref="Y80:Y111" si="6">+W80*$X$10/D80</f>
        <v>0.68768136788383716</v>
      </c>
      <c r="Z80" s="46">
        <f t="shared" ref="Z80:Z111" si="7">+T80-W80</f>
        <v>738920741</v>
      </c>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c r="DD80" s="43"/>
      <c r="DE80" s="43"/>
      <c r="DF80" s="43"/>
      <c r="DG80" s="43"/>
      <c r="DH80" s="43"/>
      <c r="DI80" s="43"/>
      <c r="DJ80" s="43"/>
      <c r="DK80" s="43"/>
      <c r="DL80" s="43"/>
      <c r="DM80" s="43"/>
      <c r="DN80" s="43"/>
      <c r="DO80" s="43"/>
      <c r="DP80" s="43"/>
      <c r="DQ80" s="43"/>
      <c r="DR80" s="43"/>
      <c r="DS80" s="43"/>
      <c r="DT80" s="43"/>
      <c r="DU80" s="43"/>
      <c r="DV80" s="43"/>
      <c r="DW80" s="43"/>
      <c r="DX80" s="43"/>
      <c r="DY80" s="43"/>
      <c r="DZ80" s="43"/>
      <c r="EA80" s="43"/>
      <c r="EB80" s="43"/>
      <c r="EC80" s="43"/>
      <c r="ED80" s="43"/>
      <c r="EE80" s="43"/>
      <c r="EF80" s="43"/>
      <c r="EG80" s="43"/>
      <c r="EH80" s="43"/>
      <c r="EI80" s="43"/>
      <c r="EJ80" s="43"/>
      <c r="EK80" s="43"/>
      <c r="EL80" s="43"/>
      <c r="EM80" s="43"/>
      <c r="EN80" s="43"/>
      <c r="EO80" s="43"/>
      <c r="EP80" s="43"/>
      <c r="EQ80" s="43"/>
      <c r="ER80" s="43"/>
      <c r="ES80" s="43"/>
      <c r="ET80" s="43"/>
      <c r="EU80" s="43"/>
      <c r="EV80" s="43"/>
      <c r="EW80" s="43"/>
      <c r="EX80" s="43"/>
      <c r="EY80" s="43"/>
      <c r="EZ80" s="43"/>
      <c r="FA80" s="43"/>
      <c r="FB80" s="43"/>
      <c r="FC80" s="43"/>
      <c r="FD80" s="43"/>
      <c r="FE80" s="43"/>
      <c r="FF80" s="43"/>
      <c r="FG80" s="43"/>
      <c r="FH80" s="43"/>
      <c r="FI80" s="43"/>
      <c r="FJ80" s="43"/>
      <c r="FK80" s="43"/>
      <c r="FL80" s="43"/>
      <c r="FM80" s="43"/>
      <c r="FN80" s="43"/>
      <c r="FO80" s="43"/>
      <c r="FP80" s="43"/>
      <c r="FQ80" s="43"/>
      <c r="FR80" s="43"/>
      <c r="FS80" s="43"/>
      <c r="FT80" s="43"/>
      <c r="FU80" s="43"/>
      <c r="FV80" s="43"/>
      <c r="FW80" s="43"/>
      <c r="FX80" s="43"/>
      <c r="FY80" s="43"/>
    </row>
    <row r="81" spans="2:26" s="39" customFormat="1" ht="53.25" customHeight="1" x14ac:dyDescent="0.15">
      <c r="E81" s="31" t="s">
        <v>138</v>
      </c>
      <c r="F81" s="49">
        <v>1</v>
      </c>
      <c r="G81" s="68" t="s">
        <v>17</v>
      </c>
      <c r="H81" s="31" t="s">
        <v>139</v>
      </c>
      <c r="I81" s="51" t="s">
        <v>154</v>
      </c>
      <c r="J81" s="31" t="s">
        <v>89</v>
      </c>
      <c r="K81" s="36">
        <v>553450057</v>
      </c>
      <c r="L81" s="93" t="s">
        <v>165</v>
      </c>
      <c r="M81" s="94">
        <v>0.81679999999999997</v>
      </c>
      <c r="N81" s="92"/>
      <c r="O81" s="92"/>
      <c r="P81" s="92"/>
      <c r="Q81" s="92"/>
      <c r="R81" s="92"/>
      <c r="S81" s="92"/>
      <c r="T81" s="92"/>
      <c r="U81" s="61"/>
      <c r="X81" s="65"/>
      <c r="Y81" s="65"/>
    </row>
    <row r="82" spans="2:26" s="39" customFormat="1" ht="41.25" customHeight="1" x14ac:dyDescent="0.15">
      <c r="E82" s="31" t="s">
        <v>138</v>
      </c>
      <c r="F82" s="49">
        <v>28</v>
      </c>
      <c r="G82" s="68" t="s">
        <v>50</v>
      </c>
      <c r="H82" s="31" t="s">
        <v>139</v>
      </c>
      <c r="I82" s="51" t="s">
        <v>154</v>
      </c>
      <c r="J82" s="31" t="s">
        <v>89</v>
      </c>
      <c r="K82" s="36">
        <v>764187700</v>
      </c>
      <c r="L82" s="93" t="s">
        <v>165</v>
      </c>
      <c r="M82" s="94">
        <v>0.81630000000000003</v>
      </c>
      <c r="N82" s="92"/>
      <c r="O82" s="92"/>
      <c r="P82" s="92"/>
      <c r="Q82" s="92"/>
      <c r="R82" s="92"/>
      <c r="S82" s="92"/>
      <c r="T82" s="92"/>
      <c r="U82" s="61"/>
      <c r="X82" s="65"/>
      <c r="Y82" s="65"/>
    </row>
    <row r="83" spans="2:26" s="39" customFormat="1" ht="57" customHeight="1" x14ac:dyDescent="0.15">
      <c r="E83" s="31" t="s">
        <v>138</v>
      </c>
      <c r="F83" s="49">
        <v>2</v>
      </c>
      <c r="G83" s="68" t="s">
        <v>25</v>
      </c>
      <c r="H83" s="31" t="s">
        <v>139</v>
      </c>
      <c r="I83" s="51" t="s">
        <v>154</v>
      </c>
      <c r="J83" s="31" t="s">
        <v>89</v>
      </c>
      <c r="K83" s="36">
        <v>1048281740</v>
      </c>
      <c r="L83" s="93" t="s">
        <v>165</v>
      </c>
      <c r="M83" s="94">
        <v>1</v>
      </c>
      <c r="N83" s="92"/>
      <c r="O83" s="92"/>
      <c r="P83" s="92"/>
      <c r="Q83" s="92"/>
      <c r="R83" s="92"/>
      <c r="S83" s="92"/>
      <c r="T83" s="92"/>
      <c r="U83" s="61"/>
      <c r="X83" s="65"/>
      <c r="Y83" s="65"/>
    </row>
    <row r="84" spans="2:26" s="43" customFormat="1" ht="54" customHeight="1" x14ac:dyDescent="0.15">
      <c r="B84" s="44">
        <v>410112</v>
      </c>
      <c r="C84" s="45" t="s">
        <v>9</v>
      </c>
      <c r="D84" s="33">
        <f>+K85</f>
        <v>120000000</v>
      </c>
      <c r="E84" s="69">
        <v>120000000</v>
      </c>
      <c r="F84" s="46"/>
      <c r="G84" s="46"/>
      <c r="H84" s="46"/>
      <c r="I84" s="46"/>
      <c r="J84" s="46"/>
      <c r="K84" s="46"/>
      <c r="L84" s="95"/>
      <c r="M84" s="94"/>
      <c r="N84" s="46"/>
      <c r="O84" s="46"/>
      <c r="P84" s="46"/>
      <c r="Q84" s="46"/>
      <c r="R84" s="46"/>
      <c r="S84" s="46"/>
      <c r="T84" s="46">
        <f t="shared" si="4"/>
        <v>120000000</v>
      </c>
      <c r="U84" s="47">
        <v>104558862</v>
      </c>
      <c r="V84" s="46">
        <v>104558862</v>
      </c>
      <c r="W84" s="46">
        <v>62571350</v>
      </c>
      <c r="X84" s="48">
        <f t="shared" si="5"/>
        <v>0.87132385000000001</v>
      </c>
      <c r="Y84" s="48">
        <f t="shared" si="6"/>
        <v>0.52142791666666666</v>
      </c>
      <c r="Z84" s="46">
        <f t="shared" si="7"/>
        <v>57428650</v>
      </c>
    </row>
    <row r="85" spans="2:26" s="70" customFormat="1" ht="54.75" customHeight="1" x14ac:dyDescent="0.15">
      <c r="E85" s="31" t="s">
        <v>138</v>
      </c>
      <c r="F85" s="49">
        <v>19</v>
      </c>
      <c r="G85" s="50" t="s">
        <v>49</v>
      </c>
      <c r="H85" s="31" t="s">
        <v>139</v>
      </c>
      <c r="I85" s="51" t="s">
        <v>156</v>
      </c>
      <c r="J85" s="31" t="s">
        <v>89</v>
      </c>
      <c r="K85" s="35">
        <v>120000000</v>
      </c>
      <c r="L85" s="93" t="s">
        <v>165</v>
      </c>
      <c r="M85" s="94">
        <v>0.87129999999999996</v>
      </c>
      <c r="N85" s="92"/>
      <c r="O85" s="92"/>
      <c r="P85" s="92"/>
      <c r="Q85" s="92"/>
      <c r="R85" s="92"/>
      <c r="S85" s="92"/>
      <c r="T85" s="92"/>
      <c r="U85" s="61"/>
      <c r="X85" s="71"/>
      <c r="Y85" s="71"/>
    </row>
    <row r="86" spans="2:26" s="43" customFormat="1" ht="49.5" customHeight="1" x14ac:dyDescent="0.15">
      <c r="B86" s="44">
        <v>410113</v>
      </c>
      <c r="C86" s="45" t="s">
        <v>10</v>
      </c>
      <c r="D86" s="33">
        <f>+K87</f>
        <v>240000000</v>
      </c>
      <c r="E86" s="69">
        <v>120000000</v>
      </c>
      <c r="F86" s="46"/>
      <c r="G86" s="46"/>
      <c r="H86" s="46"/>
      <c r="I86" s="46"/>
      <c r="J86" s="46"/>
      <c r="K86" s="46"/>
      <c r="L86" s="95"/>
      <c r="M86" s="94"/>
      <c r="N86" s="46"/>
      <c r="O86" s="46"/>
      <c r="P86" s="46"/>
      <c r="Q86" s="46">
        <v>120000000</v>
      </c>
      <c r="R86" s="46"/>
      <c r="S86" s="46"/>
      <c r="T86" s="46">
        <f t="shared" si="4"/>
        <v>240000000</v>
      </c>
      <c r="U86" s="47">
        <v>145455515</v>
      </c>
      <c r="V86" s="46">
        <v>130671715</v>
      </c>
      <c r="W86" s="46">
        <v>56028212</v>
      </c>
      <c r="X86" s="48">
        <f t="shared" si="5"/>
        <v>0.6060646458333333</v>
      </c>
      <c r="Y86" s="48">
        <f t="shared" si="6"/>
        <v>0.23345088333333333</v>
      </c>
      <c r="Z86" s="46">
        <f t="shared" si="7"/>
        <v>183971788</v>
      </c>
    </row>
    <row r="87" spans="2:26" s="72" customFormat="1" ht="69" customHeight="1" x14ac:dyDescent="0.15">
      <c r="E87" s="31" t="s">
        <v>138</v>
      </c>
      <c r="F87" s="49">
        <v>17</v>
      </c>
      <c r="G87" s="50" t="s">
        <v>70</v>
      </c>
      <c r="H87" s="31" t="s">
        <v>139</v>
      </c>
      <c r="I87" s="51" t="s">
        <v>155</v>
      </c>
      <c r="J87" s="31" t="s">
        <v>89</v>
      </c>
      <c r="K87" s="37">
        <v>240000000</v>
      </c>
      <c r="L87" s="93" t="s">
        <v>165</v>
      </c>
      <c r="M87" s="94">
        <v>0.60609999999999997</v>
      </c>
      <c r="N87" s="92"/>
      <c r="O87" s="92"/>
      <c r="P87" s="92"/>
      <c r="Q87" s="92"/>
      <c r="R87" s="92"/>
      <c r="S87" s="92"/>
      <c r="T87" s="92"/>
      <c r="U87" s="61"/>
      <c r="X87" s="73"/>
      <c r="Y87" s="73"/>
    </row>
    <row r="88" spans="2:26" s="43" customFormat="1" ht="26.25" customHeight="1" x14ac:dyDescent="0.15">
      <c r="B88" s="44">
        <v>410114</v>
      </c>
      <c r="C88" s="74" t="s">
        <v>16</v>
      </c>
      <c r="D88" s="38">
        <f>+K89</f>
        <v>240000000</v>
      </c>
      <c r="E88" s="69">
        <v>150000000</v>
      </c>
      <c r="F88" s="46"/>
      <c r="G88" s="46"/>
      <c r="H88" s="46"/>
      <c r="I88" s="46"/>
      <c r="J88" s="46"/>
      <c r="K88" s="46"/>
      <c r="L88" s="95"/>
      <c r="M88" s="94"/>
      <c r="N88" s="46"/>
      <c r="O88" s="46"/>
      <c r="P88" s="46"/>
      <c r="Q88" s="46">
        <v>90000000</v>
      </c>
      <c r="R88" s="46"/>
      <c r="S88" s="46"/>
      <c r="T88" s="46">
        <f t="shared" si="4"/>
        <v>240000000</v>
      </c>
      <c r="U88" s="47">
        <v>125431185</v>
      </c>
      <c r="V88" s="46">
        <v>124231185</v>
      </c>
      <c r="W88" s="46">
        <v>108371172</v>
      </c>
      <c r="X88" s="48">
        <f t="shared" si="5"/>
        <v>0.52262993749999997</v>
      </c>
      <c r="Y88" s="48">
        <f t="shared" si="6"/>
        <v>0.45154654999999999</v>
      </c>
      <c r="Z88" s="46">
        <f t="shared" si="7"/>
        <v>131628828</v>
      </c>
    </row>
    <row r="89" spans="2:26" s="39" customFormat="1" ht="54" customHeight="1" x14ac:dyDescent="0.15">
      <c r="E89" s="31" t="s">
        <v>138</v>
      </c>
      <c r="F89" s="49">
        <v>27</v>
      </c>
      <c r="G89" s="50" t="s">
        <v>67</v>
      </c>
      <c r="H89" s="31" t="s">
        <v>139</v>
      </c>
      <c r="I89" s="51" t="s">
        <v>157</v>
      </c>
      <c r="J89" s="31" t="s">
        <v>89</v>
      </c>
      <c r="K89" s="36">
        <v>240000000</v>
      </c>
      <c r="L89" s="93" t="s">
        <v>165</v>
      </c>
      <c r="M89" s="94">
        <v>0.52259999999999995</v>
      </c>
      <c r="N89" s="92"/>
      <c r="O89" s="92"/>
      <c r="P89" s="92"/>
      <c r="Q89" s="92"/>
      <c r="R89" s="92"/>
      <c r="S89" s="92"/>
      <c r="T89" s="92"/>
      <c r="U89" s="61"/>
      <c r="X89" s="65"/>
      <c r="Y89" s="65"/>
    </row>
    <row r="90" spans="2:26" s="39" customFormat="1" ht="41.25" customHeight="1" x14ac:dyDescent="0.15">
      <c r="B90" s="44">
        <v>410115</v>
      </c>
      <c r="C90" s="74" t="s">
        <v>144</v>
      </c>
      <c r="D90" s="38">
        <v>300000000</v>
      </c>
      <c r="E90" s="69">
        <v>300000000</v>
      </c>
      <c r="F90" s="46"/>
      <c r="G90" s="46"/>
      <c r="H90" s="46"/>
      <c r="I90" s="46"/>
      <c r="J90" s="46"/>
      <c r="K90" s="46"/>
      <c r="L90" s="95"/>
      <c r="M90" s="94"/>
      <c r="N90" s="46"/>
      <c r="O90" s="46"/>
      <c r="P90" s="46"/>
      <c r="Q90" s="46"/>
      <c r="R90" s="46"/>
      <c r="S90" s="46"/>
      <c r="T90" s="46">
        <f t="shared" ref="T90" si="8">SUM(E90:S90)</f>
        <v>300000000</v>
      </c>
      <c r="U90" s="47">
        <v>299920412</v>
      </c>
      <c r="V90" s="47">
        <v>299920412</v>
      </c>
      <c r="W90" s="46">
        <v>299545298</v>
      </c>
      <c r="X90" s="48">
        <f>U90*$X$10/D90</f>
        <v>0.99973470666666664</v>
      </c>
      <c r="Y90" s="48">
        <f t="shared" si="6"/>
        <v>0.99848432666666664</v>
      </c>
      <c r="Z90" s="46">
        <f t="shared" si="7"/>
        <v>454702</v>
      </c>
    </row>
    <row r="91" spans="2:26" s="39" customFormat="1" ht="51" customHeight="1" x14ac:dyDescent="0.15">
      <c r="E91" s="31" t="s">
        <v>138</v>
      </c>
      <c r="F91" s="49">
        <v>5</v>
      </c>
      <c r="G91" s="50" t="s">
        <v>145</v>
      </c>
      <c r="H91" s="31" t="s">
        <v>139</v>
      </c>
      <c r="I91" s="51" t="s">
        <v>157</v>
      </c>
      <c r="J91" s="31" t="s">
        <v>89</v>
      </c>
      <c r="K91" s="36">
        <v>300000000</v>
      </c>
      <c r="L91" s="93" t="s">
        <v>165</v>
      </c>
      <c r="M91" s="94">
        <v>0.99444999999999995</v>
      </c>
      <c r="N91" s="92"/>
      <c r="O91" s="92"/>
      <c r="P91" s="92"/>
      <c r="Q91" s="92"/>
      <c r="R91" s="92"/>
      <c r="S91" s="92"/>
      <c r="T91" s="92"/>
      <c r="U91" s="61"/>
      <c r="X91" s="65"/>
      <c r="Y91" s="65"/>
    </row>
    <row r="92" spans="2:26" s="43" customFormat="1" ht="26.25" customHeight="1" x14ac:dyDescent="0.15">
      <c r="B92" s="44">
        <v>410116</v>
      </c>
      <c r="C92" s="74" t="s">
        <v>47</v>
      </c>
      <c r="D92" s="38">
        <f>SUM(K93:K97)</f>
        <v>655000000</v>
      </c>
      <c r="E92" s="69">
        <v>150000000</v>
      </c>
      <c r="F92" s="46"/>
      <c r="G92" s="46"/>
      <c r="H92" s="46"/>
      <c r="I92" s="46"/>
      <c r="J92" s="46"/>
      <c r="K92" s="46"/>
      <c r="L92" s="95"/>
      <c r="M92" s="94"/>
      <c r="N92" s="46"/>
      <c r="O92" s="46"/>
      <c r="P92" s="46"/>
      <c r="Q92" s="46">
        <v>505000000</v>
      </c>
      <c r="R92" s="46"/>
      <c r="S92" s="46"/>
      <c r="T92" s="46">
        <f>SUM(E92:S92)</f>
        <v>655000000</v>
      </c>
      <c r="U92" s="47">
        <v>415126595</v>
      </c>
      <c r="V92" s="46">
        <v>412221275</v>
      </c>
      <c r="W92" s="46">
        <v>120069341</v>
      </c>
      <c r="X92" s="48">
        <f t="shared" si="5"/>
        <v>0.63378106106870225</v>
      </c>
      <c r="Y92" s="48">
        <f t="shared" si="6"/>
        <v>0.1833119709923664</v>
      </c>
      <c r="Z92" s="46">
        <f t="shared" si="7"/>
        <v>534930659</v>
      </c>
    </row>
    <row r="93" spans="2:26" s="70" customFormat="1" ht="34.5" customHeight="1" x14ac:dyDescent="0.15">
      <c r="E93" s="31" t="s">
        <v>138</v>
      </c>
      <c r="F93" s="49">
        <v>23</v>
      </c>
      <c r="G93" s="68" t="s">
        <v>57</v>
      </c>
      <c r="H93" s="31" t="s">
        <v>139</v>
      </c>
      <c r="I93" s="51" t="s">
        <v>157</v>
      </c>
      <c r="J93" s="31" t="s">
        <v>89</v>
      </c>
      <c r="K93" s="36">
        <v>326693064</v>
      </c>
      <c r="L93" s="93" t="s">
        <v>165</v>
      </c>
      <c r="M93" s="94">
        <v>0.26779999999999998</v>
      </c>
      <c r="N93" s="92"/>
      <c r="O93" s="92"/>
      <c r="P93" s="92"/>
      <c r="Q93" s="92"/>
      <c r="R93" s="92"/>
      <c r="S93" s="92"/>
      <c r="T93" s="92"/>
      <c r="U93" s="61"/>
      <c r="X93" s="71"/>
      <c r="Y93" s="71"/>
    </row>
    <row r="94" spans="2:26" s="70" customFormat="1" ht="78.75" customHeight="1" x14ac:dyDescent="0.15">
      <c r="E94" s="31" t="s">
        <v>138</v>
      </c>
      <c r="F94" s="49">
        <v>40</v>
      </c>
      <c r="G94" s="68" t="s">
        <v>83</v>
      </c>
      <c r="H94" s="31" t="s">
        <v>139</v>
      </c>
      <c r="I94" s="51" t="s">
        <v>159</v>
      </c>
      <c r="J94" s="31" t="s">
        <v>89</v>
      </c>
      <c r="K94" s="36">
        <v>4490200</v>
      </c>
      <c r="L94" s="93" t="s">
        <v>165</v>
      </c>
      <c r="M94" s="94">
        <v>1</v>
      </c>
      <c r="N94" s="92"/>
      <c r="O94" s="92"/>
      <c r="P94" s="92"/>
      <c r="Q94" s="92"/>
      <c r="R94" s="92"/>
      <c r="S94" s="92"/>
      <c r="T94" s="92"/>
      <c r="U94" s="61"/>
      <c r="X94" s="71"/>
      <c r="Y94" s="71"/>
    </row>
    <row r="95" spans="2:26" s="70" customFormat="1" ht="33" customHeight="1" x14ac:dyDescent="0.15">
      <c r="E95" s="31" t="s">
        <v>138</v>
      </c>
      <c r="F95" s="49">
        <v>52</v>
      </c>
      <c r="G95" s="68" t="s">
        <v>84</v>
      </c>
      <c r="H95" s="31" t="s">
        <v>139</v>
      </c>
      <c r="I95" s="51" t="s">
        <v>158</v>
      </c>
      <c r="J95" s="31" t="s">
        <v>89</v>
      </c>
      <c r="K95" s="36">
        <v>94958000</v>
      </c>
      <c r="L95" s="93" t="s">
        <v>165</v>
      </c>
      <c r="M95" s="94">
        <v>1</v>
      </c>
      <c r="N95" s="92"/>
      <c r="O95" s="92"/>
      <c r="P95" s="92"/>
      <c r="Q95" s="92"/>
      <c r="R95" s="92"/>
      <c r="S95" s="92"/>
      <c r="T95" s="92"/>
      <c r="U95" s="61"/>
      <c r="X95" s="71"/>
      <c r="Y95" s="71"/>
    </row>
    <row r="96" spans="2:26" s="70" customFormat="1" ht="29.25" customHeight="1" x14ac:dyDescent="0.15">
      <c r="E96" s="31" t="s">
        <v>138</v>
      </c>
      <c r="F96" s="49">
        <v>41</v>
      </c>
      <c r="G96" s="68" t="s">
        <v>73</v>
      </c>
      <c r="H96" s="31" t="s">
        <v>139</v>
      </c>
      <c r="I96" s="51" t="s">
        <v>160</v>
      </c>
      <c r="J96" s="31" t="s">
        <v>89</v>
      </c>
      <c r="K96" s="36">
        <v>150000000</v>
      </c>
      <c r="L96" s="93" t="s">
        <v>165</v>
      </c>
      <c r="M96" s="94">
        <v>0.99560000000000004</v>
      </c>
      <c r="N96" s="92"/>
      <c r="O96" s="92"/>
      <c r="P96" s="92"/>
      <c r="Q96" s="92"/>
      <c r="R96" s="92"/>
      <c r="S96" s="92"/>
      <c r="T96" s="92"/>
      <c r="U96" s="61"/>
      <c r="X96" s="71"/>
      <c r="Y96" s="71"/>
    </row>
    <row r="97" spans="2:26" s="70" customFormat="1" ht="44.25" customHeight="1" x14ac:dyDescent="0.15">
      <c r="E97" s="31" t="s">
        <v>138</v>
      </c>
      <c r="F97" s="49">
        <v>49</v>
      </c>
      <c r="G97" s="68" t="s">
        <v>74</v>
      </c>
      <c r="H97" s="31" t="s">
        <v>139</v>
      </c>
      <c r="I97" s="51" t="s">
        <v>161</v>
      </c>
      <c r="J97" s="31" t="s">
        <v>89</v>
      </c>
      <c r="K97" s="36">
        <v>78858736</v>
      </c>
      <c r="L97" s="93" t="s">
        <v>165</v>
      </c>
      <c r="M97" s="94">
        <v>1</v>
      </c>
      <c r="N97" s="92"/>
      <c r="O97" s="92"/>
      <c r="P97" s="92"/>
      <c r="Q97" s="92"/>
      <c r="R97" s="92"/>
      <c r="S97" s="92"/>
      <c r="T97" s="92"/>
      <c r="U97" s="61"/>
      <c r="X97" s="71"/>
      <c r="Y97" s="71"/>
    </row>
    <row r="98" spans="2:26" s="43" customFormat="1" ht="25.5" customHeight="1" x14ac:dyDescent="0.15">
      <c r="B98" s="44">
        <v>410117</v>
      </c>
      <c r="C98" s="45" t="s">
        <v>6</v>
      </c>
      <c r="D98" s="33">
        <f>SUM(K99:K100)</f>
        <v>323810000</v>
      </c>
      <c r="E98" s="69">
        <v>200000000</v>
      </c>
      <c r="F98" s="46"/>
      <c r="G98" s="46"/>
      <c r="H98" s="46"/>
      <c r="I98" s="46"/>
      <c r="J98" s="46"/>
      <c r="K98" s="46"/>
      <c r="L98" s="95"/>
      <c r="M98" s="94"/>
      <c r="N98" s="46"/>
      <c r="O98" s="46"/>
      <c r="P98" s="46"/>
      <c r="Q98" s="46">
        <f>88810000+35000000</f>
        <v>123810000</v>
      </c>
      <c r="R98" s="46"/>
      <c r="S98" s="46"/>
      <c r="T98" s="46">
        <f t="shared" si="4"/>
        <v>323810000</v>
      </c>
      <c r="U98" s="47">
        <v>219670731</v>
      </c>
      <c r="V98" s="46">
        <v>207590330.66999999</v>
      </c>
      <c r="W98" s="46">
        <v>200535765.90000001</v>
      </c>
      <c r="X98" s="48">
        <f t="shared" si="5"/>
        <v>0.6783939069207251</v>
      </c>
      <c r="Y98" s="48">
        <f t="shared" si="6"/>
        <v>0.61930071924894226</v>
      </c>
      <c r="Z98" s="46">
        <f t="shared" si="7"/>
        <v>123274234.09999999</v>
      </c>
    </row>
    <row r="99" spans="2:26" s="39" customFormat="1" ht="29.25" customHeight="1" x14ac:dyDescent="0.15">
      <c r="E99" s="31" t="s">
        <v>138</v>
      </c>
      <c r="F99" s="49">
        <v>7</v>
      </c>
      <c r="G99" s="50" t="s">
        <v>18</v>
      </c>
      <c r="H99" s="31" t="s">
        <v>139</v>
      </c>
      <c r="I99" s="51" t="s">
        <v>158</v>
      </c>
      <c r="J99" s="31" t="s">
        <v>89</v>
      </c>
      <c r="K99" s="36">
        <v>195160000</v>
      </c>
      <c r="L99" s="93" t="s">
        <v>165</v>
      </c>
      <c r="M99" s="94">
        <v>0.61229999999999996</v>
      </c>
      <c r="N99" s="92"/>
      <c r="O99" s="92"/>
      <c r="P99" s="92"/>
      <c r="Q99" s="92"/>
      <c r="R99" s="92"/>
      <c r="S99" s="92"/>
      <c r="T99" s="92"/>
      <c r="U99" s="61"/>
      <c r="X99" s="65"/>
      <c r="Y99" s="65"/>
    </row>
    <row r="100" spans="2:26" s="39" customFormat="1" ht="29.25" customHeight="1" x14ac:dyDescent="0.15">
      <c r="E100" s="31" t="s">
        <v>138</v>
      </c>
      <c r="F100" s="49">
        <v>6</v>
      </c>
      <c r="G100" s="50" t="s">
        <v>44</v>
      </c>
      <c r="H100" s="31" t="s">
        <v>139</v>
      </c>
      <c r="I100" s="51" t="s">
        <v>158</v>
      </c>
      <c r="J100" s="31" t="s">
        <v>89</v>
      </c>
      <c r="K100" s="36">
        <v>128650000</v>
      </c>
      <c r="L100" s="93" t="s">
        <v>165</v>
      </c>
      <c r="M100" s="94">
        <v>0.94520000000000004</v>
      </c>
      <c r="N100" s="92"/>
      <c r="O100" s="92"/>
      <c r="P100" s="92"/>
      <c r="Q100" s="92"/>
      <c r="R100" s="92"/>
      <c r="S100" s="92"/>
      <c r="T100" s="92"/>
      <c r="U100" s="61"/>
      <c r="X100" s="65"/>
      <c r="Y100" s="65"/>
    </row>
    <row r="101" spans="2:26" s="43" customFormat="1" ht="27" x14ac:dyDescent="0.15">
      <c r="B101" s="44">
        <v>410118</v>
      </c>
      <c r="C101" s="45" t="s">
        <v>11</v>
      </c>
      <c r="D101" s="33">
        <f>SUM(K102)</f>
        <v>280000000</v>
      </c>
      <c r="E101" s="69">
        <v>200000000</v>
      </c>
      <c r="F101" s="46"/>
      <c r="G101" s="46"/>
      <c r="H101" s="46"/>
      <c r="I101" s="46"/>
      <c r="J101" s="46"/>
      <c r="K101" s="46"/>
      <c r="L101" s="95"/>
      <c r="M101" s="94"/>
      <c r="N101" s="46"/>
      <c r="O101" s="46"/>
      <c r="P101" s="46"/>
      <c r="Q101" s="46">
        <v>80000000</v>
      </c>
      <c r="R101" s="46"/>
      <c r="S101" s="46"/>
      <c r="T101" s="46">
        <f t="shared" si="4"/>
        <v>280000000</v>
      </c>
      <c r="U101" s="47">
        <v>192042700</v>
      </c>
      <c r="V101" s="46">
        <v>172151852</v>
      </c>
      <c r="W101" s="46">
        <v>165114536</v>
      </c>
      <c r="X101" s="48">
        <f t="shared" si="5"/>
        <v>0.68586678571428572</v>
      </c>
      <c r="Y101" s="48">
        <f t="shared" si="6"/>
        <v>0.58969477142857141</v>
      </c>
      <c r="Z101" s="46">
        <f t="shared" si="7"/>
        <v>114885464</v>
      </c>
    </row>
    <row r="102" spans="2:26" s="39" customFormat="1" ht="35.25" customHeight="1" x14ac:dyDescent="0.15">
      <c r="E102" s="31" t="s">
        <v>138</v>
      </c>
      <c r="F102" s="49">
        <v>16</v>
      </c>
      <c r="G102" s="50" t="s">
        <v>48</v>
      </c>
      <c r="H102" s="31" t="s">
        <v>139</v>
      </c>
      <c r="I102" s="51" t="s">
        <v>158</v>
      </c>
      <c r="J102" s="31" t="s">
        <v>89</v>
      </c>
      <c r="K102" s="35">
        <v>280000000</v>
      </c>
      <c r="L102" s="93" t="s">
        <v>165</v>
      </c>
      <c r="M102" s="94">
        <v>0.68589999999999995</v>
      </c>
      <c r="N102" s="92"/>
      <c r="O102" s="92"/>
      <c r="P102" s="92"/>
      <c r="Q102" s="92"/>
      <c r="R102" s="92"/>
      <c r="S102" s="92"/>
      <c r="T102" s="92"/>
      <c r="U102" s="61"/>
    </row>
    <row r="103" spans="2:26" s="43" customFormat="1" ht="26.25" customHeight="1" x14ac:dyDescent="0.15">
      <c r="B103" s="44">
        <v>410119</v>
      </c>
      <c r="C103" s="45" t="s">
        <v>12</v>
      </c>
      <c r="D103" s="33">
        <f>SUM(K104)</f>
        <v>350000000</v>
      </c>
      <c r="E103" s="69">
        <v>350000000</v>
      </c>
      <c r="F103" s="46"/>
      <c r="G103" s="46"/>
      <c r="H103" s="46"/>
      <c r="I103" s="46"/>
      <c r="J103" s="46"/>
      <c r="K103" s="46"/>
      <c r="L103" s="95"/>
      <c r="M103" s="94"/>
      <c r="N103" s="46"/>
      <c r="O103" s="46"/>
      <c r="P103" s="46"/>
      <c r="Q103" s="46"/>
      <c r="R103" s="46"/>
      <c r="S103" s="46"/>
      <c r="T103" s="46">
        <f t="shared" si="4"/>
        <v>350000000</v>
      </c>
      <c r="U103" s="47">
        <v>253989839</v>
      </c>
      <c r="V103" s="46">
        <v>227989839</v>
      </c>
      <c r="W103" s="46">
        <v>224518608</v>
      </c>
      <c r="X103" s="48">
        <f t="shared" si="5"/>
        <v>0.72568525428571429</v>
      </c>
      <c r="Y103" s="48">
        <f t="shared" si="6"/>
        <v>0.64148173714285717</v>
      </c>
      <c r="Z103" s="46">
        <f t="shared" si="7"/>
        <v>125481392</v>
      </c>
    </row>
    <row r="104" spans="2:26" s="39" customFormat="1" ht="30.75" customHeight="1" x14ac:dyDescent="0.15">
      <c r="E104" s="31" t="s">
        <v>138</v>
      </c>
      <c r="F104" s="49">
        <v>39</v>
      </c>
      <c r="G104" s="50" t="s">
        <v>35</v>
      </c>
      <c r="H104" s="31" t="s">
        <v>139</v>
      </c>
      <c r="I104" s="51" t="s">
        <v>162</v>
      </c>
      <c r="J104" s="31" t="s">
        <v>89</v>
      </c>
      <c r="K104" s="35">
        <v>350000000</v>
      </c>
      <c r="L104" s="93" t="s">
        <v>165</v>
      </c>
      <c r="M104" s="94">
        <v>0.97430000000000005</v>
      </c>
      <c r="N104" s="92"/>
      <c r="O104" s="92"/>
      <c r="P104" s="92"/>
      <c r="Q104" s="92"/>
      <c r="R104" s="92"/>
      <c r="S104" s="92"/>
      <c r="T104" s="92"/>
      <c r="U104" s="61"/>
      <c r="X104" s="65"/>
      <c r="Y104" s="65"/>
    </row>
    <row r="105" spans="2:26" s="43" customFormat="1" ht="26.25" customHeight="1" x14ac:dyDescent="0.15">
      <c r="B105" s="44">
        <v>410120</v>
      </c>
      <c r="C105" s="45" t="s">
        <v>13</v>
      </c>
      <c r="D105" s="33">
        <f>SUM(K106)</f>
        <v>1178647507.23</v>
      </c>
      <c r="E105" s="69">
        <v>650000000</v>
      </c>
      <c r="F105" s="46"/>
      <c r="G105" s="46">
        <v>100000000</v>
      </c>
      <c r="H105" s="46">
        <v>13576578</v>
      </c>
      <c r="I105" s="46"/>
      <c r="J105" s="46">
        <v>95415903.890000001</v>
      </c>
      <c r="K105" s="46"/>
      <c r="L105" s="95">
        <v>688700</v>
      </c>
      <c r="M105" s="94"/>
      <c r="N105" s="46"/>
      <c r="O105" s="46"/>
      <c r="P105" s="46">
        <f>257973711.88+60524605.12</f>
        <v>318498317</v>
      </c>
      <c r="Q105" s="46"/>
      <c r="R105" s="46"/>
      <c r="S105" s="46"/>
      <c r="T105" s="46">
        <f t="shared" si="4"/>
        <v>1178179498.8899999</v>
      </c>
      <c r="U105" s="47">
        <v>804496700</v>
      </c>
      <c r="V105" s="46">
        <v>743938350</v>
      </c>
      <c r="W105" s="46">
        <v>759843150</v>
      </c>
      <c r="X105" s="48">
        <f t="shared" si="5"/>
        <v>0.68255920032503103</v>
      </c>
      <c r="Y105" s="48">
        <f t="shared" si="6"/>
        <v>0.64467378528271468</v>
      </c>
      <c r="Z105" s="46">
        <f t="shared" si="7"/>
        <v>418336348.88999987</v>
      </c>
    </row>
    <row r="106" spans="2:26" s="39" customFormat="1" ht="44.25" customHeight="1" x14ac:dyDescent="0.15">
      <c r="E106" s="31" t="s">
        <v>138</v>
      </c>
      <c r="F106" s="49">
        <v>31</v>
      </c>
      <c r="G106" s="50" t="s">
        <v>36</v>
      </c>
      <c r="H106" s="31" t="s">
        <v>139</v>
      </c>
      <c r="I106" s="51" t="s">
        <v>154</v>
      </c>
      <c r="J106" s="31" t="s">
        <v>89</v>
      </c>
      <c r="K106" s="35">
        <v>1178647507.23</v>
      </c>
      <c r="L106" s="93" t="s">
        <v>165</v>
      </c>
      <c r="M106" s="94">
        <v>0.68259999999999998</v>
      </c>
      <c r="N106" s="92"/>
      <c r="O106" s="92"/>
      <c r="P106" s="92"/>
      <c r="Q106" s="92"/>
      <c r="R106" s="92"/>
      <c r="S106" s="92"/>
      <c r="T106" s="92"/>
      <c r="U106" s="61"/>
      <c r="X106" s="65"/>
      <c r="Y106" s="65"/>
    </row>
    <row r="107" spans="2:26" s="43" customFormat="1" ht="26.25" customHeight="1" x14ac:dyDescent="0.15">
      <c r="B107" s="44">
        <v>410122</v>
      </c>
      <c r="C107" s="45" t="s">
        <v>7</v>
      </c>
      <c r="D107" s="33">
        <f>+K108</f>
        <v>200000000</v>
      </c>
      <c r="E107" s="69">
        <v>200000000</v>
      </c>
      <c r="F107" s="46"/>
      <c r="G107" s="46"/>
      <c r="H107" s="46"/>
      <c r="I107" s="46"/>
      <c r="J107" s="46"/>
      <c r="K107" s="46"/>
      <c r="L107" s="95"/>
      <c r="M107" s="94"/>
      <c r="N107" s="46"/>
      <c r="O107" s="46"/>
      <c r="P107" s="46"/>
      <c r="Q107" s="46"/>
      <c r="R107" s="46"/>
      <c r="S107" s="46"/>
      <c r="T107" s="46">
        <f t="shared" si="4"/>
        <v>200000000</v>
      </c>
      <c r="U107" s="47">
        <v>262891164</v>
      </c>
      <c r="V107" s="47">
        <v>262891164</v>
      </c>
      <c r="W107" s="46">
        <v>260421164</v>
      </c>
      <c r="X107" s="48">
        <f t="shared" si="5"/>
        <v>1.3144558200000001</v>
      </c>
      <c r="Y107" s="48">
        <f t="shared" si="6"/>
        <v>1.30210582</v>
      </c>
      <c r="Z107" s="46">
        <f t="shared" si="7"/>
        <v>-60421164</v>
      </c>
    </row>
    <row r="108" spans="2:26" s="39" customFormat="1" ht="35.25" customHeight="1" x14ac:dyDescent="0.15">
      <c r="E108" s="31" t="s">
        <v>138</v>
      </c>
      <c r="F108" s="49">
        <v>14</v>
      </c>
      <c r="G108" s="50" t="s">
        <v>52</v>
      </c>
      <c r="H108" s="31" t="s">
        <v>139</v>
      </c>
      <c r="I108" s="51" t="s">
        <v>163</v>
      </c>
      <c r="J108" s="31" t="s">
        <v>89</v>
      </c>
      <c r="K108" s="35">
        <v>200000000</v>
      </c>
      <c r="L108" s="93" t="s">
        <v>165</v>
      </c>
      <c r="M108" s="94">
        <v>0.93889999999999996</v>
      </c>
      <c r="N108" s="92"/>
      <c r="O108" s="92"/>
      <c r="P108" s="92"/>
      <c r="Q108" s="92"/>
      <c r="R108" s="92"/>
      <c r="S108" s="92"/>
      <c r="T108" s="92"/>
      <c r="U108" s="61"/>
      <c r="X108" s="65"/>
      <c r="Y108" s="65"/>
    </row>
    <row r="109" spans="2:26" s="43" customFormat="1" ht="25.5" customHeight="1" x14ac:dyDescent="0.15">
      <c r="B109" s="44">
        <v>410123</v>
      </c>
      <c r="C109" s="45" t="s">
        <v>26</v>
      </c>
      <c r="D109" s="33">
        <f>+K110</f>
        <v>100000000</v>
      </c>
      <c r="E109" s="69">
        <v>100000000</v>
      </c>
      <c r="F109" s="46"/>
      <c r="G109" s="46"/>
      <c r="H109" s="46"/>
      <c r="I109" s="46"/>
      <c r="J109" s="46"/>
      <c r="K109" s="46"/>
      <c r="L109" s="95"/>
      <c r="M109" s="94"/>
      <c r="N109" s="46"/>
      <c r="O109" s="46"/>
      <c r="P109" s="46"/>
      <c r="Q109" s="46"/>
      <c r="R109" s="46"/>
      <c r="S109" s="46"/>
      <c r="T109" s="46">
        <f t="shared" si="4"/>
        <v>100000000</v>
      </c>
      <c r="U109" s="47">
        <v>57656035</v>
      </c>
      <c r="V109" s="46">
        <v>45656035</v>
      </c>
      <c r="W109" s="46">
        <v>44099486</v>
      </c>
      <c r="X109" s="48">
        <f t="shared" si="5"/>
        <v>0.57656035000000005</v>
      </c>
      <c r="Y109" s="48">
        <f t="shared" si="6"/>
        <v>0.44099485999999999</v>
      </c>
      <c r="Z109" s="46">
        <f t="shared" si="7"/>
        <v>55900514</v>
      </c>
    </row>
    <row r="110" spans="2:26" s="70" customFormat="1" ht="39.75" customHeight="1" x14ac:dyDescent="0.15">
      <c r="E110" s="31" t="s">
        <v>138</v>
      </c>
      <c r="F110" s="49">
        <v>25</v>
      </c>
      <c r="G110" s="50" t="s">
        <v>34</v>
      </c>
      <c r="H110" s="31" t="s">
        <v>139</v>
      </c>
      <c r="I110" s="51" t="s">
        <v>164</v>
      </c>
      <c r="J110" s="31" t="s">
        <v>89</v>
      </c>
      <c r="K110" s="35">
        <v>100000000</v>
      </c>
      <c r="L110" s="93" t="s">
        <v>165</v>
      </c>
      <c r="M110" s="94">
        <v>0.5766</v>
      </c>
      <c r="N110" s="92"/>
      <c r="O110" s="92"/>
      <c r="P110" s="92"/>
      <c r="Q110" s="92"/>
      <c r="R110" s="92"/>
      <c r="S110" s="92"/>
      <c r="T110" s="92"/>
      <c r="U110" s="61"/>
      <c r="X110" s="71"/>
      <c r="Y110" s="71"/>
    </row>
    <row r="111" spans="2:26" s="43" customFormat="1" ht="26.25" customHeight="1" x14ac:dyDescent="0.15">
      <c r="B111" s="44">
        <v>410124</v>
      </c>
      <c r="C111" s="45" t="s">
        <v>27</v>
      </c>
      <c r="D111" s="33">
        <f>+K112</f>
        <v>250000000</v>
      </c>
      <c r="E111" s="75"/>
      <c r="F111" s="46">
        <v>100000000</v>
      </c>
      <c r="G111" s="46"/>
      <c r="H111" s="46"/>
      <c r="I111" s="46"/>
      <c r="J111" s="46"/>
      <c r="K111" s="46"/>
      <c r="L111" s="95"/>
      <c r="M111" s="94"/>
      <c r="N111" s="46"/>
      <c r="O111" s="46"/>
      <c r="P111" s="46"/>
      <c r="Q111" s="46">
        <v>150000000</v>
      </c>
      <c r="R111" s="46"/>
      <c r="S111" s="46"/>
      <c r="T111" s="46">
        <f t="shared" si="4"/>
        <v>250000000</v>
      </c>
      <c r="U111" s="47">
        <v>0</v>
      </c>
      <c r="V111" s="47">
        <v>0</v>
      </c>
      <c r="W111" s="47">
        <v>0</v>
      </c>
      <c r="X111" s="48">
        <f t="shared" si="5"/>
        <v>0</v>
      </c>
      <c r="Y111" s="48">
        <f t="shared" si="6"/>
        <v>0</v>
      </c>
      <c r="Z111" s="46">
        <f t="shared" si="7"/>
        <v>250000000</v>
      </c>
    </row>
    <row r="112" spans="2:26" s="70" customFormat="1" ht="69.75" customHeight="1" x14ac:dyDescent="0.15">
      <c r="B112" s="76"/>
      <c r="C112" s="76"/>
      <c r="D112" s="76"/>
      <c r="E112" s="31" t="s">
        <v>138</v>
      </c>
      <c r="F112" s="49"/>
      <c r="G112" s="50" t="s">
        <v>51</v>
      </c>
      <c r="H112" s="31" t="s">
        <v>139</v>
      </c>
      <c r="I112" s="51" t="s">
        <v>157</v>
      </c>
      <c r="J112" s="31" t="s">
        <v>89</v>
      </c>
      <c r="K112" s="35">
        <v>250000000</v>
      </c>
      <c r="L112" s="93" t="s">
        <v>165</v>
      </c>
      <c r="M112" s="94">
        <v>0</v>
      </c>
      <c r="N112" s="92"/>
      <c r="O112" s="92"/>
      <c r="P112" s="92"/>
      <c r="Q112" s="92"/>
      <c r="R112" s="92"/>
      <c r="S112" s="92"/>
      <c r="T112" s="92"/>
      <c r="U112" s="61"/>
    </row>
    <row r="113" spans="2:21" s="34" customFormat="1" ht="28.5" customHeight="1" x14ac:dyDescent="0.15">
      <c r="B113" s="207"/>
      <c r="C113" s="207"/>
      <c r="D113" s="40"/>
      <c r="E113" s="77">
        <f>SUM(E13:E112)</f>
        <v>3915408107</v>
      </c>
      <c r="F113" s="77">
        <f>+F13+F15+F17+F34+F42+F44+F54+F60+F72+F80+F84+F86+F88+F90+F92+F98+F101+F103+F105+F107+F109+F111</f>
        <v>2749309912</v>
      </c>
      <c r="G113" s="77">
        <f>SUM(G13:G112)</f>
        <v>2000000000</v>
      </c>
      <c r="H113" s="77">
        <f t="shared" ref="H113:R113" si="9">SUM(H13:H112)</f>
        <v>271531565</v>
      </c>
      <c r="I113" s="77">
        <f t="shared" si="9"/>
        <v>473934411</v>
      </c>
      <c r="J113" s="77">
        <f t="shared" si="9"/>
        <v>2987552889.7000003</v>
      </c>
      <c r="K113" s="77">
        <f>+K13+K15+K17+K34+K42+K44+K54+K60+K72+K80+K84+K88+K86+K90+K92+K98+K101+K103+K105+K107+K109+K111</f>
        <v>476135582.60000002</v>
      </c>
      <c r="L113" s="77">
        <f t="shared" si="9"/>
        <v>13774000</v>
      </c>
      <c r="M113" s="146">
        <f t="shared" si="9"/>
        <v>41726881.827550009</v>
      </c>
      <c r="N113" s="77">
        <f t="shared" si="9"/>
        <v>8662935575.8600006</v>
      </c>
      <c r="O113" s="77">
        <f t="shared" si="9"/>
        <v>1890227733</v>
      </c>
      <c r="P113" s="77">
        <f t="shared" si="9"/>
        <v>409294889.75999999</v>
      </c>
      <c r="Q113" s="77">
        <f>SUM(Q13:Q112)</f>
        <v>15383995861.76</v>
      </c>
      <c r="R113" s="77">
        <f t="shared" si="9"/>
        <v>300000000</v>
      </c>
      <c r="S113" s="77">
        <f>SUM(S13:S112)</f>
        <v>3618893129</v>
      </c>
      <c r="T113" s="78">
        <f>SUM(E113:S113)</f>
        <v>43194720538.507553</v>
      </c>
      <c r="U113" s="61"/>
    </row>
    <row r="114" spans="2:21" s="34" customFormat="1" ht="25.5" customHeight="1" x14ac:dyDescent="0.15">
      <c r="B114" s="79"/>
      <c r="C114" s="80"/>
      <c r="D114" s="41"/>
      <c r="E114" s="70"/>
      <c r="F114" s="81"/>
      <c r="G114" s="81"/>
      <c r="H114" s="81"/>
      <c r="I114" s="81"/>
      <c r="J114" s="81"/>
      <c r="K114" s="81"/>
      <c r="L114" s="81"/>
      <c r="M114" s="85"/>
      <c r="N114" s="81"/>
      <c r="O114" s="81"/>
      <c r="P114" s="81"/>
      <c r="Q114" s="81"/>
      <c r="R114" s="81"/>
      <c r="S114" s="81"/>
      <c r="T114" s="82"/>
    </row>
    <row r="115" spans="2:21" x14ac:dyDescent="0.2">
      <c r="D115" s="34"/>
      <c r="T115" s="20"/>
    </row>
  </sheetData>
  <sheetProtection algorithmName="SHA-512" hashValue="xmvkEf54bXxBHPSb1XThiDfZKlJp+6/m7KiP6urmy+ok79u3mwVRxUWKlqesUz7m4tJcIZj8Z7tjc8HGjLvjmQ==" saltValue="tAkrW0lC9fJidoT2ElGDBQ==" spinCount="100000" sheet="1" objects="1" scenarios="1" selectLockedCells="1" selectUnlockedCells="1"/>
  <autoFilter ref="A1:GZ117" xr:uid="{00000000-0009-0000-0000-000001000000}"/>
  <mergeCells count="16">
    <mergeCell ref="B113:C113"/>
    <mergeCell ref="C11:C12"/>
    <mergeCell ref="B11:B12"/>
    <mergeCell ref="U11:Z11"/>
    <mergeCell ref="S2:T2"/>
    <mergeCell ref="S3:T3"/>
    <mergeCell ref="S4:T4"/>
    <mergeCell ref="C8:E8"/>
    <mergeCell ref="C9:E9"/>
    <mergeCell ref="D11:D12"/>
    <mergeCell ref="E11:S11"/>
    <mergeCell ref="B6:T6"/>
    <mergeCell ref="B2:D4"/>
    <mergeCell ref="E2:R2"/>
    <mergeCell ref="E3:R3"/>
    <mergeCell ref="E4:R4"/>
  </mergeCells>
  <dataValidations count="1">
    <dataValidation showDropDown="1" showInputMessage="1" showErrorMessage="1" sqref="K77:K79" xr:uid="{00000000-0002-0000-0100-000000000000}"/>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S105"/>
  <sheetViews>
    <sheetView topLeftCell="A55" zoomScale="110" zoomScaleNormal="110" workbookViewId="0">
      <selection activeCell="D59" sqref="D59"/>
    </sheetView>
  </sheetViews>
  <sheetFormatPr baseColWidth="10" defaultColWidth="21.28515625" defaultRowHeight="11.25" x14ac:dyDescent="0.2"/>
  <cols>
    <col min="1" max="1" width="0.7109375" style="2" customWidth="1"/>
    <col min="2" max="2" width="7.5703125" style="139" customWidth="1"/>
    <col min="3" max="3" width="15.5703125" style="140" customWidth="1"/>
    <col min="4" max="4" width="19.85546875" style="20" customWidth="1"/>
    <col min="5" max="7" width="19.28515625" style="141" customWidth="1"/>
    <col min="8" max="8" width="19.28515625" style="142" customWidth="1"/>
    <col min="9" max="10" width="19.28515625" style="141" customWidth="1"/>
    <col min="11" max="11" width="23.28515625" style="2" hidden="1" customWidth="1"/>
    <col min="12" max="16" width="21.28515625" style="2" hidden="1" customWidth="1"/>
    <col min="17" max="16384" width="21.28515625" style="2"/>
  </cols>
  <sheetData>
    <row r="1" spans="1:171" s="6" customFormat="1" ht="16.5" customHeight="1" x14ac:dyDescent="0.2">
      <c r="D1" s="97"/>
      <c r="H1" s="98"/>
      <c r="N1" s="99">
        <v>1</v>
      </c>
    </row>
    <row r="2" spans="1:171" ht="17.25" customHeight="1" x14ac:dyDescent="0.2">
      <c r="B2" s="225" t="s">
        <v>87</v>
      </c>
      <c r="C2" s="225" t="s">
        <v>88</v>
      </c>
      <c r="D2" s="225" t="s">
        <v>89</v>
      </c>
      <c r="E2" s="222" t="s">
        <v>146</v>
      </c>
      <c r="F2" s="223"/>
      <c r="G2" s="223"/>
      <c r="H2" s="223"/>
      <c r="I2" s="223"/>
      <c r="J2" s="224"/>
    </row>
    <row r="3" spans="1:171" ht="17.25" customHeight="1" x14ac:dyDescent="0.2">
      <c r="B3" s="226"/>
      <c r="C3" s="226"/>
      <c r="D3" s="226"/>
      <c r="E3" s="96" t="s">
        <v>140</v>
      </c>
      <c r="F3" s="96" t="s">
        <v>141</v>
      </c>
      <c r="G3" s="96" t="s">
        <v>142</v>
      </c>
      <c r="H3" s="96" t="s">
        <v>143</v>
      </c>
      <c r="I3" s="96" t="s">
        <v>95</v>
      </c>
      <c r="J3" s="96" t="s">
        <v>96</v>
      </c>
    </row>
    <row r="4" spans="1:171" s="100" customFormat="1" ht="26.25" customHeight="1" x14ac:dyDescent="0.2">
      <c r="B4" s="101">
        <v>410101</v>
      </c>
      <c r="C4" s="102" t="s">
        <v>0</v>
      </c>
      <c r="D4" s="103">
        <f>+F5</f>
        <v>570000000</v>
      </c>
      <c r="E4" s="104">
        <v>268403646</v>
      </c>
      <c r="F4" s="104">
        <v>233931869.91999999</v>
      </c>
      <c r="G4" s="105">
        <v>169268646</v>
      </c>
      <c r="H4" s="106">
        <f>E4*$N$1/D4</f>
        <v>0.47088358947368419</v>
      </c>
      <c r="I4" s="106">
        <f>+G4*$N$1/D4</f>
        <v>0.29696253684210527</v>
      </c>
      <c r="J4" s="105">
        <f>+D4-G4</f>
        <v>400731354</v>
      </c>
    </row>
    <row r="5" spans="1:171" s="107" customFormat="1" ht="33" customHeight="1" x14ac:dyDescent="0.2">
      <c r="E5" s="108" t="s">
        <v>38</v>
      </c>
      <c r="F5" s="109">
        <v>570000000</v>
      </c>
      <c r="G5" s="110" t="s">
        <v>165</v>
      </c>
      <c r="H5" s="111">
        <v>0.47089999999999999</v>
      </c>
      <c r="I5" s="112"/>
      <c r="J5" s="112"/>
      <c r="N5" s="113"/>
      <c r="O5" s="113"/>
      <c r="P5" s="105">
        <f>+D5-M5</f>
        <v>0</v>
      </c>
    </row>
    <row r="6" spans="1:171" s="115" customFormat="1" ht="26.25" customHeight="1" x14ac:dyDescent="0.2">
      <c r="A6" s="100"/>
      <c r="B6" s="101">
        <v>410102</v>
      </c>
      <c r="C6" s="102" t="s">
        <v>1</v>
      </c>
      <c r="D6" s="114">
        <f>+F7</f>
        <v>610000000</v>
      </c>
      <c r="E6" s="104">
        <v>104643480</v>
      </c>
      <c r="F6" s="105">
        <v>96345360</v>
      </c>
      <c r="G6" s="105">
        <v>96362320</v>
      </c>
      <c r="H6" s="106">
        <f>E6*$J$1/D6</f>
        <v>0</v>
      </c>
      <c r="I6" s="106">
        <f>+G6*$I$1/D6</f>
        <v>0</v>
      </c>
      <c r="J6" s="105">
        <f>+D6-G6</f>
        <v>513637680</v>
      </c>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100"/>
      <c r="CD6" s="100"/>
      <c r="CE6" s="100"/>
      <c r="CF6" s="100"/>
      <c r="CG6" s="100"/>
      <c r="CH6" s="100"/>
      <c r="CI6" s="100"/>
      <c r="CJ6" s="100"/>
      <c r="CK6" s="100"/>
      <c r="CL6" s="100"/>
      <c r="CM6" s="100"/>
      <c r="CN6" s="100"/>
      <c r="CO6" s="100"/>
      <c r="CP6" s="100"/>
      <c r="CQ6" s="100"/>
      <c r="CR6" s="100"/>
      <c r="CS6" s="100"/>
      <c r="CT6" s="100"/>
      <c r="CU6" s="100"/>
      <c r="CV6" s="100"/>
      <c r="CW6" s="100"/>
      <c r="CX6" s="100"/>
      <c r="CY6" s="100"/>
      <c r="CZ6" s="100"/>
      <c r="DA6" s="100"/>
      <c r="DB6" s="100"/>
      <c r="DC6" s="100"/>
      <c r="DD6" s="100"/>
      <c r="DE6" s="100"/>
      <c r="DF6" s="100"/>
      <c r="DG6" s="100"/>
      <c r="DH6" s="100"/>
      <c r="DI6" s="100"/>
      <c r="DJ6" s="100"/>
      <c r="DK6" s="100"/>
      <c r="DL6" s="100"/>
      <c r="DM6" s="100"/>
      <c r="DN6" s="100"/>
      <c r="DO6" s="100"/>
      <c r="DP6" s="100"/>
      <c r="DQ6" s="100"/>
      <c r="DR6" s="100"/>
      <c r="DS6" s="100"/>
      <c r="DT6" s="100"/>
      <c r="DU6" s="100"/>
      <c r="DV6" s="100"/>
      <c r="DW6" s="100"/>
      <c r="DX6" s="100"/>
      <c r="DY6" s="100"/>
      <c r="DZ6" s="100"/>
      <c r="EA6" s="100"/>
      <c r="EB6" s="100"/>
      <c r="EC6" s="100"/>
      <c r="ED6" s="100"/>
      <c r="EE6" s="100"/>
      <c r="EF6" s="100"/>
      <c r="EG6" s="100"/>
      <c r="EH6" s="100"/>
      <c r="EI6" s="100"/>
      <c r="EJ6" s="100"/>
      <c r="EK6" s="100"/>
      <c r="EL6" s="100"/>
      <c r="EM6" s="100"/>
      <c r="EN6" s="100"/>
      <c r="EO6" s="100"/>
      <c r="EP6" s="100"/>
      <c r="EQ6" s="100"/>
      <c r="ER6" s="100"/>
      <c r="ES6" s="100"/>
      <c r="ET6" s="100"/>
      <c r="EU6" s="100"/>
      <c r="EV6" s="100"/>
      <c r="EW6" s="100"/>
      <c r="EX6" s="100"/>
      <c r="EY6" s="100"/>
      <c r="EZ6" s="100"/>
      <c r="FA6" s="100"/>
      <c r="FB6" s="100"/>
      <c r="FC6" s="100"/>
      <c r="FD6" s="100"/>
      <c r="FE6" s="100"/>
      <c r="FF6" s="100"/>
      <c r="FG6" s="100"/>
      <c r="FH6" s="100"/>
      <c r="FI6" s="100"/>
      <c r="FJ6" s="100"/>
      <c r="FK6" s="100"/>
      <c r="FL6" s="100"/>
      <c r="FM6" s="100"/>
      <c r="FN6" s="100"/>
      <c r="FO6" s="100"/>
    </row>
    <row r="7" spans="1:171" s="107" customFormat="1" ht="21" customHeight="1" x14ac:dyDescent="0.2">
      <c r="E7" s="108" t="s">
        <v>39</v>
      </c>
      <c r="F7" s="109">
        <v>610000000</v>
      </c>
      <c r="G7" s="110" t="s">
        <v>165</v>
      </c>
      <c r="H7" s="111">
        <v>0.17150000000000001</v>
      </c>
      <c r="I7" s="112"/>
      <c r="J7" s="112"/>
      <c r="N7" s="113"/>
      <c r="O7" s="113"/>
      <c r="P7" s="105">
        <f>+D7-M7</f>
        <v>0</v>
      </c>
    </row>
    <row r="8" spans="1:171" s="100" customFormat="1" ht="26.25" customHeight="1" x14ac:dyDescent="0.2">
      <c r="B8" s="101">
        <v>410103</v>
      </c>
      <c r="C8" s="102" t="s">
        <v>20</v>
      </c>
      <c r="D8" s="114">
        <f>SUM(F9:F24)</f>
        <v>3271094044.23</v>
      </c>
      <c r="E8" s="104">
        <v>2251083221</v>
      </c>
      <c r="F8" s="105">
        <v>1949217785</v>
      </c>
      <c r="G8" s="105">
        <v>388259369</v>
      </c>
      <c r="H8" s="106">
        <f>E8*$N$1/D8</f>
        <v>0.68817441215753683</v>
      </c>
      <c r="I8" s="106">
        <f>+G8*$N$1/D8</f>
        <v>0.11869404051065563</v>
      </c>
      <c r="J8" s="105">
        <f>+D8-G8</f>
        <v>2882834675.23</v>
      </c>
    </row>
    <row r="9" spans="1:171" s="107" customFormat="1" ht="49.5" customHeight="1" x14ac:dyDescent="0.2">
      <c r="E9" s="108" t="s">
        <v>59</v>
      </c>
      <c r="F9" s="109">
        <v>179320088</v>
      </c>
      <c r="G9" s="110" t="s">
        <v>165</v>
      </c>
      <c r="H9" s="111" t="s">
        <v>170</v>
      </c>
      <c r="I9" s="112"/>
      <c r="J9" s="112"/>
      <c r="L9" s="116"/>
      <c r="N9" s="113"/>
      <c r="O9" s="113"/>
      <c r="P9" s="105">
        <f t="shared" ref="P9:P24" si="0">+D9-M9</f>
        <v>0</v>
      </c>
    </row>
    <row r="10" spans="1:171" s="107" customFormat="1" ht="102" customHeight="1" x14ac:dyDescent="0.2">
      <c r="E10" s="108" t="s">
        <v>108</v>
      </c>
      <c r="F10" s="109">
        <v>63485524</v>
      </c>
      <c r="G10" s="110" t="s">
        <v>165</v>
      </c>
      <c r="H10" s="111">
        <v>1</v>
      </c>
      <c r="I10" s="112"/>
      <c r="J10" s="112"/>
      <c r="L10" s="116"/>
      <c r="N10" s="113"/>
      <c r="O10" s="113"/>
      <c r="P10" s="105">
        <f t="shared" si="0"/>
        <v>0</v>
      </c>
    </row>
    <row r="11" spans="1:171" s="107" customFormat="1" ht="49.5" customHeight="1" x14ac:dyDescent="0.2">
      <c r="E11" s="108" t="s">
        <v>69</v>
      </c>
      <c r="F11" s="109">
        <v>195369183</v>
      </c>
      <c r="G11" s="110" t="s">
        <v>165</v>
      </c>
      <c r="H11" s="111">
        <v>0.68059999999999998</v>
      </c>
      <c r="I11" s="112"/>
      <c r="J11" s="112"/>
      <c r="L11" s="116"/>
      <c r="N11" s="113"/>
      <c r="O11" s="113"/>
      <c r="P11" s="105">
        <f t="shared" si="0"/>
        <v>0</v>
      </c>
    </row>
    <row r="12" spans="1:171" s="107" customFormat="1" ht="54.75" customHeight="1" x14ac:dyDescent="0.2">
      <c r="E12" s="108" t="s">
        <v>62</v>
      </c>
      <c r="F12" s="109">
        <v>69701625</v>
      </c>
      <c r="G12" s="110" t="s">
        <v>165</v>
      </c>
      <c r="H12" s="111"/>
      <c r="I12" s="112"/>
      <c r="J12" s="112"/>
      <c r="L12" s="116"/>
      <c r="N12" s="113"/>
      <c r="O12" s="113"/>
      <c r="P12" s="105">
        <f t="shared" si="0"/>
        <v>0</v>
      </c>
    </row>
    <row r="13" spans="1:171" s="107" customFormat="1" ht="29.25" customHeight="1" x14ac:dyDescent="0.2">
      <c r="E13" s="108" t="s">
        <v>30</v>
      </c>
      <c r="F13" s="109">
        <v>30042794</v>
      </c>
      <c r="G13" s="110" t="s">
        <v>165</v>
      </c>
      <c r="H13" s="111">
        <v>0</v>
      </c>
      <c r="I13" s="112"/>
      <c r="J13" s="112"/>
      <c r="L13" s="117"/>
      <c r="N13" s="113"/>
      <c r="O13" s="113"/>
      <c r="P13" s="105">
        <f t="shared" si="0"/>
        <v>0</v>
      </c>
    </row>
    <row r="14" spans="1:171" s="107" customFormat="1" ht="36.75" customHeight="1" x14ac:dyDescent="0.2">
      <c r="E14" s="108" t="s">
        <v>112</v>
      </c>
      <c r="F14" s="109">
        <v>358833312</v>
      </c>
      <c r="G14" s="110" t="s">
        <v>165</v>
      </c>
      <c r="H14" s="111">
        <v>1</v>
      </c>
      <c r="I14" s="112"/>
      <c r="J14" s="112"/>
      <c r="L14" s="117"/>
      <c r="N14" s="113"/>
      <c r="O14" s="113"/>
      <c r="P14" s="105">
        <f t="shared" si="0"/>
        <v>0</v>
      </c>
    </row>
    <row r="15" spans="1:171" s="107" customFormat="1" ht="43.5" customHeight="1" x14ac:dyDescent="0.2">
      <c r="E15" s="108" t="s">
        <v>76</v>
      </c>
      <c r="F15" s="109">
        <v>340484866</v>
      </c>
      <c r="G15" s="110" t="s">
        <v>165</v>
      </c>
      <c r="H15" s="111">
        <v>1</v>
      </c>
      <c r="I15" s="112"/>
      <c r="J15" s="112"/>
      <c r="L15" s="117"/>
      <c r="N15" s="113"/>
      <c r="O15" s="113"/>
      <c r="P15" s="105">
        <f t="shared" si="0"/>
        <v>0</v>
      </c>
    </row>
    <row r="16" spans="1:171" s="107" customFormat="1" ht="36.75" customHeight="1" x14ac:dyDescent="0.2">
      <c r="E16" s="108" t="s">
        <v>77</v>
      </c>
      <c r="F16" s="109">
        <v>208664321</v>
      </c>
      <c r="G16" s="110" t="s">
        <v>165</v>
      </c>
      <c r="H16" s="111">
        <v>1</v>
      </c>
      <c r="I16" s="112"/>
      <c r="J16" s="112"/>
      <c r="L16" s="117"/>
      <c r="N16" s="113"/>
      <c r="O16" s="113"/>
      <c r="P16" s="105">
        <f t="shared" si="0"/>
        <v>0</v>
      </c>
    </row>
    <row r="17" spans="1:175" s="107" customFormat="1" ht="47.25" customHeight="1" x14ac:dyDescent="0.2">
      <c r="E17" s="108" t="s">
        <v>78</v>
      </c>
      <c r="F17" s="109">
        <v>244000000</v>
      </c>
      <c r="G17" s="110" t="s">
        <v>165</v>
      </c>
      <c r="H17" s="111">
        <v>0</v>
      </c>
      <c r="I17" s="112"/>
      <c r="J17" s="112"/>
      <c r="L17" s="117"/>
      <c r="N17" s="113"/>
      <c r="O17" s="113"/>
      <c r="P17" s="105">
        <f t="shared" si="0"/>
        <v>0</v>
      </c>
    </row>
    <row r="18" spans="1:175" s="107" customFormat="1" ht="36.75" customHeight="1" x14ac:dyDescent="0.2">
      <c r="E18" s="108" t="s">
        <v>110</v>
      </c>
      <c r="F18" s="109">
        <v>75000000</v>
      </c>
      <c r="G18" s="110" t="s">
        <v>165</v>
      </c>
      <c r="H18" s="111">
        <v>1</v>
      </c>
      <c r="I18" s="112"/>
      <c r="J18" s="112"/>
      <c r="L18" s="117"/>
      <c r="N18" s="113"/>
      <c r="O18" s="113"/>
      <c r="P18" s="105">
        <f t="shared" si="0"/>
        <v>0</v>
      </c>
    </row>
    <row r="19" spans="1:175" s="107" customFormat="1" ht="36.75" customHeight="1" x14ac:dyDescent="0.2">
      <c r="E19" s="108" t="s">
        <v>111</v>
      </c>
      <c r="F19" s="109">
        <v>75000000</v>
      </c>
      <c r="G19" s="110" t="s">
        <v>165</v>
      </c>
      <c r="H19" s="111">
        <v>1</v>
      </c>
      <c r="I19" s="112"/>
      <c r="J19" s="112"/>
      <c r="L19" s="117"/>
      <c r="N19" s="113"/>
      <c r="O19" s="113"/>
      <c r="P19" s="105">
        <f t="shared" si="0"/>
        <v>0</v>
      </c>
    </row>
    <row r="20" spans="1:175" s="107" customFormat="1" ht="48.75" customHeight="1" x14ac:dyDescent="0.2">
      <c r="E20" s="108" t="s">
        <v>79</v>
      </c>
      <c r="F20" s="109">
        <f>772196295+10979505.23</f>
        <v>783175800.23000002</v>
      </c>
      <c r="G20" s="110" t="s">
        <v>165</v>
      </c>
      <c r="H20" s="111">
        <v>0.68020000000000003</v>
      </c>
      <c r="I20" s="112"/>
      <c r="J20" s="112"/>
      <c r="L20" s="117"/>
      <c r="N20" s="113"/>
      <c r="O20" s="113"/>
      <c r="P20" s="105">
        <f t="shared" si="0"/>
        <v>0</v>
      </c>
    </row>
    <row r="21" spans="1:175" s="107" customFormat="1" ht="60" customHeight="1" x14ac:dyDescent="0.2">
      <c r="E21" s="108" t="s">
        <v>124</v>
      </c>
      <c r="F21" s="109">
        <v>600000000</v>
      </c>
      <c r="G21" s="110" t="s">
        <v>165</v>
      </c>
      <c r="H21" s="111">
        <v>0.39500000000000002</v>
      </c>
      <c r="I21" s="112"/>
      <c r="J21" s="112"/>
      <c r="L21" s="117"/>
      <c r="N21" s="113"/>
      <c r="O21" s="113"/>
      <c r="P21" s="105">
        <f t="shared" si="0"/>
        <v>0</v>
      </c>
    </row>
    <row r="22" spans="1:175" s="107" customFormat="1" ht="52.5" customHeight="1" x14ac:dyDescent="0.2">
      <c r="E22" s="108" t="s">
        <v>119</v>
      </c>
      <c r="F22" s="109">
        <v>22978900</v>
      </c>
      <c r="G22" s="110" t="s">
        <v>165</v>
      </c>
      <c r="H22" s="111">
        <v>0</v>
      </c>
      <c r="I22" s="112"/>
      <c r="J22" s="112"/>
      <c r="L22" s="117"/>
      <c r="N22" s="113"/>
      <c r="O22" s="113"/>
      <c r="P22" s="105">
        <f t="shared" si="0"/>
        <v>0</v>
      </c>
    </row>
    <row r="23" spans="1:175" s="107" customFormat="1" ht="60" customHeight="1" x14ac:dyDescent="0.2">
      <c r="E23" s="108" t="s">
        <v>120</v>
      </c>
      <c r="F23" s="109">
        <v>5950000</v>
      </c>
      <c r="G23" s="110" t="s">
        <v>165</v>
      </c>
      <c r="H23" s="111">
        <v>0</v>
      </c>
      <c r="I23" s="112"/>
      <c r="J23" s="112"/>
      <c r="L23" s="117"/>
      <c r="N23" s="113"/>
      <c r="O23" s="113"/>
      <c r="P23" s="105">
        <f t="shared" si="0"/>
        <v>0</v>
      </c>
    </row>
    <row r="24" spans="1:175" s="107" customFormat="1" ht="60.75" customHeight="1" x14ac:dyDescent="0.2">
      <c r="E24" s="108" t="s">
        <v>121</v>
      </c>
      <c r="F24" s="109">
        <v>19087631</v>
      </c>
      <c r="G24" s="110" t="s">
        <v>165</v>
      </c>
      <c r="H24" s="111">
        <v>0</v>
      </c>
      <c r="I24" s="112"/>
      <c r="J24" s="112"/>
      <c r="L24" s="117"/>
      <c r="N24" s="113"/>
      <c r="O24" s="113"/>
      <c r="P24" s="105">
        <f t="shared" si="0"/>
        <v>0</v>
      </c>
    </row>
    <row r="25" spans="1:175" s="115" customFormat="1" ht="26.25" customHeight="1" x14ac:dyDescent="0.2">
      <c r="A25" s="118"/>
      <c r="B25" s="101">
        <v>410104</v>
      </c>
      <c r="C25" s="102" t="s">
        <v>2</v>
      </c>
      <c r="D25" s="114">
        <f>SUM(F26:F32)</f>
        <v>2080335500.23</v>
      </c>
      <c r="E25" s="104">
        <v>1494494889</v>
      </c>
      <c r="F25" s="105">
        <v>1206468866</v>
      </c>
      <c r="G25" s="105">
        <v>154643691</v>
      </c>
      <c r="H25" s="106">
        <f>E25*$N$1/D25</f>
        <v>0.71839128296121946</v>
      </c>
      <c r="I25" s="106">
        <f>+G25*$N$1/D25</f>
        <v>7.4335938113300831E-2</v>
      </c>
      <c r="J25" s="105">
        <f>+D25-G25</f>
        <v>1925691809.23</v>
      </c>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c r="CG25" s="100"/>
      <c r="CH25" s="100"/>
      <c r="CI25" s="100"/>
      <c r="CJ25" s="100"/>
      <c r="CK25" s="100"/>
      <c r="CL25" s="100"/>
      <c r="CM25" s="100"/>
      <c r="CN25" s="100"/>
      <c r="CO25" s="100"/>
      <c r="CP25" s="100"/>
      <c r="CQ25" s="100"/>
      <c r="CR25" s="100"/>
      <c r="CS25" s="100"/>
      <c r="CT25" s="100"/>
      <c r="CU25" s="100"/>
      <c r="CV25" s="100"/>
      <c r="CW25" s="100"/>
      <c r="CX25" s="100"/>
      <c r="CY25" s="100"/>
      <c r="CZ25" s="100"/>
      <c r="DA25" s="100"/>
      <c r="DB25" s="100"/>
      <c r="DC25" s="100"/>
      <c r="DD25" s="100"/>
      <c r="DE25" s="100"/>
      <c r="DF25" s="100"/>
      <c r="DG25" s="100"/>
      <c r="DH25" s="100"/>
      <c r="DI25" s="100"/>
      <c r="DJ25" s="100"/>
      <c r="DK25" s="100"/>
      <c r="DL25" s="100"/>
      <c r="DM25" s="100"/>
      <c r="DN25" s="100"/>
      <c r="DO25" s="100"/>
      <c r="DP25" s="100"/>
      <c r="DQ25" s="100"/>
      <c r="DR25" s="100"/>
      <c r="DS25" s="100"/>
      <c r="DT25" s="100"/>
      <c r="DU25" s="100"/>
      <c r="DV25" s="100"/>
      <c r="DW25" s="100"/>
      <c r="DX25" s="100"/>
      <c r="DY25" s="100"/>
      <c r="DZ25" s="100"/>
      <c r="EA25" s="100"/>
      <c r="EB25" s="100"/>
      <c r="EC25" s="100"/>
      <c r="ED25" s="100"/>
      <c r="EE25" s="100"/>
      <c r="EF25" s="100"/>
      <c r="EG25" s="100"/>
      <c r="EH25" s="100"/>
      <c r="EI25" s="100"/>
      <c r="EJ25" s="100"/>
      <c r="EK25" s="100"/>
      <c r="EL25" s="100"/>
      <c r="EM25" s="100"/>
      <c r="EN25" s="100"/>
      <c r="EO25" s="100"/>
      <c r="EP25" s="100"/>
      <c r="EQ25" s="100"/>
      <c r="ER25" s="100"/>
      <c r="ES25" s="100"/>
      <c r="ET25" s="100"/>
      <c r="EU25" s="100"/>
      <c r="EV25" s="100"/>
      <c r="EW25" s="100"/>
      <c r="EX25" s="100"/>
      <c r="EY25" s="100"/>
      <c r="EZ25" s="100"/>
      <c r="FA25" s="100"/>
      <c r="FB25" s="100"/>
      <c r="FC25" s="100"/>
      <c r="FD25" s="100"/>
      <c r="FE25" s="100"/>
      <c r="FF25" s="100"/>
      <c r="FG25" s="100"/>
      <c r="FH25" s="100"/>
      <c r="FI25" s="100"/>
      <c r="FJ25" s="100"/>
      <c r="FK25" s="100"/>
      <c r="FL25" s="100"/>
      <c r="FM25" s="100"/>
      <c r="FN25" s="100"/>
      <c r="FO25" s="100"/>
      <c r="FP25" s="100"/>
      <c r="FQ25" s="100"/>
      <c r="FR25" s="100"/>
      <c r="FS25" s="100"/>
    </row>
    <row r="26" spans="1:175" s="107" customFormat="1" ht="36.75" customHeight="1" x14ac:dyDescent="0.2">
      <c r="A26" s="119"/>
      <c r="E26" s="108" t="s">
        <v>122</v>
      </c>
      <c r="F26" s="109">
        <v>339212800</v>
      </c>
      <c r="G26" s="110" t="s">
        <v>165</v>
      </c>
      <c r="H26" s="111">
        <v>1</v>
      </c>
      <c r="I26" s="112"/>
      <c r="J26" s="112"/>
      <c r="N26" s="113"/>
      <c r="O26" s="113"/>
      <c r="P26" s="105">
        <f t="shared" ref="P26:P32" si="1">+D26-M26</f>
        <v>0</v>
      </c>
    </row>
    <row r="27" spans="1:175" s="107" customFormat="1" ht="80.25" customHeight="1" x14ac:dyDescent="0.2">
      <c r="A27" s="119"/>
      <c r="E27" s="108" t="s">
        <v>66</v>
      </c>
      <c r="F27" s="109">
        <v>60950000</v>
      </c>
      <c r="G27" s="110" t="s">
        <v>165</v>
      </c>
      <c r="H27" s="111">
        <v>0.95530000000000004</v>
      </c>
      <c r="I27" s="112"/>
      <c r="J27" s="112"/>
      <c r="N27" s="113"/>
      <c r="O27" s="113"/>
      <c r="P27" s="105">
        <f t="shared" si="1"/>
        <v>0</v>
      </c>
    </row>
    <row r="28" spans="1:175" s="107" customFormat="1" ht="60" customHeight="1" x14ac:dyDescent="0.2">
      <c r="A28" s="119"/>
      <c r="E28" s="108" t="s">
        <v>123</v>
      </c>
      <c r="F28" s="109">
        <f>1115201440+787200.23</f>
        <v>1115988640.23</v>
      </c>
      <c r="G28" s="110" t="s">
        <v>165</v>
      </c>
      <c r="H28" s="111">
        <v>0.80930000000000002</v>
      </c>
      <c r="I28" s="112"/>
      <c r="J28" s="112"/>
      <c r="N28" s="113"/>
      <c r="O28" s="113"/>
      <c r="P28" s="105">
        <f t="shared" si="1"/>
        <v>0</v>
      </c>
    </row>
    <row r="29" spans="1:175" s="107" customFormat="1" ht="62.25" customHeight="1" x14ac:dyDescent="0.2">
      <c r="A29" s="119"/>
      <c r="E29" s="108" t="s">
        <v>71</v>
      </c>
      <c r="F29" s="109">
        <v>80984260</v>
      </c>
      <c r="G29" s="110" t="s">
        <v>165</v>
      </c>
      <c r="H29" s="111">
        <v>1</v>
      </c>
      <c r="I29" s="112"/>
      <c r="J29" s="112"/>
      <c r="N29" s="113"/>
      <c r="O29" s="113"/>
      <c r="P29" s="105">
        <f t="shared" si="1"/>
        <v>0</v>
      </c>
    </row>
    <row r="30" spans="1:175" s="107" customFormat="1" ht="35.1" customHeight="1" x14ac:dyDescent="0.2">
      <c r="A30" s="119"/>
      <c r="E30" s="108" t="s">
        <v>80</v>
      </c>
      <c r="F30" s="109">
        <v>393900000</v>
      </c>
      <c r="G30" s="110" t="s">
        <v>165</v>
      </c>
      <c r="H30" s="111">
        <v>0</v>
      </c>
      <c r="I30" s="112"/>
      <c r="J30" s="112"/>
      <c r="N30" s="113"/>
      <c r="O30" s="113"/>
      <c r="P30" s="105">
        <f t="shared" si="1"/>
        <v>0</v>
      </c>
    </row>
    <row r="31" spans="1:175" s="107" customFormat="1" ht="33" customHeight="1" x14ac:dyDescent="0.2">
      <c r="A31" s="119"/>
      <c r="E31" s="108" t="s">
        <v>98</v>
      </c>
      <c r="F31" s="109">
        <v>53100000</v>
      </c>
      <c r="G31" s="110" t="s">
        <v>165</v>
      </c>
      <c r="H31" s="111">
        <v>0.92320000000000002</v>
      </c>
      <c r="I31" s="112"/>
      <c r="J31" s="112"/>
      <c r="N31" s="113"/>
      <c r="O31" s="113"/>
      <c r="P31" s="105">
        <f t="shared" si="1"/>
        <v>0</v>
      </c>
    </row>
    <row r="32" spans="1:175" s="107" customFormat="1" ht="42" customHeight="1" x14ac:dyDescent="0.2">
      <c r="A32" s="119"/>
      <c r="E32" s="108" t="s">
        <v>99</v>
      </c>
      <c r="F32" s="109">
        <v>36199800</v>
      </c>
      <c r="G32" s="110" t="s">
        <v>165</v>
      </c>
      <c r="H32" s="111">
        <v>0</v>
      </c>
      <c r="I32" s="112"/>
      <c r="J32" s="112"/>
      <c r="N32" s="113"/>
      <c r="O32" s="113"/>
      <c r="P32" s="105">
        <f t="shared" si="1"/>
        <v>0</v>
      </c>
    </row>
    <row r="33" spans="1:171" s="100" customFormat="1" ht="26.25" customHeight="1" x14ac:dyDescent="0.2">
      <c r="A33" s="118"/>
      <c r="B33" s="101">
        <v>410105</v>
      </c>
      <c r="C33" s="102" t="s">
        <v>3</v>
      </c>
      <c r="D33" s="114">
        <f>+F34</f>
        <v>630685977.23000002</v>
      </c>
      <c r="E33" s="104">
        <v>406150000</v>
      </c>
      <c r="F33" s="105">
        <v>379150000</v>
      </c>
      <c r="G33" s="105">
        <v>0</v>
      </c>
      <c r="H33" s="106">
        <f>E33*$N$1/D33</f>
        <v>0.64398133883335773</v>
      </c>
      <c r="I33" s="106">
        <f>+G33*$N$1/D33</f>
        <v>0</v>
      </c>
      <c r="J33" s="105">
        <f>+D33-G33</f>
        <v>630685977.23000002</v>
      </c>
    </row>
    <row r="34" spans="1:171" ht="36.75" customHeight="1" x14ac:dyDescent="0.2">
      <c r="A34" s="120"/>
      <c r="B34" s="2"/>
      <c r="C34" s="2"/>
      <c r="D34" s="2"/>
      <c r="E34" s="108" t="s">
        <v>40</v>
      </c>
      <c r="F34" s="109">
        <v>630685977.23000002</v>
      </c>
      <c r="G34" s="110" t="s">
        <v>165</v>
      </c>
      <c r="H34" s="111">
        <v>0.64400000000000002</v>
      </c>
      <c r="I34" s="112"/>
      <c r="J34" s="112"/>
      <c r="N34" s="121"/>
      <c r="O34" s="121"/>
      <c r="P34" s="105">
        <f>+D34-M34</f>
        <v>0</v>
      </c>
    </row>
    <row r="35" spans="1:171" s="115" customFormat="1" ht="26.25" customHeight="1" x14ac:dyDescent="0.2">
      <c r="A35" s="100"/>
      <c r="B35" s="101">
        <v>410106</v>
      </c>
      <c r="C35" s="102" t="s">
        <v>37</v>
      </c>
      <c r="D35" s="114">
        <f>+SUM(F36:F44)</f>
        <v>7478745473.1599998</v>
      </c>
      <c r="E35" s="104">
        <v>2340879958</v>
      </c>
      <c r="F35" s="105">
        <v>2273463941</v>
      </c>
      <c r="G35" s="105">
        <v>813570024</v>
      </c>
      <c r="H35" s="106">
        <f>E35*$N$1/D35</f>
        <v>0.31300436234941237</v>
      </c>
      <c r="I35" s="106">
        <f>+G35*$N$1/D35</f>
        <v>0.10878429101776098</v>
      </c>
      <c r="J35" s="105">
        <f>+D35-G35</f>
        <v>6665175449.1599998</v>
      </c>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100"/>
      <c r="CG35" s="100"/>
      <c r="CH35" s="100"/>
      <c r="CI35" s="100"/>
      <c r="CJ35" s="100"/>
      <c r="CK35" s="100"/>
      <c r="CL35" s="100"/>
      <c r="CM35" s="100"/>
      <c r="CN35" s="100"/>
      <c r="CO35" s="100"/>
      <c r="CP35" s="100"/>
      <c r="CQ35" s="100"/>
      <c r="CR35" s="100"/>
      <c r="CS35" s="100"/>
      <c r="CT35" s="100"/>
      <c r="CU35" s="100"/>
      <c r="CV35" s="100"/>
      <c r="CW35" s="100"/>
      <c r="CX35" s="100"/>
      <c r="CY35" s="100"/>
      <c r="CZ35" s="100"/>
      <c r="DA35" s="100"/>
      <c r="DB35" s="100"/>
      <c r="DC35" s="100"/>
      <c r="DD35" s="100"/>
      <c r="DE35" s="100"/>
      <c r="DF35" s="100"/>
      <c r="DG35" s="100"/>
      <c r="DH35" s="100"/>
      <c r="DI35" s="100"/>
      <c r="DJ35" s="100"/>
      <c r="DK35" s="100"/>
      <c r="DL35" s="100"/>
      <c r="DM35" s="100"/>
      <c r="DN35" s="100"/>
      <c r="DO35" s="100"/>
      <c r="DP35" s="100"/>
      <c r="DQ35" s="100"/>
      <c r="DR35" s="100"/>
      <c r="DS35" s="100"/>
      <c r="DT35" s="100"/>
      <c r="DU35" s="100"/>
      <c r="DV35" s="100"/>
      <c r="DW35" s="100"/>
      <c r="DX35" s="100"/>
      <c r="DY35" s="100"/>
      <c r="DZ35" s="100"/>
      <c r="EA35" s="100"/>
      <c r="EB35" s="100"/>
      <c r="EC35" s="100"/>
      <c r="ED35" s="100"/>
      <c r="EE35" s="100"/>
      <c r="EF35" s="100"/>
      <c r="EG35" s="100"/>
      <c r="EH35" s="100"/>
      <c r="EI35" s="100"/>
      <c r="EJ35" s="100"/>
      <c r="EK35" s="100"/>
      <c r="EL35" s="100"/>
      <c r="EM35" s="100"/>
      <c r="EN35" s="100"/>
      <c r="EO35" s="100"/>
      <c r="EP35" s="100"/>
      <c r="EQ35" s="100"/>
      <c r="ER35" s="100"/>
      <c r="ES35" s="100"/>
      <c r="ET35" s="100"/>
      <c r="EU35" s="100"/>
      <c r="EV35" s="100"/>
      <c r="EW35" s="100"/>
      <c r="EX35" s="100"/>
      <c r="EY35" s="100"/>
      <c r="EZ35" s="100"/>
      <c r="FA35" s="100"/>
      <c r="FB35" s="100"/>
      <c r="FC35" s="100"/>
      <c r="FD35" s="100"/>
      <c r="FE35" s="100"/>
      <c r="FF35" s="100"/>
      <c r="FG35" s="100"/>
      <c r="FH35" s="100"/>
      <c r="FI35" s="100"/>
      <c r="FJ35" s="100"/>
      <c r="FK35" s="100"/>
      <c r="FL35" s="100"/>
      <c r="FM35" s="100"/>
      <c r="FN35" s="100"/>
      <c r="FO35" s="100"/>
    </row>
    <row r="36" spans="1:171" s="107" customFormat="1" ht="46.5" customHeight="1" x14ac:dyDescent="0.2">
      <c r="E36" s="108" t="s">
        <v>31</v>
      </c>
      <c r="F36" s="109">
        <v>742419296</v>
      </c>
      <c r="G36" s="110" t="s">
        <v>165</v>
      </c>
      <c r="H36" s="111">
        <v>0.94840000000000002</v>
      </c>
      <c r="I36" s="112"/>
      <c r="J36" s="112"/>
      <c r="K36" s="122"/>
      <c r="N36" s="113"/>
      <c r="O36" s="113"/>
      <c r="P36" s="105">
        <f t="shared" ref="P36:P44" si="2">+D36-M36</f>
        <v>0</v>
      </c>
    </row>
    <row r="37" spans="1:171" s="107" customFormat="1" ht="39.75" customHeight="1" x14ac:dyDescent="0.2">
      <c r="E37" s="108" t="s">
        <v>45</v>
      </c>
      <c r="F37" s="109">
        <v>109000000</v>
      </c>
      <c r="G37" s="110" t="s">
        <v>165</v>
      </c>
      <c r="H37" s="111">
        <v>1</v>
      </c>
      <c r="I37" s="112"/>
      <c r="J37" s="112"/>
      <c r="K37" s="122"/>
      <c r="N37" s="113"/>
      <c r="O37" s="113"/>
      <c r="P37" s="105">
        <f t="shared" si="2"/>
        <v>0</v>
      </c>
    </row>
    <row r="38" spans="1:171" s="107" customFormat="1" ht="46.5" customHeight="1" x14ac:dyDescent="0.2">
      <c r="E38" s="108" t="s">
        <v>137</v>
      </c>
      <c r="F38" s="109">
        <v>80893591</v>
      </c>
      <c r="G38" s="110" t="s">
        <v>165</v>
      </c>
      <c r="H38" s="111">
        <v>1</v>
      </c>
      <c r="I38" s="112"/>
      <c r="J38" s="112"/>
      <c r="K38" s="122"/>
      <c r="N38" s="113"/>
      <c r="O38" s="113"/>
      <c r="P38" s="105">
        <f t="shared" si="2"/>
        <v>0</v>
      </c>
    </row>
    <row r="39" spans="1:171" s="107" customFormat="1" ht="39" customHeight="1" x14ac:dyDescent="0.2">
      <c r="E39" s="108" t="s">
        <v>43</v>
      </c>
      <c r="F39" s="109">
        <v>3514120347</v>
      </c>
      <c r="G39" s="110" t="s">
        <v>165</v>
      </c>
      <c r="H39" s="111">
        <v>5.04E-2</v>
      </c>
      <c r="I39" s="112"/>
      <c r="J39" s="112"/>
      <c r="K39" s="122"/>
      <c r="N39" s="113"/>
      <c r="O39" s="113"/>
      <c r="P39" s="105">
        <f t="shared" si="2"/>
        <v>0</v>
      </c>
    </row>
    <row r="40" spans="1:171" s="107" customFormat="1" ht="49.5" customHeight="1" x14ac:dyDescent="0.2">
      <c r="E40" s="108" t="s">
        <v>109</v>
      </c>
      <c r="F40" s="109">
        <f>84358070+602756757</f>
        <v>687114827</v>
      </c>
      <c r="G40" s="110" t="s">
        <v>165</v>
      </c>
      <c r="H40" s="111">
        <v>0</v>
      </c>
      <c r="I40" s="112"/>
      <c r="J40" s="112"/>
      <c r="K40" s="122"/>
      <c r="N40" s="113"/>
      <c r="O40" s="113"/>
      <c r="P40" s="105">
        <f t="shared" si="2"/>
        <v>0</v>
      </c>
    </row>
    <row r="41" spans="1:171" s="107" customFormat="1" ht="49.5" customHeight="1" x14ac:dyDescent="0.2">
      <c r="E41" s="108" t="s">
        <v>42</v>
      </c>
      <c r="F41" s="109">
        <v>33124712</v>
      </c>
      <c r="G41" s="110" t="s">
        <v>165</v>
      </c>
      <c r="H41" s="111">
        <v>0.84909999999999997</v>
      </c>
      <c r="I41" s="112"/>
      <c r="J41" s="112"/>
      <c r="K41" s="122"/>
      <c r="N41" s="113"/>
      <c r="O41" s="113"/>
      <c r="P41" s="105">
        <f t="shared" si="2"/>
        <v>0</v>
      </c>
    </row>
    <row r="42" spans="1:171" s="107" customFormat="1" ht="49.5" customHeight="1" x14ac:dyDescent="0.2">
      <c r="E42" s="108" t="s">
        <v>64</v>
      </c>
      <c r="F42" s="109">
        <v>733240357</v>
      </c>
      <c r="G42" s="110" t="s">
        <v>165</v>
      </c>
      <c r="H42" s="111">
        <v>0.27389999999999998</v>
      </c>
      <c r="I42" s="112"/>
      <c r="J42" s="112"/>
      <c r="K42" s="122"/>
      <c r="N42" s="113"/>
      <c r="O42" s="113"/>
      <c r="P42" s="105">
        <f t="shared" si="2"/>
        <v>0</v>
      </c>
    </row>
    <row r="43" spans="1:171" s="107" customFormat="1" ht="39" customHeight="1" x14ac:dyDescent="0.2">
      <c r="E43" s="108" t="s">
        <v>46</v>
      </c>
      <c r="F43" s="109">
        <v>1227739771.1600001</v>
      </c>
      <c r="G43" s="110" t="s">
        <v>165</v>
      </c>
      <c r="H43" s="111">
        <v>0.67479999999999996</v>
      </c>
      <c r="I43" s="112"/>
      <c r="J43" s="112"/>
      <c r="K43" s="122"/>
      <c r="N43" s="113"/>
      <c r="O43" s="113"/>
      <c r="P43" s="105">
        <f t="shared" si="2"/>
        <v>0</v>
      </c>
    </row>
    <row r="44" spans="1:171" s="107" customFormat="1" ht="42.75" customHeight="1" x14ac:dyDescent="0.2">
      <c r="E44" s="108" t="s">
        <v>32</v>
      </c>
      <c r="F44" s="109">
        <v>351092572</v>
      </c>
      <c r="G44" s="110" t="s">
        <v>165</v>
      </c>
      <c r="H44" s="111">
        <v>0.60489999999999999</v>
      </c>
      <c r="I44" s="112"/>
      <c r="J44" s="112"/>
      <c r="K44" s="122"/>
      <c r="N44" s="113"/>
      <c r="O44" s="113"/>
      <c r="P44" s="105">
        <f t="shared" si="2"/>
        <v>0</v>
      </c>
    </row>
    <row r="45" spans="1:171" s="100" customFormat="1" ht="37.5" customHeight="1" x14ac:dyDescent="0.2">
      <c r="B45" s="101">
        <v>410107</v>
      </c>
      <c r="C45" s="102" t="s">
        <v>33</v>
      </c>
      <c r="D45" s="114">
        <f>SUM(F46:F50)</f>
        <v>338228436</v>
      </c>
      <c r="E45" s="104">
        <v>23369820</v>
      </c>
      <c r="F45" s="105">
        <v>23369820</v>
      </c>
      <c r="G45" s="105">
        <v>19363320</v>
      </c>
      <c r="H45" s="106">
        <f>E45*$N$1/D45</f>
        <v>6.9094781847378439E-2</v>
      </c>
      <c r="I45" s="106">
        <f>+G45*$N$1/D45</f>
        <v>5.7249237317231361E-2</v>
      </c>
      <c r="J45" s="105">
        <f>+D45-G45</f>
        <v>318865116</v>
      </c>
    </row>
    <row r="46" spans="1:171" ht="91.5" customHeight="1" x14ac:dyDescent="0.2">
      <c r="B46" s="2"/>
      <c r="C46" s="2"/>
      <c r="D46" s="2"/>
      <c r="E46" s="108" t="s">
        <v>53</v>
      </c>
      <c r="F46" s="109">
        <v>2827500</v>
      </c>
      <c r="G46" s="110" t="s">
        <v>165</v>
      </c>
      <c r="H46" s="111">
        <v>1</v>
      </c>
      <c r="I46" s="112"/>
      <c r="J46" s="112"/>
      <c r="K46" s="122"/>
      <c r="N46" s="121"/>
      <c r="O46" s="121"/>
      <c r="P46" s="105">
        <f>+D46-M46</f>
        <v>0</v>
      </c>
    </row>
    <row r="47" spans="1:171" ht="66" customHeight="1" x14ac:dyDescent="0.2">
      <c r="B47" s="2"/>
      <c r="C47" s="2"/>
      <c r="D47" s="2"/>
      <c r="E47" s="108" t="s">
        <v>72</v>
      </c>
      <c r="F47" s="109">
        <v>3980000</v>
      </c>
      <c r="G47" s="110" t="s">
        <v>165</v>
      </c>
      <c r="H47" s="111">
        <v>1</v>
      </c>
      <c r="I47" s="112"/>
      <c r="J47" s="112"/>
      <c r="K47" s="122"/>
      <c r="N47" s="121"/>
      <c r="O47" s="121"/>
      <c r="P47" s="105">
        <f>+D47-M47</f>
        <v>0</v>
      </c>
    </row>
    <row r="48" spans="1:171" ht="51.75" customHeight="1" x14ac:dyDescent="0.2">
      <c r="B48" s="2"/>
      <c r="C48" s="2"/>
      <c r="D48" s="2"/>
      <c r="E48" s="108" t="s">
        <v>107</v>
      </c>
      <c r="F48" s="109">
        <v>34870252</v>
      </c>
      <c r="G48" s="110" t="s">
        <v>165</v>
      </c>
      <c r="H48" s="111">
        <v>0</v>
      </c>
      <c r="I48" s="112"/>
      <c r="J48" s="112"/>
      <c r="K48" s="122"/>
      <c r="N48" s="121"/>
      <c r="O48" s="121"/>
      <c r="P48" s="105">
        <f>+D48-M48</f>
        <v>0</v>
      </c>
    </row>
    <row r="49" spans="1:171" ht="30.75" customHeight="1" x14ac:dyDescent="0.2">
      <c r="B49" s="2"/>
      <c r="C49" s="2"/>
      <c r="D49" s="2"/>
      <c r="E49" s="108" t="s">
        <v>100</v>
      </c>
      <c r="F49" s="109">
        <v>16562320</v>
      </c>
      <c r="G49" s="110" t="s">
        <v>165</v>
      </c>
      <c r="H49" s="111">
        <v>1</v>
      </c>
      <c r="I49" s="112"/>
      <c r="J49" s="112"/>
      <c r="K49" s="122"/>
      <c r="N49" s="121"/>
      <c r="O49" s="121"/>
      <c r="P49" s="105">
        <f>+D49-M49</f>
        <v>0</v>
      </c>
    </row>
    <row r="50" spans="1:171" ht="51" customHeight="1" x14ac:dyDescent="0.2">
      <c r="B50" s="2"/>
      <c r="C50" s="2"/>
      <c r="D50" s="2"/>
      <c r="E50" s="108" t="s">
        <v>81</v>
      </c>
      <c r="F50" s="109">
        <v>279988364</v>
      </c>
      <c r="G50" s="110" t="s">
        <v>165</v>
      </c>
      <c r="H50" s="111">
        <v>0</v>
      </c>
      <c r="I50" s="112"/>
      <c r="J50" s="112"/>
      <c r="K50" s="122"/>
      <c r="N50" s="121"/>
      <c r="O50" s="121"/>
      <c r="P50" s="105">
        <f>+D50-M50</f>
        <v>0</v>
      </c>
    </row>
    <row r="51" spans="1:171" s="115" customFormat="1" ht="26.25" customHeight="1" x14ac:dyDescent="0.2">
      <c r="A51" s="100"/>
      <c r="B51" s="101">
        <v>410108</v>
      </c>
      <c r="C51" s="102" t="s">
        <v>4</v>
      </c>
      <c r="D51" s="114">
        <f>SUM(F52:F62)</f>
        <v>16218997184.640001</v>
      </c>
      <c r="E51" s="104">
        <v>345021620</v>
      </c>
      <c r="F51" s="105">
        <v>345021620</v>
      </c>
      <c r="G51" s="105">
        <v>90000004</v>
      </c>
      <c r="H51" s="106">
        <f>E51*$N$1/D51</f>
        <v>2.1272685115621602E-2</v>
      </c>
      <c r="I51" s="106">
        <f>+G51*$N$1/D51</f>
        <v>5.5490486233781078E-3</v>
      </c>
      <c r="J51" s="105">
        <f>+D51-G51</f>
        <v>16128997180.640001</v>
      </c>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0"/>
      <c r="BR51" s="100"/>
      <c r="BS51" s="100"/>
      <c r="BT51" s="100"/>
      <c r="BU51" s="100"/>
      <c r="BV51" s="100"/>
      <c r="BW51" s="100"/>
      <c r="BX51" s="100"/>
      <c r="BY51" s="100"/>
      <c r="BZ51" s="100"/>
      <c r="CA51" s="100"/>
      <c r="CB51" s="100"/>
      <c r="CC51" s="100"/>
      <c r="CD51" s="100"/>
      <c r="CE51" s="100"/>
      <c r="CF51" s="100"/>
      <c r="CG51" s="100"/>
      <c r="CH51" s="100"/>
      <c r="CI51" s="100"/>
      <c r="CJ51" s="100"/>
      <c r="CK51" s="100"/>
      <c r="CL51" s="100"/>
      <c r="CM51" s="100"/>
      <c r="CN51" s="100"/>
      <c r="CO51" s="100"/>
      <c r="CP51" s="100"/>
      <c r="CQ51" s="100"/>
      <c r="CR51" s="100"/>
      <c r="CS51" s="100"/>
      <c r="CT51" s="100"/>
      <c r="CU51" s="100"/>
      <c r="CV51" s="100"/>
      <c r="CW51" s="100"/>
      <c r="CX51" s="100"/>
      <c r="CY51" s="100"/>
      <c r="CZ51" s="100"/>
      <c r="DA51" s="100"/>
      <c r="DB51" s="100"/>
      <c r="DC51" s="100"/>
      <c r="DD51" s="100"/>
      <c r="DE51" s="100"/>
      <c r="DF51" s="100"/>
      <c r="DG51" s="100"/>
      <c r="DH51" s="100"/>
      <c r="DI51" s="100"/>
      <c r="DJ51" s="100"/>
      <c r="DK51" s="100"/>
      <c r="DL51" s="100"/>
      <c r="DM51" s="100"/>
      <c r="DN51" s="100"/>
      <c r="DO51" s="100"/>
      <c r="DP51" s="100"/>
      <c r="DQ51" s="100"/>
      <c r="DR51" s="100"/>
      <c r="DS51" s="100"/>
      <c r="DT51" s="100"/>
      <c r="DU51" s="100"/>
      <c r="DV51" s="100"/>
      <c r="DW51" s="100"/>
      <c r="DX51" s="100"/>
      <c r="DY51" s="100"/>
      <c r="DZ51" s="100"/>
      <c r="EA51" s="100"/>
      <c r="EB51" s="100"/>
      <c r="EC51" s="100"/>
      <c r="ED51" s="100"/>
      <c r="EE51" s="100"/>
      <c r="EF51" s="100"/>
      <c r="EG51" s="100"/>
      <c r="EH51" s="100"/>
      <c r="EI51" s="100"/>
      <c r="EJ51" s="100"/>
      <c r="EK51" s="100"/>
      <c r="EL51" s="100"/>
      <c r="EM51" s="100"/>
      <c r="EN51" s="100"/>
      <c r="EO51" s="100"/>
      <c r="EP51" s="100"/>
      <c r="EQ51" s="100"/>
      <c r="ER51" s="100"/>
      <c r="ES51" s="100"/>
      <c r="ET51" s="100"/>
      <c r="EU51" s="100"/>
      <c r="EV51" s="100"/>
      <c r="EW51" s="100"/>
      <c r="EX51" s="100"/>
      <c r="EY51" s="100"/>
      <c r="EZ51" s="100"/>
      <c r="FA51" s="100"/>
      <c r="FB51" s="100"/>
      <c r="FC51" s="100"/>
      <c r="FD51" s="100"/>
      <c r="FE51" s="100"/>
      <c r="FF51" s="100"/>
      <c r="FG51" s="100"/>
      <c r="FH51" s="100"/>
      <c r="FI51" s="100"/>
      <c r="FJ51" s="100"/>
      <c r="FK51" s="100"/>
      <c r="FL51" s="100"/>
      <c r="FM51" s="100"/>
      <c r="FN51" s="100"/>
      <c r="FO51" s="100"/>
    </row>
    <row r="52" spans="1:171" s="125" customFormat="1" ht="51.75" customHeight="1" x14ac:dyDescent="0.2">
      <c r="A52" s="2"/>
      <c r="B52" s="2"/>
      <c r="C52" s="2"/>
      <c r="D52" s="2"/>
      <c r="E52" s="123" t="s">
        <v>82</v>
      </c>
      <c r="F52" s="124">
        <v>1022946920.28</v>
      </c>
      <c r="G52" s="110" t="s">
        <v>165</v>
      </c>
      <c r="H52" s="111"/>
      <c r="I52" s="112"/>
      <c r="J52" s="112"/>
      <c r="K52" s="122"/>
      <c r="L52" s="2"/>
      <c r="M52" s="2"/>
      <c r="N52" s="121"/>
      <c r="O52" s="121"/>
      <c r="P52" s="105">
        <f t="shared" ref="P52:P62" si="3">+D52-M52</f>
        <v>0</v>
      </c>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row>
    <row r="53" spans="1:171" s="125" customFormat="1" ht="42.75" customHeight="1" x14ac:dyDescent="0.2">
      <c r="A53" s="2"/>
      <c r="B53" s="2"/>
      <c r="C53" s="2"/>
      <c r="D53" s="2"/>
      <c r="E53" s="123" t="s">
        <v>101</v>
      </c>
      <c r="F53" s="124">
        <v>90000000</v>
      </c>
      <c r="G53" s="110" t="s">
        <v>165</v>
      </c>
      <c r="H53" s="111">
        <v>1</v>
      </c>
      <c r="I53" s="112"/>
      <c r="J53" s="112"/>
      <c r="K53" s="122"/>
      <c r="L53" s="2"/>
      <c r="M53" s="2"/>
      <c r="N53" s="121"/>
      <c r="O53" s="121"/>
      <c r="P53" s="105">
        <f t="shared" si="3"/>
        <v>0</v>
      </c>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row>
    <row r="54" spans="1:171" s="125" customFormat="1" ht="50.25" customHeight="1" x14ac:dyDescent="0.2">
      <c r="A54" s="2"/>
      <c r="B54" s="2"/>
      <c r="C54" s="2"/>
      <c r="D54" s="2"/>
      <c r="E54" s="123" t="s">
        <v>102</v>
      </c>
      <c r="F54" s="124">
        <v>146415791</v>
      </c>
      <c r="G54" s="110" t="s">
        <v>165</v>
      </c>
      <c r="H54" s="111">
        <v>1</v>
      </c>
      <c r="I54" s="112"/>
      <c r="J54" s="112"/>
      <c r="K54" s="122"/>
      <c r="L54" s="2"/>
      <c r="M54" s="2"/>
      <c r="N54" s="121"/>
      <c r="O54" s="121"/>
      <c r="P54" s="105">
        <f t="shared" si="3"/>
        <v>0</v>
      </c>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row>
    <row r="55" spans="1:171" s="125" customFormat="1" ht="43.5" customHeight="1" x14ac:dyDescent="0.2">
      <c r="A55" s="2"/>
      <c r="B55" s="2"/>
      <c r="C55" s="2"/>
      <c r="D55" s="2"/>
      <c r="E55" s="123" t="s">
        <v>103</v>
      </c>
      <c r="F55" s="124">
        <v>499999989</v>
      </c>
      <c r="G55" s="110" t="s">
        <v>165</v>
      </c>
      <c r="H55" s="111">
        <v>0</v>
      </c>
      <c r="I55" s="112"/>
      <c r="J55" s="112"/>
      <c r="K55" s="122"/>
      <c r="L55" s="2"/>
      <c r="M55" s="2"/>
      <c r="N55" s="121"/>
      <c r="O55" s="121"/>
      <c r="P55" s="105">
        <f t="shared" si="3"/>
        <v>0</v>
      </c>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row>
    <row r="56" spans="1:171" s="125" customFormat="1" ht="43.5" customHeight="1" x14ac:dyDescent="0.2">
      <c r="A56" s="2"/>
      <c r="B56" s="2"/>
      <c r="C56" s="2"/>
      <c r="D56" s="2"/>
      <c r="E56" s="123" t="s">
        <v>104</v>
      </c>
      <c r="F56" s="124">
        <v>25823000</v>
      </c>
      <c r="G56" s="110" t="s">
        <v>165</v>
      </c>
      <c r="H56" s="111">
        <v>1</v>
      </c>
      <c r="I56" s="112"/>
      <c r="J56" s="112"/>
      <c r="K56" s="122"/>
      <c r="L56" s="2"/>
      <c r="M56" s="2"/>
      <c r="N56" s="121"/>
      <c r="O56" s="121"/>
      <c r="P56" s="105">
        <f t="shared" si="3"/>
        <v>0</v>
      </c>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row>
    <row r="57" spans="1:171" s="125" customFormat="1" ht="40.5" customHeight="1" x14ac:dyDescent="0.2">
      <c r="A57" s="2"/>
      <c r="B57" s="2"/>
      <c r="C57" s="2"/>
      <c r="D57" s="2"/>
      <c r="E57" s="123" t="s">
        <v>63</v>
      </c>
      <c r="F57" s="124">
        <f>14000000000-F54</f>
        <v>13853584209</v>
      </c>
      <c r="G57" s="110" t="s">
        <v>165</v>
      </c>
      <c r="H57" s="111"/>
      <c r="I57" s="112"/>
      <c r="J57" s="112"/>
      <c r="K57" s="122"/>
      <c r="L57" s="2"/>
      <c r="M57" s="2"/>
      <c r="N57" s="121"/>
      <c r="O57" s="121"/>
      <c r="P57" s="105">
        <f t="shared" si="3"/>
        <v>0</v>
      </c>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row>
    <row r="58" spans="1:171" s="125" customFormat="1" ht="66.75" customHeight="1" x14ac:dyDescent="0.2">
      <c r="A58" s="2"/>
      <c r="B58" s="2"/>
      <c r="C58" s="2"/>
      <c r="D58" s="2"/>
      <c r="E58" s="123" t="s">
        <v>105</v>
      </c>
      <c r="F58" s="124">
        <v>82782825</v>
      </c>
      <c r="G58" s="110" t="s">
        <v>165</v>
      </c>
      <c r="H58" s="111">
        <v>1</v>
      </c>
      <c r="I58" s="112"/>
      <c r="J58" s="112"/>
      <c r="K58" s="122"/>
      <c r="L58" s="2"/>
      <c r="M58" s="2"/>
      <c r="N58" s="121"/>
      <c r="O58" s="121"/>
      <c r="P58" s="105">
        <f t="shared" si="3"/>
        <v>0</v>
      </c>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row>
    <row r="59" spans="1:171" s="125" customFormat="1" ht="64.5" customHeight="1" x14ac:dyDescent="0.2">
      <c r="A59" s="2"/>
      <c r="B59" s="2"/>
      <c r="C59" s="2"/>
      <c r="D59" s="2"/>
      <c r="E59" s="123" t="s">
        <v>180</v>
      </c>
      <c r="F59" s="124">
        <v>219239144</v>
      </c>
      <c r="G59" s="110" t="s">
        <v>165</v>
      </c>
      <c r="H59" s="111">
        <v>0</v>
      </c>
      <c r="I59" s="112"/>
      <c r="J59" s="112"/>
      <c r="K59" s="122"/>
      <c r="L59" s="2"/>
      <c r="M59" s="2"/>
      <c r="N59" s="121"/>
      <c r="O59" s="121"/>
      <c r="P59" s="105">
        <f t="shared" si="3"/>
        <v>0</v>
      </c>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row>
    <row r="60" spans="1:171" s="125" customFormat="1" ht="63.75" customHeight="1" x14ac:dyDescent="0.2">
      <c r="A60" s="2"/>
      <c r="B60" s="2"/>
      <c r="C60" s="2"/>
      <c r="D60" s="2"/>
      <c r="E60" s="123" t="s">
        <v>125</v>
      </c>
      <c r="F60" s="124">
        <v>20475765</v>
      </c>
      <c r="G60" s="110" t="s">
        <v>165</v>
      </c>
      <c r="H60" s="111">
        <v>0</v>
      </c>
      <c r="I60" s="112"/>
      <c r="J60" s="112"/>
      <c r="K60" s="122"/>
      <c r="L60" s="2"/>
      <c r="M60" s="2"/>
      <c r="N60" s="121"/>
      <c r="O60" s="121"/>
      <c r="P60" s="105">
        <f t="shared" si="3"/>
        <v>0</v>
      </c>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row>
    <row r="61" spans="1:171" s="125" customFormat="1" ht="89.25" customHeight="1" x14ac:dyDescent="0.2">
      <c r="A61" s="2"/>
      <c r="B61" s="2"/>
      <c r="C61" s="2"/>
      <c r="D61" s="2"/>
      <c r="E61" s="123" t="s">
        <v>126</v>
      </c>
      <c r="F61" s="124">
        <v>224141168</v>
      </c>
      <c r="G61" s="110" t="s">
        <v>165</v>
      </c>
      <c r="H61" s="111">
        <v>0</v>
      </c>
      <c r="I61" s="112"/>
      <c r="J61" s="112"/>
      <c r="K61" s="122"/>
      <c r="L61" s="2"/>
      <c r="M61" s="2"/>
      <c r="N61" s="121"/>
      <c r="O61" s="121"/>
      <c r="P61" s="105">
        <f t="shared" si="3"/>
        <v>0</v>
      </c>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row>
    <row r="62" spans="1:171" s="125" customFormat="1" ht="59.25" customHeight="1" x14ac:dyDescent="0.2">
      <c r="A62" s="2"/>
      <c r="B62" s="2"/>
      <c r="C62" s="2"/>
      <c r="D62" s="2"/>
      <c r="E62" s="123" t="s">
        <v>171</v>
      </c>
      <c r="F62" s="124">
        <v>33588373.359999999</v>
      </c>
      <c r="G62" s="110" t="s">
        <v>165</v>
      </c>
      <c r="H62" s="111">
        <v>0</v>
      </c>
      <c r="I62" s="112"/>
      <c r="J62" s="112"/>
      <c r="K62" s="122"/>
      <c r="L62" s="2"/>
      <c r="M62" s="2"/>
      <c r="N62" s="121"/>
      <c r="O62" s="121"/>
      <c r="P62" s="105">
        <f t="shared" si="3"/>
        <v>0</v>
      </c>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row>
    <row r="63" spans="1:171" s="100" customFormat="1" ht="27" customHeight="1" x14ac:dyDescent="0.2">
      <c r="B63" s="101">
        <v>410109</v>
      </c>
      <c r="C63" s="102" t="s">
        <v>15</v>
      </c>
      <c r="D63" s="114">
        <f>SUM(F64:F70)</f>
        <v>5393724883.25</v>
      </c>
      <c r="E63" s="104">
        <v>3103929501</v>
      </c>
      <c r="F63" s="105">
        <v>3103943885</v>
      </c>
      <c r="G63" s="105">
        <v>2501098003.9200001</v>
      </c>
      <c r="H63" s="106">
        <f>E63*$N$1/D63</f>
        <v>0.57547048990932603</v>
      </c>
      <c r="I63" s="106">
        <f>+G63*$N$1/D63</f>
        <v>0.46370514960580606</v>
      </c>
      <c r="J63" s="105">
        <f>+D63-G63</f>
        <v>2892626879.3299999</v>
      </c>
    </row>
    <row r="64" spans="1:171" s="107" customFormat="1" ht="84" customHeight="1" x14ac:dyDescent="0.2">
      <c r="E64" s="108" t="s">
        <v>41</v>
      </c>
      <c r="F64" s="109">
        <v>979695648</v>
      </c>
      <c r="G64" s="110" t="s">
        <v>165</v>
      </c>
      <c r="H64" s="111">
        <v>0.64419999999999999</v>
      </c>
      <c r="I64" s="112"/>
      <c r="J64" s="112"/>
      <c r="K64" s="122"/>
      <c r="N64" s="113"/>
      <c r="O64" s="113"/>
      <c r="P64" s="105">
        <f t="shared" ref="P64:P70" si="4">+D64-M64</f>
        <v>0</v>
      </c>
    </row>
    <row r="65" spans="1:171" s="107" customFormat="1" ht="64.5" customHeight="1" x14ac:dyDescent="0.2">
      <c r="E65" s="108" t="s">
        <v>19</v>
      </c>
      <c r="F65" s="109">
        <f>7412000+300119068+260000000</f>
        <v>567531068</v>
      </c>
      <c r="G65" s="110" t="s">
        <v>165</v>
      </c>
      <c r="H65" s="111">
        <v>0.79510000000000003</v>
      </c>
      <c r="I65" s="112"/>
      <c r="J65" s="112"/>
      <c r="K65" s="122"/>
      <c r="N65" s="113"/>
      <c r="O65" s="113"/>
      <c r="P65" s="105">
        <f t="shared" si="4"/>
        <v>0</v>
      </c>
    </row>
    <row r="66" spans="1:171" s="6" customFormat="1" ht="82.5" customHeight="1" x14ac:dyDescent="0.2">
      <c r="E66" s="108" t="s">
        <v>61</v>
      </c>
      <c r="F66" s="109">
        <v>964910578.25</v>
      </c>
      <c r="G66" s="110" t="s">
        <v>165</v>
      </c>
      <c r="H66" s="111">
        <v>0</v>
      </c>
      <c r="I66" s="112"/>
      <c r="J66" s="112"/>
      <c r="K66" s="122"/>
      <c r="N66" s="126"/>
      <c r="O66" s="126"/>
      <c r="P66" s="105">
        <f t="shared" si="4"/>
        <v>0</v>
      </c>
    </row>
    <row r="67" spans="1:171" s="127" customFormat="1" ht="55.5" customHeight="1" x14ac:dyDescent="0.2">
      <c r="E67" s="108" t="s">
        <v>113</v>
      </c>
      <c r="F67" s="109">
        <f>8874796+4132200</f>
        <v>13006996</v>
      </c>
      <c r="G67" s="110" t="s">
        <v>165</v>
      </c>
      <c r="H67" s="111">
        <v>0</v>
      </c>
      <c r="I67" s="112"/>
      <c r="J67" s="112"/>
      <c r="K67" s="122"/>
      <c r="N67" s="128"/>
      <c r="O67" s="128"/>
      <c r="P67" s="105">
        <f t="shared" si="4"/>
        <v>0</v>
      </c>
    </row>
    <row r="68" spans="1:171" s="6" customFormat="1" ht="84" customHeight="1" x14ac:dyDescent="0.2">
      <c r="E68" s="108" t="s">
        <v>54</v>
      </c>
      <c r="F68" s="109">
        <f>1927335600+237898517</f>
        <v>2165234117</v>
      </c>
      <c r="G68" s="110" t="s">
        <v>165</v>
      </c>
      <c r="H68" s="111">
        <v>1</v>
      </c>
      <c r="I68" s="112"/>
      <c r="J68" s="112"/>
      <c r="K68" s="122"/>
      <c r="N68" s="126"/>
      <c r="O68" s="126"/>
      <c r="P68" s="105">
        <f t="shared" si="4"/>
        <v>0</v>
      </c>
    </row>
    <row r="69" spans="1:171" s="6" customFormat="1" ht="79.5" customHeight="1" x14ac:dyDescent="0.2">
      <c r="E69" s="108" t="s">
        <v>106</v>
      </c>
      <c r="F69" s="109">
        <v>571000000</v>
      </c>
      <c r="G69" s="110" t="s">
        <v>165</v>
      </c>
      <c r="H69" s="111">
        <v>0</v>
      </c>
      <c r="I69" s="112"/>
      <c r="J69" s="112"/>
      <c r="K69" s="122"/>
      <c r="N69" s="126"/>
      <c r="O69" s="126"/>
      <c r="P69" s="105">
        <f t="shared" si="4"/>
        <v>0</v>
      </c>
    </row>
    <row r="70" spans="1:171" s="6" customFormat="1" ht="73.5" customHeight="1" x14ac:dyDescent="0.2">
      <c r="E70" s="108" t="s">
        <v>114</v>
      </c>
      <c r="F70" s="109">
        <v>132346476</v>
      </c>
      <c r="G70" s="110" t="s">
        <v>165</v>
      </c>
      <c r="H70" s="111">
        <v>0</v>
      </c>
      <c r="I70" s="112"/>
      <c r="J70" s="112"/>
      <c r="K70" s="122"/>
      <c r="N70" s="126"/>
      <c r="O70" s="126"/>
      <c r="P70" s="105">
        <f t="shared" si="4"/>
        <v>0</v>
      </c>
    </row>
    <row r="71" spans="1:171" s="115" customFormat="1" ht="26.25" customHeight="1" x14ac:dyDescent="0.2">
      <c r="A71" s="100"/>
      <c r="B71" s="101">
        <v>410111</v>
      </c>
      <c r="C71" s="102" t="s">
        <v>5</v>
      </c>
      <c r="D71" s="114">
        <f>SUM(F72:F74)</f>
        <v>2365919497</v>
      </c>
      <c r="E71" s="104">
        <v>2063882445</v>
      </c>
      <c r="F71" s="105">
        <v>2045084223</v>
      </c>
      <c r="G71" s="105">
        <v>1626998756</v>
      </c>
      <c r="H71" s="106">
        <f>E71*$N$1/D71</f>
        <v>0.87233840695637155</v>
      </c>
      <c r="I71" s="106">
        <f>+G71*$N$1/D71</f>
        <v>0.68768136788383716</v>
      </c>
      <c r="J71" s="105">
        <f>+D71-G71</f>
        <v>738920741</v>
      </c>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0"/>
      <c r="FF71" s="100"/>
      <c r="FG71" s="100"/>
      <c r="FH71" s="100"/>
      <c r="FI71" s="100"/>
      <c r="FJ71" s="100"/>
      <c r="FK71" s="100"/>
      <c r="FL71" s="100"/>
      <c r="FM71" s="100"/>
      <c r="FN71" s="100"/>
      <c r="FO71" s="100"/>
    </row>
    <row r="72" spans="1:171" s="6" customFormat="1" ht="53.25" customHeight="1" x14ac:dyDescent="0.2">
      <c r="E72" s="129" t="s">
        <v>17</v>
      </c>
      <c r="F72" s="130">
        <v>553450057</v>
      </c>
      <c r="G72" s="110" t="s">
        <v>165</v>
      </c>
      <c r="H72" s="111">
        <v>0.81679999999999997</v>
      </c>
      <c r="I72" s="112"/>
      <c r="J72" s="112"/>
      <c r="K72" s="122"/>
      <c r="N72" s="126"/>
      <c r="O72" s="126"/>
      <c r="P72" s="105">
        <f>+D72-M72</f>
        <v>0</v>
      </c>
    </row>
    <row r="73" spans="1:171" s="6" customFormat="1" ht="41.25" customHeight="1" x14ac:dyDescent="0.2">
      <c r="E73" s="129" t="s">
        <v>50</v>
      </c>
      <c r="F73" s="130">
        <v>764187700</v>
      </c>
      <c r="G73" s="110" t="s">
        <v>165</v>
      </c>
      <c r="H73" s="111">
        <v>0.81630000000000003</v>
      </c>
      <c r="I73" s="112"/>
      <c r="J73" s="112"/>
      <c r="K73" s="122"/>
      <c r="N73" s="126"/>
      <c r="O73" s="126"/>
      <c r="P73" s="105">
        <f>+D73-M73</f>
        <v>0</v>
      </c>
    </row>
    <row r="74" spans="1:171" s="6" customFormat="1" ht="57" customHeight="1" x14ac:dyDescent="0.2">
      <c r="E74" s="129" t="s">
        <v>25</v>
      </c>
      <c r="F74" s="130">
        <v>1048281740</v>
      </c>
      <c r="G74" s="110" t="s">
        <v>165</v>
      </c>
      <c r="H74" s="111">
        <v>1</v>
      </c>
      <c r="I74" s="112"/>
      <c r="J74" s="112"/>
      <c r="K74" s="122"/>
      <c r="N74" s="126"/>
      <c r="O74" s="126"/>
      <c r="P74" s="105">
        <f>+D74-M74</f>
        <v>0</v>
      </c>
    </row>
    <row r="75" spans="1:171" s="100" customFormat="1" ht="54" customHeight="1" x14ac:dyDescent="0.2">
      <c r="B75" s="101">
        <v>410112</v>
      </c>
      <c r="C75" s="102" t="s">
        <v>9</v>
      </c>
      <c r="D75" s="114">
        <f>+F76</f>
        <v>120000000</v>
      </c>
      <c r="E75" s="104">
        <v>104558862</v>
      </c>
      <c r="F75" s="105">
        <v>104558862</v>
      </c>
      <c r="G75" s="105">
        <v>62571350</v>
      </c>
      <c r="H75" s="106">
        <f>E75*$N$1/D75</f>
        <v>0.87132385000000001</v>
      </c>
      <c r="I75" s="106">
        <f>+G75*$N$1/D75</f>
        <v>0.52142791666666666</v>
      </c>
      <c r="J75" s="105">
        <f>+D75-G75</f>
        <v>57428650</v>
      </c>
    </row>
    <row r="76" spans="1:171" s="131" customFormat="1" ht="54.75" customHeight="1" x14ac:dyDescent="0.2">
      <c r="E76" s="108" t="s">
        <v>49</v>
      </c>
      <c r="F76" s="109">
        <v>120000000</v>
      </c>
      <c r="G76" s="110" t="s">
        <v>165</v>
      </c>
      <c r="H76" s="111">
        <v>0.87129999999999996</v>
      </c>
      <c r="I76" s="112"/>
      <c r="J76" s="112"/>
      <c r="K76" s="122"/>
      <c r="N76" s="132"/>
      <c r="O76" s="132"/>
      <c r="P76" s="105">
        <f>+D76-M76</f>
        <v>0</v>
      </c>
    </row>
    <row r="77" spans="1:171" s="100" customFormat="1" ht="49.5" customHeight="1" x14ac:dyDescent="0.2">
      <c r="B77" s="101">
        <v>410113</v>
      </c>
      <c r="C77" s="102" t="s">
        <v>10</v>
      </c>
      <c r="D77" s="114">
        <f>+F78</f>
        <v>240000000</v>
      </c>
      <c r="E77" s="104">
        <v>145455515</v>
      </c>
      <c r="F77" s="105">
        <v>130671715</v>
      </c>
      <c r="G77" s="105">
        <v>56028212</v>
      </c>
      <c r="H77" s="106">
        <f>E77*$N$1/D77</f>
        <v>0.6060646458333333</v>
      </c>
      <c r="I77" s="106">
        <f>+G77*$N$1/D77</f>
        <v>0.23345088333333333</v>
      </c>
      <c r="J77" s="105">
        <f>+D77-G77</f>
        <v>183971788</v>
      </c>
    </row>
    <row r="78" spans="1:171" s="133" customFormat="1" ht="69" customHeight="1" x14ac:dyDescent="0.2">
      <c r="E78" s="108" t="s">
        <v>70</v>
      </c>
      <c r="F78" s="134">
        <v>240000000</v>
      </c>
      <c r="G78" s="110" t="s">
        <v>165</v>
      </c>
      <c r="H78" s="111">
        <v>0.60609999999999997</v>
      </c>
      <c r="I78" s="112"/>
      <c r="J78" s="112"/>
      <c r="K78" s="122"/>
      <c r="N78" s="135"/>
      <c r="O78" s="135"/>
      <c r="P78" s="105">
        <f>+D78-M78</f>
        <v>0</v>
      </c>
    </row>
    <row r="79" spans="1:171" s="100" customFormat="1" ht="26.25" customHeight="1" x14ac:dyDescent="0.2">
      <c r="B79" s="101">
        <v>410114</v>
      </c>
      <c r="C79" s="136" t="s">
        <v>16</v>
      </c>
      <c r="D79" s="137">
        <f>+F80</f>
        <v>240000000</v>
      </c>
      <c r="E79" s="104">
        <v>125431185</v>
      </c>
      <c r="F79" s="105">
        <v>124231185</v>
      </c>
      <c r="G79" s="105">
        <v>108371172</v>
      </c>
      <c r="H79" s="106">
        <f>E79*$N$1/D79</f>
        <v>0.52262993749999997</v>
      </c>
      <c r="I79" s="106">
        <f>+G79*$N$1/D79</f>
        <v>0.45154654999999999</v>
      </c>
      <c r="J79" s="105">
        <f>+D79-G79</f>
        <v>131628828</v>
      </c>
    </row>
    <row r="80" spans="1:171" s="6" customFormat="1" ht="54" customHeight="1" x14ac:dyDescent="0.2">
      <c r="E80" s="108" t="s">
        <v>67</v>
      </c>
      <c r="F80" s="130">
        <v>240000000</v>
      </c>
      <c r="G80" s="110" t="s">
        <v>165</v>
      </c>
      <c r="H80" s="111">
        <v>0.52259999999999995</v>
      </c>
      <c r="I80" s="112"/>
      <c r="J80" s="112"/>
      <c r="K80" s="122"/>
      <c r="N80" s="126"/>
      <c r="O80" s="126"/>
      <c r="P80" s="105">
        <f>+D80-M80</f>
        <v>0</v>
      </c>
    </row>
    <row r="81" spans="2:16" s="6" customFormat="1" ht="41.25" customHeight="1" x14ac:dyDescent="0.2">
      <c r="B81" s="101">
        <v>410115</v>
      </c>
      <c r="C81" s="136" t="s">
        <v>144</v>
      </c>
      <c r="D81" s="137">
        <v>300000000</v>
      </c>
      <c r="E81" s="104">
        <v>299920412</v>
      </c>
      <c r="F81" s="104">
        <v>299920412</v>
      </c>
      <c r="G81" s="105">
        <v>299545298</v>
      </c>
      <c r="H81" s="106">
        <f>E81*$N$1/D81</f>
        <v>0.99973470666666664</v>
      </c>
      <c r="I81" s="106">
        <f>+G81*$N$1/D81</f>
        <v>0.99848432666666664</v>
      </c>
      <c r="J81" s="105">
        <f>+D81-G81</f>
        <v>454702</v>
      </c>
    </row>
    <row r="82" spans="2:16" s="6" customFormat="1" ht="51" customHeight="1" x14ac:dyDescent="0.2">
      <c r="E82" s="108" t="s">
        <v>145</v>
      </c>
      <c r="F82" s="130">
        <v>300000000</v>
      </c>
      <c r="G82" s="110" t="s">
        <v>165</v>
      </c>
      <c r="H82" s="111">
        <v>0.99444999999999995</v>
      </c>
      <c r="I82" s="112"/>
      <c r="J82" s="112"/>
      <c r="K82" s="122"/>
      <c r="N82" s="126"/>
      <c r="O82" s="126"/>
      <c r="P82" s="105">
        <f>+D82-M82</f>
        <v>0</v>
      </c>
    </row>
    <row r="83" spans="2:16" s="100" customFormat="1" ht="26.25" customHeight="1" x14ac:dyDescent="0.2">
      <c r="B83" s="101">
        <v>410116</v>
      </c>
      <c r="C83" s="136" t="s">
        <v>47</v>
      </c>
      <c r="D83" s="137">
        <f>SUM(F84:F88)</f>
        <v>655000000</v>
      </c>
      <c r="E83" s="104">
        <v>415126595</v>
      </c>
      <c r="F83" s="105">
        <v>412221275</v>
      </c>
      <c r="G83" s="105">
        <v>120069341</v>
      </c>
      <c r="H83" s="106">
        <f>E83*$N$1/D83</f>
        <v>0.63378106106870225</v>
      </c>
      <c r="I83" s="106">
        <f>+G83*$N$1/D83</f>
        <v>0.1833119709923664</v>
      </c>
      <c r="J83" s="105">
        <f>+D83-G83</f>
        <v>534930659</v>
      </c>
    </row>
    <row r="84" spans="2:16" s="131" customFormat="1" ht="34.5" customHeight="1" x14ac:dyDescent="0.2">
      <c r="E84" s="129" t="s">
        <v>57</v>
      </c>
      <c r="F84" s="130">
        <v>326693064</v>
      </c>
      <c r="G84" s="110" t="s">
        <v>165</v>
      </c>
      <c r="H84" s="111">
        <v>0.26779999999999998</v>
      </c>
      <c r="I84" s="112"/>
      <c r="J84" s="112"/>
      <c r="K84" s="122"/>
      <c r="N84" s="132"/>
      <c r="O84" s="132"/>
      <c r="P84" s="105">
        <f>+D84-M84</f>
        <v>0</v>
      </c>
    </row>
    <row r="85" spans="2:16" s="131" customFormat="1" ht="78.75" customHeight="1" x14ac:dyDescent="0.2">
      <c r="E85" s="129" t="s">
        <v>83</v>
      </c>
      <c r="F85" s="130">
        <v>4490200</v>
      </c>
      <c r="G85" s="110" t="s">
        <v>165</v>
      </c>
      <c r="H85" s="111">
        <v>1</v>
      </c>
      <c r="I85" s="112"/>
      <c r="J85" s="112"/>
      <c r="K85" s="122"/>
      <c r="N85" s="132"/>
      <c r="O85" s="132"/>
      <c r="P85" s="105">
        <f>+D85-M85</f>
        <v>0</v>
      </c>
    </row>
    <row r="86" spans="2:16" s="131" customFormat="1" ht="33" customHeight="1" x14ac:dyDescent="0.2">
      <c r="E86" s="129" t="s">
        <v>84</v>
      </c>
      <c r="F86" s="130">
        <v>94958000</v>
      </c>
      <c r="G86" s="110" t="s">
        <v>165</v>
      </c>
      <c r="H86" s="111">
        <v>1</v>
      </c>
      <c r="I86" s="112"/>
      <c r="J86" s="112"/>
      <c r="K86" s="122"/>
      <c r="N86" s="132"/>
      <c r="O86" s="132"/>
      <c r="P86" s="105">
        <f>+D86-M86</f>
        <v>0</v>
      </c>
    </row>
    <row r="87" spans="2:16" s="131" customFormat="1" ht="29.25" customHeight="1" x14ac:dyDescent="0.2">
      <c r="E87" s="129" t="s">
        <v>73</v>
      </c>
      <c r="F87" s="130">
        <v>150000000</v>
      </c>
      <c r="G87" s="110" t="s">
        <v>165</v>
      </c>
      <c r="H87" s="111">
        <v>0.99560000000000004</v>
      </c>
      <c r="I87" s="112"/>
      <c r="J87" s="112"/>
      <c r="K87" s="122"/>
      <c r="N87" s="132"/>
      <c r="O87" s="132"/>
      <c r="P87" s="105">
        <f>+D87-M87</f>
        <v>0</v>
      </c>
    </row>
    <row r="88" spans="2:16" s="131" customFormat="1" ht="44.25" customHeight="1" x14ac:dyDescent="0.2">
      <c r="E88" s="129" t="s">
        <v>74</v>
      </c>
      <c r="F88" s="130">
        <v>78858736</v>
      </c>
      <c r="G88" s="110" t="s">
        <v>165</v>
      </c>
      <c r="H88" s="111">
        <v>1</v>
      </c>
      <c r="I88" s="112"/>
      <c r="J88" s="112"/>
      <c r="K88" s="122"/>
      <c r="N88" s="132"/>
      <c r="O88" s="132"/>
      <c r="P88" s="105">
        <f>+D88-M88</f>
        <v>0</v>
      </c>
    </row>
    <row r="89" spans="2:16" s="100" customFormat="1" ht="25.5" customHeight="1" x14ac:dyDescent="0.2">
      <c r="B89" s="101">
        <v>410117</v>
      </c>
      <c r="C89" s="102" t="s">
        <v>6</v>
      </c>
      <c r="D89" s="114">
        <f>SUM(F90:F91)</f>
        <v>323810000</v>
      </c>
      <c r="E89" s="104">
        <v>219670731</v>
      </c>
      <c r="F89" s="105">
        <v>207590330.66999999</v>
      </c>
      <c r="G89" s="105">
        <v>200535765.90000001</v>
      </c>
      <c r="H89" s="106">
        <f>E89*$N$1/D89</f>
        <v>0.6783939069207251</v>
      </c>
      <c r="I89" s="106">
        <f>+G89*$N$1/D89</f>
        <v>0.61930071924894226</v>
      </c>
      <c r="J89" s="105">
        <f>+D89-G89</f>
        <v>123274234.09999999</v>
      </c>
    </row>
    <row r="90" spans="2:16" s="6" customFormat="1" ht="29.25" customHeight="1" x14ac:dyDescent="0.2">
      <c r="E90" s="108" t="s">
        <v>18</v>
      </c>
      <c r="F90" s="130">
        <v>195160000</v>
      </c>
      <c r="G90" s="110" t="s">
        <v>165</v>
      </c>
      <c r="H90" s="111">
        <v>0.61229999999999996</v>
      </c>
      <c r="I90" s="112"/>
      <c r="J90" s="112"/>
      <c r="K90" s="122"/>
      <c r="N90" s="126"/>
      <c r="O90" s="126"/>
      <c r="P90" s="105">
        <f>+D90-M90</f>
        <v>0</v>
      </c>
    </row>
    <row r="91" spans="2:16" s="6" customFormat="1" ht="29.25" customHeight="1" x14ac:dyDescent="0.2">
      <c r="E91" s="108" t="s">
        <v>44</v>
      </c>
      <c r="F91" s="130">
        <v>128650000</v>
      </c>
      <c r="G91" s="110" t="s">
        <v>165</v>
      </c>
      <c r="H91" s="111">
        <v>0.94520000000000004</v>
      </c>
      <c r="I91" s="112"/>
      <c r="J91" s="112"/>
      <c r="K91" s="122"/>
      <c r="N91" s="126"/>
      <c r="O91" s="126"/>
      <c r="P91" s="105">
        <f>+D91-M91</f>
        <v>0</v>
      </c>
    </row>
    <row r="92" spans="2:16" s="100" customFormat="1" ht="33.75" x14ac:dyDescent="0.2">
      <c r="B92" s="101">
        <v>410118</v>
      </c>
      <c r="C92" s="102" t="s">
        <v>11</v>
      </c>
      <c r="D92" s="114">
        <f>SUM(F93)</f>
        <v>280000000</v>
      </c>
      <c r="E92" s="104">
        <v>192042700</v>
      </c>
      <c r="F92" s="105">
        <v>172151852</v>
      </c>
      <c r="G92" s="105">
        <v>165114536</v>
      </c>
      <c r="H92" s="106">
        <f>E92*$N$1/D92</f>
        <v>0.68586678571428572</v>
      </c>
      <c r="I92" s="106">
        <f>+G92*$N$1/D92</f>
        <v>0.58969477142857141</v>
      </c>
      <c r="J92" s="105">
        <f>+D92-G92</f>
        <v>114885464</v>
      </c>
    </row>
    <row r="93" spans="2:16" s="6" customFormat="1" ht="35.25" customHeight="1" x14ac:dyDescent="0.2">
      <c r="E93" s="108" t="s">
        <v>48</v>
      </c>
      <c r="F93" s="109">
        <v>280000000</v>
      </c>
      <c r="G93" s="110" t="s">
        <v>165</v>
      </c>
      <c r="H93" s="111">
        <v>0.68589999999999995</v>
      </c>
      <c r="I93" s="112"/>
      <c r="J93" s="112"/>
      <c r="K93" s="122"/>
      <c r="P93" s="105">
        <f>+D93-M93</f>
        <v>0</v>
      </c>
    </row>
    <row r="94" spans="2:16" s="100" customFormat="1" ht="26.25" customHeight="1" x14ac:dyDescent="0.2">
      <c r="B94" s="101">
        <v>410119</v>
      </c>
      <c r="C94" s="102" t="s">
        <v>12</v>
      </c>
      <c r="D94" s="114">
        <f>SUM(F95)</f>
        <v>350000000</v>
      </c>
      <c r="E94" s="104">
        <v>253989839</v>
      </c>
      <c r="F94" s="105">
        <v>227989839</v>
      </c>
      <c r="G94" s="105">
        <v>224518608</v>
      </c>
      <c r="H94" s="106">
        <f>E94*$N$1/D94</f>
        <v>0.72568525428571429</v>
      </c>
      <c r="I94" s="106">
        <f>+G94*$N$1/D94</f>
        <v>0.64148173714285717</v>
      </c>
      <c r="J94" s="105">
        <f>+D94-G94</f>
        <v>125481392</v>
      </c>
    </row>
    <row r="95" spans="2:16" s="6" customFormat="1" ht="30.75" customHeight="1" x14ac:dyDescent="0.2">
      <c r="E95" s="108" t="s">
        <v>35</v>
      </c>
      <c r="F95" s="109">
        <v>350000000</v>
      </c>
      <c r="G95" s="110" t="s">
        <v>165</v>
      </c>
      <c r="H95" s="111">
        <v>0.97430000000000005</v>
      </c>
      <c r="I95" s="112"/>
      <c r="J95" s="112"/>
      <c r="K95" s="122"/>
      <c r="N95" s="126"/>
      <c r="O95" s="126"/>
      <c r="P95" s="105">
        <f>+D95-M95</f>
        <v>0</v>
      </c>
    </row>
    <row r="96" spans="2:16" s="100" customFormat="1" ht="26.25" customHeight="1" x14ac:dyDescent="0.2">
      <c r="B96" s="101">
        <v>410120</v>
      </c>
      <c r="C96" s="102" t="s">
        <v>13</v>
      </c>
      <c r="D96" s="114">
        <f>SUM(F97)</f>
        <v>1178647507.23</v>
      </c>
      <c r="E96" s="104">
        <v>804496700</v>
      </c>
      <c r="F96" s="105">
        <v>743938350</v>
      </c>
      <c r="G96" s="105">
        <v>759843150</v>
      </c>
      <c r="H96" s="106">
        <f>E96*$N$1/D96</f>
        <v>0.68255920032503103</v>
      </c>
      <c r="I96" s="106">
        <f>+G96*$N$1/D96</f>
        <v>0.64467378528271468</v>
      </c>
      <c r="J96" s="105">
        <f>+D96-G96</f>
        <v>418804357.23000002</v>
      </c>
    </row>
    <row r="97" spans="2:16" s="6" customFormat="1" ht="44.25" customHeight="1" x14ac:dyDescent="0.2">
      <c r="E97" s="108" t="s">
        <v>36</v>
      </c>
      <c r="F97" s="109">
        <v>1178647507.23</v>
      </c>
      <c r="G97" s="110" t="s">
        <v>165</v>
      </c>
      <c r="H97" s="111">
        <v>0.68259999999999998</v>
      </c>
      <c r="I97" s="112"/>
      <c r="J97" s="112"/>
      <c r="K97" s="122"/>
      <c r="N97" s="126"/>
      <c r="O97" s="126"/>
      <c r="P97" s="105">
        <f>+D97-M97</f>
        <v>0</v>
      </c>
    </row>
    <row r="98" spans="2:16" s="100" customFormat="1" ht="26.25" customHeight="1" x14ac:dyDescent="0.2">
      <c r="B98" s="101">
        <v>410122</v>
      </c>
      <c r="C98" s="102" t="s">
        <v>7</v>
      </c>
      <c r="D98" s="114">
        <f>+F99</f>
        <v>200000000</v>
      </c>
      <c r="E98" s="104">
        <v>262891164</v>
      </c>
      <c r="F98" s="104">
        <v>262891164</v>
      </c>
      <c r="G98" s="105">
        <v>260421164</v>
      </c>
      <c r="H98" s="106">
        <f>E98*$N$1/D98</f>
        <v>1.3144558200000001</v>
      </c>
      <c r="I98" s="106">
        <f>+G98*$N$1/D98</f>
        <v>1.30210582</v>
      </c>
      <c r="J98" s="105">
        <f>+D98-G98</f>
        <v>-60421164</v>
      </c>
    </row>
    <row r="99" spans="2:16" s="6" customFormat="1" ht="35.25" customHeight="1" x14ac:dyDescent="0.2">
      <c r="E99" s="108" t="s">
        <v>52</v>
      </c>
      <c r="F99" s="109">
        <v>200000000</v>
      </c>
      <c r="G99" s="110" t="s">
        <v>165</v>
      </c>
      <c r="H99" s="111">
        <v>0.93889999999999996</v>
      </c>
      <c r="I99" s="112"/>
      <c r="J99" s="112"/>
      <c r="K99" s="122"/>
      <c r="N99" s="126"/>
      <c r="O99" s="126"/>
      <c r="P99" s="105">
        <f>+D99-M99</f>
        <v>0</v>
      </c>
    </row>
    <row r="100" spans="2:16" s="100" customFormat="1" ht="25.5" customHeight="1" x14ac:dyDescent="0.2">
      <c r="B100" s="101">
        <v>410123</v>
      </c>
      <c r="C100" s="102" t="s">
        <v>26</v>
      </c>
      <c r="D100" s="114">
        <f>+F101</f>
        <v>100000000</v>
      </c>
      <c r="E100" s="104">
        <v>57656035</v>
      </c>
      <c r="F100" s="105">
        <v>45656035</v>
      </c>
      <c r="G100" s="105">
        <v>44099486</v>
      </c>
      <c r="H100" s="106">
        <f>E100*$N$1/D100</f>
        <v>0.57656035000000005</v>
      </c>
      <c r="I100" s="106">
        <f>+G100*$N$1/D100</f>
        <v>0.44099485999999999</v>
      </c>
      <c r="J100" s="105">
        <f>+D100-G100</f>
        <v>55900514</v>
      </c>
    </row>
    <row r="101" spans="2:16" s="131" customFormat="1" ht="39.75" customHeight="1" x14ac:dyDescent="0.2">
      <c r="E101" s="108" t="s">
        <v>34</v>
      </c>
      <c r="F101" s="109">
        <v>100000000</v>
      </c>
      <c r="G101" s="110" t="s">
        <v>165</v>
      </c>
      <c r="H101" s="111">
        <v>0.5766</v>
      </c>
      <c r="I101" s="112"/>
      <c r="J101" s="112"/>
      <c r="K101" s="122"/>
      <c r="N101" s="132"/>
      <c r="O101" s="132"/>
      <c r="P101" s="105">
        <f>+D101-M101</f>
        <v>0</v>
      </c>
    </row>
    <row r="102" spans="2:16" s="100" customFormat="1" ht="26.25" customHeight="1" x14ac:dyDescent="0.2">
      <c r="B102" s="101">
        <v>410124</v>
      </c>
      <c r="C102" s="102" t="s">
        <v>27</v>
      </c>
      <c r="D102" s="114">
        <f>+F103</f>
        <v>250000000</v>
      </c>
      <c r="E102" s="104">
        <v>0</v>
      </c>
      <c r="F102" s="104">
        <v>0</v>
      </c>
      <c r="G102" s="104">
        <v>0</v>
      </c>
      <c r="H102" s="106">
        <f>E102*$N$1/D102</f>
        <v>0</v>
      </c>
      <c r="I102" s="106">
        <f>+G102*$N$1/D102</f>
        <v>0</v>
      </c>
      <c r="J102" s="105">
        <f>+D102-G102</f>
        <v>250000000</v>
      </c>
    </row>
    <row r="103" spans="2:16" s="131" customFormat="1" ht="69.75" customHeight="1" x14ac:dyDescent="0.2">
      <c r="B103" s="138"/>
      <c r="C103" s="138"/>
      <c r="D103" s="138"/>
      <c r="E103" s="108" t="s">
        <v>51</v>
      </c>
      <c r="F103" s="109">
        <v>250000000</v>
      </c>
      <c r="G103" s="110" t="s">
        <v>165</v>
      </c>
      <c r="H103" s="111">
        <v>0</v>
      </c>
      <c r="I103" s="112"/>
      <c r="J103" s="112"/>
      <c r="K103" s="122"/>
    </row>
    <row r="104" spans="2:16" ht="25.5" customHeight="1" x14ac:dyDescent="0.2"/>
    <row r="105" spans="2:16" x14ac:dyDescent="0.2">
      <c r="D105" s="2"/>
    </row>
  </sheetData>
  <sheetProtection selectLockedCells="1" selectUnlockedCells="1"/>
  <mergeCells count="4">
    <mergeCell ref="E2:J2"/>
    <mergeCell ref="B2:B3"/>
    <mergeCell ref="C2:C3"/>
    <mergeCell ref="D2:D3"/>
  </mergeCells>
  <dataValidations count="1">
    <dataValidation showDropDown="1" showInputMessage="1" showErrorMessage="1" sqref="F68:F70" xr:uid="{00000000-0002-0000-0200-000000000000}"/>
  </dataValidations>
  <printOptions horizontalCentered="1"/>
  <pageMargins left="0.23622047244094491" right="0.23622047244094491" top="0.74803149606299213" bottom="0.74803149606299213" header="0.31496062992125984" footer="0.31496062992125984"/>
  <pageSetup paperSize="123"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Q52"/>
  <sheetViews>
    <sheetView topLeftCell="A28" zoomScaleNormal="100" workbookViewId="0">
      <selection activeCell="I34" sqref="I34"/>
    </sheetView>
  </sheetViews>
  <sheetFormatPr baseColWidth="10" defaultRowHeight="15" x14ac:dyDescent="0.25"/>
  <cols>
    <col min="1" max="1" width="1.140625" customWidth="1"/>
    <col min="2" max="2" width="8.42578125" customWidth="1"/>
    <col min="3" max="3" width="16.28515625" customWidth="1"/>
    <col min="4" max="4" width="16.5703125" customWidth="1"/>
    <col min="5" max="5" width="32" customWidth="1"/>
    <col min="6" max="6" width="17" customWidth="1"/>
    <col min="7" max="7" width="11.28515625" customWidth="1"/>
    <col min="8" max="8" width="18.42578125" style="90" customWidth="1"/>
    <col min="9" max="9" width="8.5703125" customWidth="1"/>
    <col min="10" max="10" width="20.28515625" customWidth="1"/>
    <col min="11" max="11" width="8.5703125" customWidth="1"/>
    <col min="12" max="12" width="18" customWidth="1"/>
  </cols>
  <sheetData>
    <row r="2" spans="2:17" s="100" customFormat="1" ht="40.5" customHeight="1" x14ac:dyDescent="0.2">
      <c r="B2" s="101">
        <v>410114</v>
      </c>
      <c r="C2" s="136" t="s">
        <v>16</v>
      </c>
      <c r="D2" s="137">
        <f>+D3</f>
        <v>240000000</v>
      </c>
      <c r="E2" s="104"/>
      <c r="F2" s="105">
        <f>SUM(F3:F10)</f>
        <v>240000000</v>
      </c>
      <c r="G2" s="177" t="s">
        <v>221</v>
      </c>
      <c r="H2" s="191">
        <f>SUM(H3:H10)</f>
        <v>125431185</v>
      </c>
      <c r="I2" s="178" t="s">
        <v>222</v>
      </c>
      <c r="J2" s="177">
        <f>SUM(J3:J10)</f>
        <v>124231185</v>
      </c>
      <c r="K2" s="177" t="s">
        <v>223</v>
      </c>
      <c r="L2" s="177">
        <f>SUM(L3:L10)</f>
        <v>108371172</v>
      </c>
    </row>
    <row r="3" spans="2:17" s="6" customFormat="1" ht="54" customHeight="1" x14ac:dyDescent="0.2">
      <c r="C3" s="108" t="s">
        <v>67</v>
      </c>
      <c r="D3" s="130">
        <v>240000000</v>
      </c>
      <c r="E3" s="181" t="s">
        <v>213</v>
      </c>
      <c r="F3" s="182">
        <v>90000000</v>
      </c>
      <c r="G3" s="196">
        <v>197</v>
      </c>
      <c r="H3" s="182">
        <v>76734200</v>
      </c>
      <c r="I3" s="196">
        <v>669</v>
      </c>
      <c r="J3" s="197">
        <v>76734200</v>
      </c>
      <c r="K3" s="196">
        <v>4996</v>
      </c>
      <c r="L3" s="197">
        <v>76728500</v>
      </c>
      <c r="M3" s="122"/>
      <c r="P3" s="126"/>
      <c r="Q3" s="126"/>
    </row>
    <row r="4" spans="2:17" s="6" customFormat="1" ht="51" customHeight="1" x14ac:dyDescent="0.2">
      <c r="C4" s="110" t="s">
        <v>165</v>
      </c>
      <c r="D4" s="111">
        <v>0.52259999999999995</v>
      </c>
      <c r="E4" s="181" t="s">
        <v>217</v>
      </c>
      <c r="F4" s="182">
        <v>3800000</v>
      </c>
      <c r="G4" s="196">
        <v>196</v>
      </c>
      <c r="H4" s="182">
        <v>3698077</v>
      </c>
      <c r="I4" s="196">
        <v>661</v>
      </c>
      <c r="J4" s="197">
        <v>3698077</v>
      </c>
      <c r="K4" s="196">
        <v>2656</v>
      </c>
      <c r="L4" s="197">
        <v>3200000</v>
      </c>
      <c r="M4" s="122"/>
      <c r="P4" s="126"/>
      <c r="Q4" s="126"/>
    </row>
    <row r="5" spans="2:17" s="6" customFormat="1" ht="59.25" customHeight="1" x14ac:dyDescent="0.2">
      <c r="C5" s="179"/>
      <c r="D5" s="180"/>
      <c r="E5" s="181" t="s">
        <v>215</v>
      </c>
      <c r="F5" s="182">
        <v>1800000</v>
      </c>
      <c r="G5" s="196">
        <v>219</v>
      </c>
      <c r="H5" s="182">
        <v>1800000</v>
      </c>
      <c r="I5" s="196">
        <v>709</v>
      </c>
      <c r="J5" s="197">
        <v>1800000</v>
      </c>
      <c r="K5" s="196">
        <v>2858</v>
      </c>
      <c r="L5" s="197">
        <v>1800000</v>
      </c>
      <c r="M5" s="122"/>
      <c r="P5" s="126"/>
      <c r="Q5" s="126"/>
    </row>
    <row r="6" spans="2:17" s="6" customFormat="1" ht="45" customHeight="1" x14ac:dyDescent="0.2">
      <c r="E6" s="181" t="s">
        <v>214</v>
      </c>
      <c r="F6" s="182">
        <v>42000000</v>
      </c>
      <c r="G6" s="196">
        <v>212</v>
      </c>
      <c r="H6" s="182">
        <v>41998908</v>
      </c>
      <c r="I6" s="196">
        <v>696</v>
      </c>
      <c r="J6" s="197">
        <v>41998908</v>
      </c>
      <c r="K6" s="196">
        <v>2894</v>
      </c>
      <c r="L6" s="197">
        <v>26642672</v>
      </c>
      <c r="M6" s="122"/>
      <c r="P6" s="126"/>
      <c r="Q6" s="126"/>
    </row>
    <row r="7" spans="2:17" s="6" customFormat="1" ht="44.25" customHeight="1" x14ac:dyDescent="0.2">
      <c r="E7" s="181" t="s">
        <v>218</v>
      </c>
      <c r="F7" s="182">
        <v>9213065</v>
      </c>
      <c r="G7" s="196"/>
      <c r="H7" s="182"/>
      <c r="I7" s="196"/>
      <c r="J7" s="197"/>
      <c r="K7" s="196"/>
      <c r="L7" s="197"/>
      <c r="M7" s="122"/>
      <c r="P7" s="126"/>
      <c r="Q7" s="126"/>
    </row>
    <row r="8" spans="2:17" s="6" customFormat="1" ht="44.25" customHeight="1" x14ac:dyDescent="0.2">
      <c r="E8" s="181" t="s">
        <v>216</v>
      </c>
      <c r="F8" s="182">
        <v>2000000</v>
      </c>
      <c r="G8" s="196">
        <v>284</v>
      </c>
      <c r="H8" s="182">
        <v>1200000</v>
      </c>
      <c r="I8" s="196"/>
      <c r="J8" s="197"/>
      <c r="K8" s="196"/>
      <c r="L8" s="197"/>
      <c r="M8" s="122"/>
      <c r="P8" s="126"/>
      <c r="Q8" s="126"/>
    </row>
    <row r="9" spans="2:17" s="6" customFormat="1" ht="50.25" customHeight="1" x14ac:dyDescent="0.2">
      <c r="E9" s="181" t="s">
        <v>219</v>
      </c>
      <c r="F9" s="183">
        <v>20786935</v>
      </c>
      <c r="G9" s="196"/>
      <c r="H9" s="182"/>
      <c r="I9" s="196"/>
      <c r="J9" s="197"/>
      <c r="K9" s="196"/>
      <c r="L9" s="197"/>
      <c r="M9" s="122"/>
      <c r="P9" s="126"/>
      <c r="Q9" s="126"/>
    </row>
    <row r="10" spans="2:17" s="6" customFormat="1" ht="39" customHeight="1" x14ac:dyDescent="0.2">
      <c r="E10" s="181" t="s">
        <v>220</v>
      </c>
      <c r="F10" s="183">
        <v>70400000</v>
      </c>
      <c r="G10" s="196"/>
      <c r="H10" s="182"/>
      <c r="I10" s="196"/>
      <c r="J10" s="197"/>
      <c r="K10" s="196"/>
      <c r="L10" s="197"/>
      <c r="M10" s="122"/>
      <c r="P10" s="126"/>
      <c r="Q10" s="126"/>
    </row>
    <row r="11" spans="2:17" s="6" customFormat="1" ht="41.25" customHeight="1" x14ac:dyDescent="0.2">
      <c r="B11" s="101">
        <v>410115</v>
      </c>
      <c r="C11" s="136" t="s">
        <v>144</v>
      </c>
      <c r="D11" s="137">
        <v>300000000</v>
      </c>
      <c r="E11" s="104"/>
      <c r="F11" s="104">
        <f>SUM(F12:F29)</f>
        <v>299231480</v>
      </c>
      <c r="G11" s="104"/>
      <c r="H11" s="104">
        <f t="shared" ref="H11:J11" si="0">SUM(H12:H29)</f>
        <v>298129614</v>
      </c>
      <c r="I11" s="104"/>
      <c r="J11" s="104">
        <f t="shared" si="0"/>
        <v>297228880</v>
      </c>
      <c r="K11" s="104"/>
      <c r="L11" s="104">
        <f>SUM(L12:L29)</f>
        <v>289054464</v>
      </c>
    </row>
    <row r="12" spans="2:17" s="6" customFormat="1" ht="81" customHeight="1" x14ac:dyDescent="0.2">
      <c r="C12" s="108" t="s">
        <v>145</v>
      </c>
      <c r="D12" s="130">
        <v>300000000</v>
      </c>
      <c r="E12" s="183" t="s">
        <v>224</v>
      </c>
      <c r="F12" s="197">
        <f>20740630</f>
        <v>20740630</v>
      </c>
      <c r="G12" s="196">
        <v>24</v>
      </c>
      <c r="H12" s="197">
        <f>20740630</f>
        <v>20740630</v>
      </c>
      <c r="I12" s="196">
        <v>103</v>
      </c>
      <c r="J12" s="197">
        <f>20740630</f>
        <v>20740630</v>
      </c>
      <c r="K12" s="196">
        <v>1248</v>
      </c>
      <c r="L12" s="197">
        <f>1311354+20740630</f>
        <v>22051984</v>
      </c>
      <c r="M12" s="122"/>
      <c r="P12" s="126"/>
      <c r="Q12" s="126"/>
    </row>
    <row r="13" spans="2:17" s="6" customFormat="1" ht="99.75" customHeight="1" x14ac:dyDescent="0.2">
      <c r="C13" s="110" t="s">
        <v>165</v>
      </c>
      <c r="D13" s="111">
        <v>0.99444999999999995</v>
      </c>
      <c r="E13" s="183" t="s">
        <v>253</v>
      </c>
      <c r="F13" s="197">
        <v>1311354</v>
      </c>
      <c r="G13" s="196">
        <v>25</v>
      </c>
      <c r="H13" s="197">
        <v>1311354</v>
      </c>
      <c r="I13" s="196">
        <v>97</v>
      </c>
      <c r="J13" s="197">
        <v>1311354</v>
      </c>
      <c r="K13" s="196"/>
      <c r="L13" s="197">
        <v>1311354</v>
      </c>
      <c r="M13" s="122"/>
      <c r="P13" s="126"/>
      <c r="Q13" s="126"/>
    </row>
    <row r="14" spans="2:17" s="6" customFormat="1" ht="75.75" customHeight="1" x14ac:dyDescent="0.2">
      <c r="E14" s="183" t="s">
        <v>225</v>
      </c>
      <c r="F14" s="200">
        <v>12703333</v>
      </c>
      <c r="G14" s="196">
        <v>37</v>
      </c>
      <c r="H14" s="198">
        <v>12703333</v>
      </c>
      <c r="I14" s="196">
        <v>124</v>
      </c>
      <c r="J14" s="198">
        <v>12703333</v>
      </c>
      <c r="K14" s="196">
        <v>480</v>
      </c>
      <c r="L14" s="197">
        <v>12703333</v>
      </c>
      <c r="M14" s="122"/>
      <c r="P14" s="126"/>
      <c r="Q14" s="126"/>
    </row>
    <row r="15" spans="2:17" s="6" customFormat="1" ht="96" customHeight="1" x14ac:dyDescent="0.2">
      <c r="E15" s="185" t="s">
        <v>226</v>
      </c>
      <c r="F15" s="200">
        <v>12703333</v>
      </c>
      <c r="G15" s="196">
        <v>64</v>
      </c>
      <c r="H15" s="198">
        <v>12703333</v>
      </c>
      <c r="I15" s="196">
        <v>304</v>
      </c>
      <c r="J15" s="198">
        <v>12703333</v>
      </c>
      <c r="K15" s="196">
        <v>1121</v>
      </c>
      <c r="L15" s="197">
        <v>11158333</v>
      </c>
      <c r="M15" s="122"/>
      <c r="P15" s="126"/>
      <c r="Q15" s="126"/>
    </row>
    <row r="16" spans="2:17" s="6" customFormat="1" ht="96" customHeight="1" x14ac:dyDescent="0.2">
      <c r="E16" s="185" t="s">
        <v>227</v>
      </c>
      <c r="F16" s="200">
        <v>9441667</v>
      </c>
      <c r="G16" s="196">
        <v>100</v>
      </c>
      <c r="H16" s="198">
        <v>9441667</v>
      </c>
      <c r="I16" s="196">
        <v>381</v>
      </c>
      <c r="J16" s="198">
        <v>9441667</v>
      </c>
      <c r="K16" s="196">
        <v>1458</v>
      </c>
      <c r="L16" s="197">
        <v>9441667</v>
      </c>
      <c r="M16" s="122"/>
      <c r="P16" s="126"/>
      <c r="Q16" s="126"/>
    </row>
    <row r="17" spans="2:17" s="6" customFormat="1" ht="96" customHeight="1" x14ac:dyDescent="0.2">
      <c r="E17" s="185" t="s">
        <v>228</v>
      </c>
      <c r="F17" s="200">
        <v>9746551</v>
      </c>
      <c r="G17" s="196">
        <v>104</v>
      </c>
      <c r="H17" s="198">
        <v>9746551</v>
      </c>
      <c r="I17" s="196">
        <v>448</v>
      </c>
      <c r="J17" s="198">
        <v>9746551</v>
      </c>
      <c r="K17" s="196">
        <v>1583</v>
      </c>
      <c r="L17" s="197">
        <v>9214920</v>
      </c>
      <c r="M17" s="122"/>
      <c r="P17" s="126"/>
      <c r="Q17" s="126"/>
    </row>
    <row r="18" spans="2:17" s="6" customFormat="1" ht="96" customHeight="1" x14ac:dyDescent="0.2">
      <c r="E18" s="183" t="s">
        <v>229</v>
      </c>
      <c r="F18" s="200">
        <v>16093554</v>
      </c>
      <c r="G18" s="196">
        <v>105</v>
      </c>
      <c r="H18" s="198">
        <v>16093554</v>
      </c>
      <c r="I18" s="196">
        <v>423</v>
      </c>
      <c r="J18" s="198">
        <v>16093554</v>
      </c>
      <c r="K18" s="196">
        <v>1653</v>
      </c>
      <c r="L18" s="197">
        <v>14776809</v>
      </c>
      <c r="M18" s="122"/>
      <c r="P18" s="126"/>
      <c r="Q18" s="126"/>
    </row>
    <row r="19" spans="2:17" s="6" customFormat="1" ht="51" customHeight="1" x14ac:dyDescent="0.2">
      <c r="E19" s="183" t="s">
        <v>230</v>
      </c>
      <c r="F19" s="200">
        <v>43500000</v>
      </c>
      <c r="G19" s="196">
        <v>261</v>
      </c>
      <c r="H19" s="198">
        <v>43000000</v>
      </c>
      <c r="I19" s="196">
        <v>818</v>
      </c>
      <c r="J19" s="198">
        <v>43000000</v>
      </c>
      <c r="K19" s="196"/>
      <c r="L19" s="197">
        <v>42857099</v>
      </c>
      <c r="M19" s="122"/>
      <c r="P19" s="126"/>
      <c r="Q19" s="126"/>
    </row>
    <row r="20" spans="2:17" s="6" customFormat="1" ht="71.25" customHeight="1" x14ac:dyDescent="0.2">
      <c r="E20" s="183" t="s">
        <v>236</v>
      </c>
      <c r="F20" s="200">
        <v>22595483</v>
      </c>
      <c r="G20" s="196">
        <v>317</v>
      </c>
      <c r="H20" s="198">
        <v>22595483</v>
      </c>
      <c r="I20" s="196">
        <v>998</v>
      </c>
      <c r="J20" s="198">
        <v>22595483</v>
      </c>
      <c r="K20" s="196">
        <v>3437</v>
      </c>
      <c r="L20" s="197">
        <v>22085830</v>
      </c>
      <c r="M20" s="122"/>
      <c r="P20" s="126"/>
      <c r="Q20" s="126"/>
    </row>
    <row r="21" spans="2:17" s="6" customFormat="1" ht="86.25" customHeight="1" x14ac:dyDescent="0.2">
      <c r="E21" s="185" t="s">
        <v>237</v>
      </c>
      <c r="F21" s="200">
        <v>11607187</v>
      </c>
      <c r="G21" s="196">
        <v>319</v>
      </c>
      <c r="H21" s="198">
        <v>11607187</v>
      </c>
      <c r="I21" s="196">
        <v>1000</v>
      </c>
      <c r="J21" s="198">
        <v>11607187</v>
      </c>
      <c r="K21" s="196"/>
      <c r="L21" s="197">
        <v>11252835</v>
      </c>
      <c r="M21" s="122"/>
      <c r="P21" s="126"/>
      <c r="Q21" s="126"/>
    </row>
    <row r="22" spans="2:17" s="6" customFormat="1" ht="86.25" customHeight="1" x14ac:dyDescent="0.2">
      <c r="E22" s="185" t="s">
        <v>231</v>
      </c>
      <c r="F22" s="200">
        <v>11873070</v>
      </c>
      <c r="G22" s="196">
        <v>318</v>
      </c>
      <c r="H22" s="198">
        <v>11873070</v>
      </c>
      <c r="I22" s="196">
        <v>999</v>
      </c>
      <c r="J22" s="198">
        <v>11873070</v>
      </c>
      <c r="K22" s="196">
        <v>3445</v>
      </c>
      <c r="L22" s="197">
        <v>11000841</v>
      </c>
      <c r="M22" s="122"/>
      <c r="P22" s="126"/>
      <c r="Q22" s="126"/>
    </row>
    <row r="23" spans="2:17" s="6" customFormat="1" ht="81" customHeight="1" x14ac:dyDescent="0.2">
      <c r="E23" s="183" t="s">
        <v>238</v>
      </c>
      <c r="F23" s="200">
        <v>19458571</v>
      </c>
      <c r="G23" s="196">
        <v>387</v>
      </c>
      <c r="H23" s="200">
        <v>19458571</v>
      </c>
      <c r="I23" s="196">
        <v>1220</v>
      </c>
      <c r="J23" s="200">
        <v>19458571</v>
      </c>
      <c r="K23" s="196">
        <v>3447</v>
      </c>
      <c r="L23" s="197">
        <v>18180999</v>
      </c>
      <c r="M23" s="122"/>
      <c r="P23" s="126"/>
      <c r="Q23" s="126"/>
    </row>
    <row r="24" spans="2:17" s="6" customFormat="1" ht="77.25" customHeight="1" x14ac:dyDescent="0.2">
      <c r="E24" s="183" t="s">
        <v>239</v>
      </c>
      <c r="F24" s="200">
        <v>12703333</v>
      </c>
      <c r="G24" s="196">
        <v>347</v>
      </c>
      <c r="H24" s="198">
        <v>12402400</v>
      </c>
      <c r="I24" s="196">
        <v>1175</v>
      </c>
      <c r="J24" s="198">
        <v>12402400</v>
      </c>
      <c r="K24" s="196">
        <v>4204</v>
      </c>
      <c r="L24" s="197">
        <v>12140377</v>
      </c>
      <c r="M24" s="122"/>
      <c r="P24" s="126"/>
      <c r="Q24" s="126"/>
    </row>
    <row r="25" spans="2:17" s="6" customFormat="1" ht="83.25" customHeight="1" x14ac:dyDescent="0.2">
      <c r="E25" s="185" t="s">
        <v>240</v>
      </c>
      <c r="F25" s="200">
        <v>12703333</v>
      </c>
      <c r="G25" s="196">
        <v>347</v>
      </c>
      <c r="H25" s="198">
        <v>12402400</v>
      </c>
      <c r="I25" s="196">
        <v>1174</v>
      </c>
      <c r="J25" s="198">
        <v>11501666</v>
      </c>
      <c r="K25" s="196">
        <v>4203</v>
      </c>
      <c r="L25" s="197">
        <v>11258673</v>
      </c>
      <c r="M25" s="122"/>
      <c r="P25" s="126"/>
      <c r="Q25" s="126"/>
    </row>
    <row r="26" spans="2:17" s="6" customFormat="1" ht="36" customHeight="1" x14ac:dyDescent="0.2">
      <c r="E26" s="183" t="s">
        <v>232</v>
      </c>
      <c r="F26" s="200">
        <v>62201991</v>
      </c>
      <c r="G26" s="196">
        <v>152</v>
      </c>
      <c r="H26" s="198">
        <v>62201991</v>
      </c>
      <c r="I26" s="196">
        <v>564</v>
      </c>
      <c r="J26" s="198">
        <v>62201991</v>
      </c>
      <c r="K26" s="196">
        <v>2764</v>
      </c>
      <c r="L26" s="197">
        <v>59771320</v>
      </c>
      <c r="M26" s="122"/>
      <c r="P26" s="126"/>
      <c r="Q26" s="126"/>
    </row>
    <row r="27" spans="2:17" s="6" customFormat="1" ht="35.25" customHeight="1" x14ac:dyDescent="0.2">
      <c r="E27" s="183" t="s">
        <v>233</v>
      </c>
      <c r="F27" s="200">
        <v>1514870</v>
      </c>
      <c r="G27" s="196">
        <v>138</v>
      </c>
      <c r="H27" s="198">
        <v>1514870</v>
      </c>
      <c r="I27" s="196">
        <v>545</v>
      </c>
      <c r="J27" s="198">
        <v>1514870</v>
      </c>
      <c r="K27" s="196">
        <v>2248</v>
      </c>
      <c r="L27" s="197">
        <v>1514870</v>
      </c>
      <c r="M27" s="122"/>
      <c r="P27" s="126"/>
      <c r="Q27" s="126"/>
    </row>
    <row r="28" spans="2:17" s="6" customFormat="1" ht="33.75" customHeight="1" x14ac:dyDescent="0.2">
      <c r="E28" s="183" t="s">
        <v>234</v>
      </c>
      <c r="F28" s="200">
        <v>15848872</v>
      </c>
      <c r="G28" s="196">
        <v>201</v>
      </c>
      <c r="H28" s="198">
        <v>15848872</v>
      </c>
      <c r="I28" s="196">
        <v>688</v>
      </c>
      <c r="J28" s="198">
        <v>15848872</v>
      </c>
      <c r="K28" s="196">
        <v>2873</v>
      </c>
      <c r="L28" s="197">
        <v>15848872</v>
      </c>
      <c r="M28" s="122"/>
      <c r="P28" s="126"/>
      <c r="Q28" s="126"/>
    </row>
    <row r="29" spans="2:17" s="100" customFormat="1" ht="45" customHeight="1" x14ac:dyDescent="0.2">
      <c r="E29" s="183" t="s">
        <v>235</v>
      </c>
      <c r="F29" s="200">
        <v>2484348</v>
      </c>
      <c r="G29" s="196">
        <v>132</v>
      </c>
      <c r="H29" s="200">
        <v>2484348</v>
      </c>
      <c r="I29" s="196">
        <v>607</v>
      </c>
      <c r="J29" s="200">
        <v>2484348</v>
      </c>
      <c r="K29" s="201">
        <v>2249</v>
      </c>
      <c r="L29" s="197">
        <v>2484348</v>
      </c>
    </row>
    <row r="30" spans="2:17" s="100" customFormat="1" ht="26.25" customHeight="1" x14ac:dyDescent="0.2">
      <c r="B30" s="101">
        <v>410116</v>
      </c>
      <c r="C30" s="136" t="s">
        <v>47</v>
      </c>
      <c r="D30" s="137">
        <f>SUM(F31:F40)</f>
        <v>220000000</v>
      </c>
      <c r="E30" s="104"/>
      <c r="F30" s="104">
        <f>SUM(F31:F36)</f>
        <v>220000000</v>
      </c>
      <c r="G30" s="104"/>
      <c r="H30" s="104">
        <f>SUM(H31:H36)</f>
        <v>0</v>
      </c>
      <c r="I30" s="105"/>
      <c r="J30" s="105">
        <f>SUM(J31:J36)</f>
        <v>0</v>
      </c>
      <c r="K30" s="105"/>
      <c r="L30" s="104">
        <f>SUM(L31:L36)</f>
        <v>0</v>
      </c>
    </row>
    <row r="31" spans="2:17" s="131" customFormat="1" ht="34.5" customHeight="1" x14ac:dyDescent="0.2">
      <c r="C31" s="129" t="s">
        <v>57</v>
      </c>
      <c r="D31" s="130">
        <v>326693064</v>
      </c>
      <c r="E31" s="183" t="s">
        <v>241</v>
      </c>
      <c r="F31" s="183">
        <v>24000000</v>
      </c>
      <c r="G31" s="196"/>
      <c r="H31" s="199"/>
      <c r="I31" s="112"/>
      <c r="J31" s="112"/>
      <c r="K31" s="196"/>
      <c r="L31" s="112"/>
      <c r="M31" s="122"/>
      <c r="P31" s="132"/>
      <c r="Q31" s="132"/>
    </row>
    <row r="32" spans="2:17" s="131" customFormat="1" ht="59.25" customHeight="1" x14ac:dyDescent="0.2">
      <c r="C32" s="110" t="s">
        <v>165</v>
      </c>
      <c r="D32" s="111">
        <v>0.26779999999999998</v>
      </c>
      <c r="E32" s="183" t="s">
        <v>242</v>
      </c>
      <c r="F32" s="183">
        <f>4000000*4</f>
        <v>16000000</v>
      </c>
      <c r="G32" s="196"/>
      <c r="H32" s="192"/>
      <c r="I32" s="145"/>
      <c r="J32" s="112"/>
      <c r="K32" s="196"/>
      <c r="L32" s="112"/>
      <c r="M32" s="122"/>
      <c r="P32" s="132"/>
      <c r="Q32" s="132"/>
    </row>
    <row r="33" spans="3:17" s="131" customFormat="1" ht="44.25" customHeight="1" x14ac:dyDescent="0.2">
      <c r="C33" s="179"/>
      <c r="D33" s="180"/>
      <c r="E33" s="183" t="s">
        <v>243</v>
      </c>
      <c r="F33" s="183">
        <v>50000000</v>
      </c>
      <c r="G33" s="196"/>
      <c r="H33" s="192"/>
      <c r="I33" s="145"/>
      <c r="J33" s="112"/>
      <c r="K33" s="196"/>
      <c r="L33" s="112"/>
      <c r="M33" s="122"/>
      <c r="P33" s="132"/>
      <c r="Q33" s="132"/>
    </row>
    <row r="34" spans="3:17" s="131" customFormat="1" ht="39" customHeight="1" x14ac:dyDescent="0.2">
      <c r="C34" s="179"/>
      <c r="D34" s="180"/>
      <c r="E34" s="183" t="s">
        <v>244</v>
      </c>
      <c r="F34" s="183">
        <v>5000000</v>
      </c>
      <c r="G34" s="196"/>
      <c r="H34" s="192"/>
      <c r="I34" s="145"/>
      <c r="J34" s="112"/>
      <c r="K34" s="196"/>
      <c r="L34" s="112"/>
      <c r="M34" s="122"/>
      <c r="P34" s="132"/>
      <c r="Q34" s="132"/>
    </row>
    <row r="35" spans="3:17" s="131" customFormat="1" ht="34.5" customHeight="1" x14ac:dyDescent="0.2">
      <c r="C35" s="179"/>
      <c r="D35" s="180"/>
      <c r="E35" s="183" t="s">
        <v>245</v>
      </c>
      <c r="F35" s="183">
        <v>15000000</v>
      </c>
      <c r="G35" s="196"/>
      <c r="H35" s="192"/>
      <c r="I35" s="145"/>
      <c r="J35" s="112"/>
      <c r="K35" s="112"/>
      <c r="L35" s="112"/>
      <c r="M35" s="122"/>
      <c r="P35" s="132"/>
      <c r="Q35" s="132"/>
    </row>
    <row r="36" spans="3:17" s="131" customFormat="1" ht="45" customHeight="1" x14ac:dyDescent="0.2">
      <c r="C36" s="138"/>
      <c r="D36" s="138"/>
      <c r="E36" s="205" t="s">
        <v>246</v>
      </c>
      <c r="F36" s="183">
        <v>110000000</v>
      </c>
      <c r="G36" s="196"/>
      <c r="H36" s="193"/>
      <c r="I36" s="112"/>
      <c r="J36" s="112"/>
      <c r="K36" s="112"/>
      <c r="L36" s="112"/>
      <c r="M36" s="122"/>
      <c r="P36" s="132"/>
      <c r="Q36" s="132"/>
    </row>
    <row r="37" spans="3:17" s="131" customFormat="1" ht="45" customHeight="1" x14ac:dyDescent="0.2">
      <c r="C37" s="188" t="s">
        <v>83</v>
      </c>
      <c r="D37" s="206">
        <v>4490200</v>
      </c>
      <c r="E37" s="105"/>
      <c r="F37" s="104">
        <f>SUM(F38:F38)</f>
        <v>0</v>
      </c>
      <c r="G37" s="104"/>
      <c r="H37" s="104"/>
      <c r="I37" s="105"/>
      <c r="J37" s="105"/>
      <c r="K37" s="104"/>
      <c r="L37" s="104"/>
      <c r="M37" s="122"/>
      <c r="P37" s="132"/>
      <c r="Q37" s="132"/>
    </row>
    <row r="38" spans="3:17" s="131" customFormat="1" ht="78.75" customHeight="1" x14ac:dyDescent="0.2">
      <c r="C38" s="110" t="s">
        <v>165</v>
      </c>
      <c r="D38" s="111">
        <v>1</v>
      </c>
      <c r="E38" s="144"/>
      <c r="F38" s="143"/>
      <c r="G38" s="196"/>
      <c r="H38" s="192"/>
      <c r="I38" s="145"/>
      <c r="J38" s="112"/>
      <c r="K38" s="112"/>
      <c r="L38" s="112"/>
      <c r="M38" s="122"/>
      <c r="P38" s="132"/>
      <c r="Q38" s="132"/>
    </row>
    <row r="39" spans="3:17" s="131" customFormat="1" ht="29.25" customHeight="1" x14ac:dyDescent="0.2">
      <c r="C39" s="188" t="s">
        <v>84</v>
      </c>
      <c r="D39" s="130">
        <v>94958000</v>
      </c>
      <c r="E39" s="186"/>
      <c r="F39" s="186"/>
      <c r="G39" s="196"/>
      <c r="H39" s="193"/>
      <c r="I39" s="112"/>
      <c r="J39" s="112"/>
      <c r="K39" s="112"/>
      <c r="L39" s="112"/>
      <c r="M39" s="122"/>
      <c r="P39" s="132"/>
      <c r="Q39" s="132"/>
    </row>
    <row r="40" spans="3:17" s="131" customFormat="1" ht="45.75" customHeight="1" x14ac:dyDescent="0.2">
      <c r="C40" s="110" t="s">
        <v>165</v>
      </c>
      <c r="D40" s="111">
        <v>1</v>
      </c>
      <c r="E40" s="144"/>
      <c r="F40" s="143"/>
      <c r="G40" s="196"/>
      <c r="H40" s="192"/>
      <c r="I40" s="145"/>
      <c r="J40" s="112"/>
      <c r="K40" s="112"/>
      <c r="L40" s="112"/>
      <c r="M40" s="122"/>
      <c r="P40" s="132"/>
      <c r="Q40" s="132"/>
    </row>
    <row r="41" spans="3:17" ht="33.75" customHeight="1" x14ac:dyDescent="0.25">
      <c r="C41" s="129" t="s">
        <v>73</v>
      </c>
      <c r="D41" s="130">
        <v>150000000</v>
      </c>
      <c r="E41" s="104"/>
      <c r="F41" s="104">
        <f>SUM(F42:F46)</f>
        <v>78895573</v>
      </c>
      <c r="G41" s="196"/>
      <c r="H41" s="104"/>
      <c r="I41" s="105"/>
      <c r="J41" s="105"/>
      <c r="K41" s="104"/>
      <c r="L41" s="104"/>
    </row>
    <row r="42" spans="3:17" ht="153" x14ac:dyDescent="0.25">
      <c r="C42" s="110" t="s">
        <v>165</v>
      </c>
      <c r="D42" s="111">
        <v>0.99560000000000004</v>
      </c>
      <c r="E42" s="203" t="s">
        <v>247</v>
      </c>
      <c r="F42" s="189">
        <v>31500000</v>
      </c>
      <c r="G42" s="196"/>
      <c r="H42" s="195"/>
      <c r="I42" s="24"/>
      <c r="J42" s="24"/>
      <c r="K42" s="24"/>
      <c r="L42" s="24"/>
    </row>
    <row r="43" spans="3:17" ht="153" x14ac:dyDescent="0.25">
      <c r="C43" s="202"/>
      <c r="D43" s="202"/>
      <c r="E43" s="203" t="s">
        <v>248</v>
      </c>
      <c r="F43" s="189">
        <v>31500000</v>
      </c>
      <c r="G43" s="196"/>
      <c r="H43" s="195"/>
      <c r="I43" s="24"/>
      <c r="J43" s="24"/>
      <c r="K43" s="24"/>
      <c r="L43" s="24"/>
    </row>
    <row r="44" spans="3:17" ht="102" x14ac:dyDescent="0.25">
      <c r="C44" s="202"/>
      <c r="D44" s="202"/>
      <c r="E44" s="203" t="s">
        <v>249</v>
      </c>
      <c r="F44" s="189">
        <v>15895573</v>
      </c>
      <c r="G44" s="196"/>
      <c r="H44" s="195"/>
      <c r="I44" s="24"/>
      <c r="J44" s="24"/>
      <c r="K44" s="24"/>
      <c r="L44" s="24"/>
    </row>
    <row r="45" spans="3:17" ht="51" x14ac:dyDescent="0.25">
      <c r="C45" s="202"/>
      <c r="D45" s="202"/>
      <c r="E45" s="203" t="s">
        <v>250</v>
      </c>
      <c r="F45" s="189"/>
      <c r="G45" s="196"/>
      <c r="H45" s="195"/>
      <c r="I45" s="24"/>
      <c r="J45" s="24"/>
      <c r="K45" s="24"/>
      <c r="L45" s="24"/>
    </row>
    <row r="46" spans="3:17" ht="39.75" customHeight="1" x14ac:dyDescent="0.25">
      <c r="C46" s="202"/>
      <c r="D46" s="202"/>
      <c r="E46" s="204" t="s">
        <v>251</v>
      </c>
      <c r="F46" s="189"/>
      <c r="G46" s="196"/>
      <c r="H46" s="195"/>
      <c r="I46" s="24"/>
      <c r="J46" s="24"/>
      <c r="K46" s="24"/>
      <c r="L46" s="24"/>
    </row>
    <row r="47" spans="3:17" ht="45" x14ac:dyDescent="0.25">
      <c r="C47" s="129" t="s">
        <v>74</v>
      </c>
      <c r="D47" s="130">
        <v>78858736</v>
      </c>
      <c r="E47" s="184"/>
      <c r="F47" s="184"/>
      <c r="G47" s="196"/>
      <c r="H47" s="194"/>
      <c r="I47" s="187"/>
      <c r="J47" s="187"/>
      <c r="K47" s="187"/>
      <c r="L47" s="187"/>
    </row>
    <row r="48" spans="3:17" ht="33.75" x14ac:dyDescent="0.25">
      <c r="C48" s="110" t="s">
        <v>165</v>
      </c>
      <c r="D48" s="111">
        <v>1</v>
      </c>
      <c r="E48" s="24"/>
      <c r="F48" s="24"/>
      <c r="G48" s="196"/>
      <c r="H48" s="195"/>
      <c r="I48" s="24"/>
      <c r="J48" s="24"/>
      <c r="K48" s="24"/>
      <c r="L48" s="24"/>
    </row>
    <row r="49" spans="3:7" x14ac:dyDescent="0.25">
      <c r="G49" s="196"/>
    </row>
    <row r="50" spans="3:7" x14ac:dyDescent="0.25">
      <c r="C50" s="129" t="s">
        <v>27</v>
      </c>
      <c r="D50" s="130">
        <v>250000000</v>
      </c>
      <c r="G50" s="196"/>
    </row>
    <row r="51" spans="3:7" ht="22.5" x14ac:dyDescent="0.25">
      <c r="C51" s="110" t="s">
        <v>252</v>
      </c>
      <c r="D51" s="190">
        <v>250000000</v>
      </c>
      <c r="G51" s="196"/>
    </row>
    <row r="52" spans="3:7" x14ac:dyDescent="0.25">
      <c r="G52" s="196"/>
    </row>
  </sheetData>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G29"/>
  <sheetViews>
    <sheetView topLeftCell="A4" zoomScale="80" zoomScaleNormal="80" workbookViewId="0">
      <selection activeCell="F7" sqref="F7:F13"/>
    </sheetView>
  </sheetViews>
  <sheetFormatPr baseColWidth="10" defaultColWidth="21.28515625" defaultRowHeight="12" x14ac:dyDescent="0.2"/>
  <cols>
    <col min="1" max="1" width="0.7109375" style="2" customWidth="1"/>
    <col min="2" max="2" width="7.5703125" style="29" customWidth="1"/>
    <col min="3" max="3" width="15.5703125" style="8" customWidth="1"/>
    <col min="4" max="4" width="19.85546875" style="41" customWidth="1"/>
    <col min="5" max="5" width="18.28515625" style="18" customWidth="1"/>
    <col min="6" max="6" width="11.5703125" style="19" customWidth="1"/>
    <col min="7" max="7" width="24.140625" style="19" customWidth="1"/>
    <col min="8" max="8" width="41.140625" style="19" customWidth="1"/>
    <col min="9" max="9" width="19.28515625" style="19" customWidth="1"/>
    <col min="10" max="10" width="17.85546875" style="19" customWidth="1"/>
    <col min="11" max="11" width="23.42578125" style="19" customWidth="1"/>
    <col min="12" max="12" width="19.28515625" style="19" customWidth="1"/>
    <col min="13" max="13" width="19.28515625" style="86" customWidth="1"/>
    <col min="14" max="16384" width="21.28515625" style="2"/>
  </cols>
  <sheetData>
    <row r="1" spans="1:163" s="5" customFormat="1" ht="24" customHeight="1" x14ac:dyDescent="0.2">
      <c r="A1" s="5" t="s">
        <v>14</v>
      </c>
      <c r="B1" s="17"/>
      <c r="C1" s="7"/>
      <c r="D1" s="30"/>
      <c r="E1" s="17"/>
      <c r="F1" s="17"/>
      <c r="G1" s="17"/>
      <c r="H1" s="17"/>
      <c r="I1" s="17"/>
      <c r="J1" s="17"/>
      <c r="K1" s="17"/>
      <c r="L1" s="17"/>
      <c r="M1" s="83"/>
    </row>
    <row r="2" spans="1:163" s="5" customFormat="1" ht="16.5" customHeight="1" x14ac:dyDescent="0.2">
      <c r="B2" s="17"/>
      <c r="C2" s="7"/>
      <c r="D2" s="30"/>
      <c r="E2" s="17"/>
      <c r="F2" s="17"/>
      <c r="G2" s="17"/>
      <c r="H2" s="17"/>
      <c r="I2" s="17"/>
      <c r="J2" s="17"/>
      <c r="K2" s="17"/>
      <c r="L2" s="17"/>
      <c r="M2" s="83"/>
    </row>
    <row r="3" spans="1:163" s="4" customFormat="1" ht="36" customHeight="1" x14ac:dyDescent="0.2">
      <c r="B3" s="148" t="s">
        <v>87</v>
      </c>
      <c r="C3" s="148" t="s">
        <v>88</v>
      </c>
      <c r="D3" s="148" t="s">
        <v>183</v>
      </c>
      <c r="E3" s="148" t="s">
        <v>184</v>
      </c>
      <c r="F3" s="227" t="s">
        <v>138</v>
      </c>
      <c r="G3" s="228"/>
      <c r="H3" s="148" t="s">
        <v>185</v>
      </c>
      <c r="I3" s="154" t="s">
        <v>196</v>
      </c>
      <c r="J3" s="148" t="s">
        <v>186</v>
      </c>
      <c r="K3" s="148" t="s">
        <v>187</v>
      </c>
      <c r="L3" s="148" t="s">
        <v>188</v>
      </c>
      <c r="M3" s="148"/>
    </row>
    <row r="4" spans="1:163" s="54" customFormat="1" ht="88.5" customHeight="1" x14ac:dyDescent="0.15">
      <c r="A4" s="43"/>
      <c r="B4" s="150">
        <v>410108</v>
      </c>
      <c r="C4" s="151" t="s">
        <v>4</v>
      </c>
      <c r="D4" s="152" t="s">
        <v>23</v>
      </c>
      <c r="E4" s="153">
        <v>41726837.950000003</v>
      </c>
      <c r="F4" s="150">
        <v>50</v>
      </c>
      <c r="G4" s="151" t="s">
        <v>101</v>
      </c>
      <c r="H4" s="154" t="s">
        <v>181</v>
      </c>
      <c r="I4" s="155">
        <v>90000000</v>
      </c>
      <c r="J4" s="153"/>
      <c r="K4" s="153"/>
      <c r="L4" s="153"/>
      <c r="M4" s="153"/>
      <c r="N4" s="43"/>
      <c r="O4" s="43"/>
      <c r="P4" s="158"/>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row>
    <row r="5" spans="1:163" s="64" customFormat="1" ht="42.75" customHeight="1" x14ac:dyDescent="0.2">
      <c r="A5" s="34"/>
      <c r="B5" s="147"/>
      <c r="C5" s="147"/>
      <c r="D5" s="147"/>
      <c r="E5" s="147"/>
      <c r="F5" s="147"/>
      <c r="G5" s="147"/>
      <c r="H5" s="154"/>
      <c r="I5" s="156"/>
      <c r="J5" s="149"/>
      <c r="K5" s="149"/>
      <c r="L5" s="154"/>
      <c r="M5" s="157"/>
      <c r="N5" s="34"/>
      <c r="O5" s="34"/>
      <c r="P5" s="161"/>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row>
    <row r="6" spans="1:163" s="4" customFormat="1" ht="36" customHeight="1" x14ac:dyDescent="0.2">
      <c r="B6" s="148" t="s">
        <v>87</v>
      </c>
      <c r="C6" s="148" t="s">
        <v>88</v>
      </c>
      <c r="D6" s="148" t="s">
        <v>183</v>
      </c>
      <c r="E6" s="148" t="s">
        <v>184</v>
      </c>
      <c r="F6" s="227" t="s">
        <v>138</v>
      </c>
      <c r="G6" s="228"/>
      <c r="H6" s="148" t="s">
        <v>185</v>
      </c>
      <c r="I6" s="154" t="s">
        <v>196</v>
      </c>
      <c r="J6" s="148" t="s">
        <v>186</v>
      </c>
      <c r="K6" s="148" t="s">
        <v>187</v>
      </c>
      <c r="L6" s="148" t="s">
        <v>188</v>
      </c>
      <c r="M6" s="148"/>
      <c r="P6" s="162"/>
    </row>
    <row r="7" spans="1:163" s="54" customFormat="1" ht="66" customHeight="1" x14ac:dyDescent="0.15">
      <c r="A7" s="43"/>
      <c r="B7" s="238">
        <v>410111</v>
      </c>
      <c r="C7" s="239" t="s">
        <v>5</v>
      </c>
      <c r="D7" s="240" t="s">
        <v>182</v>
      </c>
      <c r="E7" s="241">
        <v>473934411</v>
      </c>
      <c r="F7" s="232">
        <v>1</v>
      </c>
      <c r="G7" s="235" t="s">
        <v>17</v>
      </c>
      <c r="H7" s="152" t="s">
        <v>189</v>
      </c>
      <c r="I7" s="164">
        <v>3849293</v>
      </c>
      <c r="J7" s="163"/>
      <c r="K7" s="153"/>
      <c r="L7" s="153"/>
      <c r="M7" s="157"/>
      <c r="N7" s="43"/>
      <c r="O7" s="43"/>
      <c r="P7" s="158"/>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row>
    <row r="8" spans="1:163" s="54" customFormat="1" ht="80.25" customHeight="1" x14ac:dyDescent="0.15">
      <c r="A8" s="43"/>
      <c r="B8" s="238"/>
      <c r="C8" s="239"/>
      <c r="D8" s="240"/>
      <c r="E8" s="241"/>
      <c r="F8" s="233"/>
      <c r="G8" s="236"/>
      <c r="H8" s="152" t="s">
        <v>190</v>
      </c>
      <c r="I8" s="164">
        <v>6132773</v>
      </c>
      <c r="J8" s="163"/>
      <c r="K8" s="153"/>
      <c r="L8" s="153"/>
      <c r="M8" s="157"/>
      <c r="N8" s="43"/>
      <c r="O8" s="43"/>
      <c r="P8" s="158"/>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row>
    <row r="9" spans="1:163" s="54" customFormat="1" ht="70.5" customHeight="1" x14ac:dyDescent="0.15">
      <c r="A9" s="43"/>
      <c r="B9" s="238"/>
      <c r="C9" s="239"/>
      <c r="D9" s="240"/>
      <c r="E9" s="241"/>
      <c r="F9" s="233"/>
      <c r="G9" s="236"/>
      <c r="H9" s="152" t="s">
        <v>191</v>
      </c>
      <c r="I9" s="164">
        <v>6654711</v>
      </c>
      <c r="J9" s="163"/>
      <c r="K9" s="153"/>
      <c r="L9" s="153"/>
      <c r="M9" s="157"/>
      <c r="N9" s="43"/>
      <c r="O9" s="43"/>
      <c r="P9" s="158"/>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row>
    <row r="10" spans="1:163" s="54" customFormat="1" ht="70.5" customHeight="1" x14ac:dyDescent="0.15">
      <c r="A10" s="43"/>
      <c r="B10" s="238"/>
      <c r="C10" s="239"/>
      <c r="D10" s="240"/>
      <c r="E10" s="241"/>
      <c r="F10" s="233"/>
      <c r="G10" s="236"/>
      <c r="H10" s="152" t="s">
        <v>192</v>
      </c>
      <c r="I10" s="164">
        <v>6654711</v>
      </c>
      <c r="J10" s="163"/>
      <c r="K10" s="153"/>
      <c r="L10" s="153"/>
      <c r="M10" s="157"/>
      <c r="N10" s="43"/>
      <c r="O10" s="43"/>
      <c r="P10" s="158"/>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row>
    <row r="11" spans="1:163" s="54" customFormat="1" ht="70.5" customHeight="1" x14ac:dyDescent="0.15">
      <c r="A11" s="43"/>
      <c r="B11" s="238"/>
      <c r="C11" s="239"/>
      <c r="D11" s="240"/>
      <c r="E11" s="241"/>
      <c r="F11" s="233"/>
      <c r="G11" s="236"/>
      <c r="H11" s="152" t="s">
        <v>193</v>
      </c>
      <c r="I11" s="164">
        <v>6654711</v>
      </c>
      <c r="J11" s="163"/>
      <c r="K11" s="153"/>
      <c r="L11" s="153"/>
      <c r="M11" s="157"/>
      <c r="N11" s="43"/>
      <c r="O11" s="43"/>
      <c r="P11" s="158"/>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row>
    <row r="12" spans="1:163" s="54" customFormat="1" ht="70.5" customHeight="1" x14ac:dyDescent="0.15">
      <c r="A12" s="43"/>
      <c r="B12" s="238"/>
      <c r="C12" s="239"/>
      <c r="D12" s="240"/>
      <c r="E12" s="241"/>
      <c r="F12" s="233"/>
      <c r="G12" s="236"/>
      <c r="H12" s="152" t="s">
        <v>194</v>
      </c>
      <c r="I12" s="164">
        <v>6654711</v>
      </c>
      <c r="J12" s="163"/>
      <c r="K12" s="153"/>
      <c r="L12" s="153"/>
      <c r="M12" s="157"/>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row>
    <row r="13" spans="1:163" s="54" customFormat="1" ht="70.5" customHeight="1" x14ac:dyDescent="0.15">
      <c r="A13" s="43"/>
      <c r="B13" s="238"/>
      <c r="C13" s="239"/>
      <c r="D13" s="240"/>
      <c r="E13" s="241"/>
      <c r="F13" s="234"/>
      <c r="G13" s="237"/>
      <c r="H13" s="152" t="s">
        <v>195</v>
      </c>
      <c r="I13" s="164">
        <v>8843950</v>
      </c>
      <c r="J13" s="163"/>
      <c r="K13" s="160"/>
      <c r="L13" s="153"/>
      <c r="M13" s="157"/>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row>
    <row r="14" spans="1:163" s="39" customFormat="1" ht="65.25" customHeight="1" x14ac:dyDescent="0.15">
      <c r="B14" s="238"/>
      <c r="C14" s="239"/>
      <c r="D14" s="240"/>
      <c r="E14" s="241"/>
      <c r="F14" s="232">
        <v>28</v>
      </c>
      <c r="G14" s="229" t="s">
        <v>50</v>
      </c>
      <c r="H14" s="152" t="s">
        <v>208</v>
      </c>
      <c r="I14" s="164">
        <v>5882494</v>
      </c>
      <c r="J14" s="170"/>
      <c r="K14" s="171"/>
      <c r="L14" s="156"/>
      <c r="M14" s="156"/>
    </row>
    <row r="15" spans="1:163" s="39" customFormat="1" ht="65.25" customHeight="1" x14ac:dyDescent="0.15">
      <c r="B15" s="238"/>
      <c r="C15" s="239"/>
      <c r="D15" s="240"/>
      <c r="E15" s="241"/>
      <c r="F15" s="233"/>
      <c r="G15" s="230"/>
      <c r="H15" s="152" t="s">
        <v>209</v>
      </c>
      <c r="I15" s="164">
        <v>6153000</v>
      </c>
      <c r="J15" s="170"/>
      <c r="K15" s="171"/>
      <c r="L15" s="156"/>
      <c r="M15" s="156"/>
    </row>
    <row r="16" spans="1:163" s="39" customFormat="1" ht="65.25" customHeight="1" x14ac:dyDescent="0.15">
      <c r="B16" s="238"/>
      <c r="C16" s="239"/>
      <c r="D16" s="240"/>
      <c r="E16" s="241"/>
      <c r="F16" s="233"/>
      <c r="G16" s="230"/>
      <c r="H16" s="152" t="s">
        <v>210</v>
      </c>
      <c r="I16" s="164">
        <v>3361425</v>
      </c>
      <c r="J16" s="170"/>
      <c r="K16" s="171"/>
      <c r="L16" s="156"/>
      <c r="M16" s="156"/>
    </row>
    <row r="17" spans="2:13" s="39" customFormat="1" ht="65.25" customHeight="1" x14ac:dyDescent="0.15">
      <c r="B17" s="238"/>
      <c r="C17" s="239"/>
      <c r="D17" s="240"/>
      <c r="E17" s="241"/>
      <c r="F17" s="233"/>
      <c r="G17" s="230"/>
      <c r="H17" s="152" t="s">
        <v>211</v>
      </c>
      <c r="I17" s="164">
        <v>4201782</v>
      </c>
      <c r="J17" s="170"/>
      <c r="K17" s="171"/>
      <c r="L17" s="156"/>
      <c r="M17" s="156"/>
    </row>
    <row r="18" spans="2:13" s="39" customFormat="1" ht="65.25" customHeight="1" x14ac:dyDescent="0.15">
      <c r="B18" s="238"/>
      <c r="C18" s="239"/>
      <c r="D18" s="240"/>
      <c r="E18" s="241"/>
      <c r="F18" s="234"/>
      <c r="G18" s="231"/>
      <c r="H18" s="152" t="s">
        <v>212</v>
      </c>
      <c r="I18" s="164">
        <v>4201782</v>
      </c>
      <c r="J18" s="170"/>
      <c r="K18" s="171"/>
      <c r="L18" s="156"/>
      <c r="M18" s="156"/>
    </row>
    <row r="19" spans="2:13" s="39" customFormat="1" ht="60.75" customHeight="1" x14ac:dyDescent="0.15">
      <c r="B19" s="238"/>
      <c r="C19" s="239"/>
      <c r="D19" s="240"/>
      <c r="E19" s="241"/>
      <c r="F19" s="232">
        <v>2</v>
      </c>
      <c r="G19" s="229" t="s">
        <v>25</v>
      </c>
      <c r="H19" s="152" t="s">
        <v>197</v>
      </c>
      <c r="I19" s="172">
        <v>63192100</v>
      </c>
      <c r="J19" s="159"/>
      <c r="K19" s="173"/>
      <c r="L19" s="165"/>
      <c r="M19" s="165"/>
    </row>
    <row r="20" spans="2:13" s="34" customFormat="1" ht="84" customHeight="1" x14ac:dyDescent="0.15">
      <c r="B20" s="238"/>
      <c r="C20" s="239"/>
      <c r="D20" s="240"/>
      <c r="E20" s="241"/>
      <c r="F20" s="233"/>
      <c r="G20" s="230"/>
      <c r="H20" s="152" t="s">
        <v>198</v>
      </c>
      <c r="I20" s="175">
        <v>3439800</v>
      </c>
      <c r="J20" s="174"/>
      <c r="K20" s="174"/>
      <c r="L20" s="166"/>
      <c r="M20" s="167"/>
    </row>
    <row r="21" spans="2:13" ht="51" customHeight="1" x14ac:dyDescent="0.2">
      <c r="B21" s="238"/>
      <c r="C21" s="239"/>
      <c r="D21" s="240"/>
      <c r="E21" s="241"/>
      <c r="F21" s="233"/>
      <c r="G21" s="230"/>
      <c r="H21" s="152" t="s">
        <v>199</v>
      </c>
      <c r="I21" s="175">
        <v>22874400</v>
      </c>
      <c r="J21" s="176"/>
      <c r="K21" s="176"/>
      <c r="L21" s="168"/>
      <c r="M21" s="169"/>
    </row>
    <row r="22" spans="2:13" ht="51" customHeight="1" x14ac:dyDescent="0.2">
      <c r="B22" s="238"/>
      <c r="C22" s="239"/>
      <c r="D22" s="240"/>
      <c r="E22" s="241"/>
      <c r="F22" s="233"/>
      <c r="G22" s="230"/>
      <c r="H22" s="152" t="s">
        <v>200</v>
      </c>
      <c r="I22" s="175">
        <v>7090200</v>
      </c>
      <c r="J22" s="176"/>
      <c r="K22" s="176"/>
      <c r="L22" s="168"/>
      <c r="M22" s="169"/>
    </row>
    <row r="23" spans="2:13" ht="51" customHeight="1" x14ac:dyDescent="0.2">
      <c r="B23" s="238"/>
      <c r="C23" s="239"/>
      <c r="D23" s="240"/>
      <c r="E23" s="241"/>
      <c r="F23" s="233"/>
      <c r="G23" s="230"/>
      <c r="H23" s="152" t="s">
        <v>201</v>
      </c>
      <c r="I23" s="175">
        <v>8729000</v>
      </c>
      <c r="J23" s="176"/>
      <c r="K23" s="176"/>
      <c r="L23" s="168"/>
      <c r="M23" s="169"/>
    </row>
    <row r="24" spans="2:13" ht="51" customHeight="1" x14ac:dyDescent="0.2">
      <c r="B24" s="238"/>
      <c r="C24" s="239"/>
      <c r="D24" s="240"/>
      <c r="E24" s="241"/>
      <c r="F24" s="233"/>
      <c r="G24" s="230"/>
      <c r="H24" s="152" t="s">
        <v>202</v>
      </c>
      <c r="I24" s="175">
        <v>5304600</v>
      </c>
      <c r="J24" s="176"/>
      <c r="K24" s="176"/>
      <c r="L24" s="168"/>
      <c r="M24" s="169"/>
    </row>
    <row r="25" spans="2:13" ht="51" customHeight="1" x14ac:dyDescent="0.2">
      <c r="B25" s="238"/>
      <c r="C25" s="239"/>
      <c r="D25" s="240"/>
      <c r="E25" s="241"/>
      <c r="F25" s="233"/>
      <c r="G25" s="230"/>
      <c r="H25" s="152" t="s">
        <v>203</v>
      </c>
      <c r="I25" s="175">
        <v>15522000</v>
      </c>
      <c r="J25" s="176"/>
      <c r="K25" s="176"/>
      <c r="L25" s="168"/>
      <c r="M25" s="169"/>
    </row>
    <row r="26" spans="2:13" ht="51" customHeight="1" x14ac:dyDescent="0.2">
      <c r="B26" s="238"/>
      <c r="C26" s="239"/>
      <c r="D26" s="240"/>
      <c r="E26" s="241"/>
      <c r="F26" s="233"/>
      <c r="G26" s="230"/>
      <c r="H26" s="152" t="s">
        <v>204</v>
      </c>
      <c r="I26" s="175">
        <v>5138500</v>
      </c>
      <c r="J26" s="176"/>
      <c r="K26" s="176"/>
      <c r="L26" s="168"/>
      <c r="M26" s="169"/>
    </row>
    <row r="27" spans="2:13" ht="51" customHeight="1" x14ac:dyDescent="0.2">
      <c r="B27" s="238"/>
      <c r="C27" s="239"/>
      <c r="D27" s="240"/>
      <c r="E27" s="241"/>
      <c r="F27" s="233"/>
      <c r="G27" s="230"/>
      <c r="H27" s="152" t="s">
        <v>205</v>
      </c>
      <c r="I27" s="175">
        <v>29837800</v>
      </c>
      <c r="J27" s="176"/>
      <c r="K27" s="176"/>
      <c r="L27" s="168"/>
      <c r="M27" s="169"/>
    </row>
    <row r="28" spans="2:13" ht="51" customHeight="1" x14ac:dyDescent="0.2">
      <c r="B28" s="238"/>
      <c r="C28" s="239"/>
      <c r="D28" s="240"/>
      <c r="E28" s="241"/>
      <c r="F28" s="233"/>
      <c r="G28" s="230"/>
      <c r="H28" s="152" t="s">
        <v>206</v>
      </c>
      <c r="I28" s="175">
        <v>15519600</v>
      </c>
      <c r="J28" s="176"/>
      <c r="K28" s="176"/>
      <c r="L28" s="168"/>
      <c r="M28" s="169"/>
    </row>
    <row r="29" spans="2:13" ht="51" customHeight="1" x14ac:dyDescent="0.2">
      <c r="B29" s="238"/>
      <c r="C29" s="239"/>
      <c r="D29" s="240"/>
      <c r="E29" s="241"/>
      <c r="F29" s="234"/>
      <c r="G29" s="231"/>
      <c r="H29" s="152" t="s">
        <v>207</v>
      </c>
      <c r="I29" s="175">
        <v>701950</v>
      </c>
      <c r="J29" s="176"/>
      <c r="K29" s="176"/>
      <c r="L29" s="168"/>
      <c r="M29" s="169"/>
    </row>
  </sheetData>
  <sheetProtection selectLockedCells="1" selectUnlockedCells="1"/>
  <autoFilter ref="A1:GH23" xr:uid="{00000000-0009-0000-0000-000004000000}"/>
  <mergeCells count="12">
    <mergeCell ref="F19:F29"/>
    <mergeCell ref="G19:G29"/>
    <mergeCell ref="B7:B29"/>
    <mergeCell ref="C7:C29"/>
    <mergeCell ref="D7:D29"/>
    <mergeCell ref="E7:E29"/>
    <mergeCell ref="F3:G3"/>
    <mergeCell ref="F6:G6"/>
    <mergeCell ref="G14:G18"/>
    <mergeCell ref="F14:F18"/>
    <mergeCell ref="G7:G13"/>
    <mergeCell ref="F7:F13"/>
  </mergeCells>
  <printOptions horizontalCentered="1"/>
  <pageMargins left="0.23622047244094491" right="0.23622047244094491" top="0.74803149606299213" bottom="0.74803149606299213" header="0.31496062992125984" footer="0.31496062992125984"/>
  <pageSetup paperSize="123"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B12" sqref="B12"/>
    </sheetView>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F10"/>
  <sheetViews>
    <sheetView workbookViewId="0">
      <selection activeCell="I13" sqref="I13"/>
    </sheetView>
  </sheetViews>
  <sheetFormatPr baseColWidth="10" defaultRowHeight="15" x14ac:dyDescent="0.25"/>
  <cols>
    <col min="2" max="2" width="31.85546875" customWidth="1"/>
    <col min="3" max="3" width="14" customWidth="1"/>
  </cols>
  <sheetData>
    <row r="3" spans="2:6" ht="24" customHeight="1" x14ac:dyDescent="0.25">
      <c r="B3" s="26" t="s">
        <v>127</v>
      </c>
      <c r="C3" s="26" t="s">
        <v>129</v>
      </c>
      <c r="D3" s="26" t="s">
        <v>130</v>
      </c>
      <c r="E3" s="26" t="s">
        <v>131</v>
      </c>
    </row>
    <row r="4" spans="2:6" ht="24" customHeight="1" x14ac:dyDescent="0.25">
      <c r="B4" s="24" t="s">
        <v>128</v>
      </c>
      <c r="C4" s="25">
        <v>20</v>
      </c>
      <c r="D4" s="25"/>
      <c r="E4" s="25"/>
      <c r="F4" s="28">
        <f>SUM(C4:E4)</f>
        <v>20</v>
      </c>
    </row>
    <row r="5" spans="2:6" ht="24" customHeight="1" x14ac:dyDescent="0.25">
      <c r="B5" s="24" t="s">
        <v>132</v>
      </c>
      <c r="C5" s="25">
        <v>2</v>
      </c>
      <c r="D5" s="25">
        <v>12</v>
      </c>
      <c r="E5" s="25"/>
      <c r="F5" s="28">
        <f t="shared" ref="F5:F9" si="0">SUM(C5:E5)</f>
        <v>14</v>
      </c>
    </row>
    <row r="6" spans="2:6" ht="24" customHeight="1" x14ac:dyDescent="0.25">
      <c r="B6" s="24" t="s">
        <v>133</v>
      </c>
      <c r="C6" s="25">
        <v>5</v>
      </c>
      <c r="D6" s="25">
        <v>8</v>
      </c>
      <c r="E6" s="25"/>
      <c r="F6" s="28">
        <f t="shared" si="0"/>
        <v>13</v>
      </c>
    </row>
    <row r="7" spans="2:6" ht="24" customHeight="1" x14ac:dyDescent="0.25">
      <c r="B7" s="24" t="s">
        <v>134</v>
      </c>
      <c r="C7" s="25">
        <v>10</v>
      </c>
      <c r="D7" s="25">
        <v>41</v>
      </c>
      <c r="E7" s="25">
        <v>2</v>
      </c>
      <c r="F7" s="28">
        <f t="shared" si="0"/>
        <v>53</v>
      </c>
    </row>
    <row r="8" spans="2:6" ht="24" customHeight="1" x14ac:dyDescent="0.25">
      <c r="B8" s="24" t="s">
        <v>135</v>
      </c>
      <c r="C8" s="25">
        <f>16+15</f>
        <v>31</v>
      </c>
      <c r="D8" s="25">
        <v>10</v>
      </c>
      <c r="E8" s="25"/>
      <c r="F8" s="28">
        <f t="shared" si="0"/>
        <v>41</v>
      </c>
    </row>
    <row r="9" spans="2:6" ht="24" customHeight="1" x14ac:dyDescent="0.25">
      <c r="B9" s="27" t="s">
        <v>136</v>
      </c>
      <c r="C9" s="25">
        <v>2</v>
      </c>
      <c r="D9" s="25">
        <v>5</v>
      </c>
      <c r="E9" s="25">
        <v>3</v>
      </c>
      <c r="F9" s="28">
        <f t="shared" si="0"/>
        <v>10</v>
      </c>
    </row>
    <row r="10" spans="2:6" ht="24" customHeight="1" x14ac:dyDescent="0.25">
      <c r="C10" s="25">
        <f>SUM(C4:C9)</f>
        <v>70</v>
      </c>
      <c r="D10" s="25">
        <f>SUM(D4:D9)</f>
        <v>76</v>
      </c>
      <c r="E10" s="25">
        <f>SUM(E4:E9)</f>
        <v>5</v>
      </c>
      <c r="F10" s="26">
        <f>SUM(F4:F9)</f>
        <v>151</v>
      </c>
    </row>
  </sheetData>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4:O15"/>
  <sheetViews>
    <sheetView topLeftCell="A2" workbookViewId="0">
      <selection activeCell="H2" sqref="H2"/>
    </sheetView>
  </sheetViews>
  <sheetFormatPr baseColWidth="10" defaultRowHeight="15" x14ac:dyDescent="0.25"/>
  <cols>
    <col min="1" max="1" width="4.7109375" customWidth="1"/>
    <col min="2" max="2" width="6.5703125" customWidth="1"/>
    <col min="3" max="3" width="12.85546875" customWidth="1"/>
    <col min="4" max="4" width="14.5703125" customWidth="1"/>
    <col min="5" max="5" width="12.140625" customWidth="1"/>
    <col min="6" max="6" width="7.140625" customWidth="1"/>
    <col min="7" max="7" width="16.7109375" customWidth="1"/>
    <col min="8" max="8" width="9.28515625" customWidth="1"/>
    <col min="9" max="9" width="13" customWidth="1"/>
    <col min="11" max="11" width="18.42578125" customWidth="1"/>
    <col min="14" max="14" width="22.5703125" style="89" customWidth="1"/>
    <col min="15" max="15" width="13.5703125" bestFit="1" customWidth="1"/>
  </cols>
  <sheetData>
    <row r="4" spans="2:15" ht="18" x14ac:dyDescent="0.25">
      <c r="B4" s="44">
        <v>410114</v>
      </c>
      <c r="C4" s="74" t="s">
        <v>16</v>
      </c>
      <c r="D4" s="38">
        <f>+K5</f>
        <v>240000000</v>
      </c>
      <c r="E4" s="69"/>
      <c r="F4" s="46"/>
      <c r="G4" s="46"/>
      <c r="H4" s="46"/>
      <c r="I4" s="46"/>
      <c r="J4" s="46"/>
      <c r="K4" s="46"/>
      <c r="L4" s="46"/>
      <c r="M4" s="48"/>
      <c r="N4" s="87"/>
    </row>
    <row r="5" spans="2:15" ht="99" x14ac:dyDescent="0.25">
      <c r="B5" s="39"/>
      <c r="C5" s="39"/>
      <c r="D5" s="39"/>
      <c r="E5" s="31" t="s">
        <v>138</v>
      </c>
      <c r="F5" s="49">
        <v>27</v>
      </c>
      <c r="G5" s="50" t="s">
        <v>67</v>
      </c>
      <c r="H5" s="31" t="s">
        <v>139</v>
      </c>
      <c r="I5" s="51" t="s">
        <v>157</v>
      </c>
      <c r="J5" s="31" t="s">
        <v>89</v>
      </c>
      <c r="K5" s="36">
        <v>240000000</v>
      </c>
      <c r="L5" s="31" t="s">
        <v>165</v>
      </c>
      <c r="M5" s="52">
        <v>0.52259999999999995</v>
      </c>
      <c r="N5" s="88" t="s">
        <v>173</v>
      </c>
    </row>
    <row r="6" spans="2:15" ht="27.75" customHeight="1" x14ac:dyDescent="0.25">
      <c r="B6" s="44">
        <v>410115</v>
      </c>
      <c r="C6" s="74" t="s">
        <v>144</v>
      </c>
      <c r="D6" s="38">
        <v>300000000</v>
      </c>
      <c r="E6" s="69"/>
      <c r="F6" s="46"/>
      <c r="G6" s="46"/>
      <c r="H6" s="46"/>
      <c r="I6" s="46"/>
      <c r="J6" s="46"/>
      <c r="K6" s="46"/>
      <c r="L6" s="46"/>
      <c r="M6" s="48"/>
      <c r="N6" s="87"/>
    </row>
    <row r="7" spans="2:15" ht="36" x14ac:dyDescent="0.25">
      <c r="B7" s="39"/>
      <c r="C7" s="39"/>
      <c r="D7" s="39"/>
      <c r="E7" s="31" t="s">
        <v>138</v>
      </c>
      <c r="F7" s="49">
        <v>5</v>
      </c>
      <c r="G7" s="50" t="s">
        <v>145</v>
      </c>
      <c r="H7" s="31" t="s">
        <v>139</v>
      </c>
      <c r="I7" s="51" t="s">
        <v>157</v>
      </c>
      <c r="J7" s="31" t="s">
        <v>89</v>
      </c>
      <c r="K7" s="36">
        <v>300000000</v>
      </c>
      <c r="L7" s="31" t="s">
        <v>165</v>
      </c>
      <c r="M7" s="52">
        <v>0.99444999999999995</v>
      </c>
      <c r="N7" s="88" t="s">
        <v>172</v>
      </c>
      <c r="O7" s="90"/>
    </row>
    <row r="8" spans="2:15" ht="18" x14ac:dyDescent="0.25">
      <c r="B8" s="44">
        <v>410116</v>
      </c>
      <c r="C8" s="74" t="s">
        <v>47</v>
      </c>
      <c r="D8" s="38">
        <f>SUM(K9:K13)</f>
        <v>655000000</v>
      </c>
      <c r="E8" s="69"/>
      <c r="F8" s="46"/>
      <c r="G8" s="46"/>
      <c r="H8" s="46"/>
      <c r="I8" s="46"/>
      <c r="J8" s="46"/>
      <c r="K8" s="46"/>
      <c r="L8" s="46"/>
      <c r="M8" s="48"/>
      <c r="N8" s="87"/>
    </row>
    <row r="9" spans="2:15" ht="63" x14ac:dyDescent="0.25">
      <c r="B9" s="70"/>
      <c r="C9" s="70"/>
      <c r="D9" s="70"/>
      <c r="E9" s="31" t="s">
        <v>138</v>
      </c>
      <c r="F9" s="49">
        <v>23</v>
      </c>
      <c r="G9" s="68" t="s">
        <v>57</v>
      </c>
      <c r="H9" s="31" t="s">
        <v>139</v>
      </c>
      <c r="I9" s="51" t="s">
        <v>157</v>
      </c>
      <c r="J9" s="31" t="s">
        <v>89</v>
      </c>
      <c r="K9" s="36">
        <v>326693064</v>
      </c>
      <c r="L9" s="31" t="s">
        <v>165</v>
      </c>
      <c r="M9" s="52">
        <v>0.26779999999999998</v>
      </c>
      <c r="N9" s="88" t="s">
        <v>174</v>
      </c>
    </row>
    <row r="10" spans="2:15" ht="75.75" customHeight="1" x14ac:dyDescent="0.25">
      <c r="B10" s="70"/>
      <c r="C10" s="70"/>
      <c r="D10" s="70"/>
      <c r="E10" s="31" t="s">
        <v>138</v>
      </c>
      <c r="F10" s="49">
        <v>40</v>
      </c>
      <c r="G10" s="68" t="s">
        <v>83</v>
      </c>
      <c r="H10" s="31" t="s">
        <v>139</v>
      </c>
      <c r="I10" s="51" t="s">
        <v>159</v>
      </c>
      <c r="J10" s="31" t="s">
        <v>89</v>
      </c>
      <c r="K10" s="36">
        <v>4490200</v>
      </c>
      <c r="L10" s="31" t="s">
        <v>165</v>
      </c>
      <c r="M10" s="52">
        <v>1</v>
      </c>
      <c r="N10" s="88" t="s">
        <v>177</v>
      </c>
    </row>
    <row r="11" spans="2:15" ht="36" x14ac:dyDescent="0.25">
      <c r="B11" s="70"/>
      <c r="C11" s="70"/>
      <c r="D11" s="70"/>
      <c r="E11" s="31" t="s">
        <v>138</v>
      </c>
      <c r="F11" s="49">
        <v>52</v>
      </c>
      <c r="G11" s="68" t="s">
        <v>84</v>
      </c>
      <c r="H11" s="31" t="s">
        <v>139</v>
      </c>
      <c r="I11" s="51" t="s">
        <v>158</v>
      </c>
      <c r="J11" s="31" t="s">
        <v>89</v>
      </c>
      <c r="K11" s="36">
        <v>94958000</v>
      </c>
      <c r="L11" s="31" t="s">
        <v>165</v>
      </c>
      <c r="M11" s="52">
        <v>1</v>
      </c>
      <c r="N11" s="88" t="s">
        <v>176</v>
      </c>
    </row>
    <row r="12" spans="2:15" ht="88.5" customHeight="1" x14ac:dyDescent="0.25">
      <c r="B12" s="70"/>
      <c r="C12" s="70"/>
      <c r="D12" s="70"/>
      <c r="E12" s="31" t="s">
        <v>138</v>
      </c>
      <c r="F12" s="49">
        <v>41</v>
      </c>
      <c r="G12" s="68" t="s">
        <v>73</v>
      </c>
      <c r="H12" s="31" t="s">
        <v>139</v>
      </c>
      <c r="I12" s="51" t="s">
        <v>160</v>
      </c>
      <c r="J12" s="31" t="s">
        <v>89</v>
      </c>
      <c r="K12" s="36">
        <v>150000000</v>
      </c>
      <c r="L12" s="31" t="s">
        <v>165</v>
      </c>
      <c r="M12" s="52">
        <v>0.99560000000000004</v>
      </c>
      <c r="N12" s="88" t="s">
        <v>175</v>
      </c>
    </row>
    <row r="13" spans="2:15" ht="43.5" customHeight="1" x14ac:dyDescent="0.25">
      <c r="B13" s="70"/>
      <c r="C13" s="70"/>
      <c r="D13" s="70"/>
      <c r="E13" s="31" t="s">
        <v>138</v>
      </c>
      <c r="F13" s="49">
        <v>49</v>
      </c>
      <c r="G13" s="68" t="s">
        <v>74</v>
      </c>
      <c r="H13" s="31" t="s">
        <v>139</v>
      </c>
      <c r="I13" s="51" t="s">
        <v>161</v>
      </c>
      <c r="J13" s="31" t="s">
        <v>89</v>
      </c>
      <c r="K13" s="36">
        <v>78858736</v>
      </c>
      <c r="L13" s="31" t="s">
        <v>165</v>
      </c>
      <c r="M13" s="52">
        <v>1</v>
      </c>
      <c r="N13" s="88" t="s">
        <v>176</v>
      </c>
    </row>
    <row r="14" spans="2:15" x14ac:dyDescent="0.25">
      <c r="B14" s="44">
        <v>410124</v>
      </c>
      <c r="C14" s="45" t="s">
        <v>27</v>
      </c>
      <c r="D14" s="33">
        <f>+K15</f>
        <v>250000000</v>
      </c>
      <c r="E14" s="75"/>
      <c r="F14" s="46"/>
      <c r="G14" s="46"/>
      <c r="H14" s="46"/>
      <c r="I14" s="46"/>
      <c r="J14" s="46"/>
      <c r="K14" s="46"/>
      <c r="L14" s="46"/>
      <c r="M14" s="48"/>
      <c r="N14" s="87"/>
    </row>
    <row r="15" spans="2:15" ht="90" x14ac:dyDescent="0.25">
      <c r="B15" s="76"/>
      <c r="C15" s="76"/>
      <c r="D15" s="76"/>
      <c r="E15" s="31" t="s">
        <v>138</v>
      </c>
      <c r="F15" s="49"/>
      <c r="G15" s="50" t="s">
        <v>51</v>
      </c>
      <c r="H15" s="31" t="s">
        <v>139</v>
      </c>
      <c r="I15" s="51" t="s">
        <v>157</v>
      </c>
      <c r="J15" s="31" t="s">
        <v>89</v>
      </c>
      <c r="K15" s="35">
        <v>250000000</v>
      </c>
      <c r="L15" s="31" t="s">
        <v>165</v>
      </c>
      <c r="M15" s="52">
        <v>0</v>
      </c>
      <c r="N15" s="88" t="s">
        <v>178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F20"/>
  <sheetViews>
    <sheetView workbookViewId="0">
      <selection activeCell="C20" sqref="C20"/>
    </sheetView>
  </sheetViews>
  <sheetFormatPr baseColWidth="10" defaultRowHeight="15" x14ac:dyDescent="0.25"/>
  <cols>
    <col min="2" max="2" width="17.28515625" customWidth="1"/>
    <col min="3" max="3" width="18.28515625" customWidth="1"/>
    <col min="6" max="6" width="18.42578125" customWidth="1"/>
  </cols>
  <sheetData>
    <row r="2" spans="2:6" x14ac:dyDescent="0.25">
      <c r="B2" t="s">
        <v>91</v>
      </c>
    </row>
    <row r="3" spans="2:6" x14ac:dyDescent="0.25">
      <c r="B3" t="s">
        <v>90</v>
      </c>
    </row>
    <row r="4" spans="2:6" x14ac:dyDescent="0.25">
      <c r="B4" t="s">
        <v>92</v>
      </c>
    </row>
    <row r="5" spans="2:6" x14ac:dyDescent="0.25">
      <c r="B5" t="s">
        <v>93</v>
      </c>
    </row>
    <row r="6" spans="2:6" x14ac:dyDescent="0.25">
      <c r="B6" t="s">
        <v>94</v>
      </c>
    </row>
    <row r="8" spans="2:6" x14ac:dyDescent="0.25">
      <c r="F8" s="10">
        <v>1059426260</v>
      </c>
    </row>
    <row r="9" spans="2:6" x14ac:dyDescent="0.25">
      <c r="F9">
        <v>764177700</v>
      </c>
    </row>
    <row r="10" spans="2:6" x14ac:dyDescent="0.25">
      <c r="F10" s="11">
        <f>+F8-F9</f>
        <v>295248560</v>
      </c>
    </row>
    <row r="17" spans="3:6" x14ac:dyDescent="0.25">
      <c r="E17" s="12">
        <v>7412000</v>
      </c>
      <c r="F17" s="13"/>
    </row>
    <row r="18" spans="3:6" x14ac:dyDescent="0.25">
      <c r="C18" s="23">
        <v>318498317</v>
      </c>
      <c r="E18" s="12">
        <v>300119068</v>
      </c>
      <c r="F18" s="14"/>
    </row>
    <row r="19" spans="3:6" x14ac:dyDescent="0.25">
      <c r="C19">
        <v>257973711.88</v>
      </c>
    </row>
    <row r="20" spans="3:6" x14ac:dyDescent="0.25">
      <c r="C20" s="22">
        <f>+C18-C19</f>
        <v>60524605.120000005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Portada</vt:lpstr>
      <vt:lpstr>Presupuesto</vt:lpstr>
      <vt:lpstr>Presupuesto (2)</vt:lpstr>
      <vt:lpstr>Hoja4</vt:lpstr>
      <vt:lpstr>SEGUIMIENTO PROESTATALES</vt:lpstr>
      <vt:lpstr>Hoja5</vt:lpstr>
      <vt:lpstr>Hoja2</vt:lpstr>
      <vt:lpstr>Hoja3</vt:lpstr>
      <vt:lpstr>Hoja1</vt:lpstr>
      <vt:lpstr>Portada!Área_de_impresión</vt:lpstr>
      <vt:lpstr>Presupuesto!Área_de_impresión</vt:lpstr>
      <vt:lpstr>'Presupuesto (2)'!Área_de_impresión</vt:lpstr>
      <vt:lpstr>'SEGUIMIENTO PROESTATALES'!Área_de_impresión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PAOLA AVILA FRANCO</dc:creator>
  <cp:keywords/>
  <dc:description/>
  <cp:lastModifiedBy>A</cp:lastModifiedBy>
  <cp:revision/>
  <cp:lastPrinted>2019-08-22T22:47:48Z</cp:lastPrinted>
  <dcterms:created xsi:type="dcterms:W3CDTF">2015-09-07T17:56:11Z</dcterms:created>
  <dcterms:modified xsi:type="dcterms:W3CDTF">2019-08-30T20:15:38Z</dcterms:modified>
  <cp:category/>
  <cp:contentStatus/>
</cp:coreProperties>
</file>