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Users\NUBAQUE.UCUNDINAMARCA\Dropbox\2. Banco de proyectos\POAI 2019\"/>
    </mc:Choice>
  </mc:AlternateContent>
  <xr:revisionPtr revIDLastSave="0" documentId="13_ncr:1_{BF7E9AF8-09D8-44BC-83BC-130711E9B315}" xr6:coauthVersionLast="41" xr6:coauthVersionMax="43" xr10:uidLastSave="{00000000-0000-0000-0000-000000000000}"/>
  <bookViews>
    <workbookView xWindow="-120" yWindow="-120" windowWidth="20730" windowHeight="11160" tabRatio="940" firstSheet="1" activeTab="1" xr2:uid="{00000000-000D-0000-FFFF-FFFF00000000}"/>
  </bookViews>
  <sheets>
    <sheet name="Portada" sheetId="41" state="hidden" r:id="rId1"/>
    <sheet name="Presupuesto" sheetId="1" r:id="rId2"/>
    <sheet name="Hoja1" sheetId="42" r:id="rId3"/>
  </sheets>
  <definedNames>
    <definedName name="_xlnm._FilterDatabase" localSheetId="1" hidden="1">Presupuesto!$P$1:$P$321</definedName>
    <definedName name="_xlnm.Print_Area" localSheetId="0">Portada!$A$1:$G$47</definedName>
    <definedName name="_xlnm.Print_Area" localSheetId="1">Presupuesto!$B$1:$T$302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226" i="1" l="1"/>
  <c r="S116" i="1" l="1"/>
  <c r="H115" i="1"/>
  <c r="K302" i="1"/>
  <c r="J302" i="1"/>
  <c r="I302" i="1"/>
  <c r="H302" i="1"/>
  <c r="R302" i="1"/>
  <c r="P302" i="1"/>
  <c r="O302" i="1"/>
  <c r="N302" i="1"/>
  <c r="M302" i="1"/>
  <c r="T279" i="1"/>
  <c r="U101" i="1"/>
  <c r="X101" i="1" s="1"/>
  <c r="U95" i="1"/>
  <c r="T91" i="1"/>
  <c r="U27" i="1"/>
  <c r="X27" i="1" s="1"/>
  <c r="U278" i="1"/>
  <c r="X278" i="1" s="1"/>
  <c r="L302" i="1"/>
  <c r="S302" i="1"/>
  <c r="D51" i="1"/>
  <c r="U117" i="1"/>
  <c r="W117" i="1" s="1"/>
  <c r="X117" i="1" s="1"/>
  <c r="D76" i="1"/>
  <c r="D70" i="1"/>
  <c r="D42" i="1"/>
  <c r="D7" i="1"/>
  <c r="D269" i="1"/>
  <c r="D262" i="1"/>
  <c r="D222" i="1"/>
  <c r="D15" i="1"/>
  <c r="X233" i="1"/>
  <c r="D248" i="1"/>
  <c r="D236" i="1" s="1"/>
  <c r="D197" i="1"/>
  <c r="D151" i="1" s="1"/>
  <c r="D82" i="1"/>
  <c r="D81" i="1" s="1"/>
  <c r="D36" i="1"/>
  <c r="D37" i="1"/>
  <c r="I33" i="1"/>
  <c r="T33" i="1" s="1"/>
  <c r="D220" i="1"/>
  <c r="D206" i="1" s="1"/>
  <c r="D6" i="1"/>
  <c r="D107" i="1"/>
  <c r="D102" i="1" s="1"/>
  <c r="C26" i="42"/>
  <c r="I116" i="1"/>
  <c r="T102" i="1"/>
  <c r="T109" i="1"/>
  <c r="K115" i="1"/>
  <c r="H113" i="1"/>
  <c r="D116" i="1"/>
  <c r="Q50" i="1"/>
  <c r="Q302" i="1" s="1"/>
  <c r="F12" i="42"/>
  <c r="F15" i="42"/>
  <c r="F18" i="42"/>
  <c r="E7" i="42"/>
  <c r="F6" i="42"/>
  <c r="J51" i="1"/>
  <c r="T51" i="1"/>
  <c r="F4" i="42"/>
  <c r="F5" i="42"/>
  <c r="B6" i="42"/>
  <c r="B4" i="42"/>
  <c r="B2" i="42"/>
  <c r="W76" i="1"/>
  <c r="W70" i="1"/>
  <c r="W68" i="1"/>
  <c r="W66" i="1"/>
  <c r="W64" i="1"/>
  <c r="W51" i="1"/>
  <c r="W42" i="1"/>
  <c r="W15" i="1"/>
  <c r="W5" i="1"/>
  <c r="D109" i="1"/>
  <c r="D257" i="1"/>
  <c r="D93" i="1"/>
  <c r="D91" i="1" s="1"/>
  <c r="X222" i="1"/>
  <c r="X223" i="1"/>
  <c r="X224" i="1"/>
  <c r="X227" i="1"/>
  <c r="X228" i="1"/>
  <c r="X229" i="1"/>
  <c r="X231" i="1"/>
  <c r="X232" i="1"/>
  <c r="X234" i="1"/>
  <c r="X236" i="1"/>
  <c r="X237" i="1"/>
  <c r="X238" i="1"/>
  <c r="X239" i="1"/>
  <c r="X240" i="1"/>
  <c r="X241" i="1"/>
  <c r="X242" i="1"/>
  <c r="X243" i="1"/>
  <c r="X245" i="1"/>
  <c r="X247" i="1"/>
  <c r="X250" i="1"/>
  <c r="X251" i="1"/>
  <c r="X252" i="1"/>
  <c r="X253" i="1"/>
  <c r="X254" i="1"/>
  <c r="X255" i="1"/>
  <c r="X257" i="1"/>
  <c r="X259" i="1"/>
  <c r="X260" i="1"/>
  <c r="X261" i="1"/>
  <c r="X262" i="1"/>
  <c r="X263" i="1"/>
  <c r="X264" i="1"/>
  <c r="X265" i="1"/>
  <c r="X266" i="1"/>
  <c r="X267" i="1"/>
  <c r="X301" i="1"/>
  <c r="T94" i="1"/>
  <c r="T81" i="1"/>
  <c r="T98" i="1"/>
  <c r="T99" i="1"/>
  <c r="T76" i="1"/>
  <c r="T24" i="1"/>
  <c r="D24" i="1" s="1"/>
  <c r="T39" i="1"/>
  <c r="D39" i="1" s="1"/>
  <c r="T151" i="1"/>
  <c r="D293" i="1"/>
  <c r="T42" i="1"/>
  <c r="T29" i="1"/>
  <c r="D29" i="1" s="1"/>
  <c r="D32" i="1" s="1"/>
  <c r="U20" i="1"/>
  <c r="X20" i="1" s="1"/>
  <c r="T15" i="1"/>
  <c r="T21" i="1"/>
  <c r="T22" i="1"/>
  <c r="D22" i="1" s="1"/>
  <c r="T23" i="1"/>
  <c r="D23" i="1" s="1"/>
  <c r="T25" i="1"/>
  <c r="D25" i="1" s="1"/>
  <c r="T26" i="1"/>
  <c r="D26" i="1" s="1"/>
  <c r="T28" i="1"/>
  <c r="T40" i="1"/>
  <c r="D40" i="1" s="1"/>
  <c r="U41" i="1"/>
  <c r="X41" i="1" s="1"/>
  <c r="T64" i="1"/>
  <c r="T66" i="1"/>
  <c r="T68" i="1"/>
  <c r="T70" i="1"/>
  <c r="T96" i="1"/>
  <c r="T97" i="1"/>
  <c r="T100" i="1"/>
  <c r="T118" i="1"/>
  <c r="T206" i="1"/>
  <c r="T222" i="1"/>
  <c r="T231" i="1"/>
  <c r="T236" i="1"/>
  <c r="T250" i="1"/>
  <c r="T257" i="1"/>
  <c r="T262" i="1"/>
  <c r="T269" i="1"/>
  <c r="T281" i="1"/>
  <c r="T293" i="1"/>
  <c r="T301" i="1"/>
  <c r="T5" i="1"/>
  <c r="U14" i="1"/>
  <c r="U256" i="1"/>
  <c r="X256" i="1" s="1"/>
  <c r="U4" i="1"/>
  <c r="D252" i="1"/>
  <c r="D250" i="1" s="1"/>
  <c r="D291" i="1"/>
  <c r="D281" i="1" s="1"/>
  <c r="D231" i="1"/>
  <c r="D150" i="1"/>
  <c r="D118" i="1" s="1"/>
  <c r="U230" i="1"/>
  <c r="X230" i="1" s="1"/>
  <c r="U276" i="1"/>
  <c r="X276" i="1" s="1"/>
  <c r="U300" i="1"/>
  <c r="X300" i="1" s="1"/>
  <c r="U221" i="1"/>
  <c r="X221" i="1"/>
  <c r="U292" i="1"/>
  <c r="X292" i="1" s="1"/>
  <c r="U235" i="1"/>
  <c r="X235" i="1" s="1"/>
  <c r="U225" i="1"/>
  <c r="X225" i="1" s="1"/>
  <c r="U280" i="1"/>
  <c r="X280" i="1"/>
  <c r="U249" i="1"/>
  <c r="X249" i="1" s="1"/>
  <c r="U268" i="1"/>
  <c r="X268" i="1" s="1"/>
  <c r="D68" i="1"/>
  <c r="D66" i="1"/>
  <c r="D64" i="1"/>
  <c r="X302" i="1"/>
  <c r="X95" i="1"/>
  <c r="U90" i="1"/>
  <c r="X90" i="1" s="1"/>
  <c r="X4" i="1"/>
  <c r="D21" i="1"/>
  <c r="F2" i="42"/>
  <c r="F19" i="42"/>
  <c r="F22" i="42"/>
  <c r="D28" i="1"/>
  <c r="F3" i="42"/>
  <c r="F7" i="42"/>
  <c r="D5" i="1" l="1"/>
  <c r="T116" i="1"/>
  <c r="I115" i="1"/>
  <c r="T115" i="1" s="1"/>
  <c r="U50" i="1"/>
  <c r="W50" i="1" s="1"/>
  <c r="X50" i="1" s="1"/>
  <c r="D33" i="1"/>
  <c r="D3" i="1" s="1"/>
  <c r="U302" i="1"/>
  <c r="T302" i="1" l="1"/>
</calcChain>
</file>

<file path=xl/sharedStrings.xml><?xml version="1.0" encoding="utf-8"?>
<sst xmlns="http://schemas.openxmlformats.org/spreadsheetml/2006/main" count="491" uniqueCount="382">
  <si>
    <t>Autoevaluación y Acreditación</t>
  </si>
  <si>
    <t>Desarrollo Académico</t>
  </si>
  <si>
    <t>Dotación Bibliotecas</t>
  </si>
  <si>
    <t>Archivo documental</t>
  </si>
  <si>
    <t>Planta física</t>
  </si>
  <si>
    <t>Bienestar Universitario</t>
  </si>
  <si>
    <t>Internacionalización</t>
  </si>
  <si>
    <t>Educación Virtual a Distancia</t>
  </si>
  <si>
    <t>FUENTE DE FINANCIACIÓN</t>
  </si>
  <si>
    <t>Formación, Desarrollo y Capacitación Personal Administrativo</t>
  </si>
  <si>
    <t>Formación, Desarrollo y  Capacitación Personal Docente</t>
  </si>
  <si>
    <t>Programa de Seguimiento a Graduados</t>
  </si>
  <si>
    <t>Proyección Social</t>
  </si>
  <si>
    <t>Programa de Becas</t>
  </si>
  <si>
    <t xml:space="preserve"> </t>
  </si>
  <si>
    <t xml:space="preserve"> Desarrollo Tecnológico</t>
  </si>
  <si>
    <t>Desarrollo Administrativo</t>
  </si>
  <si>
    <t>Sistemas Integrados de Gestión de Calidad</t>
  </si>
  <si>
    <t xml:space="preserve">Vinculación de personal que desarrolla los objetivos propuestos por Bienestar Universitario </t>
  </si>
  <si>
    <t>Movilidad Académica</t>
  </si>
  <si>
    <t>Fortalecimiento de los controles de la seguridad informática y licenciamiento en la universidad de Cundinamarca</t>
  </si>
  <si>
    <t>Dotación Laboratorios</t>
  </si>
  <si>
    <t>Nación</t>
  </si>
  <si>
    <t xml:space="preserve">Estampilla Prodesarrollo General </t>
  </si>
  <si>
    <t>Recursos del Balance - Estampilla Pro-Universidades Estatales</t>
  </si>
  <si>
    <t>Recursos del Balance - Impuesto a la Renta - CREE</t>
  </si>
  <si>
    <t xml:space="preserve"> Estrategias de apoyo socio económicos a estudiantes de pregrado para la optimización de la retención estudiantil </t>
  </si>
  <si>
    <t>CAD</t>
  </si>
  <si>
    <t xml:space="preserve">Inclusión </t>
  </si>
  <si>
    <t>Estampilla ProEstatales</t>
  </si>
  <si>
    <t>Estampilla Prodesarrollo Girardot</t>
  </si>
  <si>
    <t>Proyecto modernización laboratorios Girardot</t>
  </si>
  <si>
    <t xml:space="preserve">Valor total proyectos </t>
  </si>
  <si>
    <t xml:space="preserve">Convenio ASCUN  bases de datos Elsevier B.V. </t>
  </si>
  <si>
    <t>Suscripción a la interconexión de los Recursos Electrónicos para las Bibliotecas de la Universidad de Cundinamarca Vigencia 2019</t>
  </si>
  <si>
    <t>Servicios Tecnologicos y/o Profesionales para el fortalecimiento de la investigación</t>
  </si>
  <si>
    <t>Fomento de la Investigación en la Seccional  Girardot</t>
  </si>
  <si>
    <t>Centros de Estudios Agroambientales</t>
  </si>
  <si>
    <t>Estudios para la construcción de los sistemas de tratamiento de agua, en los centros agroambientales de la sede Fusagasugá y la extensión Facatativá</t>
  </si>
  <si>
    <t xml:space="preserve">Implementación del modelo de gestión de la universidad de Cundinamarca </t>
  </si>
  <si>
    <t xml:space="preserve">Gestión de la Escuela de Formación Deportiva </t>
  </si>
  <si>
    <t xml:space="preserve">Desarrollo de proyectos de proyección social universitaria </t>
  </si>
  <si>
    <t xml:space="preserve">Exoneraciones de matricula a estudiantes de la universidad de Cundinamarca </t>
  </si>
  <si>
    <t>Buenas prácticas ganaderas y fortalecimiento a las producciones pecuarias y agrícolas de los centros de estudios agroambientales de la la universidad de Cundinamarca</t>
  </si>
  <si>
    <t xml:space="preserve">Ciencia, Tecnología e Innovación </t>
  </si>
  <si>
    <t xml:space="preserve">Procesos de autoevaluación y acreditación de programas académicos </t>
  </si>
  <si>
    <t xml:space="preserve">Fomento de la formación y aprendizaje </t>
  </si>
  <si>
    <t xml:space="preserve">Gestión documental de la Universidad de Cundinamarca </t>
  </si>
  <si>
    <t>Apoyo profesional especializado para la gestión de servicios de ti y el soporte externo a la plataforma institucional de la universidad de Cundinamarca</t>
  </si>
  <si>
    <t>Gestión de proyectos jovenes investigadores</t>
  </si>
  <si>
    <t xml:space="preserve">Gestión de proyectos por contrapartida con COLCIENCIAS </t>
  </si>
  <si>
    <t>Contratación Internacional</t>
  </si>
  <si>
    <t xml:space="preserve">Convenios Interinstitucionales </t>
  </si>
  <si>
    <t>Convocatorias internas y/o proyectos de interes institucional</t>
  </si>
  <si>
    <t xml:space="preserve">Fortalecimiento Institucional </t>
  </si>
  <si>
    <t xml:space="preserve">En ajustes </t>
  </si>
  <si>
    <t xml:space="preserve">Sin radicar </t>
  </si>
  <si>
    <t>En ajuste</t>
  </si>
  <si>
    <t>Fortalecimiento de la identidad del graduado de la Ucundinamarca</t>
  </si>
  <si>
    <t>Desarrollo del Plan Institucional de Capacitación de Personal Administrativo</t>
  </si>
  <si>
    <t>Programas dirigidos al fomento de habitos y estilos de vida saludable</t>
  </si>
  <si>
    <t>Diseños Arquitectonicos y estudios técnicos  de Edificación para aulas Sede Fusagasugá  (4200 M2 área cubierta construida aprox. distribuida en 5 pisos con 45 aluas de 64M2 para 35 estudiantes en promedio cada una, con una sala de profesores de 120 M2; 400M2 área libre construida primer piso aprox. para  plazoletas, alamedas, circulaciones.)</t>
  </si>
  <si>
    <t>Interventoria a los diseños técnicos (electricos, hidraulicos, sanitarios, mecanicos, estructurales, de redes) de aulas para la Sede Fusagasugá  (4200 M2 área cubierta construida aprox. distribuida en 5 pisos con 45 aluas de 64M2 para 35 estudiantes en promedio cada una, con una sala de profesores de 120 M2; 400M2 área libre construida primer piso aprox. para  plazoletas, alamedas, circulaciones.)</t>
  </si>
  <si>
    <t xml:space="preserve">Estado </t>
  </si>
  <si>
    <t>Ejecución a Febrero</t>
  </si>
  <si>
    <t>Ejecución Abril</t>
  </si>
  <si>
    <t>Ejecucion Junio</t>
  </si>
  <si>
    <t>%</t>
  </si>
  <si>
    <t xml:space="preserve">Para visto bueno </t>
  </si>
  <si>
    <t xml:space="preserve">Dirección de Autoevaluación y Acreditación </t>
  </si>
  <si>
    <t xml:space="preserve">Adecuación de la zona de lectura de la biblioteca de la seccional Girardot </t>
  </si>
  <si>
    <t xml:space="preserve">Administrador del Rubro </t>
  </si>
  <si>
    <t xml:space="preserve">No. </t>
  </si>
  <si>
    <t xml:space="preserve">Contratar el estudio para el diseño de la señalización con enfoque inclusivo de la universidad de Cundinamarca </t>
  </si>
  <si>
    <t xml:space="preserve">Tecnología Educativa </t>
  </si>
  <si>
    <t xml:space="preserve">Director de Planeación Institucional </t>
  </si>
  <si>
    <t>Decano de la Facultad de Educación Física</t>
  </si>
  <si>
    <t>Jefe Unidad de Apoyo Académico</t>
  </si>
  <si>
    <t xml:space="preserve">Jefe de Archivo y Correspondecia </t>
  </si>
  <si>
    <t xml:space="preserve">Director de Investigación </t>
  </si>
  <si>
    <t>GASTOS RELACIONADOS CON EL CUMPLIMIENTO DE CONDICIONES REQUERIDAS PARA LA IMPLEMENTACIÓN DEL PROCESO DE  AUTOEVALUACIÓN, REGISTRO CALIFICADO Y ACREDITACIÓN DE PROGRAMAS.</t>
  </si>
  <si>
    <t>SERVICIO DE LOGÍSTICA PARA EL DESARROLLO DE LA PREPARACIÓN Y REALIZACIÓN DE LA VISITAS DE PARES AMIGOS Y PARES ACADÉMICOS.</t>
  </si>
  <si>
    <t>PRESTAR SERVICIOS PROFESIONALES EN LA DIRECCIÓN DE AUTOEVALUACIÓN Y ACREDITACIÓN ELABORANDO DOCUMENTOS MAESTROS ASOCIADOS AL PROCESO DE OBTENCIÓN DE REGISTRO CALIFICADO DE PROGRAMAS ACADÉMICOS EN EL MARCO DEL CONVENIO SUSCRITO ENTRE LA UNIVERSIDAD DE CUNDINAMARCA Y LA UNIVERSIDAD PEDAGÓGICA Y TECNOLÓGICA DE COLOMBIA.</t>
  </si>
  <si>
    <t>PRESTAR SERVICIOS PROFESIONALES EN LA DIRECCIÓN DE AUTOEVALUACIÓN Y ACREDITACIÓN APOYANDO LA CONSOLIDACIÓN, VERIFICACIÓN Y ACTUALIZACIÓN DE DOCUMENTOS ASOCIADOS AL PROCESO DE ASEGURAMIENTO DE LA CALIDAD ACADÉMICA CON MIRAS A LA RENOVACIÓN, ACREDITACIÓN Y MEJORAMIENTO DE LA OFERTA ACADÉMICA DE LA UNIVERSIDAD DE CUNDINAMARCA, A SU VEZ APOYAR LA GESTIÓN ADMINISTRATIVA Y ESTRATÉGICA DE LA DIRECCIÓN.</t>
  </si>
  <si>
    <t>RESTAR SERVICIOS PROFESIONALES EN LA DIRECCIÓN DE AUTOEVALUACIÓN Y ACREDITACIÓN PARA CONSTRUIR Y AJUSTAR LOS DOCUMENTOS MAESTROS DE LA MAESTRÍA "CONOCIMIENTO Y CULTURA EN AMÉRICA LATINA" Y DEL DOCTORADO "CONOCIMIENTO Y CULTURA EN AMÉRICA LATINA" LOS CUALES SE ELABORAN EN EL MARCO DEL CONVENIO SUSCRITO CON IPECAL.</t>
  </si>
  <si>
    <t>PRESTAR SERVICIOS PROFESIONALES EN LA DIRECCIÓN DE AUTOEVALUACIÓN Y ACREDITACIÓN ASESORANDO LOS PROCESOS DEL SISTEMA DE ASEGURAMIENTO DE LA CALIDAD ACADÉMICA CON MIRAS A LA OBTENCIÓN, RENOVACIÓN DE REGISTRO CALIFICADO, ACREDITACIÓN, REACREDITACIÓN Y MEJORAMIENTO DE LA OFERTA ACADÉMICA DE LA UNIVERSIDAD DE CUNDINAMARCA.</t>
  </si>
  <si>
    <t xml:space="preserve">REALIZAR LA CAMPAÑA DE CONDICIONES NECESARIAS PARA GARANTIZAR EL DESARROLLO DEL PROCESO DE AUTOEVALUACIÓN EN SUS CORRESPONDIENTES FASES. </t>
  </si>
  <si>
    <t>ASESORÍA, DESARROLLO Y SEGUIMIENTO AL PROCESO DE RESIGNIFICACIÓN CURRICULAR</t>
  </si>
  <si>
    <t>DISEÑAR, SOCIALIZAR, DIVULGAR Y PONER EN MARCHA LA RUTA INSTITUCIONAL DE MEJORAMIENTO DE RESULTADOS DE LAS PRUEBAS SABER PRO</t>
  </si>
  <si>
    <t>No. 12</t>
  </si>
  <si>
    <t>No. 18</t>
  </si>
  <si>
    <t xml:space="preserve">CONTRATAR EL SERVICIO DE DESINFECCIÓN O DESODORACIÓN (FUMIGACIÓN) PARA TODAS LAS SEDES DE LA UNIVERSIDAD </t>
  </si>
  <si>
    <t xml:space="preserve">ADQUIRIR LOS SUMINISTROS DE OFICINA PARA LAS SEDES DE LA UNIVERSIDAD </t>
  </si>
  <si>
    <t>No. 3</t>
  </si>
  <si>
    <t>Fecha de Radicado: 
2019-01-18</t>
  </si>
  <si>
    <t xml:space="preserve">Fecha de Radicado: 
2019-01-31 </t>
  </si>
  <si>
    <t>Fecha de Radicado: 
2019-01-10</t>
  </si>
  <si>
    <t>DOTACIÓN DEL ARCHIVO DE LA SECCIONAL GIRARDOT DE LA UNIVERSIDAD DE CUNDINAMARCA</t>
  </si>
  <si>
    <t>Prestar los servicios para brindar apoyo y  acompañamiento en el procedimiento de  transferencia de resultados de investigación, así como apoyar propiamente a los investigadores en la ejecución financiera de los proyectos de investigación aprobados en convocatorias internas, externas y/o en el marco de convenios entre otras actividades de fortalecimiento de la investigación en la sede, seccionales y extensiones de la universidad de Cundinamarca</t>
  </si>
  <si>
    <t>Prestar los servicios profesionales para brindar apoyo y  acompañamiento en la formulación, estructuración y desarrollo de proyectos para el sistema general de regalías del fondo de ciencia, tecnología e innovación bajo la metodología del marco lógico mml y mga.</t>
  </si>
  <si>
    <t>Prestar los servicios profesionales como coordinador (a) del procedimiento semilleros de investigación de la universidad de Cundinamarca, entre otras actividades de fortalecimiento a la investigación.</t>
  </si>
  <si>
    <t xml:space="preserve">Prestar los servicios profesionales para el manejo de portal web de la dirección de investigación, el sistema de revistas de la universidad y el apoyo del sistema de gestión de la calidad de ciencia, tecnología e investigación, entre otras actividades de fortalecimiento  a la investigación. </t>
  </si>
  <si>
    <t xml:space="preserve">Prestar los servicios profesionales para brindar apoyo y acompañamiento en el desarrollo del convenio interinstitucional de cooperación entre la universidad nacional de Colombia- sede Bogotá y la universidad de Cundinamarca y demás actividades que fortalezcan el proceso de ciencia, tecnología e innovación. </t>
  </si>
  <si>
    <t>Prestar los servicios profesionales como contador público, para brindar  acompañamiento, asesoría y control de los procesos de investigación que desarrollen los grupos  de investigación del programa de contaduría pública de la universidad de Cundinamarca. Adelantar proyectos de investigación y producción científica y tecnológica con el fin de fortalecer los indicadores de ciencia, tecnología e innovación con su producción</t>
  </si>
  <si>
    <t>Prestar los servicios profesionales para el fortalecimiento de la investigación con productos de ciencia, tecnología e innovación, desarrollando proyectos de investigación y fortaleciendo así mismo él grupo de investigación fitomejoramiento y biotecnología de cultivos del Sumapaz</t>
  </si>
  <si>
    <t xml:space="preserve">Prestar los servicios profesionales como corrector de estilo de  la universidad de Cundinamarca. </t>
  </si>
  <si>
    <t xml:space="preserve">Contrapartida de la universidad de Cundinamarca: convenio marco de cooperación académica celebrado entre la universidad de Cundinamarca y la universidad de la sabana </t>
  </si>
  <si>
    <t>No. 15</t>
  </si>
  <si>
    <t xml:space="preserve">Financiación de proyectos de investigación por contrapartidas de Colciencias </t>
  </si>
  <si>
    <t xml:space="preserve">Contrapartida efectivo de la universidad de Cundinamarca para la vinculación de un joven investigador y apoyo financiero para el desarrollo de proyectos </t>
  </si>
  <si>
    <t>Financiar los gastos de la Direccion de Investigación para el fortalecimiento de sus procesos (fondo renovable- de conformidad con la Resolución No.033 del 15 de Marzo de 2013)</t>
  </si>
  <si>
    <t>Membresía a la RED COLOMBIANA DE SEMILLEROS DE INVESTIGACION (Red COLSI) NODO BOGOTA- CUNDINAMARCA para la vigencia 2019.</t>
  </si>
  <si>
    <t>Financiación de ponencias nacionales  en lo referente a alojamiento, manutención, inscripción, Tiquetes aereos o terrestres.s (docentes investigadores )</t>
  </si>
  <si>
    <t>Prestar los servicios profesionales para realizar el acompañamiento, asesoría y control de los procesos de investigación de los grupos de investigación del programa de administración de empresas de la Universidad de Cundinamarca, extensión Facatativá, a fin de fortalecer e incrementar la productividad científica y tecnológica.</t>
  </si>
  <si>
    <t>PRESTAR LOS SERVICIOS PROFESIONALES COMO COORDINADOR (A) DE INVESTIGACIÓN SECCIONAL GIRARDOT, ENTRE OTRAS ACTIVIDADES DE FORTALECIMIENTO A LA INVESTIGACIÓN.</t>
  </si>
  <si>
    <t>PRESTAR LOS SERVICIOS PROFESIONALES PARA REALIZAR EL ACOMPAÑAMIENTO, ASESORÍA Y CONTROL DE LOS PROCESOS DE INVESTIGACIÓN DE LOS GRUPOS DE INVESTIGACIÓN DE LA SECCIONAL GIRARDOT DE LA UNIVERSIDAD DE CUNDINAMARCA, A FIN DE FORTALECER E INCREMENTAR LA PRODUCTIVIDAD CIENTÍFICA Y TECNOLÓGICA. (INVESTIGADOR)</t>
  </si>
  <si>
    <t>FINANCIACIÓN DE PRODUCTOS DERIVADOS DE PROYECTOS DE INVESTIGACIÓN SECCIONAL GIRARDOT (TRANSFERENCIA DE RESULTADOS)</t>
  </si>
  <si>
    <t>Pruebas de brucelosis bovina y tuberculosis bovina en los centros de estudios agroambientales la esperanza y el tíbar perteneciente a la universidad de Cundinamarca.</t>
  </si>
  <si>
    <t xml:space="preserve">Vinculación del personal a termino fijo especializado en el soporte de los servicios tecnológicos de la universidad de Cundinamarca  para el IPA </t>
  </si>
  <si>
    <t xml:space="preserve">Actualizaciones y mejoras a las aplicaciones externas (estas necesidades se determinan a necesidad de los procesos administrativos y académicos al inicio de semestre con el fin de solicitar se han ajustados a la universidad de pamplona) </t>
  </si>
  <si>
    <t>Desarrollos externos (se realizan contrataciones de personal ops y contratos de necesidades especificas y prioritarias que no pueden ser atendidas por el cronograma de desarrollo del proceso)</t>
  </si>
  <si>
    <t>Pago de membrecía de uso de código de barras</t>
  </si>
  <si>
    <t>Software especializado (15 - 20 licencias)</t>
  </si>
  <si>
    <t xml:space="preserve">Certificado de seguridad plataforma web (plataforma institucional, aulas virtuales, portal universitario, sistema de bibliotecas) </t>
  </si>
  <si>
    <t>Licenciamiento antivirus de 2000 - 3000 equipos</t>
  </si>
  <si>
    <t xml:space="preserve">Soporte oracle (1 servidor) </t>
  </si>
  <si>
    <t xml:space="preserve">Contratar el servicio de plan día de alimentación para los estudiantes de la universidad de Cundinamarca, sede Fusagasugá. </t>
  </si>
  <si>
    <t>Contratar el servicio de restaurante y plan día de alimentación  universitario para los estudiantes de la universidad de Cundinamarca, seccional Girardot.</t>
  </si>
  <si>
    <t xml:space="preserve">Contratar el servicio de hogar universitario para los estudiantes de la universidad de Cundinamarca, sede Fusagasugá. </t>
  </si>
  <si>
    <t>Contratar el servicio de restaurante universitario para los estudiantes de la universidad de Cundinamarca, sede Fusagasugá.</t>
  </si>
  <si>
    <t>Contratar el servicio de hogar universitario para los estudiantes de la universidad de Cundinamarca, seccional Girardot.</t>
  </si>
  <si>
    <t>Contratar el servicio de  plan complementario de alimentación para los estudiantes de la universidad de Cundinamarca, extensión chía</t>
  </si>
  <si>
    <t>Contratar el servicio de hogar universitario para los estudiantes de la universidad de Cundinamarca, seccional Ubaté.</t>
  </si>
  <si>
    <t>Contratar el servicio de restaurante universitario para los estudiantes de la universidad de Cundinamarca, extensión Zipaquirá.</t>
  </si>
  <si>
    <t>Contratar el servicio de restaurante universitario para los estudiantes de la universidad de Cundinamarca, seccional Ubaté.</t>
  </si>
  <si>
    <t>Contratar el servicio de  plan complementario de alimentación para los estudiantes de la universidad de Cundinamarca, seccional Ubaté.</t>
  </si>
  <si>
    <t xml:space="preserve">Contratar el servicio de plan día de alimentación para los estudiantes de la universidad de Cundinamarca, extensión Facatativa. </t>
  </si>
  <si>
    <t>Contratar el servicio de restaurante universitario para los estudiantes de la universidad de Cundinamarca, extensión Soacha.</t>
  </si>
  <si>
    <t xml:space="preserve">Contratar el servicio de restaurante y hogar universitario para los estudiantes de la universidad de Cundinamarca, extensión Facatativa. </t>
  </si>
  <si>
    <t>Apoyo logístico para el desarrollo de la jornada de inducción de los estudiantes que ingresan a el iipa 2019, en la universidad de Cundinamarca.</t>
  </si>
  <si>
    <t>PRESTAR SERVICIOS PROFESIONALES EN PSICOLOGÍA Y FORMACION INTEGRAL EN LA OFICINA DE BIENESTAR UNIVERSITARIO DE LA UNIVERSIDAD DE CUNDINAMARCA.</t>
  </si>
  <si>
    <t>PRESTAR SERVICIOS PROFESIONALES EN LA DIRECCIÓN DE BIENESTAR UNIVERSITARIO COMO FISIOTERAPEUTA EN LA SEDE DE FUSAGASUGÁ DE LA UNIVERSIDAD DE CUNDINAMARCA</t>
  </si>
  <si>
    <t>PRESTAR SERVICIOS PROFESIONALES COMO PSICÓLOGA DE PERMANENCIA EN LA UNIVERSIDAD DE CUNDINAMARCA, SEDE FUSAGASUGÁ.</t>
  </si>
  <si>
    <t>PRESTAR SERVICIOS DE AUXILIAR DE ENFERMERÍA EN LA DIRECCIÓN DE BIENESTAR UNIVERSITARIO DE LA UNIVERSIDAD DE CUNDINAMARCA, SEDE FUSAGASUGÁ.</t>
  </si>
  <si>
    <t>PRESTAR SERVICIOS PROFESIONALES COMO ENFERMERA PROFESIONAL DE LA DIRECCIÓN DE BIENESTAR UNIVERSITARIO DE LA UNIVERSIDAD DE CUNDINAMARCA, SECCIONAL GIRARDOT</t>
  </si>
  <si>
    <t>PRESTAR SERVICIOS PROFESIONALES EN LA DIRECCIÓN DE BIENESTAR UNIVERSITARIO COMO COORDINADORA Y COMO PSICÓLOGA EN LA UNIVERSIDAD DE CUNDINAMARCA, EXTENSIÓN ZIPAQUIRÁ.</t>
  </si>
  <si>
    <t>PRESTAR SERVICIOS PROFESIONALES EN LOS PROYECTOS CULTURALES DIRECCIONADOS DESDE BIENESTAR UNIVERSITARIO HACIA LA COMUNIDAD DE LA UNIVERSIDAD DE CUNDINAMARCA.</t>
  </si>
  <si>
    <t>PRESTAR SERVICIOS COMO AUXILIAR DE ENFERMERÍA PARA LA DIRECCIÓN DE BIENESTAR UNIVERSITARIO DE LA UNIVERSIDAD DE CUNDINAMARCA, DE LA SECCIONAL UBATÉ.</t>
  </si>
  <si>
    <t>PRESTAR SERVICIOS PROFESIONALES COMO TRABAJADORA SOCIAL EN LA DIRECCIÓN DE BIENESTAR UNIVERSITARIO DE LA UNIVERSIDAD DE CUNDINAMARCA, SEDE FUSAGASUGA.</t>
  </si>
  <si>
    <t>PRESTAR SERVICIOS TÉCNICOS EN LA OFICINA DE BIENESTAR UNIVERSITARIO DE LA UNIVERSIDAD DE CUNDINAMARCA, SEDE FUSAGASUGÁ.</t>
  </si>
  <si>
    <t>PRESTAR SERVICIOS PROFESIONALES EN LOS PROYECTOS DEPORTIVOS DIRECCIONADOS DESDE BIENESTAR UNIVERSITARIO HACIA LA COMUNIDAD DE LA UNIVERSIDAD DE CUNDINAMARCA</t>
  </si>
  <si>
    <t>PRESTAR SERVICIOS COMO AUXILIAR DE ENFERMERÍA EN LA DIRECCIÓN DE BIENESTAR UNIVERSITARIO DE LA UNIVERSIDAD DE CUNDINAMARCA EXTENSIÓN FACATATIVÁ.</t>
  </si>
  <si>
    <t>PRESTAR SERVICIOS PROFESIONALES COMO COORDINADORA EN LA DIRECCIÓN DE BIENESTAR UNIVERSITARIO DE LA UNIVERSIDAD DE CUNDINAMARCA, EXTENSIÓN CHÍA.</t>
  </si>
  <si>
    <t>PRESTAR SERVICIOS PROFESIONALES COMO COORDINADORA Y TRABAJADORA SOCIAL EN LA DIRECCIÓN DE BIENESTAR UNIVERSITARIO DE LA UNIVERSIDAD DE CUNDINAMARCA, EXTENSIÓN FACATATIVÁ.</t>
  </si>
  <si>
    <t>PRESTAR SERVICIOS COMO AUXILIAR DE ENFERMERÍA PARA LA DIRECCIÓN DE BIENESTAR UNIVERSITARIO DE LA UNIVERSIDAD DE CUNDINAMARCA, EXTENSIÓN ZIPAQUIRÁ</t>
  </si>
  <si>
    <t>PRESTAR SERVICIOS COMO AUXILIAR DE ENFERMERÍA PARA LA DIRECCIÓN DE BIENESTAR UNIVERSITARIO DE LA UNIVERSIDAD DE CUNDINAMARCA, SECCIONAL UBATÉ</t>
  </si>
  <si>
    <t>PRESTAR SERVICIOS TÉCNICOS EN LA DIRECCIÓN DE BIENESTAR UNIVERSITARIO DE LA UNIVERSIDAD DE CUNDINAMARCA, SECCIONAL GIRARDOT.</t>
  </si>
  <si>
    <t>PRESTAR SERVICIOS PROFESIONALES COMO COORDINADORA Y PSICÓLOGA EN LA OFICINA DE BIENESTAR UNIVERSITARIO, DE LA UNIVERSIDAD DE CUNDINAMARCA , EXTENSIÓN SOACHA.</t>
  </si>
  <si>
    <t>PRESTAR SERVICIOS PROFESIONALES COMO PSICÓLOGA EN LA DIRECCIÓN DE BIENESTAR UNIVERSITARIO EXTENSIÓN FACATATIVÁ.</t>
  </si>
  <si>
    <t>PRESTAR SERVICIOS COMO AUXILIAR DE ENFERMERÍA PARA LA DIRECCIÓN DE BIENESTAR UNIVERSITARIO DE LA UNIVERSIDAD DE CUNDINAMARCA, EXTENSIÓN CHIA</t>
  </si>
  <si>
    <t>PRESTAR SERVICIOS PROFESIONALES COMO FISIOTERAPEUTA EN LA UNIVERSIDAD DE CUNDINAMARCA, SEDE FUSAGASUGÁ.</t>
  </si>
  <si>
    <t>PRESTAR SERVICIOS PROFESIONALES COMO FISIOTERAPEUTA EN LA DIRECCIÓN DE BIENESTAR UNIVERSITARIO DE LA UNIVERSIDAD DE CUNDINAMARCA, EXTENSIONES SOACHA Y ZIPAQUIRÁ.</t>
  </si>
  <si>
    <t>PRESTAR SERVICIOS PROFESIONALES COMO PSICÓLOGA EN LA DIRECCIÓN DE BIENESTAR UNIVERSITARIO, SECCIONAL GIRARDOT.</t>
  </si>
  <si>
    <t>PRESTAR SERVICIOS PROFESIONALES COMO PSICÓLOGA EN LA DIRECCIÓN DE BIENESTAR UNIVERSITARIO DE LA UNIVERSIDAD DE CUNDINAMARCA, SECCIONAL UBATÉ</t>
  </si>
  <si>
    <t>PRESTAR SERVICIOS COMO AUXILIAR DE ENFERMERÍA PARA LA DIRECCIÓN DE BIENESTAR UNIVERSITARIO DE LA UNIVERSIDAD DE CUNDINAMARCA, EXTENSIÓN CHÍA.</t>
  </si>
  <si>
    <t>PRESTAR SERVICIOS COMO AUXILIAR DE ENFERMERÍA PARA LA DIRECCIÓN DE BIENESTAR UNIVERSITARIO DE LA UNIVERSIDAD DE CUNDINAMARCA, EXTENSIÓN FACATATIVÁ</t>
  </si>
  <si>
    <t>PRESTAR SERVICIOS PROFESIONALES COMO ENFERMERO EN LA DIRECCIÓN DE BIENESTAR UNIVERSITARIO DE LA UNIVERSIDAD DE CUNDINAMARCA, SEDE FUSAGASUGÁ</t>
  </si>
  <si>
    <t>PRESTAR SERVICIOS PROFESIONALES COMO AUXILIAR DE ENFERMERIA PARA LA DIRECCIÓN DE BIENESTAR UNIVERSITARIO DE LA UNIVERSIDAD DE CUNDINAMARCA EXTENSIÓN SOACHA</t>
  </si>
  <si>
    <t>PRESTAR SERVICIOS PROFESIONALES COMO HIGIENISTA ORAL PARA LA DIRECCIÓN DE BIENESTAR UNIVERSITARIO DE LA UNIVERSIDAD DE CUNDINAMARCA EXTENSIÓN SOACHA</t>
  </si>
  <si>
    <t>PRESTAR SERVICIOS COMO TÉCNICO EN LA DIRECCIÓN DE BIENESTAR UNIVERSITARIO DE LA UNIVERSIDAD DE CUNDINAMARCA, SEDE FUSAGASUGÁ</t>
  </si>
  <si>
    <t>VINCULACIÓN DE PERSONAL EN LA DIRECCIÓN DE BIENESTAR UNIVERSITARIO EN EL IIPA DE LA UNIVERSIDAD DE CUNDINAMARCA</t>
  </si>
  <si>
    <t>Servicio de conectividad permanente y mejoramiento continuo de la infraestructura de interconexión (WAN, LAN y WiFi) para la Universidad de Cundinamarca</t>
  </si>
  <si>
    <t>Transferencias del Ministerio de Educación</t>
  </si>
  <si>
    <t>Coopertaivas</t>
  </si>
  <si>
    <t>Recursos del Balance - Estampilla Prodesarrollo Girardot</t>
  </si>
  <si>
    <t>Desarrollo del plan de formación y capacitación del personal administrativo</t>
  </si>
  <si>
    <t>Pago de capacitaciones, seminarios y encuentros para personal administrativo de planta</t>
  </si>
  <si>
    <t xml:space="preserve">Convocatoria interna para el apoyo en formación pos gradual de los profesores en el nivel de maestrías, doctorados y posgrados </t>
  </si>
  <si>
    <t xml:space="preserve">Participación en el desarrollo de los circuitos de formación, innovación, evaluación y capacitaciones ofertados a través de la escuela de formación y aprendizaje docente </t>
  </si>
  <si>
    <t>Fortalecer la participación de los profesores en eventos académicos de carácter disciplinar</t>
  </si>
  <si>
    <t>Impresión de material publicitario para las actividades programas de acuerdo al MIPG</t>
  </si>
  <si>
    <t>PRESTAR SERVICIOS PROFESIONALES DE INGENIERA INDUSTRIAL PARA COORDINAR, ASESORAR Y REALIZAR GESTIÓN DE LAS ACTIVIDADES DE ALISTAMIENTO PARA LA CERTIFICACIÓN DE LOS SISTEMAS INTEGRADOS DE GESTIÓN DE LA UNIVERSIDAD DE CUNDINAMARCA.</t>
  </si>
  <si>
    <t>PRESTAR SERVICIOS PROFESIONALES COMO INGENIERO AMBIENTAL PARA APOYAR LAS ACTIVIDADES DE ALISTAMIENTO PARA LA CERTIFICACIÓN DE LAS NORMAS RELACIONADAS CON EL SISTEMA DE GESTIÓN AMBIENTAL DE LA UNIVERSIDAD DE CUNDINAMARCA</t>
  </si>
  <si>
    <t>PRESTAR SERVICIOS PROFESIONALES COMO INGENIERO AMBIENTAL PARA APOYAR LAS ACTIVIDADES DE ALISTAMIENTO PARA LA CERTIFICACIÓN DE LAS NORMAS RELACIONADAS CON EL SISTEMA DE GESTIÓN AMBIENTAL DE LA UNIVERSIDAD DE CUNDINAMARCA EN EL NODO CENTRO (EXTENSIONES FACATATIVA Y SOACHA)</t>
  </si>
  <si>
    <t>PRESTAR SERVICIOS PROFESIONALES DE ECONOMISTA PARA APOYAR EL MANTENIMIENTO DEL SISTEMA DE GESTIÓN DE LA CALIDAD Y LAS ACTIVIDADES DE ALISTAMIENTO PARA LA CERTIFICACIÓN DE LAS NORMAS RELACIONADAS CON EL SISTEMA DE GESTIÓN DE LA CALIDAD DE LA UNIVERSIDAD DE CUNDINAMARCA.</t>
  </si>
  <si>
    <t>RESTAR SERVICIOS PROFESIONALES COMO INGENIERA EN PROCESOS INDUSTRIALES PARA APOYAR EL MANTENIMIENTO DEL SISTEMA DE GESTION DE LA CALIDAD Y LAS ACTIVIDADES DE ALISTAMIENTO PARA LA CERTIFICACIÓN DE LAS NORMAS RELACIONADAS CON EL SISTEMA DE GESTIÓN DE LA CALIDAD DE LA UNIVERSIDAD DE CUNDINAMARCA.</t>
  </si>
  <si>
    <t>PRESTAR SERVICIOS PROFESIONALES DE INGENIERA AMBIENTAL PARA COORDINAR, ASESORAR Y REALIZAR GESTION DE LAS ACTIVIDADES DE ALISTAMIENTO PARA CERTIFICACIÓN DE LAS NORMAS DEL SISTEMA DE GESTION AMBIENTAL DE LA UNIVERSIDAD DE CUNDINAMARCA</t>
  </si>
  <si>
    <t>Auditoria al sistema integrado de gestión</t>
  </si>
  <si>
    <t>Auditoria de certificación con icontec - ISO 9001:2015</t>
  </si>
  <si>
    <t>Apoyo logístico para el desarrollo de actividades de fomento y promoción de la gestión de calidad</t>
  </si>
  <si>
    <t>Proyecto voluntariado internacional con AIESEC</t>
  </si>
  <si>
    <t>PRESTAR SERVICIOS COMO PROFESIONAL EN LENGUAS MODERNAS PARA LIDERAR EL FORTALECIMIENTO DE LA INTERNACIONALIZACIÓN EN LOS PROGRAMAS Y EL DESARROLLO DE LAS POLÍTICAS DEL EJE ESTRATÉGICO Â¿DIALOGANDO CON EL MUNDOÂ¿, QUE REQUIERA LA UNIVERSIDAD DE CUNDINAMARCA CON EL FIN DE ASEGURAR LA CALIDAD EDUCATIVA DE LA MISMA.</t>
  </si>
  <si>
    <t>PRESTAR SERVICIOS DE NATIVO EN LENGUA INGLESA PARA PROMOVER E INCENTIVAR EL BILINGUISMO EN LA COMUNIDAD ACADÉMICA DE LA UNIVERSIDAD DE CUNDINAMARCA.</t>
  </si>
  <si>
    <t>PRESTAR SERVICIOS PROFESIONALES EN LENGUAS MODERNAS PARA APOYAR EL PROCESO DE INTERNACIONALIZACION EN EL DESARROLLO DE LAS POLITICAS DEL EJE ESTRATEGICO DIALOGANDO CON EL MUNDO, QUE REQUIERA LA UNIVERSIDAD DE CUNDINAMARCA.</t>
  </si>
  <si>
    <t>Servicio especializado para la implementación de módulos de interoperabilidad del sistema académico, plataforma de gestión de aprendizaje (moodle), plan de aprendizaje y sistema calificador de la universidad de Cundinamarca.</t>
  </si>
  <si>
    <t>Prestar sus servicios profesionales en la realización del diseño pedagógico e instruccional en el proceso de virtualización de contenidos educativos y diseñar estrategias desde lo pedagógico de los proyectos educativos llevados a cabo en el marco del medit por la oficina de educación virtual y a distancia de la universidad de Cundinamarca.</t>
  </si>
  <si>
    <t>Prestar sus servicios profesionales en el acompañamiento de los aspectos tecnológicos y pedagógicos de la administración y uso de la plataforma de gestión de aprendizaje institucional de los proyectos educativos llevados a cabo en el marco del medit por la oficina de educación virtual y a distancia de la universidad de Cundinamarca.</t>
  </si>
  <si>
    <t>Prestar sus servicios profesionales para realizar la administración del servidor de la plataforma educativa institucional y el acompañamiento en la implementación y uso de la misma según los proyectos educativos llevados a cabo en el marco del medit por la oficina de educación virtual y a distancia de la universidad de Cundinamarca.</t>
  </si>
  <si>
    <t>Prestar sus servicios profesionales para desarrollar y brindar soporte del backend y frontend de los recursos educativos digitales que conformen los proyectos educativos llevados a cabo en el marco del medit por la oficina de educación virtual y a distancia de la universidad de Cundinamarca.</t>
  </si>
  <si>
    <t>Prestar sus servicios profesionales en la gestión de los proyectos de virtualización de contenidos educativos desde la fase de análisis hasta su implementación llevados a cabo en el marco del medit por la oficina de educación virtual y a distancia de la universidad de Cundinamarca.</t>
  </si>
  <si>
    <t>Prestar sus servicios profesionales en la elaboración y revisión de documentos que conformen los proyectos educativos llevados a cabo en el marco del medit por la oficina de educación virtual y a distancia de la universidad de Cundinamarca.</t>
  </si>
  <si>
    <t>Prestar sus servicios profesionales para llevar a cabo la consolidación e implementación de estrategias pedagógicas, comunicativas y de gestión en la dinamización del laboratorio profesor siglo 21 según los proyectos educativos llevados a cabo en el marco del medit por la oficina de educación virtual y a distancia de la universidad de Cundinamarca.</t>
  </si>
  <si>
    <t>Prestar sus servicios profesionales para llevar a cabo la revisión, actualización y montaje en la plataforma moodle de los proyectos educativos virtualizados en el marco del medit por la oficina de educación virtual y a distancia de la universidad de Cundinamarca.</t>
  </si>
  <si>
    <t>Prestar servicios profesionales para la realización, revisión y actualización de las producciones audiovisuales que conformen los proyectos educativos llevados a cabo en el marco del medit por la oficina de educación virtual y a distancia de la universidad de Cundinamarca.</t>
  </si>
  <si>
    <t>Servicio de catering para las actividades dirigidas a los graduados de sede, seccionales y extensiones de la universidad de Cundinamarca en el periodo de 2019 según las características de la oficina de graduados (incluido servicio en mesa y utensilios</t>
  </si>
  <si>
    <t>Apoyo logístico para la realización de los diferentes eventos en los que participa y organiza la oficina de graduados o requeridos para su correcto funcionamiento, a nivel interno, en sedes, seccionales y extensiones o a nivel externo</t>
  </si>
  <si>
    <t>Adquisición de elementos e insumos necesarios para el fortalecimiento de la imagen institucional de la oficina de graduados de la Cundinamarca para la sede, seccionales y extensiones</t>
  </si>
  <si>
    <t>Servicios artísticos, culturales y académicos de promoción a graduados en sede, seccionales y extensiones</t>
  </si>
  <si>
    <t>Actualización de base de datos y seguimiento de graduados de la universidad de Cundinamarca</t>
  </si>
  <si>
    <t>Prestación de servicios profesionales para la creación y socialización y aprobación del estatuto del graduado.</t>
  </si>
  <si>
    <t xml:space="preserve">Fortalecimiento de la imagen institucional </t>
  </si>
  <si>
    <t xml:space="preserve">Contratrar la elaboración de videos institucionales en el marco de los 50 años de la universidad </t>
  </si>
  <si>
    <t xml:space="preserve">Impresión del libro de los 50 años de la universidad en edición de lujo y edición de venta </t>
  </si>
  <si>
    <t xml:space="preserve">Logistica para las actividades a desarrollar en el marco de los 50 años de la universidad de Cundinamarca </t>
  </si>
  <si>
    <t xml:space="preserve">Prestar servicios para la ontratación de personal de apoyo para la planeación, gestión y desarrollo de actividades programadas  en el marco de los 50 años de la universidad </t>
  </si>
  <si>
    <t xml:space="preserve">Impresión de reconocimientos que la universidad realizara en el marco de los 50 años </t>
  </si>
  <si>
    <t>Recursos del Balance - Estampilla Prodesarrollo Bojacá</t>
  </si>
  <si>
    <t xml:space="preserve">Dotación del Laboratorio de digitalización musical del programa de musica de la extensión Zipaquirá </t>
  </si>
  <si>
    <t xml:space="preserve">Adecuación y mejoamiento del laboratorio de endurecimiento de tejido vegetal del facultad de Ciencias Agropecuarias en la sede Fusagasugá </t>
  </si>
  <si>
    <t>Proyecto modernización laboratorios Facatativá</t>
  </si>
  <si>
    <t xml:space="preserve">Total Presupuesto </t>
  </si>
  <si>
    <t>Contratar la elaboración de los instrumentos archivisitcos de la universidad de Cundianmarca</t>
  </si>
  <si>
    <t>Vinculación de docentes tco investigadores IPA</t>
  </si>
  <si>
    <t>Vinculación de docentes tco investigadores IIPA</t>
  </si>
  <si>
    <t xml:space="preserve">
Financiación proyectos de investigación Seccional Girardot: 
1. "VALIDACIÓN DE TÉCNICAS ANALÍTICAS (Volumétricas, Electrodos Selectivos y de Espectroscopía Visible) PARA EL ANÁLISIS DE AGUAS DE LA REGIÓN DEL ALTO MAGDALENA" del grupo de investigación "GRUPO UDECINO DE INVESTIGACIÓN AMBIENTAL “GUIA”" perteneciente a la Facultad de Ciencias Agropecuarias.
2. Conocimiento e importancia del consentimiento informado en la investigación de estudiantes de una universidad pública de Girardot, periodo 2018” del grupo de investigación SATTWA "Verdad, Bondad, Realidad, Pureza
</t>
  </si>
  <si>
    <t xml:space="preserve">
Contrapartida proyectos de investigación Colciencias:
1. Redes de vida: tecnología y cuidado prenatal comunitario en dos áreas rurales y vulnerables de Colombia., proyecto del grupo de investigación TATAMA SALUD. 
2. Desarrollo de prototipos de negocios  en biocomercio derivados de las cadenas sociales productivas localizadas en los senderos tradicionales de Girardot y alto magdalena a partir de la vegetación del bosque seco tropical, de los grupo de investigación: Grupo udecino de administración ambiental y Cundinamarca agroambiental.
</t>
  </si>
  <si>
    <t>DOTACIÓN DEL ARCHIVO DE LA EXTENSIÓN FACATATIVÁ DE LA UNIVERSIDAD DE CUNDINAMARCA</t>
  </si>
  <si>
    <t>Adquirir equipos especializados para salvaguardar los documentos (termodridrometos y deshumidificador)</t>
  </si>
  <si>
    <t>Adquirir equipos muebles y enseres para los archivos de la universidad, de acuerdo plan establecido en el comité de la universidad</t>
  </si>
  <si>
    <t>Proyecto para la extensión Facatativá</t>
  </si>
  <si>
    <t xml:space="preserve">Adquisición de equipos para el mejoramiento de los servicios de tecnologías de la información, para la sede, secionales y extensiones de la universidad </t>
  </si>
  <si>
    <t>Contratación de personal para el IIPA de la oficina de calidad de la universidad de Cundinamarca</t>
  </si>
  <si>
    <t xml:space="preserve">Contratar la asesoria en el proceso de implementación de Control y revisión del proceso de tratamiento de datos en la universidad de Cundinamarca  </t>
  </si>
  <si>
    <t>Prestar servicios profesionales como Coordinador de escenarios y eventos deportivos organizados por el centro académico deportivo de la universidad de Cundinamarca</t>
  </si>
  <si>
    <t>Prestar servicios profesionales como entrenador de patinaje para la escuela de formación deportiva del centro académeico deportivo de la universidad de Cundinamarca</t>
  </si>
  <si>
    <t>Prestar servicios profesionales como entrenador de tennis de campo para la escuela de formación deportiva del centro académico deportivo de la universidad de Cundinamarca</t>
  </si>
  <si>
    <t>Prestar servicios profesionales como entrenador de Natación para la escuela de formación deportiva del centro académico deportivo de la universidad de Cundinamarca</t>
  </si>
  <si>
    <t>Prestar servicios profesionales como entrenador de Futbol para la escuela de formación deportiva del centro académico deportivo de la universidad de Cundinamarca</t>
  </si>
  <si>
    <t>Logistica para la organización de eventos deportivos realizados por entro académico deportivo de la universidad de Cundinamarca</t>
  </si>
  <si>
    <t xml:space="preserve">Director de Bienestar Universitario </t>
  </si>
  <si>
    <t xml:space="preserve">Director de Interacción Universitaria </t>
  </si>
  <si>
    <t xml:space="preserve">Vicerrector Académico </t>
  </si>
  <si>
    <t>Jefe Oficina de Desarrollo Académico</t>
  </si>
  <si>
    <t xml:space="preserve">Jefe Oficina de Educación Virtual y a Distancia </t>
  </si>
  <si>
    <t xml:space="preserve">Director de Talento Humano </t>
  </si>
  <si>
    <t xml:space="preserve">Director de Bienes y Servicios </t>
  </si>
  <si>
    <t>Contratacion de personal especializado en el soporte de los servicios tecnologicos IIPA2019 (Sistemas de Informacion 14 personas, Soporte a los Servicios Tecnologicos 12, Implementacion del Sistema de Gestion de Seguridad en la Informacion 2, Personal gestion administrativa Sistemas 1)</t>
  </si>
  <si>
    <t>Mejoramiento de los laboratorios de lenguas, matematicas, ciencias basicas y gimnasio de la sede Fusagasugá</t>
  </si>
  <si>
    <t>Adquisición de equipos complementarios las biblioteca de la generación del siglo 21 de la Universidad de Cundinamarca</t>
  </si>
  <si>
    <t xml:space="preserve">Capacitación de docentes en temas de investigación </t>
  </si>
  <si>
    <t>Convocatorias de macroproyectos de investigación</t>
  </si>
  <si>
    <t xml:space="preserve">Construcción de la nueva sede la extensión Zipaquirá </t>
  </si>
  <si>
    <t xml:space="preserve">Actividades orientadas a la certificación de la granja el Tibar de Ubaté y la recertificación de la granja La Esperanza Fusagasugá de los Centros de Estudios Agroambientales de la Facultad de Ciencias Agropecuarias de la Universidad de Cundinamarca </t>
  </si>
  <si>
    <t>No. 14</t>
  </si>
  <si>
    <t>CONVOCATORIA INTERNA PARA FINANCIAR PROYECTOS DE INVESTIGACION 2017.</t>
  </si>
  <si>
    <t>CONVOCATORIA INTERNA PARA FINANCIAR PROYECTOS DE INVESTIGACION 2018.</t>
  </si>
  <si>
    <t xml:space="preserve">Financiación de ponencias nacionales  en lo referente a alojamiento, manutención, inscripción, Tiquetes aereos o terrestres. (Por semestre) estudiantes semilleristas </t>
  </si>
  <si>
    <t>Fecha de Radicado: 
  2019-01-25</t>
  </si>
  <si>
    <t xml:space="preserve">Contratación del personal requerido para el funcionamiento de la Dirección de Investigación de la Universidad de Cundinamarca </t>
  </si>
  <si>
    <t xml:space="preserve">No. 22 </t>
  </si>
  <si>
    <t>transferencia de resultados, fortalecimiento y visibilidad a los procesos de investigacion</t>
  </si>
  <si>
    <t>No. 10</t>
  </si>
  <si>
    <t>No. 9</t>
  </si>
  <si>
    <t>No. 11</t>
  </si>
  <si>
    <t>Fecha de Radicado:
18/01/2019</t>
  </si>
  <si>
    <t>Fecha de Radicado:
 19/02/2019</t>
  </si>
  <si>
    <t>Fecha de Radicado:</t>
  </si>
  <si>
    <t>Fecha de Radicado:
2019-02-19</t>
  </si>
  <si>
    <t>No. 20</t>
  </si>
  <si>
    <t>No. 4</t>
  </si>
  <si>
    <t>Fecha de Radicado:
  2019-01-14</t>
  </si>
  <si>
    <t>No. 13</t>
  </si>
  <si>
    <t>Fecha de Radicado:
  2019-01-25</t>
  </si>
  <si>
    <t>Mejoramiento y adecuaciones locativas de la seccional Girardot - Universidad de Cundinamarca</t>
  </si>
  <si>
    <t xml:space="preserve">En Plataforma </t>
  </si>
  <si>
    <t>En Plataforma</t>
  </si>
  <si>
    <t>No. 8</t>
  </si>
  <si>
    <t>No. 21</t>
  </si>
  <si>
    <t>No. 24</t>
  </si>
  <si>
    <t>No. 1</t>
  </si>
  <si>
    <t>No. 2</t>
  </si>
  <si>
    <t>Fecha de Radicado:
2019-01-10</t>
  </si>
  <si>
    <t>No. 19</t>
  </si>
  <si>
    <t>Fecha de Radicado:
2019-01-31</t>
  </si>
  <si>
    <t>No. 5</t>
  </si>
  <si>
    <t>Fecha de Radicado:
2019-01-17</t>
  </si>
  <si>
    <t>No. 6</t>
  </si>
  <si>
    <t>Fecha de Radicado:
2019-01-18</t>
  </si>
  <si>
    <t>No. 7</t>
  </si>
  <si>
    <t>No. 16</t>
  </si>
  <si>
    <t>Fecha de Radicado:
2019-01-29</t>
  </si>
  <si>
    <t>Fecha de Radicado:
2019-01-25</t>
  </si>
  <si>
    <t>No. 25</t>
  </si>
  <si>
    <t>No. 23</t>
  </si>
  <si>
    <t>No. 27</t>
  </si>
  <si>
    <t>PRESTAR SERVICIOS PROFESIONALES COMO INSTRUCTOR DE TENIS DE MESA PARA ESTUDIANTES, DOCENTES Y ADMINISTRATIVOS DE LA UNIVERSIDAD DE CUNDINAMARCA SEDE FUSAGASUGA.</t>
  </si>
  <si>
    <t>PRESTAR SERVICIOS PROFESIONALES COMO INSTRUCTOR DE FUTBOL MASCULINO PARA ESTUDIANTES, DOCENTES Y ADMINISTRATIVOS  DE LA UNIVERSIDAD DE CUNDINAMARCA SEDE FUSAGASUGA Y EXTENSION SOACHA.</t>
  </si>
  <si>
    <t>PRESTAR SERVICIOS PROFESIONALES COMO INSTRUCTOR DE KARATE DO PARA ESTUDIANTES  DE LA UNIVERSIDAD DE CUNDINAMARCA SEDE FUSAGASUGA.</t>
  </si>
  <si>
    <t>PRESTAR SERVICIOS PROFESIONALES COMO INSTRUCTOR DE TAEKWONDO PARA ESTUDIANTES  DE LA UNIVERSIDAD DE CUNDINAMARCA SEDE FUSAGASUGA Y EXTENSION SOACHA.</t>
  </si>
  <si>
    <t>PRESTAR SERVICIOS PROFESIONALES COMO INSTRUCTOR DE FUTBOL SALA MASCULINO Y FEMENINO PARA ESTUDIANTES, DOCENTES Y ADMINISTRATIVOS  DE LA UNIVERSIDAD DE CUNDINAMARCA SEDE FUSAGASUGA Y EXTENSION SOACHA.</t>
  </si>
  <si>
    <t>PRESTAR SERVICIOS PROFESIONALES COMO INSTRUCTOR DE BALONCESTO PARA  DOCENTES Y ADMINISTRATIVOS DE LA UNIVERSIDAD DE CUNDINAMARCA SEDE FUSAGASUGA.</t>
  </si>
  <si>
    <t>PRESTAR SERVICIOS PROFESIONALES COMO INSTRUCTOR DE ULTIMATE MASCULINO Y FEMENINO PARA ESTUDIANTES DE LA UNIVERSIDAD DE CUNDINAMARCA SEDE FUSAGASUGA Y EXTENSION SOACHA.</t>
  </si>
  <si>
    <t>PRESTAR SERVICIOS PROFESIONALES COMO INSTRUCTOR DE RUGBY MASCULINO Y FEMENINO PARA ESTUDIANTES DE LA UNIVERSIDAD DE CUNDINAMARCA SEDE FUSAGASUGA Y EXTENSION SOACHA.</t>
  </si>
  <si>
    <t>PRESTAR SERVICIOS PROFESIONALES COMO INSTRUCTOR DE ATLETISMO PARA ESTUDIANTES DOCENTES Y ADMINISTRATIVOS DE LA UNIVERSIDAD DE CUNDINAMARCA SEDE FUSAGASUGA.</t>
  </si>
  <si>
    <t>PRESTAR SERVICIOS PROFESIONALES COMO INSTRUCTOR DE BALONCESTO MASCULINO Y FEMENINO PARA ESTUDIANTES DE LA UNIVERSIDAD DE CUNDINAMARCA SEDE FUSAGASUGA Y EXTENSION SOACHA.</t>
  </si>
  <si>
    <t>PRESTAR SERVICIOS PROFESIONALES COMO INSTRUCTOR DE VOLEIBOL MASCULINO Y FEMENINO PARA ESTUDIANTES, DOCENTES Y ADMINISTRATIVOS  DE LA UNIVERSIDAD DE CUNDINAMARCA SEDE FUSAGASUGA Y EXTENSION SOACHA.</t>
  </si>
  <si>
    <t>PRESTAR SERVICIOS PROFESIONALES COMO INSTRUCTOR DE PORRAS PARA ESTUDIANTES DE LA UNIVERSIDAD DE CUNDINAMARCA SEDE FUSAGASUGA Y EXTENSION SOACHA.</t>
  </si>
  <si>
    <t>PRESTAR SERVICIOS PROFESIONALES COMO INSTRUCTOR DE TENIS DE CAMPO PARA ESTUDIANTES, DOCENTES Y ADMINISTRATIVOS  DE LA UNIVERSIDAD DE CUNDINAMARCA SEDE FUSAGASUGA.</t>
  </si>
  <si>
    <t>PRESTAR SERVICIOS PROFESIONALES COMO INSTRUCTOR DE FUTBOL FEMENINO PARA ESTUDIANTES DE LA UNIVERSIDAD DE CUNDINAMARCA  EXTENSION SOACHA Y SEDE FUSAGASUGA .</t>
  </si>
  <si>
    <t xml:space="preserve">PRESTAR SERVICIOS PROFESIONALES COMO ORIENTADOR PROFESIONAL DEPORTIVO PARA ESTUDIANTES, DOCENTES Y ADMINISTRATIVOS  DE LA UNIVERSIDAD EXTENSION FACATATIVA. </t>
  </si>
  <si>
    <t xml:space="preserve">PRESTAR SERVICIOS PROFESIONALES COMO ORIENTADOR PROFESIONAL DEPORTIVO PARA ESTUDIANTES, DOCENTES Y ADMINISTRATIVOS  DE LA UNIVERSIDAD EXTENSION CHIA. </t>
  </si>
  <si>
    <t xml:space="preserve">PRESTAR SERVICIOS PROFESIONALES COMO ORIENTADOR PROFESIONAL DEPORTIVO PARA ESTUDIANTES, DOCENTES Y ADMINISTRATIVOS  DE LA UNIVERSIDAD EXTENSION SOACHA. </t>
  </si>
  <si>
    <t xml:space="preserve">PRESTAR SERVICIOS PROFESIONALES COMO ORIENTADOR PROFESIONAL DEPORTIVO PARA ESTUDIANTES, DOCENTES Y ADMINISTRATIVOS  DE LA UNIVERSIDAD SECCIONAL UBATE. </t>
  </si>
  <si>
    <t xml:space="preserve">PRESTAR SERVICIOS PROFESIONALES COMO ORIENTADOR PROFESIONAL DEPORTIVO PARA ESTUDIANTES, DOCENTES Y ADMINISTRATIVOS  DE LA UNIVERSIDAD EXTENSION ZIPAQUIRA. </t>
  </si>
  <si>
    <t xml:space="preserve">PRESTAR SERVICIOS PROFESIONALES COMO ORIENTADOR PROFESIONAL DEPORTIVO PARA ESTUDIANTES, DOCENTES Y ADMINISTRATIVOS  DE LA UNIVERSIDAD SECCIONAL GIRARDOT. </t>
  </si>
  <si>
    <t>PRESTAR SERVICIOS COMO INSTRUCTOR DE DANZA URBANA DE LA UNIVERSIDAD DE CUNDINAMARCA SEDE FUSAGASUGÁ.</t>
  </si>
  <si>
    <t>PRESTAR SERVICIOS COMO INSTRUCTOR DE TEATRO DE LA UNIVERSIDAD DE CUNDINAMARCA SEDE FUSAGASUGÁ.</t>
  </si>
  <si>
    <t>PRESTAR SERVICIOS COMO INSTRUCTOR DE ORQUESTA DE LA UNIVERSIDAD DE CUNDINAMARCA SEDE FUSAGASUGÁ.</t>
  </si>
  <si>
    <t>PRESTAR SERVICIOS COMO INSTRUCTOR DE ARTES PLÁSTICAS DE LA UNIVERSIDAD DE CUNDINAMARCA SEDE FUSAGASUGÁ.</t>
  </si>
  <si>
    <t>PRESTAR SERVICIOS COMO INSTRUCTOR DE DANZA FOLCLÓRICA DE LA UNIVERSIDAD DE CUNDINAMARCA SEDE FUSAGASUGÁ.</t>
  </si>
  <si>
    <t>PRESTAR SERVICIOS COMO INSTRUCTOR DE ARTES MUSICALES DE LA UNIVERSIDAD DE CUNDINAMARCA SEDE FUSAGASUGÁ.</t>
  </si>
  <si>
    <t>PRESTAR SERVICIOS COMO INSTRUCTOR DE TANGO Y SALSA DE LA UNIVERSIDAD DE CUNDINAMARCA SEDE FUSAGASUGÁ.</t>
  </si>
  <si>
    <t>PRESTAR SERVICIOS COMO INSTRUCTOR DE MÚSICA DE LA UNIVERSIDAD DE CUNDINAMARCA EXTENSIÓN CHIA.</t>
  </si>
  <si>
    <t>PRESTAR SERVICIOS COMO INSTRUCTOR DE DANZAS DE LA UNIVERSIDAD DE CUNDINAMARCA EXTENSIÓN CHIA.</t>
  </si>
  <si>
    <t>PRESTAR SERVICIOS COMO INSTRUCTOR DE TEATRO DE LA UNIVERSIDAD DE CUNDINAMARCA EXTENSIÓN SOACHA.</t>
  </si>
  <si>
    <t>PRESTAR SERVICIOS COMO INSTRUCTOR DE MÚSICA DE LA UNIVERSIDAD DE CUNDINAMARCA EXTENSIÓN SOACHA.</t>
  </si>
  <si>
    <t>PRESTAR SERVICIOS COMO INSTRUCTOR DE DANZAS DE LA UNIVERSIDAD DE CUNDINAMARCA EXTENSIÓN SOACHA.</t>
  </si>
  <si>
    <t>PRESTAR SERVICIOS COMO INSTRUCTOR DE DANZAS DE LA UNIVERSIDAD DE CUNDINAMARCA EXTENSIÓN FACATATIVÁ.</t>
  </si>
  <si>
    <t>PRESTAR SERVICIOS COMO INSTRUCTOR DE MÚSICA DE LA UNIVERSIDAD DE CUNDINAMARCA EXTENSIÓN FACATATIVÁ.</t>
  </si>
  <si>
    <t>PRESTAR SERVICIOS COMO INSTRUCTOR DE TEATRO DE LA UNIVERSIDAD DE CUNDINAMARCA EXTENSIÓN FACATATIVÁ.</t>
  </si>
  <si>
    <t>PRESTAR SERVICIOS COMO INSTRUCTOR DE DANZAS DE LA UNIVERSIDAD DE CUNDINAMARCA SECCIONAL UBATÉ.</t>
  </si>
  <si>
    <t>PRESTAR SERVICIOS COMO INSTRUCTOR DE MÚSICA DE LA UNIVERSIDAD DE CUNDINAMARCA SECCIONAL UBATÉ.</t>
  </si>
  <si>
    <t>PRESTAR SERVICIOS COMO INSTRUCTOR DE TEATRO DE LA UNIVERSIDAD DE CUNDINAMARCA SECCIONAL UBATÉ.</t>
  </si>
  <si>
    <t>PRESTAR SERVICIOS COMO INSTRUCTOR DE MÚSICA DE LA UNIVERSIDAD DE CUNDINAMARCA SECCIONAL GIRARDOT.</t>
  </si>
  <si>
    <t>PRESTAR SERVICIOS COMO INSTRUCTOR DE TEATRO DE LA UNIVERSIDAD DE CUNDINAMARCA SECCIONAL GIRARDOT.</t>
  </si>
  <si>
    <t>PRESTAR SERVICIOS COMO INSTRUCTOR DE DANZAS DE LA UNIVERSIDAD DE CUNDINAMARCA SECCIONAL GIRARDOT.</t>
  </si>
  <si>
    <t>PRESTAR SERVICIOS COMO INSTRUCTOR DE TUNA DE LA UNIVERSIDAD DE CUNDINAMARCA SECCIONAL GIRARDOT.</t>
  </si>
  <si>
    <t>Inscripción y pago de anualidades para la participación de la comunidad Universitaria en los torneos ASCUN y otro</t>
  </si>
  <si>
    <t>Insumos para las unidades de salud</t>
  </si>
  <si>
    <t>Contratación de apoyo para la asesoría y acompañamiento en planeación y ejecución del proyecto cultural Festival de Cine Ucundinamarca 2019</t>
  </si>
  <si>
    <t xml:space="preserve">Pago de apoyos de estipendios a estudiantes que se encuentren en un programa de moviidad saliente </t>
  </si>
  <si>
    <t>Adquisición de los tiquetes aéreos nacionales e internacionales, alimentación y hospedaje que se requierieran para la movilidad entrante de docentes o estudiantes internacionales aprobados por el Consejo de Facultad</t>
  </si>
  <si>
    <t>Adquisición de los tiquetes aéreos nacionales e internacionales, alimentación y hospedaje que se requierieran para la movilidad saliente de docentes o estudiantes internacionales aprobados por el Consejo de Facultad</t>
  </si>
  <si>
    <t xml:space="preserve">CONTRATAR LOS SERVICIOS DE UN ASISTENTE NATIVO EN LENGUA INGLESA Y PROMOVER E INCENTIVAR EL BILINGÜISMO EN LA COMUNIDAD ACADÉMICA PARA EL IIPA DEL 2019, POR MEDIO DEL PROGRAMA ETA ENTRE LA COMISIÓN FILLBRIGTH COLOMBIA Y LA UNIVERSIDAD DE CUNDINAMARCA, EL CUAL ESTÁ DIRIGIDO A LA SEDE GIRARDOT FACULTAD DE EDUACIÓN PARA LA PRESTACIÓN DE ESTE SERVICIO </t>
  </si>
  <si>
    <t xml:space="preserve">prestar servicios profesionales como apoyo a la gestión en la oficina de internacionalización de la universidad de cundinamarca </t>
  </si>
  <si>
    <t xml:space="preserve">Propios
(Acuerdo No. 
</t>
  </si>
  <si>
    <t xml:space="preserve">Revisión por la dirección </t>
  </si>
  <si>
    <t>sistema de gestión bibliotecaria koha, acceso remoto ezproxy y dspace en la sede, seccionales y extensiones de la universidad de cundinamarca</t>
  </si>
  <si>
    <t xml:space="preserve">Adquisición del sistema DSPACE para las Bibliotecas de la Universidad de Cundinamarca en su sede, seccionales y extensiones </t>
  </si>
  <si>
    <t xml:space="preserve">Renovación del EZproxy-GESEZP para las bibliotecas de la Universidad de Cundinamarca en su sede seccionales y extensiones </t>
  </si>
  <si>
    <t xml:space="preserve">Removación del sistema de gestión bibliotecaria KOHA para las bibliotecas de la Universidad de Cundinamarca en su sede seccionales y extensiones </t>
  </si>
  <si>
    <t>suscripcion a bases de multilegis, legiscomex y gestión humana para las bibliotecas de la universidad de cundinamarca en sus sedes seccionales y extensiones</t>
  </si>
  <si>
    <t xml:space="preserve"> Suscripción al recurso electrónico PROQUEST para las bibliotecas de la universidad de cundinamarca</t>
  </si>
  <si>
    <t>PRESTAR SERVICIOS COMO DESARROLLADOR DE SOFTWARE EN LA DIRECCION DE SISTEMAS Y TECNOLOGIA DE ACUERDO A LAS POLITICAS DEFINIDAS EN LA UNIVERSIDAD DE CUNDINAMARCA.</t>
  </si>
  <si>
    <t xml:space="preserve">I Convocatorias internas para el fortalecimiento de semilleros de investigación </t>
  </si>
  <si>
    <t xml:space="preserve">Prestar servicios profesionales para la gestión de las tecnologías de la información </t>
  </si>
  <si>
    <t xml:space="preserve">Desarrollo de las actividades realizadas por la dirección de bienestar universitario para el fomento de los, estilos de vida saludable, aprovecahmiento del tiempo libre y fortalecimiento de las aptitudes y actitudes de la comunidad universitaria. </t>
  </si>
  <si>
    <t>HOSPEDAJE, ALIMENTACIÓN Y BEBIDAS ISOTONICAS PARA LA PARTICIPACIÓN DE LA COMUNIDAD UNIVERSITARIA EN LOS JUEGOS ASCUN Y OTROS CAMPEONATOSDE NIVEL REGIONAL Y NACIONAL</t>
  </si>
  <si>
    <t>REFRIGERIOS, HIDRATACIÓN Y OTROS, PARA LAS DIFERENTES ACTIVIDADES</t>
  </si>
  <si>
    <t>Suscripción al recurso electrónico NNN Consult para las bibliotecas de la universidad de cundinamarca</t>
  </si>
  <si>
    <t xml:space="preserve"> Suscripción al recurso electrónico Naxos music library para las bibliotecas de la universidad de cundinamarca</t>
  </si>
  <si>
    <t xml:space="preserve"> Suscripción al recurso electrónico Magisterio para las bibliotecas de la universidad de cundinamarca</t>
  </si>
  <si>
    <t>No. 29</t>
  </si>
  <si>
    <t>No. 30</t>
  </si>
  <si>
    <t>No. 32</t>
  </si>
  <si>
    <t>FINANCIACIÓN CONVOCATORIAS INTERNAS PROYECTOS DE LOS SEMILLEROS DE INVESTIGACIÓN DE LA SECCIONAL GIRARDOT</t>
  </si>
  <si>
    <t>FINANCIACIÓN CONVOCATORIAS INTERNAS PARA FINANCIAR PROYECTOS  DE INVESTIGACIÓN DE LA SECCIONAL GIRARDOT</t>
  </si>
  <si>
    <t>TRANSPORTE PARA EL DESPLAZAMIENTO A LOS DIFERENTES SITIOS DE COMPETENCIA</t>
  </si>
  <si>
    <t>PRENDAS INSTITUCIONALES PARA LAS DIFERENTES COMPETENCIAS</t>
  </si>
  <si>
    <t>TROFEOS, MEDALLAS Y RECORDATORIOS PARA LAS DIFERENTES ACTIVIDADES.</t>
  </si>
  <si>
    <t>No. 28</t>
  </si>
  <si>
    <t>PRESTAR LOS SERVICIOS PROFESIONALES COMO COORDINADOR (A) DE INVESTIGACIÓN SECCIONAL GIRARDOT, ENTRE OTRAS ACTIVIDADES DE FORTALECIMIENTO A LA INVESTIGACIÓN  DE IIPA</t>
  </si>
  <si>
    <t xml:space="preserve">Pago de la suscripción anual a ICONTEC </t>
  </si>
  <si>
    <t>Apoyo logistico para actividades de rendición de cuentas, encuentro de gestión, semana de la planeación, buenas practicas, socializaciones, talleres, Transmisión video streamig</t>
  </si>
  <si>
    <t xml:space="preserve">Suscripción de licencia a perpetuidad del software de optimización de procesos </t>
  </si>
  <si>
    <t xml:space="preserve">Contratación personal académico para acompañar y capacitar a los coordinadores y equipos docentes de los programas académicos de pregrado; así como el diseño del simulacro institucional para el mejoramiento de los resultados sabr pro, de acuerdo con la ruta UCundinamarca aprobada por el Consejo Acad´meico de fecha 6 de marzo de 2019. </t>
  </si>
  <si>
    <t>Asesorar y realizar el seguimiento del proceso de resignificación curricular de los programas académicos asignados basados en los lineamientos curriculares institucionales en desarrollo del Modelo Educativo Digital Transmoderno - MEDIT</t>
  </si>
  <si>
    <t>Acompañamiento en la implementación del modelo integrado de planeacion y gestion</t>
  </si>
  <si>
    <t>Recursos del Balance - Estampilla Prodesarrollo General</t>
  </si>
  <si>
    <t xml:space="preserve">Dotación de los laboratorios de citgo, reproducción y nutrición animal de la sede Fusagasugá </t>
  </si>
  <si>
    <t xml:space="preserve">Formación y desarrollo personal docente / escuela de formacion y aprendizaje docente de la universidad de cundinamarca generacion siglo 21 </t>
  </si>
  <si>
    <t xml:space="preserve">Valor del Proyecto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</si>
</sst>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 #,##0.00_);_(&quot;$&quot;\ * \(#,##0.00\);_(&quot;$&quot;\ * &quot;-&quot;??_);_(@_)"/>
    <numFmt numFmtId="164" formatCode="_-&quot;$&quot;* #,##0_-;\-&quot;$&quot;* #,##0_-;_-&quot;$&quot;* &quot;-&quot;_-;_-@_-"/>
    <numFmt numFmtId="165" formatCode="_-[$$-80A]* #,##0.00_-;\-[$$-80A]* #,##0.00_-;_-[$$-80A]* &quot;-&quot;??_-;_-@_-"/>
    <numFmt numFmtId="166" formatCode="_-[$$-80A]* #,##0_-;\-[$$-80A]* #,##0_-;_-[$$-80A]* &quot;-&quot;??_-;_-@_-"/>
    <numFmt numFmtId="167" formatCode="&quot;$&quot;\ #,##0.00"/>
    <numFmt numFmtId="168" formatCode="_-&quot;$&quot;* #,##0.00_-;\-&quot;$&quot;* #,##0.00_-;_-&quot;$&quot;* &quot;-&quot;_-;_-@_-"/>
    <numFmt numFmtId="169" formatCode="_ &quot;$&quot;\ * #,##0.00_ ;_ &quot;$&quot;\ * \-#,##0.00_ ;_ &quot;$&quot;\ * &quot;-&quot;??_ ;_ @_ "/>
  </numFmts>
  <fonts count="26"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sz val="11"/>
      <color theme="1"/>
      <name val="Calibri"/>
      <family val="2"/>
      <scheme val="minor"/>
    </font>
    <font>
      <sz val="10"/>
      <name val="Arial"/>
      <family val="2"/>
    </font>
    <font>
      <b/>
      <sz val="8"/>
      <color theme="1"/>
      <name val="Calibri"/>
      <family val="2"/>
      <scheme val="minor"/>
    </font>
    <font>
      <sz val="8"/>
      <color theme="1"/>
      <name val="Calibri"/>
      <family val="2"/>
      <scheme val="minor"/>
    </font>
    <font>
      <sz val="8"/>
      <color rgb="FF000000"/>
      <name val="Calibri"/>
      <family val="2"/>
      <scheme val="minor"/>
    </font>
    <font>
      <sz val="10"/>
      <color theme="9" tint="-0.499984740745262"/>
      <name val="Calibri"/>
      <family val="2"/>
      <scheme val="minor"/>
    </font>
    <font>
      <b/>
      <sz val="10"/>
      <color rgb="FFFFFFFF"/>
      <name val="Calibri"/>
      <family val="2"/>
      <scheme val="minor"/>
    </font>
    <font>
      <sz val="8"/>
      <color theme="0"/>
      <name val="Calibri"/>
      <family val="2"/>
      <scheme val="minor"/>
    </font>
    <font>
      <sz val="10"/>
      <color rgb="FF000000"/>
      <name val="Arial"/>
      <family val="2"/>
    </font>
    <font>
      <sz val="10"/>
      <color theme="1"/>
      <name val="Arial"/>
      <family val="2"/>
    </font>
    <font>
      <b/>
      <sz val="12"/>
      <color theme="1"/>
      <name val="Calibri"/>
      <family val="2"/>
      <scheme val="minor"/>
    </font>
    <font>
      <b/>
      <sz val="10"/>
      <color rgb="FF000000"/>
      <name val="Arial"/>
      <family val="2"/>
    </font>
    <font>
      <b/>
      <sz val="12"/>
      <color theme="9" tint="-0.499984740745262"/>
      <name val="Calibri"/>
      <family val="2"/>
      <scheme val="minor"/>
    </font>
    <font>
      <b/>
      <sz val="12"/>
      <color theme="0"/>
      <name val="Calibri"/>
      <family val="2"/>
      <scheme val="minor"/>
    </font>
    <font>
      <b/>
      <sz val="10"/>
      <color theme="9" tint="-0.499984740745262"/>
      <name val="Calibri"/>
      <family val="2"/>
      <scheme val="minor"/>
    </font>
    <font>
      <sz val="12"/>
      <color theme="1"/>
      <name val="Calibri"/>
      <family val="2"/>
      <scheme val="minor"/>
    </font>
    <font>
      <sz val="14"/>
      <color theme="1"/>
      <name val="Calibri"/>
      <family val="2"/>
      <scheme val="minor"/>
    </font>
    <font>
      <sz val="11"/>
      <color rgb="FF000000"/>
      <name val="Arial"/>
      <family val="2"/>
    </font>
    <font>
      <sz val="12"/>
      <color rgb="FF000000"/>
      <name val="Arial"/>
      <family val="2"/>
    </font>
    <font>
      <b/>
      <sz val="11"/>
      <color theme="1"/>
      <name val="Calibri"/>
      <family val="2"/>
      <scheme val="minor"/>
    </font>
    <font>
      <b/>
      <sz val="10"/>
      <color theme="1"/>
      <name val="Arial"/>
      <family val="2"/>
    </font>
    <font>
      <b/>
      <sz val="10"/>
      <color rgb="FFFF0000"/>
      <name val="Arial"/>
      <family val="2"/>
    </font>
  </fonts>
  <fills count="12">
    <fill>
      <patternFill patternType="none"/>
    </fill>
    <fill>
      <patternFill patternType="gray125"/>
    </fill>
    <fill>
      <patternFill patternType="solid">
        <fgColor theme="9" tint="-0.499984740745262"/>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FFFFF"/>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9" tint="0.39997558519241921"/>
      </right>
      <top style="thin">
        <color theme="9" tint="0.39997558519241921"/>
      </top>
      <bottom style="thin">
        <color theme="9" tint="0.399975585192419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7">
    <xf numFmtId="0" fontId="0" fillId="0" borderId="0"/>
    <xf numFmtId="0" fontId="5" fillId="0" borderId="0"/>
    <xf numFmtId="44"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4" fontId="13" fillId="0" borderId="0" applyFont="0" applyFill="0" applyBorder="0" applyAlignment="0" applyProtection="0"/>
    <xf numFmtId="169" fontId="5" fillId="0" borderId="0" applyFont="0" applyFill="0" applyBorder="0" applyAlignment="0" applyProtection="0"/>
  </cellStyleXfs>
  <cellXfs count="233">
    <xf numFmtId="0" fontId="0" fillId="0" borderId="0" xfId="0"/>
    <xf numFmtId="0" fontId="0" fillId="0" borderId="0" xfId="0" applyAlignment="1">
      <alignment horizontal="right"/>
    </xf>
    <xf numFmtId="0" fontId="7" fillId="0" borderId="0" xfId="0" applyFont="1"/>
    <xf numFmtId="0" fontId="7" fillId="0" borderId="0" xfId="0" applyFont="1" applyAlignment="1">
      <alignment wrapText="1"/>
    </xf>
    <xf numFmtId="166" fontId="7" fillId="0" borderId="0" xfId="0" applyNumberFormat="1" applyFont="1"/>
    <xf numFmtId="0" fontId="7" fillId="3" borderId="0" xfId="0" applyFont="1" applyFill="1"/>
    <xf numFmtId="167" fontId="7" fillId="0" borderId="0" xfId="0" applyNumberFormat="1" applyFont="1"/>
    <xf numFmtId="9" fontId="7" fillId="0" borderId="0" xfId="0" applyNumberFormat="1" applyFont="1"/>
    <xf numFmtId="0" fontId="1" fillId="0" borderId="0" xfId="0" applyFont="1"/>
    <xf numFmtId="0" fontId="1" fillId="4" borderId="0" xfId="0" applyFont="1" applyFill="1"/>
    <xf numFmtId="0" fontId="1" fillId="0" borderId="0" xfId="0" applyFont="1" applyAlignment="1">
      <alignment wrapText="1"/>
    </xf>
    <xf numFmtId="166" fontId="1" fillId="0" borderId="0" xfId="0" applyNumberFormat="1" applyFont="1"/>
    <xf numFmtId="0" fontId="1" fillId="0" borderId="0" xfId="0" applyFont="1" applyAlignment="1">
      <alignment horizontal="right"/>
    </xf>
    <xf numFmtId="0" fontId="2" fillId="4" borderId="1" xfId="0" applyFont="1" applyFill="1" applyBorder="1" applyAlignment="1">
      <alignment horizontal="center" vertical="center"/>
    </xf>
    <xf numFmtId="165" fontId="3" fillId="2" borderId="1" xfId="0" applyNumberFormat="1" applyFont="1" applyFill="1" applyBorder="1" applyAlignment="1">
      <alignment horizontal="center" vertical="center"/>
    </xf>
    <xf numFmtId="0" fontId="1" fillId="4" borderId="1" xfId="0" applyFont="1" applyFill="1" applyBorder="1" applyAlignment="1">
      <alignment vertical="center" wrapText="1"/>
    </xf>
    <xf numFmtId="0" fontId="2" fillId="4" borderId="1" xfId="0" applyFont="1" applyFill="1" applyBorder="1" applyAlignment="1">
      <alignment vertical="center"/>
    </xf>
    <xf numFmtId="0" fontId="7" fillId="4" borderId="0" xfId="0" applyFont="1" applyFill="1"/>
    <xf numFmtId="165" fontId="3" fillId="2" borderId="4" xfId="0" applyNumberFormat="1" applyFont="1" applyFill="1" applyBorder="1" applyAlignment="1">
      <alignment horizontal="center" vertical="center"/>
    </xf>
    <xf numFmtId="0" fontId="2" fillId="4" borderId="0" xfId="0" applyFont="1" applyFill="1"/>
    <xf numFmtId="165" fontId="2" fillId="4" borderId="1" xfId="0" applyNumberFormat="1" applyFont="1" applyFill="1" applyBorder="1" applyAlignment="1">
      <alignment horizontal="right" vertical="center" wrapText="1"/>
    </xf>
    <xf numFmtId="0" fontId="3" fillId="4" borderId="1" xfId="0" applyFont="1" applyFill="1" applyBorder="1" applyAlignment="1">
      <alignment horizontal="center" vertical="center"/>
    </xf>
    <xf numFmtId="166" fontId="10" fillId="2" borderId="2" xfId="0" applyNumberFormat="1" applyFont="1" applyFill="1" applyBorder="1" applyAlignment="1">
      <alignment horizontal="center" vertical="center" wrapText="1"/>
    </xf>
    <xf numFmtId="166" fontId="10" fillId="2" borderId="0" xfId="0" applyNumberFormat="1" applyFont="1" applyFill="1" applyAlignment="1">
      <alignment horizontal="center" vertical="center" wrapText="1"/>
    </xf>
    <xf numFmtId="166" fontId="11" fillId="2" borderId="1" xfId="0" applyNumberFormat="1" applyFont="1" applyFill="1" applyBorder="1"/>
    <xf numFmtId="9" fontId="11" fillId="2" borderId="1" xfId="3" applyFont="1" applyFill="1" applyBorder="1"/>
    <xf numFmtId="167" fontId="7" fillId="4" borderId="0" xfId="0" applyNumberFormat="1" applyFont="1" applyFill="1"/>
    <xf numFmtId="165" fontId="7" fillId="4" borderId="0" xfId="0" applyNumberFormat="1" applyFont="1" applyFill="1"/>
    <xf numFmtId="9" fontId="7" fillId="4" borderId="0" xfId="0" applyNumberFormat="1" applyFont="1" applyFill="1"/>
    <xf numFmtId="167" fontId="8" fillId="4" borderId="5" xfId="0" applyNumberFormat="1" applyFont="1" applyFill="1" applyBorder="1" applyAlignment="1">
      <alignment horizontal="right" vertical="center" wrapText="1"/>
    </xf>
    <xf numFmtId="44" fontId="7" fillId="4" borderId="0" xfId="2" applyFont="1" applyFill="1"/>
    <xf numFmtId="0" fontId="1" fillId="4" borderId="0" xfId="0" applyFont="1" applyFill="1" applyAlignment="1">
      <alignment horizontal="right"/>
    </xf>
    <xf numFmtId="0" fontId="3" fillId="4" borderId="0" xfId="0" applyFont="1" applyFill="1" applyAlignment="1">
      <alignment horizontal="center" vertical="center" wrapText="1"/>
    </xf>
    <xf numFmtId="0" fontId="10"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7" fillId="0" borderId="0" xfId="0" applyFont="1" applyAlignment="1">
      <alignment horizontal="center" vertical="center" wrapText="1"/>
    </xf>
    <xf numFmtId="166" fontId="10" fillId="2"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xf>
    <xf numFmtId="0" fontId="2" fillId="4" borderId="1" xfId="0" applyFont="1" applyFill="1" applyBorder="1" applyAlignment="1">
      <alignment vertical="center" wrapText="1"/>
    </xf>
    <xf numFmtId="0" fontId="9" fillId="4" borderId="1" xfId="0" applyFont="1" applyFill="1" applyBorder="1" applyAlignment="1">
      <alignment horizontal="center" vertical="center" wrapText="1"/>
    </xf>
    <xf numFmtId="0" fontId="12" fillId="4" borderId="3" xfId="0" applyFont="1" applyFill="1" applyBorder="1" applyAlignment="1">
      <alignment vertical="center" wrapText="1"/>
    </xf>
    <xf numFmtId="0" fontId="12" fillId="4" borderId="1" xfId="0" applyFont="1" applyFill="1" applyBorder="1" applyAlignment="1">
      <alignment vertical="center" wrapText="1"/>
    </xf>
    <xf numFmtId="0" fontId="1" fillId="0" borderId="0" xfId="0" applyFont="1" applyAlignment="1">
      <alignment horizontal="center"/>
    </xf>
    <xf numFmtId="0" fontId="7" fillId="0" borderId="0" xfId="0" applyFont="1" applyAlignment="1">
      <alignment horizontal="center"/>
    </xf>
    <xf numFmtId="0" fontId="2" fillId="4" borderId="1" xfId="0" applyFont="1" applyFill="1" applyBorder="1" applyAlignment="1">
      <alignment horizontal="center" vertical="center" wrapText="1"/>
    </xf>
    <xf numFmtId="0" fontId="6" fillId="4" borderId="1" xfId="0" applyFont="1" applyFill="1" applyBorder="1"/>
    <xf numFmtId="0" fontId="6" fillId="4" borderId="0" xfId="0" applyFont="1" applyFill="1"/>
    <xf numFmtId="0" fontId="1" fillId="4" borderId="4" xfId="0" applyFont="1" applyFill="1" applyBorder="1" applyAlignment="1">
      <alignment horizontal="center" vertical="center" wrapText="1"/>
    </xf>
    <xf numFmtId="0" fontId="12" fillId="4" borderId="1" xfId="0" applyFont="1" applyFill="1" applyBorder="1" applyAlignment="1">
      <alignment vertical="center"/>
    </xf>
    <xf numFmtId="0" fontId="0" fillId="4" borderId="1" xfId="0" applyFill="1" applyBorder="1" applyAlignment="1">
      <alignment horizontal="center" vertical="center" wrapText="1"/>
    </xf>
    <xf numFmtId="0" fontId="0" fillId="4" borderId="0" xfId="0" applyFill="1" applyAlignment="1">
      <alignment horizontal="center" vertical="center" wrapText="1"/>
    </xf>
    <xf numFmtId="165" fontId="14" fillId="4" borderId="1" xfId="0" applyNumberFormat="1" applyFont="1" applyFill="1" applyBorder="1" applyAlignment="1">
      <alignment horizontal="right" vertical="center" wrapText="1"/>
    </xf>
    <xf numFmtId="0" fontId="2" fillId="0" borderId="0" xfId="0" applyFont="1"/>
    <xf numFmtId="0" fontId="6" fillId="0" borderId="0" xfId="0" applyFont="1"/>
    <xf numFmtId="0" fontId="0" fillId="4" borderId="1" xfId="0" applyFill="1" applyBorder="1" applyAlignment="1">
      <alignment vertical="center" wrapText="1"/>
    </xf>
    <xf numFmtId="165" fontId="2" fillId="4" borderId="1" xfId="0" applyNumberFormat="1" applyFont="1" applyFill="1" applyBorder="1" applyAlignment="1">
      <alignment horizontal="right" vertical="center"/>
    </xf>
    <xf numFmtId="0" fontId="10" fillId="2" borderId="7" xfId="0" applyFont="1" applyFill="1" applyBorder="1" applyAlignment="1">
      <alignment vertical="center" wrapText="1"/>
    </xf>
    <xf numFmtId="41" fontId="1" fillId="4" borderId="1" xfId="0" applyNumberFormat="1" applyFont="1" applyFill="1" applyBorder="1" applyAlignment="1">
      <alignment horizontal="center" vertical="center" wrapText="1"/>
    </xf>
    <xf numFmtId="167" fontId="8" fillId="4" borderId="0" xfId="0" applyNumberFormat="1" applyFont="1" applyFill="1" applyAlignment="1">
      <alignment horizontal="right" vertical="center" wrapText="1"/>
    </xf>
    <xf numFmtId="0" fontId="10" fillId="2" borderId="0" xfId="0" applyFont="1" applyFill="1" applyAlignment="1">
      <alignment vertical="center" wrapText="1"/>
    </xf>
    <xf numFmtId="164" fontId="2" fillId="4" borderId="1" xfId="0" applyNumberFormat="1" applyFont="1" applyFill="1" applyBorder="1" applyAlignment="1">
      <alignment horizontal="center" vertical="center" wrapText="1"/>
    </xf>
    <xf numFmtId="0" fontId="12" fillId="0" borderId="1" xfId="0" applyFont="1" applyBorder="1" applyAlignment="1">
      <alignment vertical="center" wrapText="1"/>
    </xf>
    <xf numFmtId="0" fontId="13" fillId="4" borderId="1" xfId="0" applyFont="1" applyFill="1" applyBorder="1" applyAlignment="1">
      <alignment vertical="center" wrapText="1"/>
    </xf>
    <xf numFmtId="0" fontId="16" fillId="0" borderId="0" xfId="0" applyFont="1"/>
    <xf numFmtId="0" fontId="16" fillId="3" borderId="0" xfId="0" applyFont="1" applyFill="1"/>
    <xf numFmtId="167" fontId="16" fillId="0" borderId="0" xfId="0" applyNumberFormat="1" applyFont="1"/>
    <xf numFmtId="165" fontId="16" fillId="0" borderId="0" xfId="0" applyNumberFormat="1" applyFont="1"/>
    <xf numFmtId="9" fontId="16" fillId="0" borderId="0" xfId="0" applyNumberFormat="1" applyFont="1"/>
    <xf numFmtId="0" fontId="16" fillId="0" borderId="0" xfId="0" applyFont="1" applyAlignment="1">
      <alignment horizontal="right"/>
    </xf>
    <xf numFmtId="165" fontId="6" fillId="4" borderId="0" xfId="0" applyNumberFormat="1" applyFont="1" applyFill="1"/>
    <xf numFmtId="0" fontId="16" fillId="5" borderId="1" xfId="0" applyFont="1" applyFill="1" applyBorder="1" applyAlignment="1">
      <alignment horizontal="center" vertical="center"/>
    </xf>
    <xf numFmtId="0" fontId="16" fillId="5" borderId="1" xfId="0" applyFont="1" applyFill="1" applyBorder="1" applyAlignment="1">
      <alignment vertical="center" wrapText="1"/>
    </xf>
    <xf numFmtId="0" fontId="16" fillId="5" borderId="1" xfId="0" applyFont="1" applyFill="1" applyBorder="1" applyAlignment="1">
      <alignment horizontal="center" vertical="center" wrapText="1"/>
    </xf>
    <xf numFmtId="165" fontId="16" fillId="5" borderId="1" xfId="0" applyNumberFormat="1" applyFont="1" applyFill="1" applyBorder="1" applyAlignment="1">
      <alignment horizontal="right" vertical="center" wrapText="1"/>
    </xf>
    <xf numFmtId="0" fontId="2" fillId="6" borderId="1" xfId="0" applyFont="1" applyFill="1" applyBorder="1" applyAlignment="1">
      <alignment vertical="center" wrapText="1"/>
    </xf>
    <xf numFmtId="0" fontId="1"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15" fillId="6" borderId="1" xfId="0" applyFont="1" applyFill="1" applyBorder="1" applyAlignment="1">
      <alignment vertical="center" wrapText="1"/>
    </xf>
    <xf numFmtId="0" fontId="2" fillId="6" borderId="1" xfId="0" applyFont="1" applyFill="1" applyBorder="1" applyAlignment="1">
      <alignment vertical="center"/>
    </xf>
    <xf numFmtId="0" fontId="2" fillId="7" borderId="1" xfId="0" applyFont="1" applyFill="1" applyBorder="1" applyAlignment="1">
      <alignment vertical="center" wrapText="1"/>
    </xf>
    <xf numFmtId="0" fontId="1" fillId="7"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165" fontId="2" fillId="6" borderId="1" xfId="0" applyNumberFormat="1" applyFont="1" applyFill="1" applyBorder="1" applyAlignment="1">
      <alignment horizontal="right" vertical="center" wrapText="1"/>
    </xf>
    <xf numFmtId="0" fontId="6" fillId="6" borderId="1" xfId="0" applyFont="1" applyFill="1" applyBorder="1"/>
    <xf numFmtId="165" fontId="16" fillId="5" borderId="1" xfId="0" applyNumberFormat="1" applyFont="1" applyFill="1" applyBorder="1" applyAlignment="1">
      <alignment horizontal="right" vertical="center"/>
    </xf>
    <xf numFmtId="0" fontId="2" fillId="5" borderId="1" xfId="0" applyFont="1" applyFill="1" applyBorder="1" applyAlignment="1">
      <alignment vertical="center" wrapText="1"/>
    </xf>
    <xf numFmtId="165" fontId="2" fillId="6" borderId="1" xfId="0" applyNumberFormat="1" applyFont="1" applyFill="1" applyBorder="1" applyAlignment="1">
      <alignment horizontal="right" vertical="center"/>
    </xf>
    <xf numFmtId="0" fontId="16" fillId="5" borderId="1" xfId="0" applyFont="1" applyFill="1" applyBorder="1" applyAlignment="1">
      <alignment horizontal="left" vertical="center" wrapText="1"/>
    </xf>
    <xf numFmtId="0" fontId="16" fillId="5" borderId="3" xfId="0" applyFont="1" applyFill="1" applyBorder="1" applyAlignment="1">
      <alignment vertical="center" wrapText="1"/>
    </xf>
    <xf numFmtId="164" fontId="1" fillId="4" borderId="1" xfId="0" applyNumberFormat="1" applyFont="1" applyFill="1" applyBorder="1" applyAlignment="1">
      <alignment horizontal="center" vertical="center" wrapText="1"/>
    </xf>
    <xf numFmtId="165" fontId="17" fillId="2" borderId="1" xfId="0" applyNumberFormat="1" applyFont="1" applyFill="1" applyBorder="1" applyAlignment="1">
      <alignment horizontal="center" vertical="center"/>
    </xf>
    <xf numFmtId="14" fontId="1" fillId="6" borderId="1" xfId="0" applyNumberFormat="1" applyFont="1" applyFill="1" applyBorder="1" applyAlignment="1">
      <alignment horizontal="center" vertical="center" wrapText="1"/>
    </xf>
    <xf numFmtId="0" fontId="2" fillId="4" borderId="0" xfId="0" applyFont="1" applyFill="1" applyAlignment="1">
      <alignment horizontal="center"/>
    </xf>
    <xf numFmtId="0" fontId="1" fillId="0" borderId="0" xfId="0" applyFont="1" applyAlignment="1">
      <alignment horizontal="center" wrapText="1"/>
    </xf>
    <xf numFmtId="0" fontId="7" fillId="0" borderId="0" xfId="0" applyFont="1" applyAlignment="1">
      <alignment horizontal="center" wrapText="1"/>
    </xf>
    <xf numFmtId="165" fontId="16" fillId="2" borderId="1" xfId="0" applyNumberFormat="1" applyFont="1" applyFill="1" applyBorder="1" applyAlignment="1">
      <alignment horizontal="right" vertical="center" wrapText="1"/>
    </xf>
    <xf numFmtId="165" fontId="14" fillId="2" borderId="1" xfId="0" applyNumberFormat="1" applyFont="1" applyFill="1" applyBorder="1" applyAlignment="1">
      <alignment horizontal="right" vertical="center" wrapText="1"/>
    </xf>
    <xf numFmtId="0" fontId="2" fillId="2" borderId="1" xfId="0" applyFont="1" applyFill="1" applyBorder="1" applyAlignment="1">
      <alignment vertical="center" wrapText="1"/>
    </xf>
    <xf numFmtId="0" fontId="16" fillId="5" borderId="1" xfId="0" applyFont="1" applyFill="1" applyBorder="1"/>
    <xf numFmtId="9" fontId="16" fillId="5" borderId="1" xfId="3" applyFont="1" applyFill="1" applyBorder="1"/>
    <xf numFmtId="0" fontId="7" fillId="5" borderId="1" xfId="0" applyFont="1" applyFill="1" applyBorder="1"/>
    <xf numFmtId="165" fontId="1" fillId="5" borderId="1" xfId="0" applyNumberFormat="1" applyFont="1" applyFill="1" applyBorder="1" applyAlignment="1">
      <alignment vertical="center" wrapText="1"/>
    </xf>
    <xf numFmtId="165" fontId="7" fillId="5" borderId="1" xfId="0" applyNumberFormat="1" applyFont="1" applyFill="1" applyBorder="1"/>
    <xf numFmtId="0" fontId="6" fillId="5" borderId="1" xfId="0" applyFont="1" applyFill="1" applyBorder="1"/>
    <xf numFmtId="165" fontId="2" fillId="5" borderId="1" xfId="0" applyNumberFormat="1" applyFont="1" applyFill="1" applyBorder="1" applyAlignment="1">
      <alignment vertical="center" wrapText="1"/>
    </xf>
    <xf numFmtId="168" fontId="2" fillId="4" borderId="0" xfId="0" applyNumberFormat="1" applyFont="1" applyFill="1"/>
    <xf numFmtId="168" fontId="3" fillId="4" borderId="0" xfId="4" applyNumberFormat="1" applyFont="1" applyFill="1" applyAlignment="1">
      <alignment horizontal="center" vertical="center" wrapText="1"/>
    </xf>
    <xf numFmtId="168" fontId="16" fillId="5" borderId="1" xfId="4" applyNumberFormat="1" applyFont="1" applyFill="1" applyBorder="1" applyAlignment="1">
      <alignment vertical="center" wrapText="1"/>
    </xf>
    <xf numFmtId="168" fontId="2" fillId="6" borderId="1" xfId="4" applyNumberFormat="1" applyFont="1" applyFill="1" applyBorder="1" applyAlignment="1">
      <alignment vertical="center" wrapText="1"/>
    </xf>
    <xf numFmtId="168" fontId="12" fillId="4" borderId="4" xfId="5" applyNumberFormat="1" applyFont="1" applyFill="1" applyBorder="1" applyAlignment="1">
      <alignment vertical="center" wrapText="1"/>
    </xf>
    <xf numFmtId="168" fontId="12" fillId="4" borderId="1" xfId="5" applyNumberFormat="1" applyFont="1" applyFill="1" applyBorder="1" applyAlignment="1">
      <alignment vertical="center" wrapText="1"/>
    </xf>
    <xf numFmtId="168" fontId="2" fillId="6" borderId="1" xfId="4" applyNumberFormat="1" applyFont="1" applyFill="1" applyBorder="1" applyAlignment="1">
      <alignment horizontal="left" vertical="center" wrapText="1"/>
    </xf>
    <xf numFmtId="168" fontId="16" fillId="5" borderId="1" xfId="4" applyNumberFormat="1" applyFont="1" applyFill="1" applyBorder="1" applyAlignment="1">
      <alignment horizontal="left" vertical="center" wrapText="1"/>
    </xf>
    <xf numFmtId="168" fontId="15" fillId="6" borderId="4" xfId="5" applyNumberFormat="1" applyFont="1" applyFill="1" applyBorder="1" applyAlignment="1">
      <alignment vertical="center" wrapText="1"/>
    </xf>
    <xf numFmtId="41" fontId="15" fillId="6" borderId="4" xfId="5" applyNumberFormat="1" applyFont="1" applyFill="1" applyBorder="1" applyAlignment="1">
      <alignment horizontal="center" vertical="center" wrapText="1"/>
    </xf>
    <xf numFmtId="0" fontId="6" fillId="6" borderId="0" xfId="0" applyFont="1" applyFill="1"/>
    <xf numFmtId="165" fontId="6" fillId="5" borderId="1" xfId="0" applyNumberFormat="1" applyFont="1" applyFill="1" applyBorder="1"/>
    <xf numFmtId="0" fontId="18" fillId="6" borderId="4" xfId="0" applyFont="1" applyFill="1" applyBorder="1" applyAlignment="1">
      <alignment horizontal="center" vertical="center" wrapText="1"/>
    </xf>
    <xf numFmtId="0" fontId="19" fillId="5" borderId="1" xfId="0" applyFont="1" applyFill="1" applyBorder="1"/>
    <xf numFmtId="44" fontId="7" fillId="5" borderId="1" xfId="2" applyFont="1" applyFill="1" applyBorder="1"/>
    <xf numFmtId="44" fontId="20" fillId="5" borderId="1" xfId="2" applyFont="1" applyFill="1" applyBorder="1"/>
    <xf numFmtId="4" fontId="0" fillId="0" borderId="0" xfId="0" applyNumberFormat="1"/>
    <xf numFmtId="4" fontId="21" fillId="0" borderId="8" xfId="0" applyNumberFormat="1" applyFont="1" applyBorder="1" applyAlignment="1">
      <alignment horizontal="right" vertical="center"/>
    </xf>
    <xf numFmtId="10" fontId="0" fillId="0" borderId="0" xfId="0" applyNumberFormat="1"/>
    <xf numFmtId="10" fontId="21" fillId="0" borderId="9" xfId="0" applyNumberFormat="1" applyFont="1" applyBorder="1" applyAlignment="1">
      <alignment horizontal="center" vertical="center"/>
    </xf>
    <xf numFmtId="9" fontId="0" fillId="0" borderId="0" xfId="0" applyNumberFormat="1"/>
    <xf numFmtId="4" fontId="21" fillId="0" borderId="0" xfId="0" applyNumberFormat="1" applyFont="1"/>
    <xf numFmtId="3" fontId="0" fillId="0" borderId="0" xfId="0" applyNumberFormat="1"/>
    <xf numFmtId="3" fontId="21" fillId="0" borderId="9" xfId="0" applyNumberFormat="1" applyFont="1" applyBorder="1" applyAlignment="1">
      <alignment horizontal="right" vertical="center"/>
    </xf>
    <xf numFmtId="3" fontId="21" fillId="8" borderId="9" xfId="0" applyNumberFormat="1" applyFont="1" applyFill="1" applyBorder="1" applyAlignment="1">
      <alignment horizontal="right" vertical="center"/>
    </xf>
    <xf numFmtId="3" fontId="22" fillId="0" borderId="9" xfId="0" applyNumberFormat="1" applyFont="1" applyBorder="1" applyAlignment="1">
      <alignment horizontal="right" vertical="center"/>
    </xf>
    <xf numFmtId="164" fontId="16" fillId="5" borderId="1" xfId="4" applyFont="1" applyFill="1" applyBorder="1"/>
    <xf numFmtId="44" fontId="1" fillId="4" borderId="1" xfId="0" applyNumberFormat="1" applyFont="1" applyFill="1" applyBorder="1" applyAlignment="1">
      <alignment horizontal="center" vertical="center" wrapText="1"/>
    </xf>
    <xf numFmtId="0" fontId="12" fillId="9" borderId="1" xfId="0" applyFont="1" applyFill="1" applyBorder="1" applyAlignment="1">
      <alignment vertical="center" wrapText="1"/>
    </xf>
    <xf numFmtId="168" fontId="0" fillId="0" borderId="0" xfId="0" applyNumberFormat="1"/>
    <xf numFmtId="44" fontId="0" fillId="0" borderId="0" xfId="2" applyFont="1"/>
    <xf numFmtId="168" fontId="0" fillId="0" borderId="1" xfId="0" applyNumberFormat="1" applyBorder="1"/>
    <xf numFmtId="168" fontId="12" fillId="4" borderId="10" xfId="5" applyNumberFormat="1" applyFont="1" applyFill="1" applyBorder="1" applyAlignment="1">
      <alignment vertical="center" wrapText="1"/>
    </xf>
    <xf numFmtId="0" fontId="1" fillId="10" borderId="0" xfId="0" applyFont="1" applyFill="1"/>
    <xf numFmtId="0" fontId="2" fillId="10" borderId="1" xfId="0" applyFont="1" applyFill="1" applyBorder="1" applyAlignment="1">
      <alignment horizontal="center" vertical="center"/>
    </xf>
    <xf numFmtId="0" fontId="12" fillId="10" borderId="1" xfId="0" applyFont="1" applyFill="1" applyBorder="1" applyAlignment="1">
      <alignment vertical="center" wrapText="1"/>
    </xf>
    <xf numFmtId="0" fontId="1" fillId="10" borderId="1" xfId="0" applyFont="1" applyFill="1" applyBorder="1" applyAlignment="1">
      <alignment horizontal="center" vertical="center" wrapText="1"/>
    </xf>
    <xf numFmtId="165" fontId="14" fillId="10" borderId="1" xfId="0" applyNumberFormat="1" applyFont="1" applyFill="1" applyBorder="1" applyAlignment="1">
      <alignment horizontal="right" vertical="center" wrapText="1"/>
    </xf>
    <xf numFmtId="0" fontId="7" fillId="10" borderId="1" xfId="0" applyFont="1" applyFill="1" applyBorder="1"/>
    <xf numFmtId="9" fontId="16" fillId="10" borderId="1" xfId="3" applyFont="1" applyFill="1" applyBorder="1"/>
    <xf numFmtId="0" fontId="7" fillId="10" borderId="0" xfId="0" applyFont="1" applyFill="1"/>
    <xf numFmtId="165" fontId="7" fillId="10" borderId="0" xfId="0" applyNumberFormat="1" applyFont="1" applyFill="1"/>
    <xf numFmtId="0" fontId="1" fillId="10" borderId="0" xfId="0" applyFont="1" applyFill="1" applyAlignment="1">
      <alignment horizontal="right"/>
    </xf>
    <xf numFmtId="0" fontId="1" fillId="10" borderId="1" xfId="0" applyFont="1" applyFill="1" applyBorder="1" applyAlignment="1">
      <alignment vertical="center" wrapText="1"/>
    </xf>
    <xf numFmtId="0" fontId="9" fillId="10" borderId="1" xfId="0" applyFont="1" applyFill="1" applyBorder="1" applyAlignment="1">
      <alignment horizontal="center" vertical="center" wrapText="1"/>
    </xf>
    <xf numFmtId="44" fontId="7" fillId="10" borderId="1" xfId="2" applyFont="1" applyFill="1" applyBorder="1"/>
    <xf numFmtId="167" fontId="7" fillId="10" borderId="0" xfId="0" applyNumberFormat="1" applyFont="1" applyFill="1"/>
    <xf numFmtId="0" fontId="3" fillId="10" borderId="1" xfId="0" applyFont="1" applyFill="1" applyBorder="1" applyAlignment="1">
      <alignment horizontal="center" vertical="center"/>
    </xf>
    <xf numFmtId="165" fontId="2" fillId="10" borderId="1" xfId="0" applyNumberFormat="1" applyFont="1" applyFill="1" applyBorder="1" applyAlignment="1">
      <alignment horizontal="right" vertical="center" wrapText="1"/>
    </xf>
    <xf numFmtId="44" fontId="1" fillId="4" borderId="1" xfId="2" applyFont="1" applyFill="1" applyBorder="1" applyAlignment="1">
      <alignment horizontal="center" vertical="center" wrapText="1"/>
    </xf>
    <xf numFmtId="168" fontId="9" fillId="10" borderId="1" xfId="0" applyNumberFormat="1" applyFont="1" applyFill="1" applyBorder="1" applyAlignment="1">
      <alignment horizontal="center" vertical="center" wrapText="1"/>
    </xf>
    <xf numFmtId="44" fontId="9" fillId="10" borderId="1" xfId="0" applyNumberFormat="1" applyFont="1" applyFill="1" applyBorder="1" applyAlignment="1">
      <alignment horizontal="center" vertical="center" wrapText="1"/>
    </xf>
    <xf numFmtId="0" fontId="1" fillId="11" borderId="0" xfId="0" applyFont="1" applyFill="1"/>
    <xf numFmtId="0" fontId="2" fillId="11" borderId="1" xfId="0" applyFont="1" applyFill="1" applyBorder="1" applyAlignment="1">
      <alignment horizontal="center" vertical="center"/>
    </xf>
    <xf numFmtId="0" fontId="12" fillId="11" borderId="1" xfId="0" applyFont="1" applyFill="1" applyBorder="1" applyAlignment="1">
      <alignment vertical="center" wrapText="1"/>
    </xf>
    <xf numFmtId="0" fontId="1" fillId="11" borderId="1" xfId="0" applyFont="1" applyFill="1" applyBorder="1" applyAlignment="1">
      <alignment horizontal="center" vertical="center" wrapText="1"/>
    </xf>
    <xf numFmtId="0" fontId="7" fillId="11" borderId="1" xfId="0" applyFont="1" applyFill="1" applyBorder="1"/>
    <xf numFmtId="165" fontId="14" fillId="11" borderId="1" xfId="0" applyNumberFormat="1" applyFont="1" applyFill="1" applyBorder="1" applyAlignment="1">
      <alignment horizontal="right" vertical="center" wrapText="1"/>
    </xf>
    <xf numFmtId="9" fontId="16" fillId="11" borderId="1" xfId="3" applyFont="1" applyFill="1" applyBorder="1"/>
    <xf numFmtId="0" fontId="7" fillId="11" borderId="0" xfId="0" applyFont="1" applyFill="1"/>
    <xf numFmtId="165" fontId="7" fillId="11" borderId="0" xfId="0" applyNumberFormat="1" applyFont="1" applyFill="1"/>
    <xf numFmtId="0" fontId="3" fillId="11" borderId="1" xfId="0" applyFont="1" applyFill="1" applyBorder="1" applyAlignment="1">
      <alignment horizontal="center" vertical="center"/>
    </xf>
    <xf numFmtId="0" fontId="0" fillId="11" borderId="1" xfId="0" applyFill="1" applyBorder="1" applyAlignment="1">
      <alignment vertical="center" wrapText="1"/>
    </xf>
    <xf numFmtId="168" fontId="1" fillId="11" borderId="1" xfId="0" applyNumberFormat="1" applyFont="1" applyFill="1" applyBorder="1" applyAlignment="1">
      <alignment horizontal="center" vertical="center" wrapText="1"/>
    </xf>
    <xf numFmtId="44" fontId="1" fillId="11" borderId="1" xfId="2" applyFont="1" applyFill="1" applyBorder="1" applyAlignment="1">
      <alignment horizontal="center" vertical="center" wrapText="1"/>
    </xf>
    <xf numFmtId="44" fontId="0" fillId="0" borderId="0" xfId="0" applyNumberFormat="1"/>
    <xf numFmtId="0" fontId="2" fillId="11" borderId="0" xfId="0" applyFont="1" applyFill="1"/>
    <xf numFmtId="0" fontId="2" fillId="11" borderId="1" xfId="0" applyFont="1" applyFill="1" applyBorder="1" applyAlignment="1">
      <alignment horizontal="center" vertical="center" wrapText="1"/>
    </xf>
    <xf numFmtId="165" fontId="2" fillId="11" borderId="1" xfId="0" applyNumberFormat="1" applyFont="1" applyFill="1" applyBorder="1" applyAlignment="1">
      <alignment horizontal="right" vertical="center"/>
    </xf>
    <xf numFmtId="165" fontId="2" fillId="11" borderId="1" xfId="0" applyNumberFormat="1" applyFont="1" applyFill="1" applyBorder="1" applyAlignment="1">
      <alignment horizontal="right" vertical="center" wrapText="1"/>
    </xf>
    <xf numFmtId="0" fontId="6" fillId="11" borderId="1" xfId="0" applyFont="1" applyFill="1" applyBorder="1"/>
    <xf numFmtId="0" fontId="6" fillId="11" borderId="0" xfId="0" applyFont="1" applyFill="1"/>
    <xf numFmtId="44" fontId="2" fillId="11" borderId="1" xfId="0" applyNumberFormat="1" applyFont="1" applyFill="1" applyBorder="1" applyAlignment="1">
      <alignment horizontal="center" vertical="center" wrapText="1"/>
    </xf>
    <xf numFmtId="165" fontId="1" fillId="11" borderId="1" xfId="0" applyNumberFormat="1" applyFont="1" applyFill="1" applyBorder="1" applyAlignment="1">
      <alignment vertical="center" wrapText="1"/>
    </xf>
    <xf numFmtId="0" fontId="9" fillId="11" borderId="1" xfId="0" applyFont="1" applyFill="1" applyBorder="1" applyAlignment="1">
      <alignment horizontal="center" vertical="center" wrapText="1"/>
    </xf>
    <xf numFmtId="168" fontId="2" fillId="10" borderId="1" xfId="4" applyNumberFormat="1" applyFont="1" applyFill="1" applyBorder="1" applyAlignment="1">
      <alignment vertical="center" wrapText="1"/>
    </xf>
    <xf numFmtId="168" fontId="15" fillId="4" borderId="1" xfId="5" applyNumberFormat="1" applyFont="1" applyFill="1" applyBorder="1" applyAlignment="1">
      <alignment vertical="center" wrapText="1"/>
    </xf>
    <xf numFmtId="168" fontId="15" fillId="10" borderId="1" xfId="5" applyNumberFormat="1" applyFont="1" applyFill="1" applyBorder="1" applyAlignment="1">
      <alignment vertical="center" wrapText="1"/>
    </xf>
    <xf numFmtId="168" fontId="15" fillId="4" borderId="1" xfId="0" applyNumberFormat="1" applyFont="1" applyFill="1" applyBorder="1" applyAlignment="1">
      <alignment vertical="center" wrapText="1"/>
    </xf>
    <xf numFmtId="168" fontId="23" fillId="4" borderId="1" xfId="0" applyNumberFormat="1" applyFont="1" applyFill="1" applyBorder="1" applyAlignment="1">
      <alignment vertical="center"/>
    </xf>
    <xf numFmtId="168" fontId="23" fillId="4" borderId="1" xfId="0" applyNumberFormat="1" applyFont="1" applyFill="1" applyBorder="1" applyAlignment="1">
      <alignment horizontal="right" vertical="center" wrapText="1"/>
    </xf>
    <xf numFmtId="168" fontId="15" fillId="4" borderId="4" xfId="5" applyNumberFormat="1" applyFont="1" applyFill="1" applyBorder="1" applyAlignment="1">
      <alignment vertical="center" wrapText="1"/>
    </xf>
    <xf numFmtId="168" fontId="2" fillId="4" borderId="1" xfId="4" applyNumberFormat="1" applyFont="1" applyFill="1" applyBorder="1" applyAlignment="1">
      <alignment vertical="center" wrapText="1"/>
    </xf>
    <xf numFmtId="168" fontId="15" fillId="11" borderId="4" xfId="5" applyNumberFormat="1" applyFont="1" applyFill="1" applyBorder="1" applyAlignment="1">
      <alignment vertical="center" wrapText="1"/>
    </xf>
    <xf numFmtId="168" fontId="2" fillId="4" borderId="1" xfId="0" applyNumberFormat="1" applyFont="1" applyFill="1" applyBorder="1" applyAlignment="1">
      <alignment horizontal="right" vertical="center" wrapText="1"/>
    </xf>
    <xf numFmtId="168" fontId="15" fillId="11" borderId="1" xfId="4" applyNumberFormat="1" applyFont="1" applyFill="1" applyBorder="1" applyAlignment="1">
      <alignment vertical="center" wrapText="1"/>
    </xf>
    <xf numFmtId="168" fontId="15" fillId="4" borderId="1" xfId="4" applyNumberFormat="1" applyFont="1" applyFill="1" applyBorder="1" applyAlignment="1">
      <alignment vertical="center" wrapText="1"/>
    </xf>
    <xf numFmtId="168" fontId="15" fillId="4" borderId="2" xfId="4" applyNumberFormat="1" applyFont="1" applyFill="1" applyBorder="1" applyAlignment="1">
      <alignment vertical="center" wrapText="1"/>
    </xf>
    <xf numFmtId="168" fontId="2" fillId="4" borderId="1" xfId="0" applyNumberFormat="1" applyFont="1" applyFill="1" applyBorder="1" applyAlignment="1">
      <alignment vertical="center" wrapText="1"/>
    </xf>
    <xf numFmtId="168" fontId="2" fillId="11" borderId="1" xfId="4" applyNumberFormat="1" applyFont="1" applyFill="1" applyBorder="1" applyAlignment="1">
      <alignment vertical="center" wrapText="1"/>
    </xf>
    <xf numFmtId="168" fontId="15" fillId="6" borderId="1" xfId="5" applyNumberFormat="1" applyFont="1" applyFill="1" applyBorder="1" applyAlignment="1">
      <alignment vertical="center" wrapText="1"/>
    </xf>
    <xf numFmtId="168" fontId="2" fillId="7" borderId="1" xfId="4" applyNumberFormat="1" applyFont="1" applyFill="1" applyBorder="1" applyAlignment="1">
      <alignment vertical="center" wrapText="1"/>
    </xf>
    <xf numFmtId="168" fontId="2" fillId="4" borderId="1" xfId="4" applyNumberFormat="1" applyFont="1" applyFill="1" applyBorder="1" applyAlignment="1">
      <alignment horizontal="left" vertical="center" wrapText="1"/>
    </xf>
    <xf numFmtId="168" fontId="2" fillId="11" borderId="1" xfId="4" applyNumberFormat="1" applyFont="1" applyFill="1" applyBorder="1" applyAlignment="1">
      <alignment horizontal="left" vertical="center" wrapText="1"/>
    </xf>
    <xf numFmtId="168" fontId="15" fillId="11" borderId="1" xfId="5" applyNumberFormat="1" applyFont="1" applyFill="1" applyBorder="1" applyAlignment="1">
      <alignment vertical="center" wrapText="1"/>
    </xf>
    <xf numFmtId="168" fontId="24" fillId="4" borderId="1" xfId="5" applyNumberFormat="1" applyFont="1" applyFill="1" applyBorder="1" applyAlignment="1">
      <alignment vertical="center" wrapText="1"/>
    </xf>
    <xf numFmtId="168" fontId="25" fillId="4" borderId="1" xfId="5" applyNumberFormat="1" applyFont="1" applyFill="1" applyBorder="1" applyAlignment="1">
      <alignment vertical="center" wrapText="1"/>
    </xf>
    <xf numFmtId="168" fontId="24" fillId="4" borderId="4" xfId="5" applyNumberFormat="1" applyFont="1" applyFill="1" applyBorder="1" applyAlignment="1">
      <alignment vertical="center" wrapText="1"/>
    </xf>
    <xf numFmtId="168" fontId="25" fillId="4" borderId="4" xfId="5" applyNumberFormat="1" applyFont="1" applyFill="1" applyBorder="1" applyAlignment="1">
      <alignment vertical="center" wrapText="1"/>
    </xf>
    <xf numFmtId="168" fontId="24" fillId="11" borderId="1" xfId="5" applyNumberFormat="1" applyFont="1" applyFill="1" applyBorder="1" applyAlignment="1">
      <alignment vertical="center" wrapText="1"/>
    </xf>
    <xf numFmtId="168" fontId="2" fillId="0" borderId="0" xfId="4" applyNumberFormat="1" applyFont="1"/>
    <xf numFmtId="168" fontId="2" fillId="0" borderId="0" xfId="4" applyNumberFormat="1" applyFont="1" applyAlignment="1">
      <alignment wrapText="1"/>
    </xf>
    <xf numFmtId="168" fontId="6" fillId="0" borderId="0" xfId="4" applyNumberFormat="1" applyFont="1" applyAlignment="1">
      <alignment wrapText="1"/>
    </xf>
    <xf numFmtId="165" fontId="18" fillId="5" borderId="1" xfId="0" applyNumberFormat="1" applyFont="1" applyFill="1" applyBorder="1" applyAlignment="1">
      <alignment horizontal="right" vertical="center" wrapText="1"/>
    </xf>
    <xf numFmtId="0" fontId="6" fillId="0" borderId="1" xfId="0" applyFont="1" applyBorder="1"/>
    <xf numFmtId="165" fontId="2" fillId="7" borderId="1" xfId="0" applyNumberFormat="1" applyFont="1" applyFill="1" applyBorder="1" applyAlignment="1">
      <alignment horizontal="right" vertical="center" wrapText="1"/>
    </xf>
    <xf numFmtId="0" fontId="6" fillId="7" borderId="1" xfId="0" applyFont="1" applyFill="1" applyBorder="1"/>
    <xf numFmtId="166" fontId="2" fillId="0" borderId="0" xfId="0" applyNumberFormat="1" applyFont="1"/>
    <xf numFmtId="166" fontId="6" fillId="0" borderId="0" xfId="0" applyNumberFormat="1" applyFont="1"/>
    <xf numFmtId="166" fontId="23" fillId="0" borderId="0" xfId="0" applyNumberFormat="1" applyFont="1"/>
    <xf numFmtId="0" fontId="16" fillId="4" borderId="0" xfId="0" applyFont="1" applyFill="1"/>
    <xf numFmtId="0" fontId="16" fillId="4" borderId="1" xfId="0" applyFont="1" applyFill="1" applyBorder="1" applyAlignment="1">
      <alignment horizontal="center" vertical="center"/>
    </xf>
    <xf numFmtId="165" fontId="16" fillId="4" borderId="1" xfId="0" applyNumberFormat="1" applyFont="1" applyFill="1" applyBorder="1" applyAlignment="1">
      <alignment horizontal="right" vertical="center" wrapText="1"/>
    </xf>
    <xf numFmtId="0" fontId="16" fillId="4" borderId="1" xfId="0" applyFont="1" applyFill="1" applyBorder="1"/>
    <xf numFmtId="9" fontId="16" fillId="4" borderId="1" xfId="3" applyFont="1" applyFill="1" applyBorder="1"/>
    <xf numFmtId="165" fontId="14" fillId="6" borderId="1" xfId="0" applyNumberFormat="1" applyFont="1" applyFill="1" applyBorder="1" applyAlignment="1">
      <alignment horizontal="right" vertical="center" wrapText="1"/>
    </xf>
    <xf numFmtId="0" fontId="1" fillId="0" borderId="0" xfId="0" applyFont="1"/>
    <xf numFmtId="168" fontId="2" fillId="4" borderId="0" xfId="0" applyNumberFormat="1" applyFont="1" applyFill="1" applyAlignment="1">
      <alignment horizontal="center" vertical="center" wrapText="1"/>
    </xf>
    <xf numFmtId="0" fontId="2" fillId="4" borderId="0" xfId="0" applyFont="1" applyFill="1" applyAlignment="1">
      <alignment horizontal="center" vertical="center" wrapText="1"/>
    </xf>
    <xf numFmtId="0" fontId="3" fillId="4" borderId="0" xfId="0" applyFont="1" applyFill="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4" xfId="0" applyFont="1" applyFill="1" applyBorder="1" applyAlignment="1">
      <alignment horizontal="center" vertical="center" wrapText="1"/>
    </xf>
    <xf numFmtId="168" fontId="16" fillId="5" borderId="1" xfId="4" applyNumberFormat="1" applyFont="1" applyFill="1" applyBorder="1" applyAlignment="1">
      <alignment horizontal="center" vertical="center" wrapText="1"/>
    </xf>
  </cellXfs>
  <cellStyles count="7">
    <cellStyle name="Moneda" xfId="2" builtinId="4"/>
    <cellStyle name="Moneda [0]" xfId="4" builtinId="7"/>
    <cellStyle name="Moneda 2" xfId="5" xr:uid="{00000000-0005-0000-0000-000002000000}"/>
    <cellStyle name="Moneda 3" xfId="6" xr:uid="{00000000-0005-0000-0000-000003000000}"/>
    <cellStyle name="Normal" xfId="0" builtinId="0"/>
    <cellStyle name="Normal 2" xfId="1" xr:uid="{00000000-0005-0000-0000-000005000000}"/>
    <cellStyle name="Porcentaje" xfId="3" builtinId="5"/>
  </cellStyles>
  <dxfs count="0"/>
  <tableStyles count="0" defaultTableStyle="TableStyleMedium2" defaultPivotStyle="PivotStyleLight16"/>
  <colors>
    <mruColors>
      <color rgb="FFD9D9D9"/>
      <color rgb="FF006600"/>
      <color rgb="FF004442"/>
      <color rgb="FFEEC100"/>
      <color rgb="FF005E5C"/>
      <color rgb="FFF2F2F2"/>
      <color rgb="FF006666"/>
      <color rgb="FF6D1309"/>
      <color rgb="FF821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190500</xdr:colOff>
      <xdr:row>26</xdr:row>
      <xdr:rowOff>139700</xdr:rowOff>
    </xdr:from>
    <xdr:to>
      <xdr:col>6</xdr:col>
      <xdr:colOff>2000250</xdr:colOff>
      <xdr:row>37</xdr:row>
      <xdr:rowOff>127000</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rot="5400000">
          <a:off x="2339975" y="4276725"/>
          <a:ext cx="2082800" cy="6381750"/>
        </a:xfrm>
        <a:prstGeom prst="rect">
          <a:avLst/>
        </a:prstGeom>
        <a:gradFill flip="none" rotWithShape="1">
          <a:gsLst>
            <a:gs pos="0">
              <a:srgbClr val="0F3D38">
                <a:lumMod val="67000"/>
              </a:srgbClr>
            </a:gs>
            <a:gs pos="48000">
              <a:srgbClr val="0F3D38">
                <a:lumMod val="97000"/>
                <a:lumOff val="3000"/>
              </a:srgbClr>
            </a:gs>
            <a:gs pos="100000">
              <a:srgbClr val="0F3D38">
                <a:lumMod val="60000"/>
                <a:lumOff val="40000"/>
              </a:srgbClr>
            </a:gs>
          </a:gsLst>
          <a:lin ang="16200000" scaled="1"/>
          <a:tileRect/>
        </a:gradFill>
        <a:ln w="25400" cap="flat" cmpd="sng" algn="ctr">
          <a:noFill/>
          <a:prstDash val="solid"/>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xdr:from>
      <xdr:col>0</xdr:col>
      <xdr:colOff>539750</xdr:colOff>
      <xdr:row>24</xdr:row>
      <xdr:rowOff>152400</xdr:rowOff>
    </xdr:from>
    <xdr:to>
      <xdr:col>6</xdr:col>
      <xdr:colOff>2076450</xdr:colOff>
      <xdr:row>36</xdr:row>
      <xdr:rowOff>0</xdr:rowOff>
    </xdr:to>
    <xdr:sp macro="" textlink="">
      <xdr:nvSpPr>
        <xdr:cNvPr id="6" name="Cuadro de texto 20">
          <a:extLst>
            <a:ext uri="{FF2B5EF4-FFF2-40B4-BE49-F238E27FC236}">
              <a16:creationId xmlns:a16="http://schemas.microsoft.com/office/drawing/2014/main" id="{00000000-0008-0000-0000-000006000000}"/>
            </a:ext>
          </a:extLst>
        </xdr:cNvPr>
        <xdr:cNvSpPr txBox="1"/>
      </xdr:nvSpPr>
      <xdr:spPr>
        <a:xfrm>
          <a:off x="539750" y="6057900"/>
          <a:ext cx="6108700" cy="2133600"/>
        </a:xfrm>
        <a:prstGeom prst="rect">
          <a:avLst/>
        </a:prstGeom>
        <a:solidFill>
          <a:schemeClr val="bg2">
            <a:lumMod val="25000"/>
            <a:alpha val="59000"/>
          </a:schemeClr>
        </a:solidFill>
        <a:ln w="25400" cap="flat" cmpd="sng" algn="ctr">
          <a:noFill/>
          <a:prstDash val="solid"/>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scene3d>
            <a:camera prst="orthographicFront"/>
            <a:lightRig rig="threePt" dir="t"/>
          </a:scene3d>
          <a:sp3d extrusionH="57150">
            <a:bevelT w="38100" h="38100"/>
          </a:sp3d>
        </a:bodyPr>
        <a:lstStyle/>
        <a:p>
          <a:pPr algn="ctr">
            <a:lnSpc>
              <a:spcPct val="120000"/>
            </a:lnSpc>
            <a:spcBef>
              <a:spcPts val="200"/>
            </a:spcBef>
            <a:spcAft>
              <a:spcPts val="0"/>
            </a:spcAft>
          </a:pPr>
          <a:r>
            <a:rPr lang="es-CO" sz="1200" b="1" kern="1000">
              <a:solidFill>
                <a:srgbClr val="FFFFFF"/>
              </a:solidFill>
              <a:effectLst>
                <a:outerShdw blurRad="50800" dist="38100" algn="l">
                  <a:srgbClr val="000000">
                    <a:alpha val="40000"/>
                  </a:srgbClr>
                </a:outerShdw>
              </a:effectLst>
              <a:ea typeface="Cambria" panose="02040503050406030204" pitchFamily="18" charset="0"/>
              <a:cs typeface="Angsana New" panose="02020603050405020304" pitchFamily="18" charset="-34"/>
            </a:rPr>
            <a:t> </a:t>
          </a:r>
          <a:endParaRPr lang="es-CO" sz="1000" kern="1000">
            <a:solidFill>
              <a:srgbClr val="595959"/>
            </a:solidFill>
            <a:effectLst/>
            <a:ea typeface="Cambria" panose="02040503050406030204" pitchFamily="18" charset="0"/>
            <a:cs typeface="Angsana New" panose="02020603050405020304" pitchFamily="18" charset="-34"/>
          </a:endParaRPr>
        </a:p>
      </xdr:txBody>
    </xdr:sp>
    <xdr:clientData/>
  </xdr:twoCellAnchor>
  <xdr:twoCellAnchor>
    <xdr:from>
      <xdr:col>0</xdr:col>
      <xdr:colOff>571500</xdr:colOff>
      <xdr:row>26</xdr:row>
      <xdr:rowOff>63500</xdr:rowOff>
    </xdr:from>
    <xdr:to>
      <xdr:col>6</xdr:col>
      <xdr:colOff>2032000</xdr:colOff>
      <xdr:row>35</xdr:row>
      <xdr:rowOff>158750</xdr:rowOff>
    </xdr:to>
    <xdr:sp macro="" textlink="">
      <xdr:nvSpPr>
        <xdr:cNvPr id="7" name="Cuadro de texto 19">
          <a:extLst>
            <a:ext uri="{FF2B5EF4-FFF2-40B4-BE49-F238E27FC236}">
              <a16:creationId xmlns:a16="http://schemas.microsoft.com/office/drawing/2014/main" id="{00000000-0008-0000-0000-000007000000}"/>
            </a:ext>
          </a:extLst>
        </xdr:cNvPr>
        <xdr:cNvSpPr txBox="1"/>
      </xdr:nvSpPr>
      <xdr:spPr>
        <a:xfrm>
          <a:off x="571500" y="6350000"/>
          <a:ext cx="6032500" cy="18097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20000"/>
            </a:lnSpc>
            <a:spcBef>
              <a:spcPts val="200"/>
            </a:spcBef>
            <a:spcAft>
              <a:spcPts val="0"/>
            </a:spcAft>
          </a:pPr>
          <a:r>
            <a:rPr lang="es-CO" sz="2400" b="1" i="1" kern="1000">
              <a:solidFill>
                <a:srgbClr val="D9D9D9"/>
              </a:solidFill>
              <a:effectLst>
                <a:outerShdw blurRad="50800" dist="38100" algn="l">
                  <a:srgbClr val="000000">
                    <a:alpha val="40000"/>
                  </a:srgbClr>
                </a:outerShdw>
              </a:effectLst>
              <a:latin typeface="Arial" panose="020B0604020202020204" pitchFamily="34" charset="0"/>
              <a:ea typeface="Cambria" panose="02040503050406030204" pitchFamily="18" charset="0"/>
              <a:cs typeface="Angsana New" panose="02020603050405020304" pitchFamily="18" charset="-34"/>
            </a:rPr>
            <a:t>Plan Operativo Anual de Inversiones</a:t>
          </a:r>
          <a:endParaRPr lang="es-CO" sz="2400" b="1" kern="1000">
            <a:solidFill>
              <a:srgbClr val="595959"/>
            </a:solidFill>
            <a:effectLst/>
            <a:ea typeface="Cambria" panose="02040503050406030204" pitchFamily="18" charset="0"/>
            <a:cs typeface="Angsana New" panose="02020603050405020304" pitchFamily="18" charset="-34"/>
          </a:endParaRPr>
        </a:p>
        <a:p>
          <a:pPr algn="ctr">
            <a:lnSpc>
              <a:spcPct val="120000"/>
            </a:lnSpc>
            <a:spcBef>
              <a:spcPts val="200"/>
            </a:spcBef>
            <a:spcAft>
              <a:spcPts val="0"/>
            </a:spcAft>
          </a:pPr>
          <a:r>
            <a:rPr lang="es-CO" sz="2400" b="1" i="1" kern="1000">
              <a:solidFill>
                <a:srgbClr val="D9D9D9"/>
              </a:solidFill>
              <a:effectLst>
                <a:outerShdw blurRad="50800" dist="38100" algn="l">
                  <a:srgbClr val="000000">
                    <a:alpha val="40000"/>
                  </a:srgbClr>
                </a:outerShdw>
              </a:effectLst>
              <a:latin typeface="Arial" panose="020B0604020202020204" pitchFamily="34" charset="0"/>
              <a:ea typeface="Cambria" panose="02040503050406030204" pitchFamily="18" charset="0"/>
              <a:cs typeface="Angsana New" panose="02020603050405020304" pitchFamily="18" charset="-34"/>
            </a:rPr>
            <a:t>POAI 2018</a:t>
          </a:r>
        </a:p>
        <a:p>
          <a:pPr algn="ctr">
            <a:lnSpc>
              <a:spcPct val="120000"/>
            </a:lnSpc>
            <a:spcBef>
              <a:spcPts val="200"/>
            </a:spcBef>
            <a:spcAft>
              <a:spcPts val="0"/>
            </a:spcAft>
          </a:pPr>
          <a:r>
            <a:rPr lang="es-CO" sz="2400" b="1" i="1" kern="1000">
              <a:solidFill>
                <a:srgbClr val="D9D9D9"/>
              </a:solidFill>
              <a:effectLst>
                <a:outerShdw blurRad="50800" dist="38100" algn="l">
                  <a:srgbClr val="000000">
                    <a:alpha val="40000"/>
                  </a:srgbClr>
                </a:outerShdw>
              </a:effectLst>
              <a:latin typeface="Arial" panose="020B0604020202020204" pitchFamily="34" charset="0"/>
              <a:ea typeface="Cambria" panose="02040503050406030204" pitchFamily="18" charset="0"/>
              <a:cs typeface="Angsana New" panose="02020603050405020304" pitchFamily="18" charset="-34"/>
            </a:rPr>
            <a:t>Dirección de Planeación Institucional </a:t>
          </a:r>
          <a:endParaRPr lang="es-CO" sz="2400" b="1" kern="1000">
            <a:solidFill>
              <a:srgbClr val="595959"/>
            </a:solidFill>
            <a:effectLst/>
            <a:ea typeface="Cambria" panose="02040503050406030204" pitchFamily="18" charset="0"/>
            <a:cs typeface="Angsana New" panose="02020603050405020304" pitchFamily="18" charset="-34"/>
          </a:endParaRPr>
        </a:p>
      </xdr:txBody>
    </xdr:sp>
    <xdr:clientData/>
  </xdr:twoCellAnchor>
  <xdr:twoCellAnchor editAs="oneCell">
    <xdr:from>
      <xdr:col>0</xdr:col>
      <xdr:colOff>0</xdr:colOff>
      <xdr:row>1</xdr:row>
      <xdr:rowOff>15875</xdr:rowOff>
    </xdr:from>
    <xdr:to>
      <xdr:col>7</xdr:col>
      <xdr:colOff>0</xdr:colOff>
      <xdr:row>21</xdr:row>
      <xdr:rowOff>186530</xdr:rowOff>
    </xdr:to>
    <xdr:pic>
      <xdr:nvPicPr>
        <xdr:cNvPr id="9" name="Imagen 8" descr="https://scontent-bog1-1.xx.fbcdn.net/v/t31.0-8/20286841_690746294450891_1940206954813301760_o.jpg?oh=cfdd8858870007835376e468cae6998f&amp;oe=5A19C518">
          <a:extLst>
            <a:ext uri="{FF2B5EF4-FFF2-40B4-BE49-F238E27FC236}">
              <a16:creationId xmlns:a16="http://schemas.microsoft.com/office/drawing/2014/main" id="{00000000-0008-0000-0000-000009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9337" r="13840"/>
        <a:stretch/>
      </xdr:blipFill>
      <xdr:spPr bwMode="auto">
        <a:xfrm>
          <a:off x="0" y="206375"/>
          <a:ext cx="6715125" cy="40084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571500</xdr:colOff>
      <xdr:row>39</xdr:row>
      <xdr:rowOff>0</xdr:rowOff>
    </xdr:from>
    <xdr:to>
      <xdr:col>7</xdr:col>
      <xdr:colOff>133350</xdr:colOff>
      <xdr:row>46</xdr:row>
      <xdr:rowOff>123825</xdr:rowOff>
    </xdr:to>
    <xdr:pic>
      <xdr:nvPicPr>
        <xdr:cNvPr id="10" name="Imagen 9" descr="UCundinamarca">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0" y="8921750"/>
          <a:ext cx="4768850" cy="1457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1428750</xdr:colOff>
      <xdr:row>0</xdr:row>
      <xdr:rowOff>160062</xdr:rowOff>
    </xdr:from>
    <xdr:to>
      <xdr:col>23</xdr:col>
      <xdr:colOff>614363</xdr:colOff>
      <xdr:row>0</xdr:row>
      <xdr:rowOff>1304923</xdr:rowOff>
    </xdr:to>
    <xdr:sp macro="" textlink="">
      <xdr:nvSpPr>
        <xdr:cNvPr id="4" name="Cuadro de texto 2">
          <a:extLst>
            <a:ext uri="{FF2B5EF4-FFF2-40B4-BE49-F238E27FC236}">
              <a16:creationId xmlns:a16="http://schemas.microsoft.com/office/drawing/2014/main" id="{00000000-0008-0000-0200-000004000000}"/>
            </a:ext>
          </a:extLst>
        </xdr:cNvPr>
        <xdr:cNvSpPr txBox="1">
          <a:spLocks noChangeArrowheads="1"/>
        </xdr:cNvSpPr>
      </xdr:nvSpPr>
      <xdr:spPr bwMode="auto">
        <a:xfrm>
          <a:off x="5486400" y="160062"/>
          <a:ext cx="17664113" cy="1144861"/>
        </a:xfrm>
        <a:prstGeom prst="rect">
          <a:avLst/>
        </a:prstGeom>
        <a:noFill/>
        <a:ln w="9525">
          <a:noFill/>
          <a:miter lim="800000"/>
          <a:headEnd/>
          <a:tailEnd/>
        </a:ln>
      </xdr:spPr>
      <xdr:txBody>
        <a:bodyPr rot="0" vert="horz" wrap="square" lIns="91440" tIns="45720" rIns="91440" bIns="45720" anchor="t" anchorCtr="0">
          <a:noAutofit/>
        </a:bodyPr>
        <a:lstStyle/>
        <a:p>
          <a:pPr algn="ctr">
            <a:lnSpc>
              <a:spcPct val="120000"/>
            </a:lnSpc>
            <a:spcBef>
              <a:spcPts val="200"/>
            </a:spcBef>
            <a:spcAft>
              <a:spcPts val="800"/>
            </a:spcAft>
          </a:pPr>
          <a:r>
            <a:rPr lang="en-US" sz="1800" kern="1000">
              <a:solidFill>
                <a:schemeClr val="tx1"/>
              </a:solidFill>
              <a:effectLst/>
              <a:latin typeface="Bodoni MT Black" panose="02070A03080606020203" pitchFamily="18" charset="0"/>
              <a:ea typeface="Cambria" panose="02040503050406030204" pitchFamily="18" charset="0"/>
              <a:cs typeface="Angsana New" panose="02020603050405020304" pitchFamily="18" charset="-34"/>
            </a:rPr>
            <a:t>UNIVERSIDAD</a:t>
          </a:r>
          <a:r>
            <a:rPr lang="en-US" sz="1800" kern="1000" baseline="0">
              <a:solidFill>
                <a:schemeClr val="tx1"/>
              </a:solidFill>
              <a:effectLst/>
              <a:latin typeface="Bodoni MT Black" panose="02070A03080606020203" pitchFamily="18" charset="0"/>
              <a:ea typeface="Cambria" panose="02040503050406030204" pitchFamily="18" charset="0"/>
              <a:cs typeface="Angsana New" panose="02020603050405020304" pitchFamily="18" charset="-34"/>
            </a:rPr>
            <a:t> DE CUNDINAMARCA</a:t>
          </a:r>
          <a:endParaRPr lang="en-US" sz="1800" kern="1000">
            <a:solidFill>
              <a:schemeClr val="tx1"/>
            </a:solidFill>
            <a:effectLst/>
            <a:latin typeface="Bodoni MT Black" panose="02070A03080606020203" pitchFamily="18" charset="0"/>
            <a:ea typeface="Cambria" panose="02040503050406030204" pitchFamily="18" charset="0"/>
            <a:cs typeface="Angsana New" panose="02020603050405020304" pitchFamily="18" charset="-34"/>
          </a:endParaRPr>
        </a:p>
        <a:p>
          <a:pPr algn="ctr">
            <a:lnSpc>
              <a:spcPct val="120000"/>
            </a:lnSpc>
            <a:spcBef>
              <a:spcPts val="200"/>
            </a:spcBef>
            <a:spcAft>
              <a:spcPts val="800"/>
            </a:spcAft>
          </a:pPr>
          <a:r>
            <a:rPr lang="en-US" sz="1400" kern="1000">
              <a:solidFill>
                <a:schemeClr val="tx1"/>
              </a:solidFill>
              <a:effectLst/>
              <a:latin typeface="Bodoni MT Black" panose="02070A03080606020203" pitchFamily="18" charset="0"/>
              <a:ea typeface="Cambria" panose="02040503050406030204" pitchFamily="18" charset="0"/>
              <a:cs typeface="Angsana New" panose="02020603050405020304" pitchFamily="18" charset="-34"/>
            </a:rPr>
            <a:t>PRESUPUESTO DE INVERSIÓN ACADÉMICA POR FUENTES DE FINANCIACIÓN </a:t>
          </a:r>
        </a:p>
        <a:p>
          <a:pPr algn="ctr">
            <a:lnSpc>
              <a:spcPct val="120000"/>
            </a:lnSpc>
            <a:spcBef>
              <a:spcPts val="200"/>
            </a:spcBef>
            <a:spcAft>
              <a:spcPts val="800"/>
            </a:spcAft>
          </a:pPr>
          <a:r>
            <a:rPr lang="en-US" sz="1400" kern="1000">
              <a:solidFill>
                <a:schemeClr val="tx1"/>
              </a:solidFill>
              <a:effectLst/>
              <a:latin typeface="Bodoni MT Black" panose="02070A03080606020203" pitchFamily="18" charset="0"/>
              <a:ea typeface="Cambria" panose="02040503050406030204" pitchFamily="18" charset="0"/>
              <a:cs typeface="Angsana New" panose="02020603050405020304" pitchFamily="18" charset="-34"/>
            </a:rPr>
            <a:t>PLAN OPERATIVO ANUAL DE INVERSIONES - 2019</a:t>
          </a:r>
          <a:endParaRPr lang="es-CO" sz="1400" kern="1000">
            <a:solidFill>
              <a:schemeClr val="tx1"/>
            </a:solidFill>
            <a:effectLst/>
            <a:latin typeface="Bodoni MT Black" panose="02070A03080606020203" pitchFamily="18" charset="0"/>
            <a:ea typeface="Cambria" panose="02040503050406030204" pitchFamily="18" charset="0"/>
            <a:cs typeface="Angsana New" panose="02020603050405020304" pitchFamily="18" charset="-34"/>
          </a:endParaRPr>
        </a:p>
      </xdr:txBody>
    </xdr:sp>
    <xdr:clientData/>
  </xdr:twoCellAnchor>
  <xdr:twoCellAnchor editAs="oneCell">
    <xdr:from>
      <xdr:col>2</xdr:col>
      <xdr:colOff>285751</xdr:colOff>
      <xdr:row>0</xdr:row>
      <xdr:rowOff>95250</xdr:rowOff>
    </xdr:from>
    <xdr:to>
      <xdr:col>2</xdr:col>
      <xdr:colOff>3546362</xdr:colOff>
      <xdr:row>0</xdr:row>
      <xdr:rowOff>1552575</xdr:rowOff>
    </xdr:to>
    <xdr:pic>
      <xdr:nvPicPr>
        <xdr:cNvPr id="6" name="Imagen 5" descr="UCundinamarca">
          <a:extLst>
            <a:ext uri="{FF2B5EF4-FFF2-40B4-BE49-F238E27FC236}">
              <a16:creationId xmlns:a16="http://schemas.microsoft.com/office/drawing/2014/main" id="{962EACF6-97D4-4433-9961-B377F646FCC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49023"/>
        <a:stretch/>
      </xdr:blipFill>
      <xdr:spPr bwMode="auto">
        <a:xfrm>
          <a:off x="904876" y="95250"/>
          <a:ext cx="3107531" cy="1457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B32"/>
  <sheetViews>
    <sheetView view="pageBreakPreview" topLeftCell="A31" zoomScale="80" zoomScaleNormal="50" zoomScaleSheetLayoutView="80" workbookViewId="0">
      <selection activeCell="E12" sqref="E12"/>
    </sheetView>
  </sheetViews>
  <sheetFormatPr baseColWidth="10" defaultColWidth="10.7109375" defaultRowHeight="15" x14ac:dyDescent="0.25"/>
  <cols>
    <col min="7" max="7" width="32.28515625" customWidth="1"/>
    <col min="8" max="8" width="21.140625" customWidth="1"/>
  </cols>
  <sheetData>
    <row r="4" spans="1:2" ht="27" customHeight="1" x14ac:dyDescent="0.25"/>
    <row r="9" spans="1:2" x14ac:dyDescent="0.25">
      <c r="A9" s="1"/>
      <c r="B9" s="1"/>
    </row>
    <row r="10" spans="1:2" x14ac:dyDescent="0.25">
      <c r="A10" s="1"/>
      <c r="B10" s="1"/>
    </row>
    <row r="11" spans="1:2" x14ac:dyDescent="0.25">
      <c r="A11" s="1"/>
      <c r="B11" s="1"/>
    </row>
    <row r="14" spans="1:2" ht="4.5" customHeight="1" x14ac:dyDescent="0.25"/>
    <row r="32" ht="15.6" customHeight="1" x14ac:dyDescent="0.25"/>
  </sheetData>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GV303"/>
  <sheetViews>
    <sheetView tabSelected="1" zoomScale="60" zoomScaleNormal="60" workbookViewId="0">
      <selection activeCell="D300" sqref="D300"/>
    </sheetView>
  </sheetViews>
  <sheetFormatPr baseColWidth="10" defaultColWidth="0" defaultRowHeight="11.25" x14ac:dyDescent="0.2"/>
  <cols>
    <col min="1" max="1" width="0.7109375" style="2" customWidth="1"/>
    <col min="2" max="2" width="11.7109375" style="45" customWidth="1"/>
    <col min="3" max="3" width="54.42578125" style="3" customWidth="1"/>
    <col min="4" max="4" width="26.28515625" style="211" customWidth="1"/>
    <col min="5" max="5" width="19.5703125" style="37" hidden="1" customWidth="1"/>
    <col min="6" max="6" width="23.140625" style="37" hidden="1" customWidth="1"/>
    <col min="7" max="7" width="15.5703125" style="98" hidden="1" customWidth="1"/>
    <col min="8" max="8" width="28.28515625" style="55" customWidth="1"/>
    <col min="9" max="11" width="30" style="217" customWidth="1"/>
    <col min="12" max="12" width="28.7109375" style="217" customWidth="1"/>
    <col min="13" max="13" width="30" style="217" customWidth="1"/>
    <col min="14" max="14" width="26.28515625" style="217" customWidth="1"/>
    <col min="15" max="16" width="24.28515625" style="217" customWidth="1"/>
    <col min="17" max="17" width="27.5703125" style="217" customWidth="1"/>
    <col min="18" max="19" width="28.7109375" style="217" customWidth="1"/>
    <col min="20" max="20" width="34" style="217" customWidth="1"/>
    <col min="21" max="21" width="34.140625" style="4" customWidth="1"/>
    <col min="22" max="22" width="2.42578125" style="4" customWidth="1"/>
    <col min="23" max="23" width="22.85546875" style="2" hidden="1" customWidth="1"/>
    <col min="24" max="24" width="11.7109375" style="2" hidden="1" customWidth="1"/>
    <col min="25" max="25" width="22.85546875" style="2" hidden="1" customWidth="1"/>
    <col min="26" max="26" width="10.7109375" style="2" hidden="1" customWidth="1"/>
    <col min="27" max="29" width="22.85546875" style="2" hidden="1" customWidth="1"/>
    <col min="30" max="30" width="3" style="2" customWidth="1"/>
    <col min="31" max="31" width="18.85546875" style="2" hidden="1" customWidth="1"/>
    <col min="32" max="34" width="11.42578125" style="2" hidden="1" customWidth="1"/>
    <col min="35" max="35" width="13.42578125" style="2" hidden="1" customWidth="1"/>
    <col min="36" max="36" width="11.42578125" style="2" hidden="1" customWidth="1"/>
    <col min="37" max="204" width="0" style="2" hidden="1" customWidth="1"/>
    <col min="205" max="16384" width="11.42578125" style="2" hidden="1"/>
  </cols>
  <sheetData>
    <row r="1" spans="1:194" s="19" customFormat="1" ht="138" customHeight="1" x14ac:dyDescent="0.2">
      <c r="A1" s="19" t="s">
        <v>14</v>
      </c>
      <c r="D1" s="109"/>
      <c r="G1" s="96"/>
    </row>
    <row r="2" spans="1:194" ht="45.75" customHeight="1" x14ac:dyDescent="0.2">
      <c r="A2" s="8"/>
      <c r="B2" s="228"/>
      <c r="C2" s="226"/>
      <c r="D2" s="110"/>
      <c r="E2" s="32"/>
      <c r="F2" s="32"/>
      <c r="G2" s="32"/>
      <c r="H2" s="229" t="s">
        <v>8</v>
      </c>
      <c r="I2" s="230"/>
      <c r="J2" s="230"/>
      <c r="K2" s="230"/>
      <c r="L2" s="230"/>
      <c r="M2" s="230"/>
      <c r="N2" s="230"/>
      <c r="O2" s="230"/>
      <c r="P2" s="230"/>
      <c r="Q2" s="230"/>
      <c r="R2" s="230"/>
      <c r="S2" s="231"/>
      <c r="T2" s="58"/>
      <c r="U2" s="61"/>
      <c r="V2" s="61"/>
      <c r="X2" s="7">
        <v>1</v>
      </c>
    </row>
    <row r="3" spans="1:194" s="8" customFormat="1" ht="87" customHeight="1" x14ac:dyDescent="0.2">
      <c r="B3" s="228"/>
      <c r="C3" s="227"/>
      <c r="D3" s="110" t="e">
        <f>+D5+D15+D21+D22+D23+D24+D25+D26+D29+D33+D39+D40+D28+D42+D51+D64+D66+D68+D70+D76+D81+D91+D94+D96+D97+D98+D99+D100+D102+D109+D115+D116+D118+D151+D206+D222+#REF!+D231+D236+D250+D257+D262+D269+D277+D281+D279+D293+D301</f>
        <v>#REF!</v>
      </c>
      <c r="E3" s="32"/>
      <c r="F3" s="33"/>
      <c r="G3" s="33" t="s">
        <v>63</v>
      </c>
      <c r="H3" s="33" t="s">
        <v>345</v>
      </c>
      <c r="I3" s="38" t="s">
        <v>22</v>
      </c>
      <c r="J3" s="38" t="s">
        <v>23</v>
      </c>
      <c r="K3" s="38" t="s">
        <v>30</v>
      </c>
      <c r="L3" s="38" t="s">
        <v>29</v>
      </c>
      <c r="M3" s="38" t="s">
        <v>378</v>
      </c>
      <c r="N3" s="38" t="s">
        <v>174</v>
      </c>
      <c r="O3" s="38" t="s">
        <v>216</v>
      </c>
      <c r="P3" s="38" t="s">
        <v>24</v>
      </c>
      <c r="Q3" s="38" t="s">
        <v>25</v>
      </c>
      <c r="R3" s="38" t="s">
        <v>172</v>
      </c>
      <c r="S3" s="38" t="s">
        <v>173</v>
      </c>
      <c r="T3" s="38" t="s">
        <v>32</v>
      </c>
      <c r="U3" s="22" t="s">
        <v>220</v>
      </c>
      <c r="V3" s="22"/>
      <c r="W3" s="22" t="s">
        <v>64</v>
      </c>
      <c r="X3" s="22" t="s">
        <v>67</v>
      </c>
      <c r="Y3" s="22" t="s">
        <v>65</v>
      </c>
      <c r="Z3" s="22" t="s">
        <v>67</v>
      </c>
      <c r="AA3" s="22" t="s">
        <v>66</v>
      </c>
      <c r="AB3" s="23"/>
      <c r="AC3" s="23"/>
    </row>
    <row r="4" spans="1:194" s="65" customFormat="1" ht="57.95" customHeight="1" x14ac:dyDescent="0.25">
      <c r="B4" s="72">
        <v>410101</v>
      </c>
      <c r="C4" s="73" t="s">
        <v>0</v>
      </c>
      <c r="D4" s="232" t="s">
        <v>381</v>
      </c>
      <c r="E4" s="74" t="s">
        <v>71</v>
      </c>
      <c r="F4" s="74" t="s">
        <v>69</v>
      </c>
      <c r="G4" s="74"/>
      <c r="H4" s="75"/>
      <c r="I4" s="75">
        <v>150000000</v>
      </c>
      <c r="J4" s="75"/>
      <c r="K4" s="75"/>
      <c r="L4" s="75"/>
      <c r="M4" s="75"/>
      <c r="N4" s="75"/>
      <c r="O4" s="75"/>
      <c r="P4" s="75"/>
      <c r="Q4" s="75"/>
      <c r="R4" s="75"/>
      <c r="S4" s="75"/>
      <c r="T4" s="75"/>
      <c r="U4" s="75">
        <f>SUM(H4:T4)</f>
        <v>150000000</v>
      </c>
      <c r="V4" s="99"/>
      <c r="W4" s="102"/>
      <c r="X4" s="103">
        <f>+W4*$X$2/U4</f>
        <v>0</v>
      </c>
      <c r="Y4" s="102"/>
      <c r="Z4" s="102"/>
      <c r="AA4" s="102"/>
      <c r="AB4" s="102"/>
      <c r="AC4" s="102"/>
    </row>
    <row r="5" spans="1:194" s="17" customFormat="1" ht="32.1" customHeight="1" x14ac:dyDescent="0.25">
      <c r="A5" s="9"/>
      <c r="B5" s="13"/>
      <c r="C5" s="76" t="s">
        <v>45</v>
      </c>
      <c r="D5" s="112">
        <f>SUM(D6:D13)</f>
        <v>150000000</v>
      </c>
      <c r="E5" s="77" t="s">
        <v>89</v>
      </c>
      <c r="F5" s="77" t="s">
        <v>94</v>
      </c>
      <c r="G5" s="77" t="s">
        <v>274</v>
      </c>
      <c r="H5" s="86"/>
      <c r="I5" s="86">
        <v>150000000</v>
      </c>
      <c r="J5" s="86"/>
      <c r="K5" s="86"/>
      <c r="L5" s="86"/>
      <c r="M5" s="86"/>
      <c r="N5" s="86"/>
      <c r="O5" s="86"/>
      <c r="P5" s="86"/>
      <c r="Q5" s="86"/>
      <c r="R5" s="86"/>
      <c r="S5" s="86"/>
      <c r="T5" s="86">
        <f>SUM(H5:S5)</f>
        <v>150000000</v>
      </c>
      <c r="U5" s="53"/>
      <c r="V5" s="100"/>
      <c r="W5" s="122">
        <f>SUM(W6:W13)</f>
        <v>0</v>
      </c>
      <c r="X5" s="103"/>
      <c r="Y5" s="104"/>
      <c r="Z5" s="104"/>
      <c r="AA5" s="104"/>
      <c r="AB5" s="104"/>
      <c r="AC5" s="104"/>
    </row>
    <row r="6" spans="1:194" s="168" customFormat="1" ht="63" hidden="1" customHeight="1" x14ac:dyDescent="0.25">
      <c r="A6" s="161"/>
      <c r="B6" s="170"/>
      <c r="C6" s="163" t="s">
        <v>80</v>
      </c>
      <c r="D6" s="194">
        <f>17000000+16124640</f>
        <v>33124640</v>
      </c>
      <c r="E6" s="183"/>
      <c r="F6" s="164"/>
      <c r="G6" s="164"/>
      <c r="H6" s="178"/>
      <c r="I6" s="178"/>
      <c r="J6" s="178"/>
      <c r="K6" s="178"/>
      <c r="L6" s="178"/>
      <c r="M6" s="178"/>
      <c r="N6" s="178"/>
      <c r="O6" s="178"/>
      <c r="P6" s="178"/>
      <c r="Q6" s="178"/>
      <c r="R6" s="178"/>
      <c r="S6" s="178"/>
      <c r="T6" s="178"/>
      <c r="U6" s="166"/>
      <c r="V6" s="166"/>
      <c r="W6" s="165"/>
      <c r="X6" s="167"/>
      <c r="Y6" s="165"/>
      <c r="Z6" s="165"/>
      <c r="AA6" s="165"/>
      <c r="AB6" s="165"/>
      <c r="AC6" s="165"/>
    </row>
    <row r="7" spans="1:194" s="168" customFormat="1" ht="51.6" hidden="1" customHeight="1" x14ac:dyDescent="0.25">
      <c r="A7" s="161"/>
      <c r="B7" s="170"/>
      <c r="C7" s="163" t="s">
        <v>81</v>
      </c>
      <c r="D7" s="194">
        <f>42600000-16124640</f>
        <v>26475360</v>
      </c>
      <c r="E7" s="183"/>
      <c r="F7" s="164"/>
      <c r="G7" s="164"/>
      <c r="H7" s="178"/>
      <c r="I7" s="178"/>
      <c r="J7" s="178"/>
      <c r="K7" s="178"/>
      <c r="L7" s="178"/>
      <c r="M7" s="178"/>
      <c r="N7" s="178"/>
      <c r="O7" s="178"/>
      <c r="P7" s="178"/>
      <c r="Q7" s="178"/>
      <c r="R7" s="178"/>
      <c r="S7" s="178"/>
      <c r="T7" s="178"/>
      <c r="U7" s="166"/>
      <c r="V7" s="166"/>
      <c r="W7" s="165"/>
      <c r="X7" s="167"/>
      <c r="Y7" s="165"/>
      <c r="Z7" s="165"/>
      <c r="AA7" s="165"/>
      <c r="AB7" s="165"/>
      <c r="AC7" s="165"/>
    </row>
    <row r="8" spans="1:194" s="17" customFormat="1" ht="108.95" hidden="1" customHeight="1" x14ac:dyDescent="0.25">
      <c r="A8" s="9"/>
      <c r="B8" s="21"/>
      <c r="C8" s="43" t="s">
        <v>82</v>
      </c>
      <c r="D8" s="195">
        <v>20000000</v>
      </c>
      <c r="E8" s="41"/>
      <c r="F8" s="34"/>
      <c r="G8" s="34"/>
      <c r="H8" s="20"/>
      <c r="I8" s="20"/>
      <c r="J8" s="20"/>
      <c r="K8" s="20"/>
      <c r="L8" s="20"/>
      <c r="M8" s="20"/>
      <c r="N8" s="20"/>
      <c r="O8" s="20"/>
      <c r="P8" s="20"/>
      <c r="Q8" s="20"/>
      <c r="R8" s="20"/>
      <c r="S8" s="20"/>
      <c r="T8" s="20"/>
      <c r="U8" s="53"/>
      <c r="V8" s="100"/>
      <c r="W8" s="104"/>
      <c r="X8" s="103"/>
      <c r="Y8" s="104"/>
      <c r="Z8" s="104"/>
      <c r="AA8" s="104"/>
      <c r="AB8" s="104"/>
      <c r="AC8" s="104"/>
    </row>
    <row r="9" spans="1:194" s="17" customFormat="1" ht="127.5" hidden="1" customHeight="1" x14ac:dyDescent="0.25">
      <c r="A9" s="9"/>
      <c r="B9" s="21"/>
      <c r="C9" s="43" t="s">
        <v>83</v>
      </c>
      <c r="D9" s="195">
        <v>8880000</v>
      </c>
      <c r="E9" s="41"/>
      <c r="F9" s="34"/>
      <c r="G9" s="34"/>
      <c r="H9" s="20"/>
      <c r="I9" s="20"/>
      <c r="J9" s="20"/>
      <c r="K9" s="20"/>
      <c r="L9" s="20"/>
      <c r="M9" s="20"/>
      <c r="N9" s="20"/>
      <c r="O9" s="20"/>
      <c r="P9" s="20"/>
      <c r="Q9" s="20"/>
      <c r="R9" s="20"/>
      <c r="S9" s="20"/>
      <c r="T9" s="20"/>
      <c r="U9" s="53"/>
      <c r="V9" s="100"/>
      <c r="W9" s="104"/>
      <c r="X9" s="103"/>
      <c r="Y9" s="104"/>
      <c r="Z9" s="104"/>
      <c r="AA9" s="104"/>
      <c r="AB9" s="104"/>
      <c r="AC9" s="104"/>
    </row>
    <row r="10" spans="1:194" s="17" customFormat="1" ht="103.5" hidden="1" customHeight="1" x14ac:dyDescent="0.25">
      <c r="A10" s="9"/>
      <c r="B10" s="21"/>
      <c r="C10" s="43" t="s">
        <v>84</v>
      </c>
      <c r="D10" s="195">
        <v>7120000</v>
      </c>
      <c r="E10" s="41"/>
      <c r="F10" s="34"/>
      <c r="G10" s="34"/>
      <c r="H10" s="20"/>
      <c r="I10" s="20"/>
      <c r="J10" s="20"/>
      <c r="K10" s="20"/>
      <c r="L10" s="20"/>
      <c r="M10" s="20"/>
      <c r="N10" s="20"/>
      <c r="O10" s="20"/>
      <c r="P10" s="20"/>
      <c r="Q10" s="20"/>
      <c r="R10" s="20"/>
      <c r="S10" s="20"/>
      <c r="T10" s="20"/>
      <c r="U10" s="53"/>
      <c r="V10" s="100"/>
      <c r="W10" s="104"/>
      <c r="X10" s="103"/>
      <c r="Y10" s="104"/>
      <c r="Z10" s="104"/>
      <c r="AA10" s="104"/>
      <c r="AB10" s="104"/>
      <c r="AC10" s="104"/>
    </row>
    <row r="11" spans="1:194" s="17" customFormat="1" ht="108.6" hidden="1" customHeight="1" x14ac:dyDescent="0.25">
      <c r="A11" s="9"/>
      <c r="B11" s="21"/>
      <c r="C11" s="43" t="s">
        <v>85</v>
      </c>
      <c r="D11" s="195">
        <v>17200000</v>
      </c>
      <c r="E11" s="41"/>
      <c r="F11" s="34"/>
      <c r="G11" s="34"/>
      <c r="H11" s="20"/>
      <c r="I11" s="20"/>
      <c r="J11" s="20"/>
      <c r="K11" s="20"/>
      <c r="L11" s="20"/>
      <c r="M11" s="20"/>
      <c r="N11" s="20"/>
      <c r="O11" s="20"/>
      <c r="P11" s="20"/>
      <c r="Q11" s="20"/>
      <c r="R11" s="20"/>
      <c r="S11" s="20"/>
      <c r="T11" s="20"/>
      <c r="U11" s="53"/>
      <c r="V11" s="100"/>
      <c r="W11" s="104"/>
      <c r="X11" s="103"/>
      <c r="Y11" s="104"/>
      <c r="Z11" s="104"/>
      <c r="AA11" s="104"/>
      <c r="AB11" s="104"/>
      <c r="AC11" s="104"/>
    </row>
    <row r="12" spans="1:194" s="17" customFormat="1" ht="105.6" hidden="1" customHeight="1" x14ac:dyDescent="0.25">
      <c r="A12" s="9"/>
      <c r="B12" s="21"/>
      <c r="C12" s="43" t="s">
        <v>85</v>
      </c>
      <c r="D12" s="195">
        <v>17200000</v>
      </c>
      <c r="E12" s="41"/>
      <c r="F12" s="34"/>
      <c r="G12" s="34"/>
      <c r="H12" s="20"/>
      <c r="I12" s="20"/>
      <c r="J12" s="20"/>
      <c r="K12" s="20"/>
      <c r="L12" s="20"/>
      <c r="M12" s="20"/>
      <c r="N12" s="20"/>
      <c r="O12" s="20"/>
      <c r="P12" s="20"/>
      <c r="Q12" s="20"/>
      <c r="R12" s="20"/>
      <c r="S12" s="20"/>
      <c r="T12" s="20"/>
      <c r="U12" s="53"/>
      <c r="V12" s="100"/>
      <c r="W12" s="104"/>
      <c r="X12" s="103"/>
      <c r="Y12" s="104"/>
      <c r="Z12" s="104"/>
      <c r="AA12" s="104"/>
      <c r="AB12" s="104"/>
      <c r="AC12" s="104"/>
    </row>
    <row r="13" spans="1:194" s="17" customFormat="1" ht="53.45" hidden="1" customHeight="1" x14ac:dyDescent="0.25">
      <c r="A13" s="9"/>
      <c r="B13" s="21"/>
      <c r="C13" s="43" t="s">
        <v>86</v>
      </c>
      <c r="D13" s="196">
        <v>20000000</v>
      </c>
      <c r="E13" s="41"/>
      <c r="F13" s="34"/>
      <c r="G13" s="34"/>
      <c r="H13" s="20"/>
      <c r="I13" s="20"/>
      <c r="J13" s="20"/>
      <c r="K13" s="20"/>
      <c r="L13" s="20"/>
      <c r="M13" s="20"/>
      <c r="N13" s="20"/>
      <c r="O13" s="20"/>
      <c r="P13" s="20"/>
      <c r="Q13" s="20"/>
      <c r="R13" s="20"/>
      <c r="S13" s="20"/>
      <c r="T13" s="20"/>
      <c r="U13" s="53"/>
      <c r="V13" s="100"/>
      <c r="W13" s="104"/>
      <c r="X13" s="103"/>
      <c r="Y13" s="104"/>
      <c r="Z13" s="104"/>
      <c r="AA13" s="104"/>
      <c r="AB13" s="104"/>
      <c r="AC13" s="104"/>
    </row>
    <row r="14" spans="1:194" s="66" customFormat="1" ht="41.1" customHeight="1" x14ac:dyDescent="0.25">
      <c r="A14" s="65"/>
      <c r="B14" s="72">
        <v>410102</v>
      </c>
      <c r="C14" s="73" t="s">
        <v>1</v>
      </c>
      <c r="D14" s="111"/>
      <c r="E14" s="74" t="s">
        <v>71</v>
      </c>
      <c r="F14" s="74" t="s">
        <v>242</v>
      </c>
      <c r="G14" s="74"/>
      <c r="H14" s="75"/>
      <c r="I14" s="75">
        <v>120000000</v>
      </c>
      <c r="J14" s="75"/>
      <c r="K14" s="75"/>
      <c r="L14" s="75"/>
      <c r="M14" s="75"/>
      <c r="N14" s="75"/>
      <c r="O14" s="75"/>
      <c r="P14" s="75"/>
      <c r="Q14" s="75"/>
      <c r="R14" s="75"/>
      <c r="S14" s="75"/>
      <c r="T14" s="212"/>
      <c r="U14" s="75">
        <f t="shared" ref="U14:U90" si="0">SUM(H14:T14)</f>
        <v>120000000</v>
      </c>
      <c r="V14" s="99"/>
      <c r="W14" s="102"/>
      <c r="X14" s="103"/>
      <c r="Y14" s="102"/>
      <c r="Z14" s="102"/>
      <c r="AA14" s="102"/>
      <c r="AB14" s="102"/>
      <c r="AC14" s="102"/>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65"/>
      <c r="FE14" s="65"/>
      <c r="FF14" s="65"/>
      <c r="FG14" s="65"/>
      <c r="FH14" s="65"/>
      <c r="FI14" s="65"/>
      <c r="FJ14" s="65"/>
      <c r="FK14" s="65"/>
      <c r="FL14" s="65"/>
      <c r="FM14" s="65"/>
      <c r="FN14" s="65"/>
      <c r="FO14" s="65"/>
      <c r="FP14" s="65"/>
      <c r="FQ14" s="65"/>
      <c r="FR14" s="65"/>
      <c r="FS14" s="65"/>
      <c r="FT14" s="65"/>
      <c r="FU14" s="65"/>
      <c r="FV14" s="65"/>
      <c r="FW14" s="65"/>
      <c r="FX14" s="65"/>
      <c r="FY14" s="65"/>
      <c r="FZ14" s="65"/>
      <c r="GA14" s="65"/>
      <c r="GB14" s="65"/>
      <c r="GC14" s="65"/>
      <c r="GD14" s="65"/>
      <c r="GE14" s="65"/>
      <c r="GF14" s="65"/>
      <c r="GG14" s="65"/>
      <c r="GH14" s="65"/>
      <c r="GI14" s="65"/>
      <c r="GJ14" s="65"/>
      <c r="GK14" s="65"/>
      <c r="GL14" s="65"/>
    </row>
    <row r="15" spans="1:194" s="17" customFormat="1" ht="26.45" customHeight="1" x14ac:dyDescent="0.3">
      <c r="A15" s="9"/>
      <c r="B15" s="13"/>
      <c r="C15" s="76" t="s">
        <v>46</v>
      </c>
      <c r="D15" s="112">
        <f>SUM(D16:D19)</f>
        <v>120000000</v>
      </c>
      <c r="E15" s="77" t="s">
        <v>90</v>
      </c>
      <c r="F15" s="77" t="s">
        <v>95</v>
      </c>
      <c r="G15" s="77" t="s">
        <v>274</v>
      </c>
      <c r="H15" s="86"/>
      <c r="I15" s="86">
        <v>120000000</v>
      </c>
      <c r="J15" s="86"/>
      <c r="K15" s="86"/>
      <c r="L15" s="86"/>
      <c r="M15" s="86"/>
      <c r="N15" s="86"/>
      <c r="O15" s="86"/>
      <c r="P15" s="86"/>
      <c r="Q15" s="86"/>
      <c r="R15" s="86"/>
      <c r="S15" s="86"/>
      <c r="T15" s="86">
        <f t="shared" ref="T15:T98" si="1">SUM(H15:S15)</f>
        <v>120000000</v>
      </c>
      <c r="U15" s="53"/>
      <c r="V15" s="100"/>
      <c r="W15" s="124">
        <f>SUM(W16:W18)</f>
        <v>0</v>
      </c>
      <c r="X15" s="103"/>
      <c r="Y15" s="104"/>
      <c r="Z15" s="104"/>
      <c r="AA15" s="104"/>
      <c r="AB15" s="104"/>
      <c r="AC15" s="104"/>
    </row>
    <row r="16" spans="1:194" s="17" customFormat="1" ht="52.5" hidden="1" customHeight="1" x14ac:dyDescent="0.25">
      <c r="A16" s="9"/>
      <c r="B16" s="13"/>
      <c r="C16" s="43" t="s">
        <v>87</v>
      </c>
      <c r="D16" s="195">
        <v>37000000</v>
      </c>
      <c r="E16" s="41"/>
      <c r="F16" s="34"/>
      <c r="G16" s="34"/>
      <c r="H16" s="20"/>
      <c r="I16" s="20"/>
      <c r="J16" s="20"/>
      <c r="K16" s="20"/>
      <c r="L16" s="20"/>
      <c r="M16" s="20"/>
      <c r="N16" s="20"/>
      <c r="O16" s="20"/>
      <c r="P16" s="20"/>
      <c r="Q16" s="20"/>
      <c r="R16" s="20"/>
      <c r="S16" s="20"/>
      <c r="T16" s="20"/>
      <c r="U16" s="53"/>
      <c r="V16" s="100"/>
      <c r="W16" s="104"/>
      <c r="X16" s="103"/>
      <c r="Y16" s="104"/>
      <c r="Z16" s="104"/>
      <c r="AA16" s="104"/>
      <c r="AB16" s="104"/>
      <c r="AC16" s="104"/>
    </row>
    <row r="17" spans="1:194" s="17" customFormat="1" ht="72.75" hidden="1" customHeight="1" x14ac:dyDescent="0.25">
      <c r="A17" s="9"/>
      <c r="B17" s="13"/>
      <c r="C17" s="43" t="s">
        <v>376</v>
      </c>
      <c r="D17" s="195">
        <v>28000000</v>
      </c>
      <c r="E17" s="41"/>
      <c r="F17" s="34"/>
      <c r="G17" s="34"/>
      <c r="H17" s="20"/>
      <c r="I17" s="20"/>
      <c r="J17" s="20"/>
      <c r="K17" s="20"/>
      <c r="L17" s="20"/>
      <c r="M17" s="20"/>
      <c r="N17" s="20"/>
      <c r="O17" s="20"/>
      <c r="P17" s="20"/>
      <c r="Q17" s="20"/>
      <c r="R17" s="20"/>
      <c r="S17" s="20"/>
      <c r="T17" s="20"/>
      <c r="U17" s="53"/>
      <c r="V17" s="100"/>
      <c r="W17" s="104"/>
      <c r="X17" s="103"/>
      <c r="Y17" s="104"/>
      <c r="Z17" s="104"/>
      <c r="AA17" s="104"/>
      <c r="AB17" s="104"/>
      <c r="AC17" s="104"/>
    </row>
    <row r="18" spans="1:194" s="17" customFormat="1" ht="52.5" hidden="1" customHeight="1" x14ac:dyDescent="0.25">
      <c r="A18" s="9"/>
      <c r="B18" s="13"/>
      <c r="C18" s="43" t="s">
        <v>88</v>
      </c>
      <c r="D18" s="195">
        <v>20000000</v>
      </c>
      <c r="E18" s="41"/>
      <c r="F18" s="34"/>
      <c r="G18" s="34"/>
      <c r="H18" s="20"/>
      <c r="I18" s="20"/>
      <c r="J18" s="20"/>
      <c r="K18" s="20"/>
      <c r="L18" s="20"/>
      <c r="M18" s="20"/>
      <c r="N18" s="20"/>
      <c r="O18" s="20"/>
      <c r="P18" s="20"/>
      <c r="Q18" s="20"/>
      <c r="R18" s="20"/>
      <c r="S18" s="20"/>
      <c r="T18" s="20"/>
      <c r="U18" s="53"/>
      <c r="V18" s="100"/>
      <c r="W18" s="104"/>
      <c r="X18" s="103"/>
      <c r="Y18" s="104"/>
      <c r="Z18" s="104"/>
      <c r="AA18" s="104"/>
      <c r="AB18" s="104"/>
      <c r="AC18" s="104"/>
    </row>
    <row r="19" spans="1:194" s="17" customFormat="1" ht="81.75" hidden="1" customHeight="1" x14ac:dyDescent="0.25">
      <c r="A19" s="9"/>
      <c r="B19" s="13"/>
      <c r="C19" s="43" t="s">
        <v>375</v>
      </c>
      <c r="D19" s="195">
        <v>35000000</v>
      </c>
      <c r="E19" s="41"/>
      <c r="F19" s="34"/>
      <c r="G19" s="34"/>
      <c r="H19" s="20"/>
      <c r="I19" s="20"/>
      <c r="J19" s="20"/>
      <c r="K19" s="20"/>
      <c r="L19" s="20"/>
      <c r="M19" s="20"/>
      <c r="N19" s="20"/>
      <c r="O19" s="20"/>
      <c r="P19" s="20"/>
      <c r="Q19" s="20"/>
      <c r="R19" s="20"/>
      <c r="S19" s="20"/>
      <c r="T19" s="20"/>
      <c r="U19" s="53"/>
      <c r="V19" s="100"/>
      <c r="W19" s="104"/>
      <c r="X19" s="103"/>
      <c r="Y19" s="104"/>
      <c r="Z19" s="104"/>
      <c r="AA19" s="104"/>
      <c r="AB19" s="104"/>
      <c r="AC19" s="104"/>
    </row>
    <row r="20" spans="1:194" s="65" customFormat="1" ht="51" customHeight="1" x14ac:dyDescent="0.25">
      <c r="B20" s="72">
        <v>410103</v>
      </c>
      <c r="C20" s="73" t="s">
        <v>21</v>
      </c>
      <c r="D20" s="111"/>
      <c r="E20" s="74" t="s">
        <v>71</v>
      </c>
      <c r="F20" s="74" t="s">
        <v>77</v>
      </c>
      <c r="G20" s="74"/>
      <c r="H20" s="75"/>
      <c r="I20" s="75">
        <v>145000000</v>
      </c>
      <c r="J20" s="75">
        <v>100000000</v>
      </c>
      <c r="K20" s="75">
        <v>13576578</v>
      </c>
      <c r="L20" s="75"/>
      <c r="M20" s="75">
        <v>196136782.88999999</v>
      </c>
      <c r="N20" s="75">
        <v>16466487.34</v>
      </c>
      <c r="O20" s="75">
        <v>688700</v>
      </c>
      <c r="P20" s="75"/>
      <c r="Q20" s="75">
        <v>69701625</v>
      </c>
      <c r="R20" s="75"/>
      <c r="S20" s="75"/>
      <c r="T20" s="212"/>
      <c r="U20" s="75">
        <f>SUM(H20:T20)</f>
        <v>541570173.23000002</v>
      </c>
      <c r="V20" s="99"/>
      <c r="W20" s="102"/>
      <c r="X20" s="103">
        <f>+W20*$X$2/U20</f>
        <v>0</v>
      </c>
      <c r="Y20" s="102"/>
      <c r="Z20" s="102"/>
      <c r="AA20" s="102"/>
      <c r="AB20" s="102"/>
      <c r="AC20" s="102"/>
      <c r="AD20" s="67"/>
      <c r="AE20" s="68"/>
      <c r="AI20" s="69"/>
    </row>
    <row r="21" spans="1:194" s="17" customFormat="1" ht="47.25" customHeight="1" x14ac:dyDescent="0.25">
      <c r="A21" s="9"/>
      <c r="B21" s="13"/>
      <c r="C21" s="76" t="s">
        <v>217</v>
      </c>
      <c r="D21" s="112">
        <f>+T21</f>
        <v>180000000</v>
      </c>
      <c r="E21" s="78"/>
      <c r="F21" s="77"/>
      <c r="G21" s="77" t="s">
        <v>55</v>
      </c>
      <c r="H21" s="86"/>
      <c r="I21" s="86">
        <v>145000000</v>
      </c>
      <c r="J21" s="86">
        <v>35000000</v>
      </c>
      <c r="K21" s="86"/>
      <c r="L21" s="86"/>
      <c r="M21" s="86"/>
      <c r="N21" s="86"/>
      <c r="O21" s="86"/>
      <c r="P21" s="86"/>
      <c r="Q21" s="86"/>
      <c r="R21" s="86"/>
      <c r="S21" s="86"/>
      <c r="T21" s="86">
        <f t="shared" si="1"/>
        <v>180000000</v>
      </c>
      <c r="U21" s="53"/>
      <c r="V21" s="100"/>
      <c r="W21" s="123"/>
      <c r="X21" s="103"/>
      <c r="Y21" s="104"/>
      <c r="Z21" s="104"/>
      <c r="AA21" s="104"/>
      <c r="AB21" s="104"/>
      <c r="AC21" s="104"/>
      <c r="AD21" s="26"/>
      <c r="AE21" s="27"/>
      <c r="AI21" s="28"/>
    </row>
    <row r="22" spans="1:194" s="17" customFormat="1" ht="47.45" customHeight="1" x14ac:dyDescent="0.25">
      <c r="A22" s="9"/>
      <c r="B22" s="13"/>
      <c r="C22" s="76" t="s">
        <v>218</v>
      </c>
      <c r="D22" s="112">
        <f t="shared" ref="D22:D26" si="2">+T22</f>
        <v>65000000</v>
      </c>
      <c r="E22" s="78"/>
      <c r="F22" s="77"/>
      <c r="G22" s="77" t="s">
        <v>55</v>
      </c>
      <c r="H22" s="86"/>
      <c r="I22" s="86"/>
      <c r="J22" s="86">
        <v>65000000</v>
      </c>
      <c r="K22" s="86"/>
      <c r="L22" s="86"/>
      <c r="M22" s="86"/>
      <c r="N22" s="86"/>
      <c r="O22" s="86"/>
      <c r="P22" s="86"/>
      <c r="Q22" s="86"/>
      <c r="R22" s="86"/>
      <c r="S22" s="86"/>
      <c r="T22" s="86">
        <f t="shared" si="1"/>
        <v>65000000</v>
      </c>
      <c r="U22" s="53"/>
      <c r="V22" s="100"/>
      <c r="W22" s="123"/>
      <c r="X22" s="103"/>
      <c r="Y22" s="104"/>
      <c r="Z22" s="104"/>
      <c r="AA22" s="104"/>
      <c r="AB22" s="104"/>
      <c r="AC22" s="104"/>
      <c r="AD22" s="26"/>
      <c r="AE22" s="27"/>
      <c r="AI22" s="28"/>
    </row>
    <row r="23" spans="1:194" s="17" customFormat="1" ht="43.5" customHeight="1" x14ac:dyDescent="0.25">
      <c r="A23" s="9"/>
      <c r="B23" s="13"/>
      <c r="C23" s="76" t="s">
        <v>379</v>
      </c>
      <c r="D23" s="112">
        <f t="shared" si="2"/>
        <v>196136782.88999999</v>
      </c>
      <c r="E23" s="78"/>
      <c r="F23" s="77"/>
      <c r="G23" s="77" t="s">
        <v>55</v>
      </c>
      <c r="H23" s="86"/>
      <c r="I23" s="86"/>
      <c r="J23" s="86"/>
      <c r="K23" s="86"/>
      <c r="L23" s="86"/>
      <c r="M23" s="86">
        <v>196136782.88999999</v>
      </c>
      <c r="N23" s="86"/>
      <c r="O23" s="86"/>
      <c r="P23" s="86"/>
      <c r="Q23" s="86"/>
      <c r="R23" s="86"/>
      <c r="S23" s="86"/>
      <c r="T23" s="86">
        <f t="shared" si="1"/>
        <v>196136782.88999999</v>
      </c>
      <c r="U23" s="53"/>
      <c r="V23" s="100"/>
      <c r="W23" s="123"/>
      <c r="X23" s="103"/>
      <c r="Y23" s="104"/>
      <c r="Z23" s="104"/>
      <c r="AA23" s="104"/>
      <c r="AB23" s="104"/>
      <c r="AC23" s="104"/>
      <c r="AD23" s="26"/>
      <c r="AE23" s="27"/>
      <c r="AI23" s="28"/>
    </row>
    <row r="24" spans="1:194" s="17" customFormat="1" ht="43.5" customHeight="1" x14ac:dyDescent="0.25">
      <c r="A24" s="9"/>
      <c r="B24" s="13"/>
      <c r="C24" s="76" t="s">
        <v>247</v>
      </c>
      <c r="D24" s="112">
        <f t="shared" si="2"/>
        <v>69701625</v>
      </c>
      <c r="E24" s="78"/>
      <c r="F24" s="77"/>
      <c r="G24" s="77" t="s">
        <v>55</v>
      </c>
      <c r="H24" s="86"/>
      <c r="I24" s="86"/>
      <c r="J24" s="86"/>
      <c r="K24" s="86"/>
      <c r="L24" s="86"/>
      <c r="M24" s="86"/>
      <c r="N24" s="86"/>
      <c r="O24" s="86"/>
      <c r="P24" s="86"/>
      <c r="Q24" s="86">
        <v>69701625</v>
      </c>
      <c r="R24" s="86"/>
      <c r="S24" s="86"/>
      <c r="T24" s="86">
        <f t="shared" si="1"/>
        <v>69701625</v>
      </c>
      <c r="U24" s="53"/>
      <c r="V24" s="100"/>
      <c r="W24" s="123"/>
      <c r="X24" s="103"/>
      <c r="Y24" s="104"/>
      <c r="Z24" s="104"/>
      <c r="AA24" s="104"/>
      <c r="AB24" s="104"/>
      <c r="AC24" s="104"/>
      <c r="AD24" s="26"/>
      <c r="AE24" s="27"/>
      <c r="AI24" s="28"/>
    </row>
    <row r="25" spans="1:194" s="17" customFormat="1" ht="39" customHeight="1" x14ac:dyDescent="0.25">
      <c r="A25" s="9"/>
      <c r="B25" s="13"/>
      <c r="C25" s="76" t="s">
        <v>31</v>
      </c>
      <c r="D25" s="112">
        <f t="shared" si="2"/>
        <v>30043065.34</v>
      </c>
      <c r="E25" s="78"/>
      <c r="F25" s="77"/>
      <c r="G25" s="77" t="s">
        <v>56</v>
      </c>
      <c r="H25" s="86"/>
      <c r="I25" s="86"/>
      <c r="J25" s="87"/>
      <c r="K25" s="86">
        <v>13576578</v>
      </c>
      <c r="L25" s="86"/>
      <c r="M25" s="86"/>
      <c r="N25" s="86">
        <v>16466487.34</v>
      </c>
      <c r="O25" s="86"/>
      <c r="P25" s="86"/>
      <c r="Q25" s="86"/>
      <c r="R25" s="86"/>
      <c r="S25" s="86"/>
      <c r="T25" s="86">
        <f t="shared" si="1"/>
        <v>30043065.34</v>
      </c>
      <c r="U25" s="53"/>
      <c r="V25" s="100"/>
      <c r="W25" s="123"/>
      <c r="X25" s="103"/>
      <c r="Y25" s="104"/>
      <c r="Z25" s="104"/>
      <c r="AA25" s="104"/>
      <c r="AB25" s="104"/>
      <c r="AC25" s="104"/>
      <c r="AD25" s="29"/>
      <c r="AI25" s="30"/>
    </row>
    <row r="26" spans="1:194" s="17" customFormat="1" ht="39" customHeight="1" x14ac:dyDescent="0.25">
      <c r="A26" s="9"/>
      <c r="B26" s="13"/>
      <c r="C26" s="76" t="s">
        <v>219</v>
      </c>
      <c r="D26" s="112">
        <f t="shared" si="2"/>
        <v>688700</v>
      </c>
      <c r="E26" s="78"/>
      <c r="F26" s="77"/>
      <c r="G26" s="77" t="s">
        <v>56</v>
      </c>
      <c r="H26" s="86"/>
      <c r="I26" s="86"/>
      <c r="J26" s="86"/>
      <c r="K26" s="86"/>
      <c r="L26" s="86"/>
      <c r="M26" s="86"/>
      <c r="N26" s="86"/>
      <c r="O26" s="86">
        <v>688700</v>
      </c>
      <c r="P26" s="86"/>
      <c r="Q26" s="86"/>
      <c r="R26" s="86"/>
      <c r="S26" s="86"/>
      <c r="T26" s="86">
        <f t="shared" si="1"/>
        <v>688700</v>
      </c>
      <c r="U26" s="53"/>
      <c r="V26" s="100"/>
      <c r="W26" s="123"/>
      <c r="X26" s="103"/>
      <c r="Y26" s="104"/>
      <c r="Z26" s="104"/>
      <c r="AA26" s="104"/>
      <c r="AB26" s="104"/>
      <c r="AC26" s="104"/>
      <c r="AD26" s="60"/>
      <c r="AI26" s="30"/>
    </row>
    <row r="27" spans="1:194" s="66" customFormat="1" ht="54.6" customHeight="1" x14ac:dyDescent="0.25">
      <c r="A27" s="70"/>
      <c r="B27" s="72">
        <v>410104</v>
      </c>
      <c r="C27" s="73" t="s">
        <v>2</v>
      </c>
      <c r="D27" s="111"/>
      <c r="E27" s="74" t="s">
        <v>71</v>
      </c>
      <c r="F27" s="74" t="s">
        <v>77</v>
      </c>
      <c r="G27" s="74"/>
      <c r="H27" s="75"/>
      <c r="I27" s="75">
        <v>550461000</v>
      </c>
      <c r="J27" s="75">
        <v>100000000</v>
      </c>
      <c r="K27" s="75">
        <v>13576578</v>
      </c>
      <c r="L27" s="75"/>
      <c r="M27" s="75">
        <v>110980831.89</v>
      </c>
      <c r="N27" s="75">
        <v>22777791.34</v>
      </c>
      <c r="O27" s="75">
        <v>688700</v>
      </c>
      <c r="P27" s="75"/>
      <c r="Q27" s="75">
        <v>81850599</v>
      </c>
      <c r="R27" s="75"/>
      <c r="S27" s="75"/>
      <c r="T27" s="212"/>
      <c r="U27" s="75">
        <f>SUM(H27:T27)</f>
        <v>880335500.23000002</v>
      </c>
      <c r="V27" s="99"/>
      <c r="W27" s="102"/>
      <c r="X27" s="103">
        <f>+W27*$X$2/U27</f>
        <v>0</v>
      </c>
      <c r="Y27" s="102"/>
      <c r="Z27" s="102"/>
      <c r="AA27" s="102"/>
      <c r="AB27" s="102"/>
      <c r="AC27" s="102"/>
      <c r="AD27" s="67"/>
      <c r="AE27" s="68"/>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5"/>
      <c r="CN27" s="65"/>
      <c r="CO27" s="65"/>
      <c r="CP27" s="65"/>
      <c r="CQ27" s="65"/>
      <c r="CR27" s="65"/>
      <c r="CS27" s="65"/>
      <c r="CT27" s="65"/>
      <c r="CU27" s="65"/>
      <c r="CV27" s="65"/>
      <c r="CW27" s="65"/>
      <c r="CX27" s="65"/>
      <c r="CY27" s="65"/>
      <c r="CZ27" s="65"/>
      <c r="DA27" s="65"/>
      <c r="DB27" s="65"/>
      <c r="DC27" s="65"/>
      <c r="DD27" s="65"/>
      <c r="DE27" s="65"/>
      <c r="DF27" s="65"/>
      <c r="DG27" s="65"/>
      <c r="DH27" s="65"/>
      <c r="DI27" s="65"/>
      <c r="DJ27" s="65"/>
      <c r="DK27" s="65"/>
      <c r="DL27" s="65"/>
      <c r="DM27" s="65"/>
      <c r="DN27" s="65"/>
      <c r="DO27" s="65"/>
      <c r="DP27" s="65"/>
      <c r="DQ27" s="65"/>
      <c r="DR27" s="65"/>
      <c r="DS27" s="65"/>
      <c r="DT27" s="65"/>
      <c r="DU27" s="65"/>
      <c r="DV27" s="65"/>
      <c r="DW27" s="65"/>
      <c r="DX27" s="65"/>
      <c r="DY27" s="65"/>
      <c r="DZ27" s="65"/>
      <c r="EA27" s="65"/>
      <c r="EB27" s="65"/>
      <c r="EC27" s="65"/>
      <c r="ED27" s="65"/>
      <c r="EE27" s="65"/>
      <c r="EF27" s="65"/>
      <c r="EG27" s="65"/>
      <c r="EH27" s="65"/>
      <c r="EI27" s="65"/>
      <c r="EJ27" s="65"/>
      <c r="EK27" s="65"/>
      <c r="EL27" s="65"/>
      <c r="EM27" s="65"/>
      <c r="EN27" s="65"/>
      <c r="EO27" s="65"/>
      <c r="EP27" s="65"/>
      <c r="EQ27" s="65"/>
      <c r="ER27" s="65"/>
      <c r="ES27" s="65"/>
      <c r="ET27" s="65"/>
      <c r="EU27" s="65"/>
      <c r="EV27" s="65"/>
      <c r="EW27" s="65"/>
      <c r="EX27" s="65"/>
      <c r="EY27" s="65"/>
      <c r="EZ27" s="65"/>
      <c r="FA27" s="65"/>
      <c r="FB27" s="65"/>
      <c r="FC27" s="65"/>
      <c r="FD27" s="65"/>
      <c r="FE27" s="65"/>
      <c r="FF27" s="65"/>
      <c r="FG27" s="65"/>
      <c r="FH27" s="65"/>
      <c r="FI27" s="65"/>
      <c r="FJ27" s="65"/>
      <c r="FK27" s="65"/>
      <c r="FL27" s="65"/>
      <c r="FM27" s="65"/>
      <c r="FN27" s="65"/>
      <c r="FO27" s="65"/>
      <c r="FP27" s="65"/>
      <c r="FQ27" s="65"/>
      <c r="FR27" s="65"/>
      <c r="FS27" s="65"/>
      <c r="FT27" s="65"/>
      <c r="FU27" s="65"/>
      <c r="FV27" s="65"/>
      <c r="FW27" s="65"/>
      <c r="FX27" s="65"/>
      <c r="FY27" s="65"/>
      <c r="FZ27" s="65"/>
      <c r="GA27" s="65"/>
      <c r="GB27" s="65"/>
      <c r="GC27" s="65"/>
      <c r="GD27" s="65"/>
      <c r="GE27" s="65"/>
      <c r="GF27" s="65"/>
      <c r="GG27" s="65"/>
      <c r="GH27" s="65"/>
      <c r="GI27" s="65"/>
      <c r="GJ27" s="65"/>
      <c r="GK27" s="65"/>
      <c r="GL27" s="65"/>
    </row>
    <row r="28" spans="1:194" s="17" customFormat="1" ht="24" customHeight="1" x14ac:dyDescent="0.25">
      <c r="A28" s="31"/>
      <c r="B28" s="13"/>
      <c r="C28" s="76" t="s">
        <v>33</v>
      </c>
      <c r="D28" s="112">
        <f>+T28</f>
        <v>350000000</v>
      </c>
      <c r="E28" s="78" t="s">
        <v>362</v>
      </c>
      <c r="F28" s="77"/>
      <c r="G28" s="77" t="s">
        <v>68</v>
      </c>
      <c r="H28" s="86"/>
      <c r="I28" s="86">
        <v>350000000</v>
      </c>
      <c r="J28" s="86"/>
      <c r="K28" s="86"/>
      <c r="L28" s="86"/>
      <c r="M28" s="86"/>
      <c r="N28" s="86"/>
      <c r="O28" s="86"/>
      <c r="P28" s="86"/>
      <c r="Q28" s="86"/>
      <c r="R28" s="86"/>
      <c r="S28" s="86"/>
      <c r="T28" s="86">
        <f t="shared" si="1"/>
        <v>350000000</v>
      </c>
      <c r="U28" s="53"/>
      <c r="V28" s="100"/>
      <c r="W28" s="123"/>
      <c r="X28" s="103"/>
      <c r="Y28" s="104"/>
      <c r="Z28" s="104"/>
      <c r="AA28" s="104"/>
      <c r="AB28" s="104"/>
      <c r="AC28" s="104"/>
      <c r="AD28" s="26"/>
      <c r="AE28" s="27"/>
    </row>
    <row r="29" spans="1:194" s="17" customFormat="1" ht="43.5" customHeight="1" x14ac:dyDescent="0.25">
      <c r="A29" s="31"/>
      <c r="B29" s="13"/>
      <c r="C29" s="76" t="s">
        <v>347</v>
      </c>
      <c r="D29" s="112">
        <f>+T29</f>
        <v>55000000</v>
      </c>
      <c r="E29" s="78" t="s">
        <v>363</v>
      </c>
      <c r="F29" s="77"/>
      <c r="G29" s="77" t="s">
        <v>68</v>
      </c>
      <c r="H29" s="86"/>
      <c r="I29" s="86">
        <v>55000000</v>
      </c>
      <c r="J29" s="86"/>
      <c r="K29" s="86"/>
      <c r="L29" s="86"/>
      <c r="M29" s="86"/>
      <c r="N29" s="86"/>
      <c r="O29" s="86"/>
      <c r="P29" s="86"/>
      <c r="Q29" s="86"/>
      <c r="R29" s="86"/>
      <c r="S29" s="86"/>
      <c r="T29" s="86">
        <f>SUM(H29:S29)</f>
        <v>55000000</v>
      </c>
      <c r="U29" s="53"/>
      <c r="V29" s="100"/>
      <c r="W29" s="123"/>
      <c r="X29" s="103"/>
      <c r="Y29" s="104"/>
      <c r="Z29" s="104"/>
      <c r="AA29" s="104"/>
      <c r="AB29" s="104"/>
      <c r="AC29" s="104"/>
      <c r="AD29" s="26"/>
      <c r="AE29" s="27"/>
    </row>
    <row r="30" spans="1:194" s="149" customFormat="1" ht="43.5" hidden="1" customHeight="1" x14ac:dyDescent="0.25">
      <c r="A30" s="151"/>
      <c r="B30" s="143"/>
      <c r="C30" s="152" t="s">
        <v>348</v>
      </c>
      <c r="D30" s="184">
        <v>14000000</v>
      </c>
      <c r="E30" s="159"/>
      <c r="F30" s="145"/>
      <c r="G30" s="145"/>
      <c r="H30" s="157"/>
      <c r="I30" s="157"/>
      <c r="J30" s="157"/>
      <c r="K30" s="157"/>
      <c r="L30" s="157"/>
      <c r="M30" s="157"/>
      <c r="N30" s="157"/>
      <c r="O30" s="157"/>
      <c r="P30" s="157"/>
      <c r="Q30" s="157"/>
      <c r="R30" s="157"/>
      <c r="S30" s="157"/>
      <c r="T30" s="157"/>
      <c r="U30" s="146"/>
      <c r="V30" s="146"/>
      <c r="W30" s="154"/>
      <c r="X30" s="148"/>
      <c r="Y30" s="147"/>
      <c r="Z30" s="147"/>
      <c r="AA30" s="147"/>
      <c r="AB30" s="147"/>
      <c r="AC30" s="147"/>
      <c r="AD30" s="155"/>
      <c r="AE30" s="150"/>
    </row>
    <row r="31" spans="1:194" s="149" customFormat="1" ht="43.5" hidden="1" customHeight="1" x14ac:dyDescent="0.25">
      <c r="A31" s="151"/>
      <c r="B31" s="143"/>
      <c r="C31" s="152" t="s">
        <v>349</v>
      </c>
      <c r="D31" s="184">
        <v>18659200</v>
      </c>
      <c r="E31" s="153"/>
      <c r="F31" s="145"/>
      <c r="G31" s="145"/>
      <c r="H31" s="157"/>
      <c r="I31" s="157"/>
      <c r="J31" s="157"/>
      <c r="K31" s="157"/>
      <c r="L31" s="157"/>
      <c r="M31" s="157"/>
      <c r="N31" s="157"/>
      <c r="O31" s="157"/>
      <c r="P31" s="157"/>
      <c r="Q31" s="157"/>
      <c r="R31" s="157"/>
      <c r="S31" s="157"/>
      <c r="T31" s="157"/>
      <c r="U31" s="146"/>
      <c r="V31" s="146"/>
      <c r="W31" s="154"/>
      <c r="X31" s="148"/>
      <c r="Y31" s="147"/>
      <c r="Z31" s="147"/>
      <c r="AA31" s="147"/>
      <c r="AB31" s="147"/>
      <c r="AC31" s="147"/>
      <c r="AD31" s="155"/>
      <c r="AE31" s="150"/>
    </row>
    <row r="32" spans="1:194" s="149" customFormat="1" ht="43.5" hidden="1" customHeight="1" x14ac:dyDescent="0.25">
      <c r="A32" s="151"/>
      <c r="B32" s="143"/>
      <c r="C32" s="152" t="s">
        <v>350</v>
      </c>
      <c r="D32" s="184">
        <f>+D29-D30-D31</f>
        <v>22340800</v>
      </c>
      <c r="E32" s="153"/>
      <c r="F32" s="145"/>
      <c r="G32" s="145"/>
      <c r="H32" s="157"/>
      <c r="I32" s="157"/>
      <c r="J32" s="157"/>
      <c r="K32" s="157"/>
      <c r="L32" s="157"/>
      <c r="M32" s="157"/>
      <c r="N32" s="157"/>
      <c r="O32" s="157"/>
      <c r="P32" s="157"/>
      <c r="Q32" s="157"/>
      <c r="R32" s="157"/>
      <c r="S32" s="157"/>
      <c r="T32" s="157"/>
      <c r="U32" s="146"/>
      <c r="V32" s="146"/>
      <c r="W32" s="154"/>
      <c r="X32" s="148"/>
      <c r="Y32" s="147"/>
      <c r="Z32" s="147"/>
      <c r="AA32" s="147"/>
      <c r="AB32" s="147"/>
      <c r="AC32" s="147"/>
      <c r="AD32" s="155"/>
      <c r="AE32" s="150"/>
    </row>
    <row r="33" spans="1:31" s="17" customFormat="1" ht="43.5" customHeight="1" x14ac:dyDescent="0.25">
      <c r="A33" s="31"/>
      <c r="B33" s="13"/>
      <c r="C33" s="76" t="s">
        <v>34</v>
      </c>
      <c r="D33" s="112">
        <f>+T33</f>
        <v>379908323.22999996</v>
      </c>
      <c r="E33" s="78" t="s">
        <v>364</v>
      </c>
      <c r="F33" s="77"/>
      <c r="G33" s="77" t="s">
        <v>68</v>
      </c>
      <c r="H33" s="86"/>
      <c r="I33" s="86">
        <f>+I27-I28-I29</f>
        <v>145461000</v>
      </c>
      <c r="J33" s="86">
        <v>100000000</v>
      </c>
      <c r="K33" s="86"/>
      <c r="L33" s="86"/>
      <c r="M33" s="86">
        <v>110980831.89</v>
      </c>
      <c r="N33" s="86">
        <v>22777791.34</v>
      </c>
      <c r="O33" s="86">
        <v>688700</v>
      </c>
      <c r="P33" s="86"/>
      <c r="Q33" s="86"/>
      <c r="R33" s="86"/>
      <c r="S33" s="86"/>
      <c r="T33" s="86">
        <f>SUM(H33:S33)</f>
        <v>379908323.22999996</v>
      </c>
      <c r="U33" s="53"/>
      <c r="V33" s="100"/>
      <c r="W33" s="123"/>
      <c r="X33" s="103"/>
      <c r="Y33" s="104"/>
      <c r="Z33" s="104"/>
      <c r="AA33" s="104"/>
      <c r="AB33" s="104"/>
      <c r="AC33" s="104"/>
      <c r="AD33" s="26"/>
      <c r="AE33" s="27"/>
    </row>
    <row r="34" spans="1:31" s="149" customFormat="1" ht="48.75" hidden="1" customHeight="1" x14ac:dyDescent="0.25">
      <c r="A34" s="151"/>
      <c r="B34" s="143"/>
      <c r="C34" s="152" t="s">
        <v>351</v>
      </c>
      <c r="D34" s="184">
        <v>86410000</v>
      </c>
      <c r="E34" s="159"/>
      <c r="F34" s="145"/>
      <c r="G34" s="145"/>
      <c r="H34" s="157"/>
      <c r="I34" s="157"/>
      <c r="J34" s="157"/>
      <c r="K34" s="157"/>
      <c r="L34" s="157"/>
      <c r="M34" s="157"/>
      <c r="N34" s="157"/>
      <c r="O34" s="157"/>
      <c r="P34" s="157"/>
      <c r="Q34" s="157"/>
      <c r="R34" s="157"/>
      <c r="S34" s="157"/>
      <c r="T34" s="157"/>
      <c r="U34" s="146"/>
      <c r="V34" s="146"/>
      <c r="W34" s="154"/>
      <c r="X34" s="148"/>
      <c r="Y34" s="147"/>
      <c r="Z34" s="147"/>
      <c r="AA34" s="147"/>
      <c r="AB34" s="147"/>
      <c r="AC34" s="147"/>
      <c r="AD34" s="155"/>
      <c r="AE34" s="150"/>
    </row>
    <row r="35" spans="1:31" s="149" customFormat="1" ht="43.5" hidden="1" customHeight="1" x14ac:dyDescent="0.25">
      <c r="A35" s="151"/>
      <c r="B35" s="143"/>
      <c r="C35" s="152" t="s">
        <v>352</v>
      </c>
      <c r="D35" s="184">
        <v>208230000</v>
      </c>
      <c r="E35" s="160"/>
      <c r="F35" s="145"/>
      <c r="G35" s="145"/>
      <c r="H35" s="157"/>
      <c r="I35" s="157"/>
      <c r="J35" s="157"/>
      <c r="K35" s="157"/>
      <c r="L35" s="157"/>
      <c r="M35" s="157"/>
      <c r="N35" s="157"/>
      <c r="O35" s="157"/>
      <c r="P35" s="157"/>
      <c r="Q35" s="157"/>
      <c r="R35" s="157"/>
      <c r="S35" s="157"/>
      <c r="T35" s="157"/>
      <c r="U35" s="146"/>
      <c r="V35" s="146"/>
      <c r="W35" s="154"/>
      <c r="X35" s="148"/>
      <c r="Y35" s="147"/>
      <c r="Z35" s="147"/>
      <c r="AA35" s="147"/>
      <c r="AB35" s="147"/>
      <c r="AC35" s="147"/>
      <c r="AD35" s="155"/>
      <c r="AE35" s="150"/>
    </row>
    <row r="36" spans="1:31" s="149" customFormat="1" ht="43.5" hidden="1" customHeight="1" x14ac:dyDescent="0.25">
      <c r="A36" s="151"/>
      <c r="B36" s="143"/>
      <c r="C36" s="152" t="s">
        <v>360</v>
      </c>
      <c r="D36" s="184">
        <f>22500000+5000000</f>
        <v>27500000</v>
      </c>
      <c r="E36" s="153"/>
      <c r="F36" s="145"/>
      <c r="G36" s="145"/>
      <c r="H36" s="157"/>
      <c r="I36" s="157"/>
      <c r="J36" s="157"/>
      <c r="K36" s="157"/>
      <c r="L36" s="157"/>
      <c r="M36" s="157"/>
      <c r="N36" s="157"/>
      <c r="O36" s="157"/>
      <c r="P36" s="157"/>
      <c r="Q36" s="157"/>
      <c r="R36" s="157"/>
      <c r="S36" s="157"/>
      <c r="T36" s="157"/>
      <c r="U36" s="146"/>
      <c r="V36" s="146"/>
      <c r="W36" s="154"/>
      <c r="X36" s="148"/>
      <c r="Y36" s="147"/>
      <c r="Z36" s="147"/>
      <c r="AA36" s="147"/>
      <c r="AB36" s="147"/>
      <c r="AC36" s="147"/>
      <c r="AD36" s="155"/>
      <c r="AE36" s="150"/>
    </row>
    <row r="37" spans="1:31" s="149" customFormat="1" ht="43.5" hidden="1" customHeight="1" x14ac:dyDescent="0.25">
      <c r="A37" s="151"/>
      <c r="B37" s="143"/>
      <c r="C37" s="152" t="s">
        <v>361</v>
      </c>
      <c r="D37" s="184">
        <f>22500000+68323.23</f>
        <v>22568323.23</v>
      </c>
      <c r="E37" s="153"/>
      <c r="F37" s="145"/>
      <c r="G37" s="145"/>
      <c r="H37" s="157"/>
      <c r="I37" s="157"/>
      <c r="J37" s="157"/>
      <c r="K37" s="157"/>
      <c r="L37" s="157"/>
      <c r="M37" s="157"/>
      <c r="N37" s="157"/>
      <c r="O37" s="157"/>
      <c r="P37" s="157"/>
      <c r="Q37" s="157"/>
      <c r="R37" s="157"/>
      <c r="S37" s="157"/>
      <c r="T37" s="157"/>
      <c r="U37" s="146"/>
      <c r="V37" s="146"/>
      <c r="W37" s="154"/>
      <c r="X37" s="148"/>
      <c r="Y37" s="147"/>
      <c r="Z37" s="147"/>
      <c r="AA37" s="147"/>
      <c r="AB37" s="147"/>
      <c r="AC37" s="147"/>
      <c r="AD37" s="155"/>
      <c r="AE37" s="150"/>
    </row>
    <row r="38" spans="1:31" s="149" customFormat="1" ht="43.5" hidden="1" customHeight="1" x14ac:dyDescent="0.25">
      <c r="A38" s="151"/>
      <c r="B38" s="143"/>
      <c r="C38" s="152" t="s">
        <v>359</v>
      </c>
      <c r="D38" s="184">
        <v>35200000</v>
      </c>
      <c r="E38" s="153"/>
      <c r="F38" s="145"/>
      <c r="G38" s="145"/>
      <c r="H38" s="157"/>
      <c r="I38" s="157"/>
      <c r="J38" s="157"/>
      <c r="K38" s="157"/>
      <c r="L38" s="157"/>
      <c r="M38" s="157"/>
      <c r="N38" s="157"/>
      <c r="O38" s="157"/>
      <c r="P38" s="157"/>
      <c r="Q38" s="157"/>
      <c r="R38" s="157"/>
      <c r="S38" s="157"/>
      <c r="T38" s="157"/>
      <c r="U38" s="146"/>
      <c r="V38" s="146"/>
      <c r="W38" s="154"/>
      <c r="X38" s="148"/>
      <c r="Y38" s="147"/>
      <c r="Z38" s="147"/>
      <c r="AA38" s="147"/>
      <c r="AB38" s="147"/>
      <c r="AC38" s="147"/>
      <c r="AD38" s="155"/>
      <c r="AE38" s="150"/>
    </row>
    <row r="39" spans="1:31" s="17" customFormat="1" ht="43.5" customHeight="1" x14ac:dyDescent="0.25">
      <c r="A39" s="31"/>
      <c r="B39" s="13"/>
      <c r="C39" s="76" t="s">
        <v>248</v>
      </c>
      <c r="D39" s="112">
        <f t="shared" ref="D39:D40" si="3">+T39</f>
        <v>81850599</v>
      </c>
      <c r="E39" s="78"/>
      <c r="F39" s="77"/>
      <c r="G39" s="77"/>
      <c r="H39" s="86"/>
      <c r="I39" s="86"/>
      <c r="J39" s="86"/>
      <c r="K39" s="86"/>
      <c r="L39" s="86"/>
      <c r="M39" s="86"/>
      <c r="N39" s="86"/>
      <c r="O39" s="86"/>
      <c r="P39" s="86"/>
      <c r="Q39" s="86">
        <v>81850599</v>
      </c>
      <c r="R39" s="86"/>
      <c r="S39" s="86"/>
      <c r="T39" s="86">
        <f t="shared" si="1"/>
        <v>81850599</v>
      </c>
      <c r="U39" s="53"/>
      <c r="V39" s="100"/>
      <c r="W39" s="123"/>
      <c r="X39" s="103"/>
      <c r="Y39" s="104"/>
      <c r="Z39" s="104"/>
      <c r="AA39" s="104"/>
      <c r="AB39" s="104"/>
      <c r="AC39" s="104"/>
      <c r="AD39" s="26"/>
      <c r="AE39" s="27"/>
    </row>
    <row r="40" spans="1:31" s="17" customFormat="1" ht="35.1" customHeight="1" x14ac:dyDescent="0.25">
      <c r="A40" s="31"/>
      <c r="B40" s="13"/>
      <c r="C40" s="76" t="s">
        <v>70</v>
      </c>
      <c r="D40" s="112">
        <f t="shared" si="3"/>
        <v>13576578</v>
      </c>
      <c r="E40" s="78"/>
      <c r="F40" s="77"/>
      <c r="G40" s="77" t="s">
        <v>56</v>
      </c>
      <c r="H40" s="86"/>
      <c r="I40" s="86"/>
      <c r="J40" s="86"/>
      <c r="K40" s="86">
        <v>13576578</v>
      </c>
      <c r="L40" s="86"/>
      <c r="M40" s="86"/>
      <c r="N40" s="86"/>
      <c r="O40" s="86"/>
      <c r="P40" s="86"/>
      <c r="Q40" s="86"/>
      <c r="R40" s="86"/>
      <c r="S40" s="86"/>
      <c r="T40" s="86">
        <f t="shared" si="1"/>
        <v>13576578</v>
      </c>
      <c r="U40" s="53"/>
      <c r="V40" s="100"/>
      <c r="W40" s="123"/>
      <c r="X40" s="103"/>
      <c r="Y40" s="104"/>
      <c r="Z40" s="104"/>
      <c r="AA40" s="104"/>
      <c r="AB40" s="104"/>
      <c r="AC40" s="104"/>
      <c r="AD40" s="26"/>
    </row>
    <row r="41" spans="1:31" s="65" customFormat="1" ht="41.1" customHeight="1" x14ac:dyDescent="0.25">
      <c r="A41" s="70"/>
      <c r="B41" s="72">
        <v>410105</v>
      </c>
      <c r="C41" s="73" t="s">
        <v>3</v>
      </c>
      <c r="D41" s="111"/>
      <c r="E41" s="74" t="s">
        <v>71</v>
      </c>
      <c r="F41" s="74" t="s">
        <v>78</v>
      </c>
      <c r="G41" s="74"/>
      <c r="H41" s="75"/>
      <c r="I41" s="75"/>
      <c r="J41" s="75">
        <v>100000000</v>
      </c>
      <c r="K41" s="75">
        <v>13576578</v>
      </c>
      <c r="L41" s="75"/>
      <c r="M41" s="75">
        <v>468508785.88999999</v>
      </c>
      <c r="N41" s="75">
        <v>47911913.340000004</v>
      </c>
      <c r="O41" s="75">
        <v>688700</v>
      </c>
      <c r="P41" s="75"/>
      <c r="Q41" s="75"/>
      <c r="R41" s="75"/>
      <c r="S41" s="75"/>
      <c r="T41" s="212"/>
      <c r="U41" s="75">
        <f t="shared" si="0"/>
        <v>630685977.23000002</v>
      </c>
      <c r="V41" s="99"/>
      <c r="W41" s="102"/>
      <c r="X41" s="103">
        <f>+W41*$X$2/U41</f>
        <v>0</v>
      </c>
      <c r="Y41" s="102"/>
      <c r="Z41" s="102"/>
      <c r="AA41" s="102"/>
      <c r="AB41" s="102"/>
      <c r="AC41" s="102"/>
      <c r="AD41" s="67"/>
    </row>
    <row r="42" spans="1:31" ht="30" customHeight="1" x14ac:dyDescent="0.25">
      <c r="A42" s="12"/>
      <c r="B42" s="21">
        <v>3</v>
      </c>
      <c r="C42" s="76" t="s">
        <v>47</v>
      </c>
      <c r="D42" s="112">
        <f>SUM(D43:D49)</f>
        <v>630685977.23000002</v>
      </c>
      <c r="E42" s="77" t="s">
        <v>93</v>
      </c>
      <c r="F42" s="77" t="s">
        <v>96</v>
      </c>
      <c r="G42" s="77" t="s">
        <v>274</v>
      </c>
      <c r="H42" s="86"/>
      <c r="I42" s="86"/>
      <c r="J42" s="86">
        <v>100000000</v>
      </c>
      <c r="K42" s="86">
        <v>13576578</v>
      </c>
      <c r="L42" s="86"/>
      <c r="M42" s="86">
        <v>468508785.88999999</v>
      </c>
      <c r="N42" s="86">
        <v>47911913.340000004</v>
      </c>
      <c r="O42" s="86">
        <v>688700</v>
      </c>
      <c r="P42" s="86"/>
      <c r="Q42" s="86"/>
      <c r="R42" s="86"/>
      <c r="S42" s="86"/>
      <c r="T42" s="86">
        <f>SUM(H42:S42)</f>
        <v>630685977.23000002</v>
      </c>
      <c r="U42" s="53"/>
      <c r="V42" s="100"/>
      <c r="W42" s="122">
        <f>SUM(W43:W49)</f>
        <v>0</v>
      </c>
      <c r="X42" s="103"/>
      <c r="Y42" s="104"/>
      <c r="Z42" s="104"/>
      <c r="AA42" s="104"/>
      <c r="AB42" s="104"/>
      <c r="AC42" s="104"/>
      <c r="AD42" s="6"/>
    </row>
    <row r="43" spans="1:31" ht="45" hidden="1" customHeight="1" x14ac:dyDescent="0.25">
      <c r="A43" s="12"/>
      <c r="B43" s="21"/>
      <c r="C43" s="15" t="s">
        <v>91</v>
      </c>
      <c r="D43" s="191">
        <v>16469600</v>
      </c>
      <c r="E43" s="34"/>
      <c r="F43" s="34"/>
      <c r="G43" s="34"/>
      <c r="H43" s="20"/>
      <c r="I43" s="20"/>
      <c r="J43" s="20"/>
      <c r="K43" s="20"/>
      <c r="L43" s="20"/>
      <c r="M43" s="20"/>
      <c r="N43" s="20"/>
      <c r="O43" s="20"/>
      <c r="P43" s="20"/>
      <c r="Q43" s="20"/>
      <c r="R43" s="20"/>
      <c r="S43" s="20"/>
      <c r="T43" s="20"/>
      <c r="U43" s="53"/>
      <c r="V43" s="100"/>
      <c r="W43" s="104"/>
      <c r="X43" s="103"/>
      <c r="Y43" s="104"/>
      <c r="Z43" s="104"/>
      <c r="AA43" s="104"/>
      <c r="AB43" s="104"/>
      <c r="AC43" s="104"/>
      <c r="AD43" s="6"/>
    </row>
    <row r="44" spans="1:31" ht="45" hidden="1" customHeight="1" x14ac:dyDescent="0.25">
      <c r="A44" s="12"/>
      <c r="B44" s="21"/>
      <c r="C44" s="15" t="s">
        <v>92</v>
      </c>
      <c r="D44" s="191">
        <v>95200000</v>
      </c>
      <c r="E44" s="34"/>
      <c r="F44" s="34"/>
      <c r="G44" s="34"/>
      <c r="H44" s="20"/>
      <c r="I44" s="20"/>
      <c r="J44" s="20"/>
      <c r="K44" s="20"/>
      <c r="L44" s="20"/>
      <c r="M44" s="20"/>
      <c r="N44" s="20"/>
      <c r="O44" s="213"/>
      <c r="P44" s="20"/>
      <c r="Q44" s="20"/>
      <c r="R44" s="20"/>
      <c r="S44" s="20"/>
      <c r="T44" s="20"/>
      <c r="U44" s="53"/>
      <c r="V44" s="100"/>
      <c r="W44" s="104"/>
      <c r="X44" s="103"/>
      <c r="Y44" s="104"/>
      <c r="Z44" s="104"/>
      <c r="AA44" s="104"/>
      <c r="AB44" s="104"/>
      <c r="AC44" s="104"/>
      <c r="AD44" s="6"/>
    </row>
    <row r="45" spans="1:31" ht="45" hidden="1" customHeight="1" x14ac:dyDescent="0.25">
      <c r="A45" s="12"/>
      <c r="B45" s="21"/>
      <c r="C45" s="15" t="s">
        <v>227</v>
      </c>
      <c r="D45" s="191">
        <v>38330400</v>
      </c>
      <c r="E45" s="34"/>
      <c r="F45" s="34"/>
      <c r="G45" s="34"/>
      <c r="H45" s="20"/>
      <c r="I45" s="20"/>
      <c r="J45" s="20"/>
      <c r="K45" s="20"/>
      <c r="L45" s="20"/>
      <c r="M45" s="20"/>
      <c r="N45" s="20"/>
      <c r="O45" s="213"/>
      <c r="P45" s="20"/>
      <c r="Q45" s="20"/>
      <c r="R45" s="20"/>
      <c r="S45" s="20"/>
      <c r="T45" s="20"/>
      <c r="U45" s="53"/>
      <c r="V45" s="100"/>
      <c r="W45" s="104"/>
      <c r="X45" s="103"/>
      <c r="Y45" s="104"/>
      <c r="Z45" s="104"/>
      <c r="AA45" s="104"/>
      <c r="AB45" s="104"/>
      <c r="AC45" s="104"/>
      <c r="AD45" s="6"/>
    </row>
    <row r="46" spans="1:31" ht="45" hidden="1" customHeight="1" x14ac:dyDescent="0.25">
      <c r="A46" s="12"/>
      <c r="B46" s="21"/>
      <c r="C46" s="15" t="s">
        <v>228</v>
      </c>
      <c r="D46" s="197">
        <v>66420699.229999997</v>
      </c>
      <c r="E46" s="34"/>
      <c r="F46" s="34"/>
      <c r="G46" s="34"/>
      <c r="H46" s="20"/>
      <c r="I46" s="20"/>
      <c r="J46" s="20"/>
      <c r="K46" s="20"/>
      <c r="L46" s="20"/>
      <c r="M46" s="20"/>
      <c r="N46" s="20"/>
      <c r="O46" s="213"/>
      <c r="P46" s="20"/>
      <c r="Q46" s="20"/>
      <c r="R46" s="20"/>
      <c r="S46" s="20"/>
      <c r="T46" s="20"/>
      <c r="U46" s="53"/>
      <c r="V46" s="100"/>
      <c r="W46" s="104"/>
      <c r="X46" s="103"/>
      <c r="Y46" s="104"/>
      <c r="Z46" s="104"/>
      <c r="AA46" s="104"/>
      <c r="AB46" s="104"/>
      <c r="AC46" s="104"/>
      <c r="AD46" s="6"/>
    </row>
    <row r="47" spans="1:31" ht="45" hidden="1" customHeight="1" x14ac:dyDescent="0.25">
      <c r="A47" s="12"/>
      <c r="B47" s="21"/>
      <c r="C47" s="15" t="s">
        <v>221</v>
      </c>
      <c r="D47" s="191">
        <v>400000000</v>
      </c>
      <c r="E47" s="34"/>
      <c r="F47" s="34"/>
      <c r="G47" s="34"/>
      <c r="H47" s="20"/>
      <c r="I47" s="20"/>
      <c r="J47" s="20"/>
      <c r="K47" s="20"/>
      <c r="L47" s="20"/>
      <c r="M47" s="20"/>
      <c r="N47" s="20"/>
      <c r="O47" s="20"/>
      <c r="P47" s="20"/>
      <c r="Q47" s="20"/>
      <c r="R47" s="20"/>
      <c r="S47" s="20"/>
      <c r="T47" s="20"/>
      <c r="U47" s="53"/>
      <c r="V47" s="100"/>
      <c r="W47" s="104"/>
      <c r="X47" s="103"/>
      <c r="Y47" s="104"/>
      <c r="Z47" s="104"/>
      <c r="AA47" s="104"/>
      <c r="AB47" s="104"/>
      <c r="AC47" s="104"/>
      <c r="AD47" s="6"/>
    </row>
    <row r="48" spans="1:31" ht="45" hidden="1" customHeight="1" x14ac:dyDescent="0.25">
      <c r="A48" s="12"/>
      <c r="B48" s="21"/>
      <c r="C48" s="15" t="s">
        <v>97</v>
      </c>
      <c r="D48" s="191">
        <v>13576578</v>
      </c>
      <c r="E48" s="34"/>
      <c r="F48" s="34"/>
      <c r="G48" s="34"/>
      <c r="H48" s="20"/>
      <c r="I48" s="20"/>
      <c r="J48" s="20"/>
      <c r="K48" s="213"/>
      <c r="L48" s="20"/>
      <c r="M48" s="20"/>
      <c r="N48" s="213"/>
      <c r="O48" s="20"/>
      <c r="P48" s="20"/>
      <c r="Q48" s="20"/>
      <c r="R48" s="20"/>
      <c r="S48" s="20"/>
      <c r="T48" s="20"/>
      <c r="U48" s="53"/>
      <c r="V48" s="100"/>
      <c r="W48" s="104"/>
      <c r="X48" s="103"/>
      <c r="Y48" s="104"/>
      <c r="Z48" s="104"/>
      <c r="AA48" s="104"/>
      <c r="AB48" s="104"/>
      <c r="AC48" s="104"/>
      <c r="AD48" s="6"/>
    </row>
    <row r="49" spans="1:194" ht="45" hidden="1" customHeight="1" x14ac:dyDescent="0.25">
      <c r="A49" s="12"/>
      <c r="B49" s="21"/>
      <c r="C49" s="15" t="s">
        <v>226</v>
      </c>
      <c r="D49" s="191">
        <v>688700</v>
      </c>
      <c r="E49" s="34"/>
      <c r="F49" s="34"/>
      <c r="G49" s="34"/>
      <c r="H49" s="20"/>
      <c r="I49" s="20"/>
      <c r="J49" s="20"/>
      <c r="K49" s="213"/>
      <c r="L49" s="20"/>
      <c r="M49" s="20"/>
      <c r="N49" s="213"/>
      <c r="O49" s="20"/>
      <c r="P49" s="20"/>
      <c r="Q49" s="20"/>
      <c r="R49" s="20"/>
      <c r="S49" s="20"/>
      <c r="T49" s="20"/>
      <c r="U49" s="53"/>
      <c r="V49" s="100"/>
      <c r="W49" s="104"/>
      <c r="X49" s="103"/>
      <c r="Y49" s="104"/>
      <c r="Z49" s="104"/>
      <c r="AA49" s="104"/>
      <c r="AB49" s="104"/>
      <c r="AC49" s="104"/>
      <c r="AD49" s="6"/>
    </row>
    <row r="50" spans="1:194" s="66" customFormat="1" ht="48.95" customHeight="1" x14ac:dyDescent="0.25">
      <c r="A50" s="65"/>
      <c r="B50" s="72">
        <v>410106</v>
      </c>
      <c r="C50" s="73" t="s">
        <v>44</v>
      </c>
      <c r="D50" s="111"/>
      <c r="E50" s="74" t="s">
        <v>71</v>
      </c>
      <c r="F50" s="74" t="s">
        <v>79</v>
      </c>
      <c r="G50" s="74"/>
      <c r="H50" s="75"/>
      <c r="I50" s="75">
        <v>600000002</v>
      </c>
      <c r="J50" s="75">
        <v>400000000</v>
      </c>
      <c r="K50" s="75">
        <v>54306313</v>
      </c>
      <c r="L50" s="75"/>
      <c r="M50" s="75">
        <v>837526860.84000003</v>
      </c>
      <c r="N50" s="75">
        <v>296786259.31999999</v>
      </c>
      <c r="O50" s="75">
        <v>2754800</v>
      </c>
      <c r="P50" s="75"/>
      <c r="Q50" s="75">
        <f>38500000+152259000</f>
        <v>190759000</v>
      </c>
      <c r="R50" s="75"/>
      <c r="S50" s="75"/>
      <c r="T50" s="212"/>
      <c r="U50" s="75">
        <f>SUM(H50:T50)</f>
        <v>2382133235.1600003</v>
      </c>
      <c r="V50" s="99"/>
      <c r="W50" s="135">
        <f>+U50/32</f>
        <v>74441663.59875001</v>
      </c>
      <c r="X50" s="103">
        <f>+W50*$X$2/U50</f>
        <v>3.125E-2</v>
      </c>
      <c r="Y50" s="102"/>
      <c r="Z50" s="102"/>
      <c r="AA50" s="102"/>
      <c r="AB50" s="102"/>
      <c r="AC50" s="102"/>
      <c r="AD50" s="65"/>
      <c r="AE50" s="68"/>
      <c r="AF50" s="65"/>
      <c r="AG50" s="65"/>
      <c r="AH50" s="65"/>
      <c r="AI50" s="65"/>
      <c r="AJ50" s="65"/>
      <c r="AK50" s="65"/>
      <c r="AL50" s="65"/>
      <c r="AM50" s="65"/>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5"/>
      <c r="BR50" s="65"/>
      <c r="BS50" s="65"/>
      <c r="BT50" s="65"/>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c r="EN50" s="65"/>
      <c r="EO50" s="65"/>
      <c r="EP50" s="65"/>
      <c r="EQ50" s="65"/>
      <c r="ER50" s="65"/>
      <c r="ES50" s="65"/>
      <c r="ET50" s="65"/>
      <c r="EU50" s="65"/>
      <c r="EV50" s="65"/>
      <c r="EW50" s="65"/>
      <c r="EX50" s="65"/>
      <c r="EY50" s="65"/>
      <c r="EZ50" s="65"/>
      <c r="FA50" s="65"/>
      <c r="FB50" s="65"/>
      <c r="FC50" s="65"/>
      <c r="FD50" s="65"/>
      <c r="FE50" s="65"/>
      <c r="FF50" s="65"/>
      <c r="FG50" s="65"/>
      <c r="FH50" s="65"/>
      <c r="FI50" s="65"/>
      <c r="FJ50" s="65"/>
      <c r="FK50" s="65"/>
      <c r="FL50" s="65"/>
      <c r="FM50" s="65"/>
      <c r="FN50" s="65"/>
      <c r="FO50" s="65"/>
      <c r="FP50" s="65"/>
      <c r="FQ50" s="65"/>
      <c r="FR50" s="65"/>
      <c r="FS50" s="65"/>
      <c r="FT50" s="65"/>
      <c r="FU50" s="65"/>
      <c r="FV50" s="65"/>
      <c r="FW50" s="65"/>
      <c r="FX50" s="65"/>
      <c r="FY50" s="65"/>
      <c r="FZ50" s="65"/>
      <c r="GA50" s="65"/>
      <c r="GB50" s="65"/>
      <c r="GC50" s="65"/>
      <c r="GD50" s="65"/>
      <c r="GE50" s="65"/>
      <c r="GF50" s="65"/>
      <c r="GG50" s="65"/>
      <c r="GH50" s="65"/>
      <c r="GI50" s="65"/>
      <c r="GJ50" s="65"/>
      <c r="GK50" s="65"/>
      <c r="GL50" s="65"/>
    </row>
    <row r="51" spans="1:194" s="17" customFormat="1" ht="33" customHeight="1" x14ac:dyDescent="0.25">
      <c r="A51" s="9"/>
      <c r="B51" s="13"/>
      <c r="C51" s="76" t="s">
        <v>35</v>
      </c>
      <c r="D51" s="112">
        <f>SUM(D52:D63)</f>
        <v>542419296</v>
      </c>
      <c r="E51" s="77" t="s">
        <v>107</v>
      </c>
      <c r="F51" s="77" t="s">
        <v>257</v>
      </c>
      <c r="G51" s="77" t="s">
        <v>274</v>
      </c>
      <c r="H51" s="86"/>
      <c r="I51" s="86">
        <v>468856411</v>
      </c>
      <c r="J51" s="86">
        <f>40312885+33250000</f>
        <v>73562885</v>
      </c>
      <c r="K51" s="86"/>
      <c r="L51" s="86"/>
      <c r="M51" s="86"/>
      <c r="N51" s="86"/>
      <c r="O51" s="86"/>
      <c r="P51" s="86"/>
      <c r="Q51" s="86"/>
      <c r="R51" s="86"/>
      <c r="S51" s="86"/>
      <c r="T51" s="86">
        <f>SUM(H51:S51)</f>
        <v>542419296</v>
      </c>
      <c r="U51" s="53"/>
      <c r="V51" s="100"/>
      <c r="W51" s="105">
        <f>SUM(W52:W63)</f>
        <v>0</v>
      </c>
      <c r="X51" s="103"/>
      <c r="Y51" s="104"/>
      <c r="Z51" s="104"/>
      <c r="AA51" s="104"/>
      <c r="AB51" s="104"/>
      <c r="AC51" s="104"/>
      <c r="AE51" s="27"/>
    </row>
    <row r="52" spans="1:194" s="17" customFormat="1" ht="111" hidden="1" customHeight="1" x14ac:dyDescent="0.25">
      <c r="A52" s="9"/>
      <c r="B52" s="13"/>
      <c r="C52" s="42" t="s">
        <v>98</v>
      </c>
      <c r="D52" s="188">
        <v>8095800</v>
      </c>
      <c r="E52" s="34"/>
      <c r="F52" s="93"/>
      <c r="G52" s="93"/>
      <c r="H52" s="20"/>
      <c r="I52" s="20"/>
      <c r="J52" s="20"/>
      <c r="K52" s="20"/>
      <c r="L52" s="20"/>
      <c r="M52" s="20"/>
      <c r="N52" s="20"/>
      <c r="O52" s="20"/>
      <c r="P52" s="20"/>
      <c r="Q52" s="20"/>
      <c r="R52" s="20"/>
      <c r="S52" s="20"/>
      <c r="T52" s="20"/>
      <c r="U52" s="53"/>
      <c r="V52" s="100"/>
      <c r="W52" s="105"/>
      <c r="X52" s="103"/>
      <c r="Y52" s="104"/>
      <c r="Z52" s="104"/>
      <c r="AA52" s="104"/>
      <c r="AB52" s="104"/>
      <c r="AC52" s="104"/>
      <c r="AE52" s="27"/>
    </row>
    <row r="53" spans="1:194" s="17" customFormat="1" ht="70.5" hidden="1" customHeight="1" x14ac:dyDescent="0.25">
      <c r="A53" s="9"/>
      <c r="B53" s="13"/>
      <c r="C53" s="43" t="s">
        <v>99</v>
      </c>
      <c r="D53" s="188">
        <v>15283333</v>
      </c>
      <c r="E53" s="34"/>
      <c r="F53" s="34"/>
      <c r="G53" s="34"/>
      <c r="H53" s="20"/>
      <c r="I53" s="20"/>
      <c r="J53" s="20"/>
      <c r="K53" s="20"/>
      <c r="L53" s="20"/>
      <c r="M53" s="20"/>
      <c r="N53" s="20"/>
      <c r="O53" s="20"/>
      <c r="P53" s="20"/>
      <c r="Q53" s="20"/>
      <c r="R53" s="20"/>
      <c r="S53" s="20"/>
      <c r="T53" s="20"/>
      <c r="U53" s="53"/>
      <c r="V53" s="100"/>
      <c r="W53" s="105"/>
      <c r="X53" s="103"/>
      <c r="Y53" s="104"/>
      <c r="Z53" s="104"/>
      <c r="AA53" s="104"/>
      <c r="AB53" s="104"/>
      <c r="AC53" s="104"/>
      <c r="AE53" s="27"/>
    </row>
    <row r="54" spans="1:194" s="17" customFormat="1" ht="63" hidden="1" customHeight="1" x14ac:dyDescent="0.25">
      <c r="A54" s="9"/>
      <c r="B54" s="13"/>
      <c r="C54" s="43" t="s">
        <v>100</v>
      </c>
      <c r="D54" s="188">
        <v>8095800</v>
      </c>
      <c r="E54" s="34"/>
      <c r="F54" s="34"/>
      <c r="G54" s="34"/>
      <c r="H54" s="20"/>
      <c r="I54" s="20"/>
      <c r="J54" s="20"/>
      <c r="K54" s="20"/>
      <c r="L54" s="20"/>
      <c r="M54" s="20"/>
      <c r="N54" s="20"/>
      <c r="O54" s="20"/>
      <c r="P54" s="20"/>
      <c r="Q54" s="20"/>
      <c r="R54" s="20"/>
      <c r="S54" s="20"/>
      <c r="T54" s="20"/>
      <c r="U54" s="53"/>
      <c r="V54" s="100"/>
      <c r="W54" s="105"/>
      <c r="X54" s="103"/>
      <c r="Y54" s="104"/>
      <c r="Z54" s="104"/>
      <c r="AA54" s="104"/>
      <c r="AB54" s="104"/>
      <c r="AC54" s="104"/>
      <c r="AE54" s="27"/>
    </row>
    <row r="55" spans="1:194" s="17" customFormat="1" ht="70.5" hidden="1" customHeight="1" x14ac:dyDescent="0.25">
      <c r="A55" s="9"/>
      <c r="B55" s="13"/>
      <c r="C55" s="43" t="s">
        <v>101</v>
      </c>
      <c r="D55" s="189">
        <v>13973333</v>
      </c>
      <c r="E55" s="51"/>
      <c r="F55" s="34"/>
      <c r="G55" s="34"/>
      <c r="H55" s="20"/>
      <c r="I55" s="20"/>
      <c r="J55" s="20"/>
      <c r="K55" s="20"/>
      <c r="L55" s="20"/>
      <c r="M55" s="20"/>
      <c r="N55" s="20"/>
      <c r="O55" s="20"/>
      <c r="P55" s="20"/>
      <c r="Q55" s="20"/>
      <c r="R55" s="20"/>
      <c r="S55" s="20"/>
      <c r="T55" s="20"/>
      <c r="U55" s="53"/>
      <c r="V55" s="100"/>
      <c r="W55" s="105"/>
      <c r="X55" s="103"/>
      <c r="Y55" s="104"/>
      <c r="Z55" s="104"/>
      <c r="AA55" s="104"/>
      <c r="AB55" s="104"/>
      <c r="AC55" s="104"/>
      <c r="AE55" s="27"/>
    </row>
    <row r="56" spans="1:194" s="17" customFormat="1" ht="77.099999999999994" hidden="1" customHeight="1" x14ac:dyDescent="0.25">
      <c r="A56" s="9"/>
      <c r="B56" s="13"/>
      <c r="C56" s="43" t="s">
        <v>102</v>
      </c>
      <c r="D56" s="189">
        <v>13973333</v>
      </c>
      <c r="E56" s="51"/>
      <c r="F56" s="34"/>
      <c r="G56" s="34"/>
      <c r="H56" s="20"/>
      <c r="I56" s="20"/>
      <c r="J56" s="20"/>
      <c r="K56" s="20"/>
      <c r="L56" s="20"/>
      <c r="M56" s="20"/>
      <c r="N56" s="20"/>
      <c r="O56" s="20"/>
      <c r="P56" s="20"/>
      <c r="Q56" s="20"/>
      <c r="R56" s="20"/>
      <c r="S56" s="20"/>
      <c r="T56" s="20"/>
      <c r="U56" s="53"/>
      <c r="V56" s="100"/>
      <c r="W56" s="105"/>
      <c r="X56" s="103"/>
      <c r="Y56" s="104"/>
      <c r="Z56" s="104"/>
      <c r="AA56" s="104"/>
      <c r="AB56" s="104"/>
      <c r="AC56" s="104"/>
      <c r="AE56" s="27"/>
    </row>
    <row r="57" spans="1:194" s="17" customFormat="1" ht="108" hidden="1" customHeight="1" x14ac:dyDescent="0.25">
      <c r="A57" s="9"/>
      <c r="B57" s="13"/>
      <c r="C57" s="43" t="s">
        <v>103</v>
      </c>
      <c r="D57" s="188">
        <v>13965255</v>
      </c>
      <c r="E57" s="34"/>
      <c r="F57" s="34"/>
      <c r="G57" s="34"/>
      <c r="H57" s="20"/>
      <c r="I57" s="20"/>
      <c r="J57" s="20"/>
      <c r="K57" s="20"/>
      <c r="L57" s="20"/>
      <c r="M57" s="20"/>
      <c r="N57" s="20"/>
      <c r="O57" s="20"/>
      <c r="P57" s="20"/>
      <c r="Q57" s="20"/>
      <c r="R57" s="20"/>
      <c r="S57" s="20"/>
      <c r="T57" s="20"/>
      <c r="U57" s="53"/>
      <c r="V57" s="100"/>
      <c r="W57" s="105"/>
      <c r="X57" s="103"/>
      <c r="Y57" s="104"/>
      <c r="Z57" s="104"/>
      <c r="AA57" s="104"/>
      <c r="AB57" s="104"/>
      <c r="AC57" s="104"/>
      <c r="AE57" s="27"/>
    </row>
    <row r="58" spans="1:194" s="17" customFormat="1" ht="70.5" hidden="1" customHeight="1" x14ac:dyDescent="0.25">
      <c r="A58" s="9"/>
      <c r="B58" s="13"/>
      <c r="C58" s="43" t="s">
        <v>104</v>
      </c>
      <c r="D58" s="189">
        <v>20027848</v>
      </c>
      <c r="E58" s="51"/>
      <c r="F58" s="34"/>
      <c r="G58" s="34"/>
      <c r="H58" s="20"/>
      <c r="I58" s="20"/>
      <c r="J58" s="20"/>
      <c r="K58" s="20"/>
      <c r="L58" s="20"/>
      <c r="M58" s="20"/>
      <c r="N58" s="20"/>
      <c r="O58" s="20"/>
      <c r="P58" s="20"/>
      <c r="Q58" s="20"/>
      <c r="R58" s="20"/>
      <c r="S58" s="20"/>
      <c r="T58" s="20"/>
      <c r="U58" s="53"/>
      <c r="V58" s="100"/>
      <c r="W58" s="105"/>
      <c r="X58" s="103"/>
      <c r="Y58" s="104"/>
      <c r="Z58" s="104"/>
      <c r="AA58" s="104"/>
      <c r="AB58" s="104"/>
      <c r="AC58" s="104"/>
      <c r="AE58" s="27"/>
    </row>
    <row r="59" spans="1:194" s="17" customFormat="1" ht="87.95" hidden="1" customHeight="1" x14ac:dyDescent="0.25">
      <c r="A59" s="9"/>
      <c r="B59" s="13"/>
      <c r="C59" s="43" t="s">
        <v>113</v>
      </c>
      <c r="D59" s="189">
        <v>16136667</v>
      </c>
      <c r="E59" s="49"/>
      <c r="F59" s="34"/>
      <c r="G59" s="34"/>
      <c r="H59" s="20"/>
      <c r="I59" s="20"/>
      <c r="J59" s="20"/>
      <c r="K59" s="20"/>
      <c r="L59" s="20"/>
      <c r="M59" s="20"/>
      <c r="N59" s="20"/>
      <c r="O59" s="20"/>
      <c r="P59" s="20"/>
      <c r="Q59" s="20"/>
      <c r="R59" s="20"/>
      <c r="S59" s="20"/>
      <c r="T59" s="20"/>
      <c r="U59" s="53"/>
      <c r="V59" s="100"/>
      <c r="W59" s="105"/>
      <c r="X59" s="103"/>
      <c r="Y59" s="104"/>
      <c r="Z59" s="104"/>
      <c r="AA59" s="104"/>
      <c r="AB59" s="104"/>
      <c r="AC59" s="104"/>
      <c r="AE59" s="27"/>
    </row>
    <row r="60" spans="1:194" s="17" customFormat="1" ht="33" hidden="1" customHeight="1" x14ac:dyDescent="0.25">
      <c r="A60" s="9"/>
      <c r="B60" s="13"/>
      <c r="C60" s="43" t="s">
        <v>105</v>
      </c>
      <c r="D60" s="189">
        <v>10400000</v>
      </c>
      <c r="E60" s="52"/>
      <c r="F60" s="34"/>
      <c r="G60" s="34"/>
      <c r="H60" s="20"/>
      <c r="I60" s="20"/>
      <c r="J60" s="20"/>
      <c r="K60" s="20"/>
      <c r="L60" s="20"/>
      <c r="M60" s="20"/>
      <c r="N60" s="20"/>
      <c r="O60" s="20"/>
      <c r="P60" s="20"/>
      <c r="Q60" s="20"/>
      <c r="R60" s="20"/>
      <c r="S60" s="20"/>
      <c r="T60" s="20"/>
      <c r="U60" s="53"/>
      <c r="V60" s="100"/>
      <c r="W60" s="105"/>
      <c r="X60" s="103"/>
      <c r="Y60" s="104"/>
      <c r="Z60" s="104"/>
      <c r="AA60" s="104"/>
      <c r="AB60" s="104"/>
      <c r="AC60" s="104"/>
      <c r="AE60" s="27"/>
    </row>
    <row r="61" spans="1:194" s="17" customFormat="1" ht="33" hidden="1" customHeight="1" x14ac:dyDescent="0.25">
      <c r="A61" s="9"/>
      <c r="B61" s="13"/>
      <c r="C61" s="43" t="s">
        <v>222</v>
      </c>
      <c r="D61" s="190">
        <v>133206155</v>
      </c>
      <c r="E61" s="34"/>
      <c r="F61" s="34"/>
      <c r="G61" s="34"/>
      <c r="H61" s="20"/>
      <c r="I61" s="20"/>
      <c r="J61" s="20"/>
      <c r="K61" s="20"/>
      <c r="L61" s="20"/>
      <c r="M61" s="20"/>
      <c r="N61" s="20"/>
      <c r="O61" s="20"/>
      <c r="P61" s="20"/>
      <c r="Q61" s="20"/>
      <c r="R61" s="20"/>
      <c r="S61" s="20"/>
      <c r="T61" s="20"/>
      <c r="U61" s="53"/>
      <c r="V61" s="100"/>
      <c r="W61" s="105"/>
      <c r="X61" s="103"/>
      <c r="Y61" s="104"/>
      <c r="Z61" s="104"/>
      <c r="AA61" s="104"/>
      <c r="AB61" s="104"/>
      <c r="AC61" s="104"/>
      <c r="AE61" s="27"/>
    </row>
    <row r="62" spans="1:194" s="17" customFormat="1" ht="33" hidden="1" customHeight="1" x14ac:dyDescent="0.25">
      <c r="A62" s="9"/>
      <c r="B62" s="13"/>
      <c r="C62" s="43" t="s">
        <v>223</v>
      </c>
      <c r="D62" s="190">
        <v>133206155</v>
      </c>
      <c r="E62" s="34"/>
      <c r="F62" s="34"/>
      <c r="G62" s="34"/>
      <c r="H62" s="20"/>
      <c r="I62" s="20"/>
      <c r="J62" s="20"/>
      <c r="K62" s="20"/>
      <c r="L62" s="20"/>
      <c r="M62" s="20"/>
      <c r="N62" s="20"/>
      <c r="O62" s="20"/>
      <c r="P62" s="20"/>
      <c r="Q62" s="20"/>
      <c r="R62" s="20"/>
      <c r="S62" s="20"/>
      <c r="T62" s="20"/>
      <c r="U62" s="53"/>
      <c r="V62" s="100"/>
      <c r="W62" s="105"/>
      <c r="X62" s="103"/>
      <c r="Y62" s="104"/>
      <c r="Z62" s="104"/>
      <c r="AA62" s="104"/>
      <c r="AB62" s="104"/>
      <c r="AC62" s="104"/>
      <c r="AE62" s="27"/>
    </row>
    <row r="63" spans="1:194" s="17" customFormat="1" ht="46.5" hidden="1" customHeight="1" x14ac:dyDescent="0.25">
      <c r="A63" s="9"/>
      <c r="B63" s="13"/>
      <c r="C63" s="43" t="s">
        <v>258</v>
      </c>
      <c r="D63" s="185">
        <v>156055617</v>
      </c>
      <c r="E63" s="34"/>
      <c r="F63" s="34"/>
      <c r="G63" s="34"/>
      <c r="H63" s="20"/>
      <c r="I63" s="20"/>
      <c r="J63" s="20"/>
      <c r="K63" s="20"/>
      <c r="L63" s="20"/>
      <c r="M63" s="20"/>
      <c r="N63" s="20"/>
      <c r="O63" s="20"/>
      <c r="P63" s="20"/>
      <c r="Q63" s="20"/>
      <c r="R63" s="20"/>
      <c r="S63" s="20"/>
      <c r="T63" s="20"/>
      <c r="U63" s="53"/>
      <c r="V63" s="100"/>
      <c r="W63" s="105"/>
      <c r="X63" s="103"/>
      <c r="Y63" s="104"/>
      <c r="Z63" s="104"/>
      <c r="AA63" s="104"/>
      <c r="AB63" s="104"/>
      <c r="AC63" s="104"/>
      <c r="AE63" s="27"/>
    </row>
    <row r="64" spans="1:194" s="17" customFormat="1" ht="24" customHeight="1" x14ac:dyDescent="0.25">
      <c r="A64" s="9"/>
      <c r="B64" s="13"/>
      <c r="C64" s="76" t="s">
        <v>52</v>
      </c>
      <c r="D64" s="112">
        <f>SUM(D65)</f>
        <v>109000000</v>
      </c>
      <c r="E64" s="77" t="s">
        <v>261</v>
      </c>
      <c r="F64" s="77" t="s">
        <v>94</v>
      </c>
      <c r="G64" s="77" t="s">
        <v>274</v>
      </c>
      <c r="H64" s="86"/>
      <c r="I64" s="86"/>
      <c r="J64" s="86">
        <v>109000000</v>
      </c>
      <c r="K64" s="86"/>
      <c r="L64" s="86"/>
      <c r="M64" s="86"/>
      <c r="N64" s="86"/>
      <c r="O64" s="86"/>
      <c r="P64" s="86"/>
      <c r="Q64" s="86"/>
      <c r="R64" s="86"/>
      <c r="S64" s="86"/>
      <c r="T64" s="86">
        <f t="shared" si="1"/>
        <v>109000000</v>
      </c>
      <c r="U64" s="53"/>
      <c r="V64" s="100"/>
      <c r="W64" s="105">
        <f>SUM(W65)</f>
        <v>0</v>
      </c>
      <c r="X64" s="103"/>
      <c r="Y64" s="106"/>
      <c r="Z64" s="106"/>
      <c r="AA64" s="106"/>
      <c r="AB64" s="106"/>
      <c r="AC64" s="106"/>
      <c r="AE64" s="27"/>
    </row>
    <row r="65" spans="1:31" s="17" customFormat="1" ht="50.45" hidden="1" customHeight="1" x14ac:dyDescent="0.25">
      <c r="A65" s="9"/>
      <c r="B65" s="13"/>
      <c r="C65" s="43" t="s">
        <v>106</v>
      </c>
      <c r="D65" s="191">
        <v>109000000</v>
      </c>
      <c r="E65" s="34"/>
      <c r="F65" s="34"/>
      <c r="G65" s="34"/>
      <c r="H65" s="20"/>
      <c r="I65" s="20"/>
      <c r="J65" s="20"/>
      <c r="K65" s="20"/>
      <c r="L65" s="20"/>
      <c r="M65" s="20"/>
      <c r="N65" s="20"/>
      <c r="O65" s="20"/>
      <c r="P65" s="20"/>
      <c r="Q65" s="20"/>
      <c r="R65" s="20"/>
      <c r="S65" s="20"/>
      <c r="T65" s="20"/>
      <c r="U65" s="53"/>
      <c r="V65" s="100"/>
      <c r="W65" s="105"/>
      <c r="X65" s="103"/>
      <c r="Y65" s="106"/>
      <c r="Z65" s="106"/>
      <c r="AA65" s="106"/>
      <c r="AB65" s="106"/>
      <c r="AC65" s="106"/>
      <c r="AE65" s="27"/>
    </row>
    <row r="66" spans="1:31" s="17" customFormat="1" ht="30" customHeight="1" x14ac:dyDescent="0.25">
      <c r="A66" s="9"/>
      <c r="B66" s="13"/>
      <c r="C66" s="76" t="s">
        <v>50</v>
      </c>
      <c r="D66" s="112">
        <f>SUM(D67)</f>
        <v>80893591</v>
      </c>
      <c r="E66" s="77" t="s">
        <v>262</v>
      </c>
      <c r="F66" s="77" t="s">
        <v>94</v>
      </c>
      <c r="G66" s="77" t="s">
        <v>274</v>
      </c>
      <c r="H66" s="86"/>
      <c r="I66" s="86">
        <v>80893591</v>
      </c>
      <c r="J66" s="86"/>
      <c r="K66" s="86"/>
      <c r="L66" s="86"/>
      <c r="M66" s="86"/>
      <c r="N66" s="86"/>
      <c r="O66" s="86"/>
      <c r="P66" s="86"/>
      <c r="Q66" s="86"/>
      <c r="R66" s="86"/>
      <c r="S66" s="86"/>
      <c r="T66" s="86">
        <f t="shared" si="1"/>
        <v>80893591</v>
      </c>
      <c r="U66" s="53"/>
      <c r="V66" s="100"/>
      <c r="W66" s="105">
        <f>SUM(W67)</f>
        <v>0</v>
      </c>
      <c r="X66" s="103"/>
      <c r="Y66" s="106"/>
      <c r="Z66" s="106"/>
      <c r="AA66" s="106"/>
      <c r="AB66" s="106"/>
      <c r="AC66" s="106"/>
      <c r="AE66" s="27"/>
    </row>
    <row r="67" spans="1:31" s="17" customFormat="1" ht="30" hidden="1" customHeight="1" x14ac:dyDescent="0.25">
      <c r="A67" s="9"/>
      <c r="B67" s="13"/>
      <c r="C67" s="43" t="s">
        <v>108</v>
      </c>
      <c r="D67" s="191">
        <v>80893591</v>
      </c>
      <c r="E67" s="34"/>
      <c r="F67" s="34"/>
      <c r="G67" s="34"/>
      <c r="H67" s="20"/>
      <c r="I67" s="20"/>
      <c r="J67" s="20"/>
      <c r="K67" s="20"/>
      <c r="L67" s="20"/>
      <c r="M67" s="20"/>
      <c r="N67" s="20"/>
      <c r="O67" s="20"/>
      <c r="P67" s="20"/>
      <c r="Q67" s="20"/>
      <c r="R67" s="20"/>
      <c r="S67" s="20"/>
      <c r="T67" s="20"/>
      <c r="U67" s="53"/>
      <c r="V67" s="100"/>
      <c r="W67" s="105"/>
      <c r="X67" s="103"/>
      <c r="Y67" s="106"/>
      <c r="Z67" s="106"/>
      <c r="AA67" s="106"/>
      <c r="AB67" s="106"/>
      <c r="AC67" s="106"/>
      <c r="AE67" s="27"/>
    </row>
    <row r="68" spans="1:31" s="17" customFormat="1" ht="24.75" customHeight="1" x14ac:dyDescent="0.25">
      <c r="A68" s="9"/>
      <c r="B68" s="13"/>
      <c r="C68" s="76" t="s">
        <v>49</v>
      </c>
      <c r="D68" s="112">
        <f>SUM(D69)</f>
        <v>17000000.16</v>
      </c>
      <c r="E68" s="77" t="s">
        <v>263</v>
      </c>
      <c r="F68" s="77" t="s">
        <v>94</v>
      </c>
      <c r="G68" s="77" t="s">
        <v>274</v>
      </c>
      <c r="H68" s="86"/>
      <c r="I68" s="86">
        <v>17000000</v>
      </c>
      <c r="J68" s="86"/>
      <c r="K68" s="86"/>
      <c r="L68" s="86"/>
      <c r="M68" s="86"/>
      <c r="N68" s="86"/>
      <c r="O68" s="86"/>
      <c r="P68" s="86"/>
      <c r="Q68" s="86"/>
      <c r="R68" s="86"/>
      <c r="S68" s="86"/>
      <c r="T68" s="86">
        <f t="shared" si="1"/>
        <v>17000000</v>
      </c>
      <c r="U68" s="53"/>
      <c r="V68" s="100"/>
      <c r="W68" s="105">
        <f>SUM(W69)</f>
        <v>0</v>
      </c>
      <c r="X68" s="103"/>
      <c r="Y68" s="104"/>
      <c r="Z68" s="104"/>
      <c r="AA68" s="104"/>
      <c r="AB68" s="104"/>
      <c r="AC68" s="104"/>
      <c r="AE68" s="27"/>
    </row>
    <row r="69" spans="1:31" s="17" customFormat="1" ht="51" hidden="1" customHeight="1" x14ac:dyDescent="0.25">
      <c r="A69" s="9"/>
      <c r="B69" s="39"/>
      <c r="C69" s="15" t="s">
        <v>109</v>
      </c>
      <c r="D69" s="191">
        <v>17000000.16</v>
      </c>
      <c r="E69" s="34"/>
      <c r="F69" s="34"/>
      <c r="G69" s="34"/>
      <c r="H69" s="20"/>
      <c r="I69" s="20"/>
      <c r="J69" s="20"/>
      <c r="K69" s="20"/>
      <c r="L69" s="20"/>
      <c r="M69" s="20"/>
      <c r="N69" s="20"/>
      <c r="O69" s="20"/>
      <c r="P69" s="20"/>
      <c r="Q69" s="20"/>
      <c r="R69" s="20"/>
      <c r="S69" s="20"/>
      <c r="T69" s="20"/>
      <c r="U69" s="53"/>
      <c r="V69" s="100"/>
      <c r="W69" s="105"/>
      <c r="X69" s="103"/>
      <c r="Y69" s="104"/>
      <c r="Z69" s="104"/>
      <c r="AA69" s="104"/>
      <c r="AB69" s="104"/>
      <c r="AC69" s="104"/>
      <c r="AE69" s="27"/>
    </row>
    <row r="70" spans="1:31" s="17" customFormat="1" ht="39.6" customHeight="1" x14ac:dyDescent="0.25">
      <c r="A70" s="9"/>
      <c r="B70" s="13"/>
      <c r="C70" s="76" t="s">
        <v>260</v>
      </c>
      <c r="D70" s="112">
        <f>SUM(D71:D75)</f>
        <v>290377076</v>
      </c>
      <c r="E70" s="77" t="s">
        <v>259</v>
      </c>
      <c r="F70" s="95" t="s">
        <v>265</v>
      </c>
      <c r="G70" s="77" t="s">
        <v>274</v>
      </c>
      <c r="H70" s="86"/>
      <c r="I70" s="86">
        <v>33250000</v>
      </c>
      <c r="J70" s="86">
        <v>215872275.84</v>
      </c>
      <c r="K70" s="86"/>
      <c r="L70" s="86"/>
      <c r="M70" s="86"/>
      <c r="N70" s="86"/>
      <c r="O70" s="86">
        <v>2754800</v>
      </c>
      <c r="P70" s="86"/>
      <c r="Q70" s="86">
        <v>38500000</v>
      </c>
      <c r="R70" s="86"/>
      <c r="S70" s="86"/>
      <c r="T70" s="86">
        <f t="shared" si="1"/>
        <v>290377075.84000003</v>
      </c>
      <c r="U70" s="53"/>
      <c r="V70" s="100"/>
      <c r="W70" s="105">
        <f>SUM(W71:W75)</f>
        <v>0</v>
      </c>
      <c r="X70" s="103"/>
      <c r="Y70" s="104"/>
      <c r="Z70" s="104"/>
      <c r="AA70" s="104"/>
      <c r="AB70" s="104"/>
      <c r="AC70" s="104"/>
      <c r="AE70" s="27"/>
    </row>
    <row r="71" spans="1:31" s="17" customFormat="1" ht="53.45" hidden="1" customHeight="1" x14ac:dyDescent="0.25">
      <c r="A71" s="9"/>
      <c r="B71" s="13"/>
      <c r="C71" s="43" t="s">
        <v>110</v>
      </c>
      <c r="D71" s="190">
        <v>33250000</v>
      </c>
      <c r="E71" s="93"/>
      <c r="F71" s="34"/>
      <c r="G71" s="34"/>
      <c r="H71" s="20"/>
      <c r="I71" s="20"/>
      <c r="J71" s="20"/>
      <c r="K71" s="20"/>
      <c r="L71" s="20"/>
      <c r="M71" s="20"/>
      <c r="N71" s="20"/>
      <c r="O71" s="20"/>
      <c r="P71" s="20"/>
      <c r="Q71" s="20"/>
      <c r="R71" s="20"/>
      <c r="S71" s="20"/>
      <c r="T71" s="20"/>
      <c r="U71" s="53"/>
      <c r="V71" s="100"/>
      <c r="W71" s="105"/>
      <c r="X71" s="103"/>
      <c r="Y71" s="104"/>
      <c r="Z71" s="104"/>
      <c r="AA71" s="104"/>
      <c r="AB71" s="104"/>
      <c r="AC71" s="104"/>
      <c r="AE71" s="27"/>
    </row>
    <row r="72" spans="1:31" s="17" customFormat="1" ht="53.45" hidden="1" customHeight="1" x14ac:dyDescent="0.25">
      <c r="A72" s="9"/>
      <c r="B72" s="13"/>
      <c r="C72" s="43" t="s">
        <v>111</v>
      </c>
      <c r="D72" s="190">
        <v>1000000</v>
      </c>
      <c r="E72" s="34"/>
      <c r="F72" s="34"/>
      <c r="G72" s="34"/>
      <c r="H72" s="20"/>
      <c r="I72" s="20"/>
      <c r="J72" s="20"/>
      <c r="K72" s="20"/>
      <c r="L72" s="20"/>
      <c r="M72" s="20"/>
      <c r="N72" s="20"/>
      <c r="O72" s="20"/>
      <c r="P72" s="20"/>
      <c r="Q72" s="20"/>
      <c r="R72" s="20"/>
      <c r="S72" s="20"/>
      <c r="T72" s="20"/>
      <c r="U72" s="53"/>
      <c r="V72" s="100"/>
      <c r="W72" s="105"/>
      <c r="X72" s="103"/>
      <c r="Y72" s="104"/>
      <c r="Z72" s="104"/>
      <c r="AA72" s="104"/>
      <c r="AB72" s="104"/>
      <c r="AC72" s="104"/>
      <c r="AE72" s="27"/>
    </row>
    <row r="73" spans="1:31" s="17" customFormat="1" ht="53.45" hidden="1" customHeight="1" x14ac:dyDescent="0.25">
      <c r="A73" s="9"/>
      <c r="B73" s="13"/>
      <c r="C73" s="43" t="s">
        <v>112</v>
      </c>
      <c r="D73" s="190">
        <v>139935094</v>
      </c>
      <c r="E73" s="34"/>
      <c r="F73" s="34"/>
      <c r="G73" s="34"/>
      <c r="H73" s="20"/>
      <c r="I73" s="20"/>
      <c r="J73" s="20"/>
      <c r="K73" s="20"/>
      <c r="L73" s="20"/>
      <c r="M73" s="20"/>
      <c r="N73" s="20"/>
      <c r="O73" s="20"/>
      <c r="P73" s="20"/>
      <c r="Q73" s="20"/>
      <c r="R73" s="20"/>
      <c r="S73" s="20"/>
      <c r="T73" s="20"/>
      <c r="U73" s="53"/>
      <c r="V73" s="100"/>
      <c r="W73" s="105"/>
      <c r="X73" s="103"/>
      <c r="Y73" s="104"/>
      <c r="Z73" s="104"/>
      <c r="AA73" s="104"/>
      <c r="AB73" s="104"/>
      <c r="AC73" s="104"/>
      <c r="AE73" s="27"/>
    </row>
    <row r="74" spans="1:31" s="17" customFormat="1" ht="53.45" hidden="1" customHeight="1" x14ac:dyDescent="0.25">
      <c r="A74" s="9"/>
      <c r="B74" s="13"/>
      <c r="C74" s="43" t="s">
        <v>256</v>
      </c>
      <c r="D74" s="190">
        <v>77691982</v>
      </c>
      <c r="E74" s="34"/>
      <c r="F74" s="34"/>
      <c r="G74" s="34"/>
      <c r="H74" s="20"/>
      <c r="I74" s="20"/>
      <c r="J74" s="20"/>
      <c r="K74" s="20"/>
      <c r="L74" s="20"/>
      <c r="M74" s="20"/>
      <c r="N74" s="20"/>
      <c r="O74" s="20"/>
      <c r="P74" s="20"/>
      <c r="Q74" s="20"/>
      <c r="R74" s="20"/>
      <c r="S74" s="20"/>
      <c r="T74" s="20"/>
      <c r="U74" s="53"/>
      <c r="V74" s="100"/>
      <c r="W74" s="105"/>
      <c r="X74" s="103"/>
      <c r="Y74" s="104"/>
      <c r="Z74" s="104"/>
      <c r="AA74" s="104"/>
      <c r="AB74" s="104"/>
      <c r="AC74" s="104"/>
      <c r="AE74" s="27"/>
    </row>
    <row r="75" spans="1:31" s="17" customFormat="1" ht="41.1" hidden="1" customHeight="1" x14ac:dyDescent="0.25">
      <c r="A75" s="9"/>
      <c r="B75" s="13"/>
      <c r="C75" s="43" t="s">
        <v>249</v>
      </c>
      <c r="D75" s="190">
        <v>38500000</v>
      </c>
      <c r="E75" s="34"/>
      <c r="F75" s="34"/>
      <c r="G75" s="34"/>
      <c r="H75" s="20"/>
      <c r="I75" s="20"/>
      <c r="J75" s="20"/>
      <c r="K75" s="20"/>
      <c r="L75" s="20"/>
      <c r="M75" s="20"/>
      <c r="N75" s="20"/>
      <c r="O75" s="20"/>
      <c r="P75" s="20"/>
      <c r="Q75" s="20">
        <v>38500000</v>
      </c>
      <c r="R75" s="20"/>
      <c r="S75" s="20"/>
      <c r="T75" s="20"/>
      <c r="U75" s="53"/>
      <c r="V75" s="100"/>
      <c r="W75" s="105"/>
      <c r="X75" s="103"/>
      <c r="Y75" s="104"/>
      <c r="Z75" s="104"/>
      <c r="AA75" s="104"/>
      <c r="AB75" s="104"/>
      <c r="AC75" s="104"/>
      <c r="AE75" s="27"/>
    </row>
    <row r="76" spans="1:31" s="17" customFormat="1" ht="30" customHeight="1" x14ac:dyDescent="0.25">
      <c r="A76" s="9"/>
      <c r="B76" s="13"/>
      <c r="C76" s="76" t="s">
        <v>53</v>
      </c>
      <c r="D76" s="112">
        <f>SUM(D77:D80)</f>
        <v>991350700</v>
      </c>
      <c r="E76" s="77" t="s">
        <v>276</v>
      </c>
      <c r="F76" s="95" t="s">
        <v>264</v>
      </c>
      <c r="G76" s="77" t="s">
        <v>274</v>
      </c>
      <c r="H76" s="86"/>
      <c r="I76" s="86"/>
      <c r="J76" s="86">
        <v>1564839.16</v>
      </c>
      <c r="K76" s="86"/>
      <c r="L76" s="86"/>
      <c r="M76" s="86">
        <v>837526860.84000003</v>
      </c>
      <c r="N76" s="86"/>
      <c r="O76" s="86"/>
      <c r="P76" s="86"/>
      <c r="Q76" s="86">
        <v>152259000</v>
      </c>
      <c r="R76" s="86"/>
      <c r="S76" s="86"/>
      <c r="T76" s="86">
        <f>SUM(H76:S76)</f>
        <v>991350700</v>
      </c>
      <c r="U76" s="53"/>
      <c r="V76" s="100"/>
      <c r="W76" s="104">
        <f>SUM(W77:W80)</f>
        <v>0</v>
      </c>
      <c r="X76" s="103"/>
      <c r="Y76" s="104"/>
      <c r="Z76" s="104"/>
      <c r="AA76" s="104"/>
      <c r="AB76" s="104"/>
      <c r="AC76" s="104"/>
      <c r="AE76" s="27"/>
    </row>
    <row r="77" spans="1:31" s="168" customFormat="1" ht="30" hidden="1" customHeight="1" x14ac:dyDescent="0.25">
      <c r="A77" s="161"/>
      <c r="B77" s="162"/>
      <c r="C77" s="163" t="s">
        <v>354</v>
      </c>
      <c r="D77" s="192">
        <v>68000000</v>
      </c>
      <c r="E77" s="164"/>
      <c r="F77" s="164"/>
      <c r="G77" s="164"/>
      <c r="H77" s="178"/>
      <c r="I77" s="178"/>
      <c r="J77" s="178"/>
      <c r="K77" s="178"/>
      <c r="L77" s="178"/>
      <c r="M77" s="178"/>
      <c r="N77" s="178"/>
      <c r="O77" s="178"/>
      <c r="P77" s="178"/>
      <c r="Q77" s="178"/>
      <c r="R77" s="178"/>
      <c r="S77" s="178"/>
      <c r="T77" s="178"/>
      <c r="U77" s="166"/>
      <c r="V77" s="166"/>
      <c r="W77" s="165"/>
      <c r="X77" s="167"/>
      <c r="Y77" s="165"/>
      <c r="Z77" s="165"/>
      <c r="AA77" s="165"/>
      <c r="AB77" s="165"/>
      <c r="AC77" s="165"/>
      <c r="AE77" s="169"/>
    </row>
    <row r="78" spans="1:31" s="17" customFormat="1" ht="30" hidden="1" customHeight="1" x14ac:dyDescent="0.25">
      <c r="A78" s="9"/>
      <c r="B78" s="13"/>
      <c r="C78" s="43" t="s">
        <v>250</v>
      </c>
      <c r="D78" s="193">
        <v>152259000</v>
      </c>
      <c r="E78" s="34"/>
      <c r="F78" s="34"/>
      <c r="G78" s="34"/>
      <c r="H78" s="20"/>
      <c r="I78" s="20"/>
      <c r="J78" s="20"/>
      <c r="K78" s="20"/>
      <c r="L78" s="20"/>
      <c r="M78" s="20"/>
      <c r="N78" s="20"/>
      <c r="O78" s="20"/>
      <c r="P78" s="20"/>
      <c r="Q78" s="47"/>
      <c r="R78" s="20"/>
      <c r="S78" s="20"/>
      <c r="T78" s="20"/>
      <c r="U78" s="53"/>
      <c r="V78" s="100"/>
      <c r="W78" s="104"/>
      <c r="X78" s="103"/>
      <c r="Y78" s="104"/>
      <c r="Z78" s="104"/>
      <c r="AA78" s="104"/>
      <c r="AB78" s="104"/>
      <c r="AC78" s="104"/>
      <c r="AE78" s="27"/>
    </row>
    <row r="79" spans="1:31" s="17" customFormat="1" ht="36" hidden="1" customHeight="1" x14ac:dyDescent="0.25">
      <c r="A79" s="9"/>
      <c r="B79" s="13"/>
      <c r="C79" s="43" t="s">
        <v>254</v>
      </c>
      <c r="D79" s="193">
        <v>96091700</v>
      </c>
      <c r="E79" s="34"/>
      <c r="F79" s="34"/>
      <c r="G79" s="34"/>
      <c r="H79" s="20"/>
      <c r="I79" s="20"/>
      <c r="J79" s="20"/>
      <c r="K79" s="20"/>
      <c r="L79" s="20"/>
      <c r="M79" s="20"/>
      <c r="N79" s="20"/>
      <c r="O79" s="20"/>
      <c r="P79" s="20"/>
      <c r="Q79" s="47"/>
      <c r="R79" s="20"/>
      <c r="S79" s="20"/>
      <c r="T79" s="20"/>
      <c r="U79" s="53"/>
      <c r="V79" s="100"/>
      <c r="W79" s="104"/>
      <c r="X79" s="103"/>
      <c r="Y79" s="104"/>
      <c r="Z79" s="104"/>
      <c r="AA79" s="104"/>
      <c r="AB79" s="104"/>
      <c r="AC79" s="104"/>
      <c r="AE79" s="27"/>
    </row>
    <row r="80" spans="1:31" s="17" customFormat="1" ht="36" hidden="1" customHeight="1" x14ac:dyDescent="0.25">
      <c r="A80" s="9"/>
      <c r="B80" s="13"/>
      <c r="C80" s="137" t="s">
        <v>255</v>
      </c>
      <c r="D80" s="193">
        <v>675000000</v>
      </c>
      <c r="E80" s="34"/>
      <c r="F80" s="34"/>
      <c r="G80" s="34"/>
      <c r="H80" s="20"/>
      <c r="I80" s="20"/>
      <c r="J80" s="20"/>
      <c r="K80" s="20"/>
      <c r="L80" s="20"/>
      <c r="M80" s="20"/>
      <c r="N80" s="20"/>
      <c r="O80" s="20"/>
      <c r="P80" s="20"/>
      <c r="Q80" s="47"/>
      <c r="R80" s="20"/>
      <c r="S80" s="20"/>
      <c r="T80" s="20"/>
      <c r="U80" s="53"/>
      <c r="V80" s="100"/>
      <c r="W80" s="104"/>
      <c r="X80" s="103"/>
      <c r="Y80" s="104"/>
      <c r="Z80" s="104"/>
      <c r="AA80" s="104"/>
      <c r="AB80" s="104"/>
      <c r="AC80" s="104"/>
      <c r="AE80" s="27"/>
    </row>
    <row r="81" spans="1:194" s="17" customFormat="1" ht="32.25" customHeight="1" x14ac:dyDescent="0.25">
      <c r="A81" s="9"/>
      <c r="B81" s="13"/>
      <c r="C81" s="76" t="s">
        <v>36</v>
      </c>
      <c r="D81" s="112">
        <f>SUM(D82:D89)</f>
        <v>351092572</v>
      </c>
      <c r="E81" s="77" t="s">
        <v>277</v>
      </c>
      <c r="F81" s="77" t="s">
        <v>267</v>
      </c>
      <c r="G81" s="77" t="s">
        <v>275</v>
      </c>
      <c r="H81" s="86"/>
      <c r="I81" s="86"/>
      <c r="J81" s="87"/>
      <c r="K81" s="86">
        <v>54306313</v>
      </c>
      <c r="L81" s="86"/>
      <c r="M81" s="86"/>
      <c r="N81" s="86">
        <v>296786259.31999999</v>
      </c>
      <c r="O81" s="86"/>
      <c r="P81" s="86"/>
      <c r="Q81" s="86"/>
      <c r="R81" s="86"/>
      <c r="S81" s="86"/>
      <c r="T81" s="86">
        <f t="shared" ref="T81" si="4">SUM(H81:S81)</f>
        <v>351092572.31999999</v>
      </c>
      <c r="U81" s="53"/>
      <c r="V81" s="100"/>
      <c r="W81" s="104"/>
      <c r="X81" s="103"/>
      <c r="Y81" s="104"/>
      <c r="Z81" s="104"/>
      <c r="AA81" s="104"/>
      <c r="AB81" s="104"/>
      <c r="AC81" s="104"/>
    </row>
    <row r="82" spans="1:194" s="168" customFormat="1" ht="54.75" hidden="1" customHeight="1" x14ac:dyDescent="0.25">
      <c r="A82" s="161"/>
      <c r="B82" s="162"/>
      <c r="C82" s="163" t="s">
        <v>366</v>
      </c>
      <c r="D82" s="198">
        <f>36000000+70061917-D83</f>
        <v>68061917</v>
      </c>
      <c r="E82" s="164"/>
      <c r="F82" s="164"/>
      <c r="G82" s="164"/>
      <c r="H82" s="178"/>
      <c r="I82" s="178"/>
      <c r="J82" s="179"/>
      <c r="K82" s="178"/>
      <c r="L82" s="178"/>
      <c r="M82" s="178"/>
      <c r="N82" s="178"/>
      <c r="O82" s="178"/>
      <c r="P82" s="178"/>
      <c r="Q82" s="178"/>
      <c r="R82" s="178"/>
      <c r="S82" s="178"/>
      <c r="T82" s="178"/>
      <c r="U82" s="166"/>
      <c r="V82" s="166"/>
      <c r="W82" s="165"/>
      <c r="X82" s="167"/>
      <c r="Y82" s="165"/>
      <c r="Z82" s="165"/>
      <c r="AA82" s="165"/>
      <c r="AB82" s="165"/>
      <c r="AC82" s="165"/>
    </row>
    <row r="83" spans="1:194" s="168" customFormat="1" ht="49.5" hidden="1" customHeight="1" x14ac:dyDescent="0.25">
      <c r="A83" s="161"/>
      <c r="B83" s="162"/>
      <c r="C83" s="163" t="s">
        <v>365</v>
      </c>
      <c r="D83" s="198">
        <v>38000000</v>
      </c>
      <c r="E83" s="164"/>
      <c r="F83" s="164"/>
      <c r="G83" s="164"/>
      <c r="H83" s="178"/>
      <c r="I83" s="178"/>
      <c r="J83" s="179"/>
      <c r="K83" s="178"/>
      <c r="L83" s="178"/>
      <c r="M83" s="178"/>
      <c r="N83" s="178"/>
      <c r="O83" s="178"/>
      <c r="P83" s="178"/>
      <c r="Q83" s="178"/>
      <c r="R83" s="178"/>
      <c r="S83" s="178"/>
      <c r="T83" s="178"/>
      <c r="U83" s="166"/>
      <c r="V83" s="166"/>
      <c r="W83" s="165"/>
      <c r="X83" s="167"/>
      <c r="Y83" s="165"/>
      <c r="Z83" s="165"/>
      <c r="AA83" s="165"/>
      <c r="AB83" s="165"/>
      <c r="AC83" s="165"/>
    </row>
    <row r="84" spans="1:194" s="17" customFormat="1" ht="54.6" hidden="1" customHeight="1" x14ac:dyDescent="0.25">
      <c r="A84" s="9"/>
      <c r="B84" s="13"/>
      <c r="C84" s="43" t="s">
        <v>116</v>
      </c>
      <c r="D84" s="191">
        <v>29700953</v>
      </c>
      <c r="E84" s="34"/>
      <c r="F84" s="93"/>
      <c r="G84" s="34"/>
      <c r="H84" s="20"/>
      <c r="I84" s="20"/>
      <c r="J84" s="47"/>
      <c r="K84" s="20"/>
      <c r="L84" s="20"/>
      <c r="M84" s="20"/>
      <c r="N84" s="20"/>
      <c r="O84" s="20"/>
      <c r="P84" s="20"/>
      <c r="Q84" s="20"/>
      <c r="R84" s="20"/>
      <c r="S84" s="20"/>
      <c r="T84" s="20"/>
      <c r="U84" s="53"/>
      <c r="V84" s="100"/>
      <c r="W84" s="104"/>
      <c r="X84" s="103"/>
      <c r="Y84" s="104"/>
      <c r="Z84" s="104"/>
      <c r="AA84" s="104"/>
      <c r="AB84" s="104"/>
      <c r="AC84" s="104"/>
    </row>
    <row r="85" spans="1:194" s="17" customFormat="1" ht="57" hidden="1" customHeight="1" x14ac:dyDescent="0.25">
      <c r="A85" s="9"/>
      <c r="B85" s="13"/>
      <c r="C85" s="43" t="s">
        <v>114</v>
      </c>
      <c r="D85" s="191">
        <v>16197750</v>
      </c>
      <c r="E85" s="34"/>
      <c r="F85" s="34"/>
      <c r="G85" s="34"/>
      <c r="H85" s="20"/>
      <c r="I85" s="20"/>
      <c r="J85" s="47"/>
      <c r="K85" s="20"/>
      <c r="L85" s="20"/>
      <c r="M85" s="20"/>
      <c r="N85" s="20"/>
      <c r="O85" s="20"/>
      <c r="P85" s="20"/>
      <c r="Q85" s="20"/>
      <c r="R85" s="20"/>
      <c r="S85" s="20"/>
      <c r="T85" s="20"/>
      <c r="U85" s="53"/>
      <c r="V85" s="100"/>
      <c r="W85" s="104"/>
      <c r="X85" s="103"/>
      <c r="Y85" s="104"/>
      <c r="Z85" s="104"/>
      <c r="AA85" s="104"/>
      <c r="AB85" s="104"/>
      <c r="AC85" s="104"/>
    </row>
    <row r="86" spans="1:194" s="17" customFormat="1" ht="57" hidden="1" customHeight="1" x14ac:dyDescent="0.25">
      <c r="A86" s="9"/>
      <c r="B86" s="13"/>
      <c r="C86" s="43" t="s">
        <v>371</v>
      </c>
      <c r="D86" s="191">
        <v>16197750</v>
      </c>
      <c r="E86" s="34"/>
      <c r="F86" s="34"/>
      <c r="G86" s="34"/>
      <c r="H86" s="20"/>
      <c r="I86" s="20"/>
      <c r="J86" s="47"/>
      <c r="K86" s="20"/>
      <c r="L86" s="20"/>
      <c r="M86" s="20"/>
      <c r="N86" s="20"/>
      <c r="O86" s="20"/>
      <c r="P86" s="20"/>
      <c r="Q86" s="20"/>
      <c r="R86" s="20"/>
      <c r="S86" s="20"/>
      <c r="T86" s="20"/>
      <c r="U86" s="53"/>
      <c r="V86" s="100"/>
      <c r="W86" s="104"/>
      <c r="X86" s="103"/>
      <c r="Y86" s="104"/>
      <c r="Z86" s="104"/>
      <c r="AA86" s="104"/>
      <c r="AB86" s="104"/>
      <c r="AC86" s="104"/>
    </row>
    <row r="87" spans="1:194" s="17" customFormat="1" ht="103.5" hidden="1" customHeight="1" x14ac:dyDescent="0.25">
      <c r="A87" s="9"/>
      <c r="B87" s="13"/>
      <c r="C87" s="43" t="s">
        <v>115</v>
      </c>
      <c r="D87" s="191">
        <v>31000000</v>
      </c>
      <c r="E87" s="34"/>
      <c r="F87" s="34"/>
      <c r="G87" s="34"/>
      <c r="H87" s="20"/>
      <c r="I87" s="20"/>
      <c r="J87" s="47"/>
      <c r="K87" s="20"/>
      <c r="L87" s="20"/>
      <c r="M87" s="20"/>
      <c r="N87" s="20"/>
      <c r="O87" s="20"/>
      <c r="P87" s="20"/>
      <c r="Q87" s="20"/>
      <c r="R87" s="20"/>
      <c r="S87" s="20"/>
      <c r="T87" s="20"/>
      <c r="U87" s="53"/>
      <c r="V87" s="100"/>
      <c r="W87" s="104"/>
      <c r="X87" s="103"/>
      <c r="Y87" s="104"/>
      <c r="Z87" s="104"/>
      <c r="AA87" s="104"/>
      <c r="AB87" s="104"/>
      <c r="AC87" s="104"/>
    </row>
    <row r="88" spans="1:194" s="17" customFormat="1" ht="149.1" hidden="1" customHeight="1" x14ac:dyDescent="0.25">
      <c r="A88" s="9"/>
      <c r="B88" s="13"/>
      <c r="C88" s="43" t="s">
        <v>224</v>
      </c>
      <c r="D88" s="191">
        <v>128107002</v>
      </c>
      <c r="E88" s="34"/>
      <c r="F88" s="34"/>
      <c r="G88" s="34"/>
      <c r="H88" s="20"/>
      <c r="I88" s="20"/>
      <c r="J88" s="47"/>
      <c r="K88" s="20"/>
      <c r="L88" s="20"/>
      <c r="M88" s="20"/>
      <c r="N88" s="20"/>
      <c r="O88" s="20"/>
      <c r="P88" s="20"/>
      <c r="Q88" s="20"/>
      <c r="R88" s="20"/>
      <c r="S88" s="20"/>
      <c r="T88" s="20"/>
      <c r="U88" s="53"/>
      <c r="V88" s="100"/>
      <c r="W88" s="104"/>
      <c r="X88" s="103"/>
      <c r="Y88" s="104"/>
      <c r="Z88" s="104"/>
      <c r="AA88" s="104"/>
      <c r="AB88" s="104"/>
      <c r="AC88" s="104"/>
    </row>
    <row r="89" spans="1:194" s="17" customFormat="1" ht="142.5" hidden="1" customHeight="1" x14ac:dyDescent="0.25">
      <c r="A89" s="9"/>
      <c r="B89" s="13"/>
      <c r="C89" s="43" t="s">
        <v>225</v>
      </c>
      <c r="D89" s="191">
        <v>23827200</v>
      </c>
      <c r="E89" s="34"/>
      <c r="F89" s="34"/>
      <c r="G89" s="34"/>
      <c r="H89" s="20"/>
      <c r="I89" s="20"/>
      <c r="J89" s="47"/>
      <c r="K89" s="20"/>
      <c r="L89" s="20"/>
      <c r="M89" s="20"/>
      <c r="N89" s="20"/>
      <c r="O89" s="20"/>
      <c r="P89" s="20"/>
      <c r="Q89" s="20"/>
      <c r="R89" s="20"/>
      <c r="S89" s="20"/>
      <c r="T89" s="20"/>
      <c r="U89" s="53"/>
      <c r="V89" s="100"/>
      <c r="W89" s="104"/>
      <c r="X89" s="103"/>
      <c r="Y89" s="104"/>
      <c r="Z89" s="104"/>
      <c r="AA89" s="104"/>
      <c r="AB89" s="104"/>
      <c r="AC89" s="104"/>
    </row>
    <row r="90" spans="1:194" s="65" customFormat="1" ht="59.1" customHeight="1" x14ac:dyDescent="0.25">
      <c r="B90" s="72">
        <v>410107</v>
      </c>
      <c r="C90" s="73" t="s">
        <v>37</v>
      </c>
      <c r="D90" s="111"/>
      <c r="E90" s="74" t="s">
        <v>71</v>
      </c>
      <c r="F90" s="74"/>
      <c r="G90" s="74"/>
      <c r="H90" s="75">
        <v>45000000</v>
      </c>
      <c r="I90" s="75"/>
      <c r="J90" s="75"/>
      <c r="K90" s="75"/>
      <c r="L90" s="75"/>
      <c r="M90" s="75"/>
      <c r="N90" s="75"/>
      <c r="O90" s="75"/>
      <c r="P90" s="75"/>
      <c r="Q90" s="75"/>
      <c r="R90" s="75"/>
      <c r="S90" s="75"/>
      <c r="T90" s="212"/>
      <c r="U90" s="75">
        <f t="shared" si="0"/>
        <v>45000000</v>
      </c>
      <c r="V90" s="99"/>
      <c r="W90" s="102"/>
      <c r="X90" s="103">
        <f>+W90*$X$2/U90</f>
        <v>0</v>
      </c>
      <c r="Y90" s="102"/>
      <c r="Z90" s="102"/>
      <c r="AA90" s="102"/>
      <c r="AB90" s="102"/>
      <c r="AC90" s="102"/>
    </row>
    <row r="91" spans="1:194" ht="56.25" customHeight="1" x14ac:dyDescent="0.25">
      <c r="A91" s="8"/>
      <c r="B91" s="13"/>
      <c r="C91" s="76" t="s">
        <v>43</v>
      </c>
      <c r="D91" s="199">
        <f>SUM(D92:D93)</f>
        <v>10000000</v>
      </c>
      <c r="E91" s="77" t="s">
        <v>268</v>
      </c>
      <c r="F91" s="77" t="s">
        <v>267</v>
      </c>
      <c r="G91" s="77" t="s">
        <v>274</v>
      </c>
      <c r="H91" s="86">
        <v>10000000</v>
      </c>
      <c r="I91" s="80"/>
      <c r="J91" s="80"/>
      <c r="K91" s="80"/>
      <c r="L91" s="80"/>
      <c r="M91" s="86"/>
      <c r="N91" s="86"/>
      <c r="O91" s="86"/>
      <c r="P91" s="86"/>
      <c r="Q91" s="86"/>
      <c r="R91" s="86"/>
      <c r="S91" s="86"/>
      <c r="T91" s="86">
        <f>SUM(H91:S91)</f>
        <v>10000000</v>
      </c>
      <c r="U91" s="53"/>
      <c r="V91" s="100"/>
      <c r="W91" s="104"/>
      <c r="X91" s="103"/>
      <c r="Y91" s="104"/>
      <c r="Z91" s="104"/>
      <c r="AA91" s="104"/>
      <c r="AB91" s="104"/>
      <c r="AC91" s="104"/>
    </row>
    <row r="92" spans="1:194" ht="56.25" hidden="1" customHeight="1" x14ac:dyDescent="0.25">
      <c r="A92" s="8"/>
      <c r="B92" s="13"/>
      <c r="C92" s="43" t="s">
        <v>117</v>
      </c>
      <c r="D92" s="185">
        <v>2827500</v>
      </c>
      <c r="E92" s="34"/>
      <c r="F92" s="34"/>
      <c r="G92" s="34"/>
      <c r="H92" s="20"/>
      <c r="I92" s="16"/>
      <c r="J92" s="16"/>
      <c r="K92" s="16"/>
      <c r="L92" s="16"/>
      <c r="M92" s="20"/>
      <c r="N92" s="20"/>
      <c r="O92" s="20"/>
      <c r="P92" s="20"/>
      <c r="Q92" s="20"/>
      <c r="R92" s="20"/>
      <c r="S92" s="20"/>
      <c r="T92" s="20"/>
      <c r="U92" s="53"/>
      <c r="V92" s="100"/>
      <c r="W92" s="104"/>
      <c r="X92" s="103"/>
      <c r="Y92" s="104"/>
      <c r="Z92" s="104"/>
      <c r="AA92" s="104"/>
      <c r="AB92" s="104"/>
      <c r="AC92" s="104"/>
    </row>
    <row r="93" spans="1:194" ht="75" hidden="1" customHeight="1" x14ac:dyDescent="0.25">
      <c r="A93" s="8"/>
      <c r="B93" s="13"/>
      <c r="C93" s="43" t="s">
        <v>252</v>
      </c>
      <c r="D93" s="185">
        <f>10000000-D92</f>
        <v>7172500</v>
      </c>
      <c r="E93" s="34"/>
      <c r="F93" s="34"/>
      <c r="G93" s="34"/>
      <c r="H93" s="20"/>
      <c r="I93" s="16"/>
      <c r="J93" s="16"/>
      <c r="K93" s="16"/>
      <c r="L93" s="16"/>
      <c r="M93" s="20"/>
      <c r="N93" s="20"/>
      <c r="O93" s="20"/>
      <c r="P93" s="20"/>
      <c r="Q93" s="20"/>
      <c r="R93" s="20"/>
      <c r="S93" s="20"/>
      <c r="T93" s="20"/>
      <c r="U93" s="53"/>
      <c r="V93" s="100"/>
      <c r="W93" s="104"/>
      <c r="X93" s="103"/>
      <c r="Y93" s="104"/>
      <c r="Z93" s="104"/>
      <c r="AA93" s="104"/>
      <c r="AB93" s="104"/>
      <c r="AC93" s="104"/>
    </row>
    <row r="94" spans="1:194" ht="62.45" customHeight="1" x14ac:dyDescent="0.25">
      <c r="A94" s="8"/>
      <c r="B94" s="13"/>
      <c r="C94" s="76" t="s">
        <v>38</v>
      </c>
      <c r="D94" s="112">
        <v>35000000</v>
      </c>
      <c r="E94" s="77"/>
      <c r="F94" s="77" t="s">
        <v>266</v>
      </c>
      <c r="G94" s="77" t="s">
        <v>56</v>
      </c>
      <c r="H94" s="86">
        <v>35000000</v>
      </c>
      <c r="I94" s="80"/>
      <c r="J94" s="80"/>
      <c r="K94" s="80"/>
      <c r="L94" s="80"/>
      <c r="M94" s="86"/>
      <c r="N94" s="86"/>
      <c r="O94" s="86"/>
      <c r="P94" s="86"/>
      <c r="Q94" s="86"/>
      <c r="R94" s="86"/>
      <c r="S94" s="86"/>
      <c r="T94" s="86">
        <f t="shared" si="1"/>
        <v>35000000</v>
      </c>
      <c r="U94" s="53"/>
      <c r="V94" s="100"/>
      <c r="W94" s="104"/>
      <c r="X94" s="103"/>
      <c r="Y94" s="104"/>
      <c r="Z94" s="104"/>
      <c r="AA94" s="104"/>
      <c r="AB94" s="104"/>
      <c r="AC94" s="104"/>
    </row>
    <row r="95" spans="1:194" s="66" customFormat="1" ht="39.6" customHeight="1" x14ac:dyDescent="0.25">
      <c r="A95" s="65"/>
      <c r="B95" s="72">
        <v>410108</v>
      </c>
      <c r="C95" s="73" t="s">
        <v>4</v>
      </c>
      <c r="D95" s="111"/>
      <c r="E95" s="74" t="s">
        <v>71</v>
      </c>
      <c r="F95" s="74" t="s">
        <v>245</v>
      </c>
      <c r="G95" s="74"/>
      <c r="H95" s="75"/>
      <c r="I95" s="75">
        <v>280200240</v>
      </c>
      <c r="J95" s="75">
        <v>600000000</v>
      </c>
      <c r="K95" s="75">
        <v>81459470</v>
      </c>
      <c r="L95" s="75"/>
      <c r="M95" s="75">
        <v>724497544.03999996</v>
      </c>
      <c r="N95" s="75">
        <v>41306125.030000001</v>
      </c>
      <c r="O95" s="75">
        <v>4132200</v>
      </c>
      <c r="P95" s="75">
        <v>41726837.950000003</v>
      </c>
      <c r="Q95" s="75">
        <v>7560040110.8599997</v>
      </c>
      <c r="R95" s="75"/>
      <c r="S95" s="75"/>
      <c r="T95" s="212"/>
      <c r="U95" s="75">
        <f>SUM(H95:T95)</f>
        <v>9333362527.8799992</v>
      </c>
      <c r="V95" s="99"/>
      <c r="W95" s="102"/>
      <c r="X95" s="103">
        <f>+W95*$X$2/U95</f>
        <v>0</v>
      </c>
      <c r="Y95" s="102"/>
      <c r="Z95" s="102"/>
      <c r="AA95" s="102"/>
      <c r="AB95" s="102"/>
      <c r="AC95" s="102"/>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c r="BI95" s="65"/>
      <c r="BJ95" s="65"/>
      <c r="BK95" s="65"/>
      <c r="BL95" s="65"/>
      <c r="BM95" s="65"/>
      <c r="BN95" s="65"/>
      <c r="BO95" s="65"/>
      <c r="BP95" s="65"/>
      <c r="BQ95" s="65"/>
      <c r="BR95" s="65"/>
      <c r="BS95" s="65"/>
      <c r="BT95" s="65"/>
      <c r="BU95" s="65"/>
      <c r="BV95" s="65"/>
      <c r="BW95" s="65"/>
      <c r="BX95" s="65"/>
      <c r="BY95" s="65"/>
      <c r="BZ95" s="65"/>
      <c r="CA95" s="65"/>
      <c r="CB95" s="65"/>
      <c r="CC95" s="65"/>
      <c r="CD95" s="65"/>
      <c r="CE95" s="65"/>
      <c r="CF95" s="65"/>
      <c r="CG95" s="65"/>
      <c r="CH95" s="65"/>
      <c r="CI95" s="65"/>
      <c r="CJ95" s="65"/>
      <c r="CK95" s="65"/>
      <c r="CL95" s="65"/>
      <c r="CM95" s="65"/>
      <c r="CN95" s="65"/>
      <c r="CO95" s="65"/>
      <c r="CP95" s="65"/>
      <c r="CQ95" s="65"/>
      <c r="CR95" s="65"/>
      <c r="CS95" s="65"/>
      <c r="CT95" s="65"/>
      <c r="CU95" s="65"/>
      <c r="CV95" s="65"/>
      <c r="CW95" s="65"/>
      <c r="CX95" s="65"/>
      <c r="CY95" s="65"/>
      <c r="CZ95" s="65"/>
      <c r="DA95" s="65"/>
      <c r="DB95" s="65"/>
      <c r="DC95" s="65"/>
      <c r="DD95" s="65"/>
      <c r="DE95" s="65"/>
      <c r="DF95" s="65"/>
      <c r="DG95" s="65"/>
      <c r="DH95" s="65"/>
      <c r="DI95" s="65"/>
      <c r="DJ95" s="65"/>
      <c r="DK95" s="65"/>
      <c r="DL95" s="65"/>
      <c r="DM95" s="65"/>
      <c r="DN95" s="65"/>
      <c r="DO95" s="65"/>
      <c r="DP95" s="65"/>
      <c r="DQ95" s="65"/>
      <c r="DR95" s="65"/>
      <c r="DS95" s="65"/>
      <c r="DT95" s="65"/>
      <c r="DU95" s="65"/>
      <c r="DV95" s="65"/>
      <c r="DW95" s="65"/>
      <c r="DX95" s="65"/>
      <c r="DY95" s="65"/>
      <c r="DZ95" s="65"/>
      <c r="EA95" s="65"/>
      <c r="EB95" s="65"/>
      <c r="EC95" s="65"/>
      <c r="ED95" s="65"/>
      <c r="EE95" s="65"/>
      <c r="EF95" s="65"/>
      <c r="EG95" s="65"/>
      <c r="EH95" s="65"/>
      <c r="EI95" s="65"/>
      <c r="EJ95" s="65"/>
      <c r="EK95" s="65"/>
      <c r="EL95" s="65"/>
      <c r="EM95" s="65"/>
      <c r="EN95" s="65"/>
      <c r="EO95" s="65"/>
      <c r="EP95" s="65"/>
      <c r="EQ95" s="65"/>
      <c r="ER95" s="65"/>
      <c r="ES95" s="65"/>
      <c r="ET95" s="65"/>
      <c r="EU95" s="65"/>
      <c r="EV95" s="65"/>
      <c r="EW95" s="65"/>
      <c r="EX95" s="65"/>
      <c r="EY95" s="65"/>
      <c r="EZ95" s="65"/>
      <c r="FA95" s="65"/>
      <c r="FB95" s="65"/>
      <c r="FC95" s="65"/>
      <c r="FD95" s="65"/>
      <c r="FE95" s="65"/>
      <c r="FF95" s="65"/>
      <c r="FG95" s="65"/>
      <c r="FH95" s="65"/>
      <c r="FI95" s="65"/>
      <c r="FJ95" s="65"/>
      <c r="FK95" s="65"/>
      <c r="FL95" s="65"/>
      <c r="FM95" s="65"/>
      <c r="FN95" s="65"/>
      <c r="FO95" s="65"/>
      <c r="FP95" s="65"/>
      <c r="FQ95" s="65"/>
      <c r="FR95" s="65"/>
      <c r="FS95" s="65"/>
      <c r="FT95" s="65"/>
      <c r="FU95" s="65"/>
      <c r="FV95" s="65"/>
      <c r="FW95" s="65"/>
      <c r="FX95" s="65"/>
      <c r="FY95" s="65"/>
      <c r="FZ95" s="65"/>
      <c r="GA95" s="65"/>
      <c r="GB95" s="65"/>
      <c r="GC95" s="65"/>
      <c r="GD95" s="65"/>
      <c r="GE95" s="65"/>
      <c r="GF95" s="65"/>
      <c r="GG95" s="65"/>
      <c r="GH95" s="65"/>
      <c r="GI95" s="65"/>
      <c r="GJ95" s="65"/>
      <c r="GK95" s="65"/>
      <c r="GL95" s="65"/>
    </row>
    <row r="96" spans="1:194" s="5" customFormat="1" ht="111" customHeight="1" x14ac:dyDescent="0.25">
      <c r="A96" s="8"/>
      <c r="B96" s="13"/>
      <c r="C96" s="81" t="s">
        <v>61</v>
      </c>
      <c r="D96" s="200">
        <v>776250000</v>
      </c>
      <c r="E96" s="82"/>
      <c r="F96" s="82" t="s">
        <v>266</v>
      </c>
      <c r="G96" s="82" t="s">
        <v>56</v>
      </c>
      <c r="H96" s="214"/>
      <c r="I96" s="214">
        <v>176250000</v>
      </c>
      <c r="J96" s="214">
        <v>600000000</v>
      </c>
      <c r="K96" s="214"/>
      <c r="L96" s="214"/>
      <c r="M96" s="214"/>
      <c r="N96" s="214"/>
      <c r="O96" s="214"/>
      <c r="P96" s="214"/>
      <c r="Q96" s="214"/>
      <c r="R96" s="214"/>
      <c r="S96" s="214"/>
      <c r="T96" s="214">
        <f t="shared" si="1"/>
        <v>776250000</v>
      </c>
      <c r="U96" s="53"/>
      <c r="V96" s="100"/>
      <c r="W96" s="106"/>
      <c r="X96" s="103"/>
      <c r="Y96" s="106"/>
      <c r="Z96" s="106"/>
      <c r="AA96" s="106"/>
      <c r="AB96" s="106"/>
      <c r="AC96" s="106"/>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row>
    <row r="97" spans="1:194" s="5" customFormat="1" ht="131.1" customHeight="1" x14ac:dyDescent="0.25">
      <c r="A97" s="8"/>
      <c r="B97" s="13"/>
      <c r="C97" s="81" t="s">
        <v>62</v>
      </c>
      <c r="D97" s="200">
        <v>103950240</v>
      </c>
      <c r="E97" s="83"/>
      <c r="F97" s="82" t="s">
        <v>266</v>
      </c>
      <c r="G97" s="82" t="s">
        <v>56</v>
      </c>
      <c r="H97" s="214"/>
      <c r="I97" s="214">
        <v>103950240</v>
      </c>
      <c r="J97" s="214"/>
      <c r="K97" s="214"/>
      <c r="L97" s="214"/>
      <c r="M97" s="214"/>
      <c r="N97" s="214"/>
      <c r="O97" s="214"/>
      <c r="P97" s="214"/>
      <c r="Q97" s="214"/>
      <c r="R97" s="214"/>
      <c r="S97" s="214"/>
      <c r="T97" s="214">
        <f t="shared" si="1"/>
        <v>103950240</v>
      </c>
      <c r="U97" s="53"/>
      <c r="V97" s="100"/>
      <c r="W97" s="104"/>
      <c r="X97" s="103"/>
      <c r="Y97" s="104"/>
      <c r="Z97" s="104"/>
      <c r="AA97" s="104"/>
      <c r="AB97" s="104"/>
      <c r="AC97" s="104"/>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row>
    <row r="98" spans="1:194" s="5" customFormat="1" ht="51.95" customHeight="1" x14ac:dyDescent="0.25">
      <c r="A98" s="8"/>
      <c r="B98" s="13"/>
      <c r="C98" s="81" t="s">
        <v>251</v>
      </c>
      <c r="D98" s="200">
        <v>8284537654.8999996</v>
      </c>
      <c r="E98" s="83"/>
      <c r="F98" s="82" t="s">
        <v>266</v>
      </c>
      <c r="G98" s="82" t="s">
        <v>56</v>
      </c>
      <c r="H98" s="214"/>
      <c r="I98" s="214"/>
      <c r="J98" s="214"/>
      <c r="K98" s="214"/>
      <c r="L98" s="214"/>
      <c r="M98" s="214">
        <v>724497544.03999996</v>
      </c>
      <c r="N98" s="214"/>
      <c r="O98" s="214"/>
      <c r="P98" s="214"/>
      <c r="Q98" s="214">
        <v>7560040110.8599997</v>
      </c>
      <c r="R98" s="214"/>
      <c r="S98" s="214"/>
      <c r="T98" s="214">
        <f t="shared" si="1"/>
        <v>8284537654.8999996</v>
      </c>
      <c r="U98" s="53"/>
      <c r="V98" s="100"/>
      <c r="W98" s="104"/>
      <c r="X98" s="103"/>
      <c r="Y98" s="104"/>
      <c r="Z98" s="104"/>
      <c r="AA98" s="104"/>
      <c r="AB98" s="104"/>
      <c r="AC98" s="104"/>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row>
    <row r="99" spans="1:194" s="5" customFormat="1" ht="45.6" customHeight="1" x14ac:dyDescent="0.25">
      <c r="A99" s="8"/>
      <c r="B99" s="13"/>
      <c r="C99" s="81" t="s">
        <v>229</v>
      </c>
      <c r="D99" s="200">
        <v>45859037.950000003</v>
      </c>
      <c r="E99" s="83"/>
      <c r="F99" s="82" t="s">
        <v>266</v>
      </c>
      <c r="G99" s="82" t="s">
        <v>56</v>
      </c>
      <c r="H99" s="214"/>
      <c r="I99" s="214"/>
      <c r="J99" s="214"/>
      <c r="K99" s="214"/>
      <c r="L99" s="214"/>
      <c r="M99" s="214"/>
      <c r="N99" s="214"/>
      <c r="O99" s="214">
        <v>4132200</v>
      </c>
      <c r="P99" s="214">
        <v>41726837.950000003</v>
      </c>
      <c r="Q99" s="214"/>
      <c r="R99" s="214"/>
      <c r="S99" s="214"/>
      <c r="T99" s="214">
        <f t="shared" ref="T99" si="5">SUM(H99:S99)</f>
        <v>45859037.950000003</v>
      </c>
      <c r="U99" s="53"/>
      <c r="V99" s="100"/>
      <c r="W99" s="104"/>
      <c r="X99" s="103"/>
      <c r="Y99" s="104"/>
      <c r="Z99" s="104"/>
      <c r="AA99" s="104"/>
      <c r="AB99" s="104"/>
      <c r="AC99" s="104"/>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row>
    <row r="100" spans="1:194" s="5" customFormat="1" ht="53.1" customHeight="1" x14ac:dyDescent="0.25">
      <c r="A100" s="8"/>
      <c r="B100" s="13"/>
      <c r="C100" s="81" t="s">
        <v>273</v>
      </c>
      <c r="D100" s="200">
        <v>122765595.03</v>
      </c>
      <c r="E100" s="82"/>
      <c r="F100" s="82" t="s">
        <v>266</v>
      </c>
      <c r="G100" s="82" t="s">
        <v>56</v>
      </c>
      <c r="H100" s="214"/>
      <c r="I100" s="214"/>
      <c r="J100" s="215"/>
      <c r="K100" s="214">
        <v>81459470</v>
      </c>
      <c r="L100" s="214"/>
      <c r="M100" s="214"/>
      <c r="N100" s="214">
        <v>41306125.030000001</v>
      </c>
      <c r="O100" s="214"/>
      <c r="P100" s="214"/>
      <c r="Q100" s="214"/>
      <c r="R100" s="214"/>
      <c r="S100" s="214"/>
      <c r="T100" s="214">
        <f t="shared" ref="T100:T206" si="6">SUM(H100:S100)</f>
        <v>122765595.03</v>
      </c>
      <c r="U100" s="53"/>
      <c r="V100" s="100"/>
      <c r="W100" s="104"/>
      <c r="X100" s="103"/>
      <c r="Y100" s="104"/>
      <c r="Z100" s="104"/>
      <c r="AA100" s="104"/>
      <c r="AB100" s="104"/>
      <c r="AC100" s="104"/>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row>
    <row r="101" spans="1:194" s="65" customFormat="1" ht="46.5" customHeight="1" x14ac:dyDescent="0.25">
      <c r="B101" s="72">
        <v>410109</v>
      </c>
      <c r="C101" s="73" t="s">
        <v>15</v>
      </c>
      <c r="D101" s="111"/>
      <c r="E101" s="74" t="s">
        <v>71</v>
      </c>
      <c r="F101" s="74"/>
      <c r="G101" s="74"/>
      <c r="H101" s="75"/>
      <c r="I101" s="75">
        <v>803648670</v>
      </c>
      <c r="J101" s="75">
        <v>600000000</v>
      </c>
      <c r="K101" s="75">
        <v>81459470</v>
      </c>
      <c r="L101" s="75"/>
      <c r="M101" s="75">
        <v>554486180.25</v>
      </c>
      <c r="N101" s="75">
        <v>50887006.229999997</v>
      </c>
      <c r="O101" s="75">
        <v>4132200</v>
      </c>
      <c r="P101" s="75"/>
      <c r="Q101" s="75"/>
      <c r="R101" s="75">
        <v>1890227733</v>
      </c>
      <c r="S101" s="75">
        <v>151321177.61000001</v>
      </c>
      <c r="T101" s="75"/>
      <c r="U101" s="75">
        <f>SUM(H101:T101)</f>
        <v>4136162437.0900002</v>
      </c>
      <c r="V101" s="99"/>
      <c r="W101" s="102"/>
      <c r="X101" s="103">
        <f>+W101*$X$2/U101</f>
        <v>0</v>
      </c>
      <c r="Y101" s="102"/>
      <c r="Z101" s="102"/>
      <c r="AA101" s="102"/>
      <c r="AB101" s="102"/>
      <c r="AC101" s="102"/>
    </row>
    <row r="102" spans="1:194" s="17" customFormat="1" ht="60.95" customHeight="1" x14ac:dyDescent="0.25">
      <c r="A102" s="9"/>
      <c r="B102" s="21">
        <v>4</v>
      </c>
      <c r="C102" s="76" t="s">
        <v>48</v>
      </c>
      <c r="D102" s="112">
        <f>SUM(D103:D108)</f>
        <v>979695628</v>
      </c>
      <c r="E102" s="78" t="s">
        <v>269</v>
      </c>
      <c r="F102" s="77" t="s">
        <v>270</v>
      </c>
      <c r="G102" s="77" t="s">
        <v>274</v>
      </c>
      <c r="H102" s="86"/>
      <c r="I102" s="86">
        <v>600000000</v>
      </c>
      <c r="J102" s="86"/>
      <c r="K102" s="86"/>
      <c r="L102" s="86"/>
      <c r="M102" s="86">
        <v>379695628</v>
      </c>
      <c r="N102" s="86"/>
      <c r="O102" s="86"/>
      <c r="P102" s="86"/>
      <c r="Q102" s="86"/>
      <c r="R102" s="86"/>
      <c r="S102" s="86"/>
      <c r="T102" s="86">
        <f t="shared" si="6"/>
        <v>979695628</v>
      </c>
      <c r="U102" s="53"/>
      <c r="V102" s="100"/>
      <c r="W102" s="104"/>
      <c r="X102" s="103"/>
      <c r="Y102" s="104"/>
      <c r="Z102" s="104"/>
      <c r="AA102" s="104"/>
      <c r="AB102" s="104"/>
      <c r="AC102" s="104"/>
    </row>
    <row r="103" spans="1:194" s="17" customFormat="1" ht="47.25" hidden="1" customHeight="1" x14ac:dyDescent="0.25">
      <c r="A103" s="9"/>
      <c r="B103" s="21"/>
      <c r="C103" s="43" t="s">
        <v>118</v>
      </c>
      <c r="D103" s="185">
        <v>299695628</v>
      </c>
      <c r="E103" s="41"/>
      <c r="F103" s="34"/>
      <c r="G103" s="34"/>
      <c r="H103" s="20"/>
      <c r="I103" s="20"/>
      <c r="J103" s="20"/>
      <c r="K103" s="20"/>
      <c r="L103" s="20"/>
      <c r="M103" s="20"/>
      <c r="N103" s="20"/>
      <c r="O103" s="20"/>
      <c r="P103" s="20"/>
      <c r="Q103" s="20"/>
      <c r="R103" s="20"/>
      <c r="S103" s="20"/>
      <c r="T103" s="20"/>
      <c r="U103" s="53"/>
      <c r="V103" s="100"/>
      <c r="W103" s="104"/>
      <c r="X103" s="103"/>
      <c r="Y103" s="104"/>
      <c r="Z103" s="104"/>
      <c r="AA103" s="104"/>
      <c r="AB103" s="104"/>
      <c r="AC103" s="104"/>
    </row>
    <row r="104" spans="1:194" s="17" customFormat="1" ht="66.75" hidden="1" customHeight="1" x14ac:dyDescent="0.25">
      <c r="A104" s="9"/>
      <c r="B104" s="21"/>
      <c r="C104" s="43" t="s">
        <v>353</v>
      </c>
      <c r="D104" s="185">
        <v>4350000</v>
      </c>
      <c r="E104" s="41"/>
      <c r="F104" s="34"/>
      <c r="G104" s="34"/>
      <c r="H104" s="20"/>
      <c r="I104" s="20"/>
      <c r="J104" s="20"/>
      <c r="K104" s="20"/>
      <c r="L104" s="20"/>
      <c r="M104" s="20"/>
      <c r="N104" s="20"/>
      <c r="O104" s="20"/>
      <c r="P104" s="20"/>
      <c r="Q104" s="20"/>
      <c r="R104" s="20"/>
      <c r="S104" s="20"/>
      <c r="T104" s="20"/>
      <c r="U104" s="53"/>
      <c r="V104" s="100"/>
      <c r="W104" s="104"/>
      <c r="X104" s="103"/>
      <c r="Y104" s="104"/>
      <c r="Z104" s="104"/>
      <c r="AA104" s="104"/>
      <c r="AB104" s="104"/>
      <c r="AC104" s="104"/>
    </row>
    <row r="105" spans="1:194" s="149" customFormat="1" ht="45" hidden="1" customHeight="1" x14ac:dyDescent="0.25">
      <c r="A105" s="142"/>
      <c r="B105" s="156"/>
      <c r="C105" s="144" t="s">
        <v>355</v>
      </c>
      <c r="D105" s="186">
        <v>38000000</v>
      </c>
      <c r="E105" s="153"/>
      <c r="F105" s="145"/>
      <c r="G105" s="145"/>
      <c r="H105" s="157"/>
      <c r="I105" s="157"/>
      <c r="J105" s="157"/>
      <c r="K105" s="157"/>
      <c r="L105" s="157"/>
      <c r="M105" s="157"/>
      <c r="N105" s="157"/>
      <c r="O105" s="157"/>
      <c r="P105" s="157"/>
      <c r="Q105" s="157"/>
      <c r="R105" s="157"/>
      <c r="S105" s="157"/>
      <c r="T105" s="157"/>
      <c r="U105" s="146"/>
      <c r="V105" s="146"/>
      <c r="W105" s="147"/>
      <c r="X105" s="148"/>
      <c r="Y105" s="147"/>
      <c r="Z105" s="147"/>
      <c r="AA105" s="147"/>
      <c r="AB105" s="147"/>
      <c r="AC105" s="147"/>
    </row>
    <row r="106" spans="1:194" s="17" customFormat="1" ht="58.5" hidden="1" customHeight="1" x14ac:dyDescent="0.25">
      <c r="A106" s="9"/>
      <c r="B106" s="21"/>
      <c r="C106" s="43" t="s">
        <v>119</v>
      </c>
      <c r="D106" s="185">
        <v>180000000</v>
      </c>
      <c r="E106" s="41"/>
      <c r="F106" s="34"/>
      <c r="G106" s="34"/>
      <c r="H106" s="20"/>
      <c r="I106" s="20"/>
      <c r="J106" s="20"/>
      <c r="K106" s="20"/>
      <c r="L106" s="20"/>
      <c r="M106" s="20"/>
      <c r="N106" s="20"/>
      <c r="O106" s="20"/>
      <c r="P106" s="20"/>
      <c r="Q106" s="20"/>
      <c r="R106" s="20"/>
      <c r="S106" s="20"/>
      <c r="T106" s="20"/>
      <c r="U106" s="53"/>
      <c r="V106" s="100"/>
      <c r="W106" s="104"/>
      <c r="X106" s="103"/>
      <c r="Y106" s="104"/>
      <c r="Z106" s="104"/>
      <c r="AA106" s="104"/>
      <c r="AB106" s="104"/>
      <c r="AC106" s="104"/>
    </row>
    <row r="107" spans="1:194" s="17" customFormat="1" ht="63.6" hidden="1" customHeight="1" x14ac:dyDescent="0.25">
      <c r="A107" s="9"/>
      <c r="B107" s="21"/>
      <c r="C107" s="43" t="s">
        <v>120</v>
      </c>
      <c r="D107" s="185">
        <f>130000000-D105-D104</f>
        <v>87650000</v>
      </c>
      <c r="E107" s="41"/>
      <c r="F107" s="34"/>
      <c r="G107" s="34"/>
      <c r="H107" s="20"/>
      <c r="I107" s="20"/>
      <c r="J107" s="20"/>
      <c r="K107" s="20"/>
      <c r="L107" s="20"/>
      <c r="M107" s="20"/>
      <c r="N107" s="20"/>
      <c r="O107" s="20"/>
      <c r="P107" s="20"/>
      <c r="Q107" s="20"/>
      <c r="R107" s="20"/>
      <c r="S107" s="20"/>
      <c r="T107" s="20"/>
      <c r="U107" s="53"/>
      <c r="V107" s="100"/>
      <c r="W107" s="104"/>
      <c r="X107" s="103"/>
      <c r="Y107" s="104"/>
      <c r="Z107" s="104"/>
      <c r="AA107" s="104"/>
      <c r="AB107" s="104"/>
      <c r="AC107" s="104"/>
    </row>
    <row r="108" spans="1:194" s="17" customFormat="1" ht="81" hidden="1" customHeight="1" x14ac:dyDescent="0.25">
      <c r="A108" s="9"/>
      <c r="B108" s="21"/>
      <c r="C108" s="43" t="s">
        <v>246</v>
      </c>
      <c r="D108" s="187">
        <v>370000000</v>
      </c>
      <c r="E108" s="41"/>
      <c r="F108" s="34"/>
      <c r="G108" s="34"/>
      <c r="H108" s="20"/>
      <c r="I108" s="20"/>
      <c r="J108" s="20"/>
      <c r="K108" s="20"/>
      <c r="L108" s="20"/>
      <c r="M108" s="20"/>
      <c r="N108" s="20"/>
      <c r="O108" s="20"/>
      <c r="P108" s="20"/>
      <c r="Q108" s="20"/>
      <c r="R108" s="20"/>
      <c r="S108" s="20"/>
      <c r="T108" s="20"/>
      <c r="U108" s="53"/>
      <c r="V108" s="100"/>
      <c r="W108" s="104"/>
      <c r="X108" s="103"/>
      <c r="Y108" s="104"/>
      <c r="Z108" s="104"/>
      <c r="AA108" s="104"/>
      <c r="AB108" s="104"/>
      <c r="AC108" s="104"/>
    </row>
    <row r="109" spans="1:194" s="17" customFormat="1" ht="45" customHeight="1" x14ac:dyDescent="0.25">
      <c r="A109" s="9"/>
      <c r="B109" s="21">
        <v>13</v>
      </c>
      <c r="C109" s="76" t="s">
        <v>20</v>
      </c>
      <c r="D109" s="112">
        <f>SUM(D110:D114)</f>
        <v>613770000</v>
      </c>
      <c r="E109" s="78" t="s">
        <v>271</v>
      </c>
      <c r="F109" s="77" t="s">
        <v>272</v>
      </c>
      <c r="G109" s="77" t="s">
        <v>274</v>
      </c>
      <c r="H109" s="86"/>
      <c r="I109" s="86">
        <v>13770000</v>
      </c>
      <c r="J109" s="86">
        <v>600000000</v>
      </c>
      <c r="K109" s="86"/>
      <c r="L109" s="86"/>
      <c r="M109" s="86"/>
      <c r="N109" s="86"/>
      <c r="O109" s="86"/>
      <c r="P109" s="86"/>
      <c r="Q109" s="86"/>
      <c r="R109" s="86"/>
      <c r="S109" s="86"/>
      <c r="T109" s="86">
        <f t="shared" si="6"/>
        <v>613770000</v>
      </c>
      <c r="U109" s="53"/>
      <c r="V109" s="100"/>
      <c r="W109" s="104"/>
      <c r="X109" s="103"/>
      <c r="Y109" s="104"/>
      <c r="Z109" s="104"/>
      <c r="AA109" s="104"/>
      <c r="AB109" s="104"/>
      <c r="AC109" s="104"/>
    </row>
    <row r="110" spans="1:194" s="17" customFormat="1" ht="45" hidden="1" customHeight="1" x14ac:dyDescent="0.25">
      <c r="A110" s="9"/>
      <c r="B110" s="21"/>
      <c r="C110" s="50" t="s">
        <v>121</v>
      </c>
      <c r="D110" s="190">
        <v>388330000</v>
      </c>
      <c r="E110" s="41"/>
      <c r="F110" s="34"/>
      <c r="G110" s="34"/>
      <c r="H110" s="20"/>
      <c r="I110" s="20"/>
      <c r="J110" s="20"/>
      <c r="K110" s="20"/>
      <c r="L110" s="20"/>
      <c r="M110" s="20"/>
      <c r="N110" s="20"/>
      <c r="O110" s="20"/>
      <c r="P110" s="20"/>
      <c r="Q110" s="20"/>
      <c r="R110" s="20"/>
      <c r="S110" s="20"/>
      <c r="T110" s="20"/>
      <c r="U110" s="53"/>
      <c r="V110" s="100"/>
      <c r="W110" s="104"/>
      <c r="X110" s="103"/>
      <c r="Y110" s="104"/>
      <c r="Z110" s="104"/>
      <c r="AA110" s="104"/>
      <c r="AB110" s="104"/>
      <c r="AC110" s="104"/>
    </row>
    <row r="111" spans="1:194" s="17" customFormat="1" ht="45" hidden="1" customHeight="1" x14ac:dyDescent="0.25">
      <c r="A111" s="9"/>
      <c r="B111" s="21"/>
      <c r="C111" s="50" t="s">
        <v>122</v>
      </c>
      <c r="D111" s="190">
        <v>71400000</v>
      </c>
      <c r="E111" s="41"/>
      <c r="F111" s="34"/>
      <c r="G111" s="34"/>
      <c r="H111" s="20"/>
      <c r="I111" s="20"/>
      <c r="J111" s="20"/>
      <c r="K111" s="20"/>
      <c r="L111" s="20"/>
      <c r="M111" s="20"/>
      <c r="N111" s="20"/>
      <c r="O111" s="20"/>
      <c r="P111" s="20"/>
      <c r="Q111" s="20"/>
      <c r="R111" s="20"/>
      <c r="S111" s="20"/>
      <c r="T111" s="20"/>
      <c r="U111" s="53"/>
      <c r="V111" s="100"/>
      <c r="W111" s="104"/>
      <c r="X111" s="103"/>
      <c r="Y111" s="104"/>
      <c r="Z111" s="104"/>
      <c r="AA111" s="104"/>
      <c r="AB111" s="104"/>
      <c r="AC111" s="104"/>
    </row>
    <row r="112" spans="1:194" s="17" customFormat="1" ht="45" hidden="1" customHeight="1" x14ac:dyDescent="0.25">
      <c r="A112" s="9"/>
      <c r="B112" s="21"/>
      <c r="C112" s="43" t="s">
        <v>123</v>
      </c>
      <c r="D112" s="190">
        <v>35000000</v>
      </c>
      <c r="E112" s="41"/>
      <c r="F112" s="34"/>
      <c r="G112" s="34"/>
      <c r="H112" s="20"/>
      <c r="I112" s="20"/>
      <c r="J112" s="20"/>
      <c r="K112" s="20"/>
      <c r="L112" s="20"/>
      <c r="M112" s="20"/>
      <c r="N112" s="20"/>
      <c r="O112" s="20"/>
      <c r="P112" s="20"/>
      <c r="Q112" s="20"/>
      <c r="R112" s="20"/>
      <c r="S112" s="20"/>
      <c r="T112" s="20"/>
      <c r="U112" s="53"/>
      <c r="V112" s="100"/>
      <c r="W112" s="104"/>
      <c r="X112" s="103"/>
      <c r="Y112" s="104"/>
      <c r="Z112" s="104"/>
      <c r="AA112" s="104"/>
      <c r="AB112" s="104"/>
      <c r="AC112" s="104"/>
    </row>
    <row r="113" spans="1:194" s="17" customFormat="1" ht="45" hidden="1" customHeight="1" x14ac:dyDescent="0.25">
      <c r="A113" s="9"/>
      <c r="B113" s="21"/>
      <c r="C113" s="50" t="s">
        <v>124</v>
      </c>
      <c r="D113" s="190">
        <v>100000000</v>
      </c>
      <c r="E113" s="41"/>
      <c r="F113" s="34"/>
      <c r="G113" s="34"/>
      <c r="H113" s="20">
        <f>237898517-174790552.25</f>
        <v>63107964.75</v>
      </c>
      <c r="I113" s="20"/>
      <c r="J113" s="20"/>
      <c r="K113" s="20"/>
      <c r="L113" s="20"/>
      <c r="M113" s="20"/>
      <c r="N113" s="20"/>
      <c r="O113" s="20"/>
      <c r="P113" s="20"/>
      <c r="Q113" s="20"/>
      <c r="R113" s="20"/>
      <c r="S113" s="20"/>
      <c r="T113" s="20"/>
      <c r="U113" s="53"/>
      <c r="V113" s="100"/>
      <c r="W113" s="104"/>
      <c r="X113" s="103"/>
      <c r="Y113" s="104"/>
      <c r="Z113" s="104"/>
      <c r="AA113" s="104"/>
      <c r="AB113" s="104"/>
      <c r="AC113" s="104"/>
    </row>
    <row r="114" spans="1:194" s="17" customFormat="1" ht="45" hidden="1" customHeight="1" x14ac:dyDescent="0.25">
      <c r="A114" s="9"/>
      <c r="B114" s="21"/>
      <c r="C114" s="43" t="s">
        <v>125</v>
      </c>
      <c r="D114" s="190">
        <v>19040000</v>
      </c>
      <c r="E114" s="41"/>
      <c r="F114" s="136"/>
      <c r="G114" s="34"/>
      <c r="H114" s="20"/>
      <c r="I114" s="20"/>
      <c r="J114" s="20"/>
      <c r="K114" s="20"/>
      <c r="L114" s="20"/>
      <c r="M114" s="20"/>
      <c r="N114" s="20"/>
      <c r="O114" s="20"/>
      <c r="P114" s="20"/>
      <c r="Q114" s="20"/>
      <c r="R114" s="20"/>
      <c r="S114" s="20"/>
      <c r="T114" s="20"/>
      <c r="U114" s="53"/>
      <c r="V114" s="100"/>
      <c r="W114" s="104"/>
      <c r="X114" s="103"/>
      <c r="Y114" s="104"/>
      <c r="Z114" s="104"/>
      <c r="AA114" s="104"/>
      <c r="AB114" s="104"/>
      <c r="AC114" s="104"/>
    </row>
    <row r="115" spans="1:194" s="48" customFormat="1" ht="62.45" customHeight="1" x14ac:dyDescent="0.25">
      <c r="A115" s="19"/>
      <c r="B115" s="21"/>
      <c r="C115" s="79" t="s">
        <v>230</v>
      </c>
      <c r="D115" s="117">
        <v>377462692.08999997</v>
      </c>
      <c r="E115" s="121"/>
      <c r="F115" s="85" t="s">
        <v>266</v>
      </c>
      <c r="G115" s="85" t="s">
        <v>55</v>
      </c>
      <c r="H115" s="86">
        <f>+D115-S115</f>
        <v>226141514.47999996</v>
      </c>
      <c r="I115" s="86">
        <f>803648670-I102-I109-I116</f>
        <v>152770803</v>
      </c>
      <c r="J115" s="86"/>
      <c r="K115" s="86">
        <f>81459470-63107964.75</f>
        <v>18351505.25</v>
      </c>
      <c r="L115" s="86"/>
      <c r="M115" s="119"/>
      <c r="N115" s="86">
        <v>50887006.229999997</v>
      </c>
      <c r="O115" s="86">
        <v>4132200</v>
      </c>
      <c r="P115" s="86"/>
      <c r="Q115" s="86"/>
      <c r="R115" s="86"/>
      <c r="S115" s="86">
        <v>151321177.61000001</v>
      </c>
      <c r="T115" s="86">
        <f>SUM(H115:S115)</f>
        <v>603604206.56999993</v>
      </c>
      <c r="U115" s="53"/>
      <c r="V115" s="100"/>
      <c r="W115" s="107"/>
      <c r="X115" s="103"/>
      <c r="Y115" s="107"/>
      <c r="Z115" s="107"/>
      <c r="AA115" s="107"/>
      <c r="AB115" s="107"/>
      <c r="AC115" s="107"/>
    </row>
    <row r="116" spans="1:194" s="48" customFormat="1" ht="58.5" customHeight="1" x14ac:dyDescent="0.25">
      <c r="A116" s="19"/>
      <c r="B116" s="13"/>
      <c r="C116" s="79" t="s">
        <v>171</v>
      </c>
      <c r="D116" s="117">
        <f>1927335600+237898517</f>
        <v>2165234117</v>
      </c>
      <c r="E116" s="118" t="s">
        <v>278</v>
      </c>
      <c r="F116" s="85" t="s">
        <v>266</v>
      </c>
      <c r="G116" s="85" t="s">
        <v>274</v>
      </c>
      <c r="H116" s="86"/>
      <c r="I116" s="86">
        <f>1927335600-1890227733</f>
        <v>37107867</v>
      </c>
      <c r="J116" s="86"/>
      <c r="K116" s="86">
        <v>63107964.75</v>
      </c>
      <c r="L116" s="86"/>
      <c r="M116" s="86">
        <v>174790552.25</v>
      </c>
      <c r="N116" s="119"/>
      <c r="O116" s="86"/>
      <c r="P116" s="86"/>
      <c r="Q116" s="86"/>
      <c r="R116" s="86">
        <v>1890227733</v>
      </c>
      <c r="S116" s="86">
        <f>+S115-30000000-23286945</f>
        <v>98034232.610000014</v>
      </c>
      <c r="T116" s="86">
        <f>SUM(H116:S116)</f>
        <v>2263268349.6100001</v>
      </c>
      <c r="U116" s="53"/>
      <c r="V116" s="100"/>
      <c r="W116" s="120"/>
      <c r="X116" s="103"/>
      <c r="Y116" s="120"/>
      <c r="Z116" s="120"/>
      <c r="AA116" s="120"/>
      <c r="AB116" s="120"/>
      <c r="AC116" s="120"/>
    </row>
    <row r="117" spans="1:194" s="66" customFormat="1" ht="48.95" customHeight="1" x14ac:dyDescent="0.25">
      <c r="A117" s="65"/>
      <c r="B117" s="72">
        <v>410111</v>
      </c>
      <c r="C117" s="73" t="s">
        <v>5</v>
      </c>
      <c r="D117" s="111"/>
      <c r="E117" s="74"/>
      <c r="F117" s="74" t="s">
        <v>239</v>
      </c>
      <c r="G117" s="74"/>
      <c r="H117" s="75">
        <v>1330408107</v>
      </c>
      <c r="I117" s="75"/>
      <c r="J117" s="75"/>
      <c r="K117" s="75"/>
      <c r="L117" s="75">
        <v>473934411</v>
      </c>
      <c r="M117" s="75"/>
      <c r="N117" s="75"/>
      <c r="O117" s="75"/>
      <c r="P117" s="75"/>
      <c r="Q117" s="75"/>
      <c r="R117" s="75"/>
      <c r="S117" s="75"/>
      <c r="T117" s="212"/>
      <c r="U117" s="75">
        <f>SUM(H117:T117)</f>
        <v>1804342518</v>
      </c>
      <c r="V117" s="99"/>
      <c r="W117" s="135">
        <f>+U117/32</f>
        <v>56385703.6875</v>
      </c>
      <c r="X117" s="103">
        <f>+W117*$X$2/U117</f>
        <v>3.125E-2</v>
      </c>
      <c r="Y117" s="102"/>
      <c r="Z117" s="102"/>
      <c r="AA117" s="102"/>
      <c r="AB117" s="102"/>
      <c r="AC117" s="102"/>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c r="BE117" s="65"/>
      <c r="BF117" s="65"/>
      <c r="BG117" s="65"/>
      <c r="BH117" s="65"/>
      <c r="BI117" s="65"/>
      <c r="BJ117" s="65"/>
      <c r="BK117" s="65"/>
      <c r="BL117" s="65"/>
      <c r="BM117" s="65"/>
      <c r="BN117" s="65"/>
      <c r="BO117" s="65"/>
      <c r="BP117" s="65"/>
      <c r="BQ117" s="65"/>
      <c r="BR117" s="65"/>
      <c r="BS117" s="65"/>
      <c r="BT117" s="65"/>
      <c r="BU117" s="65"/>
      <c r="BV117" s="65"/>
      <c r="BW117" s="65"/>
      <c r="BX117" s="65"/>
      <c r="BY117" s="65"/>
      <c r="BZ117" s="65"/>
      <c r="CA117" s="65"/>
      <c r="CB117" s="65"/>
      <c r="CC117" s="65"/>
      <c r="CD117" s="65"/>
      <c r="CE117" s="65"/>
      <c r="CF117" s="65"/>
      <c r="CG117" s="65"/>
      <c r="CH117" s="65"/>
      <c r="CI117" s="65"/>
      <c r="CJ117" s="65"/>
      <c r="CK117" s="65"/>
      <c r="CL117" s="65"/>
      <c r="CM117" s="65"/>
      <c r="CN117" s="65"/>
      <c r="CO117" s="65"/>
      <c r="CP117" s="65"/>
      <c r="CQ117" s="65"/>
      <c r="CR117" s="65"/>
      <c r="CS117" s="65"/>
      <c r="CT117" s="65"/>
      <c r="CU117" s="65"/>
      <c r="CV117" s="65"/>
      <c r="CW117" s="65"/>
      <c r="CX117" s="65"/>
      <c r="CY117" s="65"/>
      <c r="CZ117" s="65"/>
      <c r="DA117" s="65"/>
      <c r="DB117" s="65"/>
      <c r="DC117" s="65"/>
      <c r="DD117" s="65"/>
      <c r="DE117" s="65"/>
      <c r="DF117" s="65"/>
      <c r="DG117" s="65"/>
      <c r="DH117" s="65"/>
      <c r="DI117" s="65"/>
      <c r="DJ117" s="65"/>
      <c r="DK117" s="65"/>
      <c r="DL117" s="65"/>
      <c r="DM117" s="65"/>
      <c r="DN117" s="65"/>
      <c r="DO117" s="65"/>
      <c r="DP117" s="65"/>
      <c r="DQ117" s="65"/>
      <c r="DR117" s="65"/>
      <c r="DS117" s="65"/>
      <c r="DT117" s="65"/>
      <c r="DU117" s="65"/>
      <c r="DV117" s="65"/>
      <c r="DW117" s="65"/>
      <c r="DX117" s="65"/>
      <c r="DY117" s="65"/>
      <c r="DZ117" s="65"/>
      <c r="EA117" s="65"/>
      <c r="EB117" s="65"/>
      <c r="EC117" s="65"/>
      <c r="ED117" s="65"/>
      <c r="EE117" s="65"/>
      <c r="EF117" s="65"/>
      <c r="EG117" s="65"/>
      <c r="EH117" s="65"/>
      <c r="EI117" s="65"/>
      <c r="EJ117" s="65"/>
      <c r="EK117" s="65"/>
      <c r="EL117" s="65"/>
      <c r="EM117" s="65"/>
      <c r="EN117" s="65"/>
      <c r="EO117" s="65"/>
      <c r="EP117" s="65"/>
      <c r="EQ117" s="65"/>
      <c r="ER117" s="65"/>
      <c r="ES117" s="65"/>
      <c r="ET117" s="65"/>
      <c r="EU117" s="65"/>
      <c r="EV117" s="65"/>
      <c r="EW117" s="65"/>
      <c r="EX117" s="65"/>
      <c r="EY117" s="65"/>
      <c r="EZ117" s="65"/>
      <c r="FA117" s="65"/>
      <c r="FB117" s="65"/>
      <c r="FC117" s="65"/>
      <c r="FD117" s="65"/>
      <c r="FE117" s="65"/>
      <c r="FF117" s="65"/>
      <c r="FG117" s="65"/>
      <c r="FH117" s="65"/>
      <c r="FI117" s="65"/>
      <c r="FJ117" s="65"/>
      <c r="FK117" s="65"/>
      <c r="FL117" s="65"/>
      <c r="FM117" s="65"/>
      <c r="FN117" s="65"/>
      <c r="FO117" s="65"/>
      <c r="FP117" s="65"/>
      <c r="FQ117" s="65"/>
      <c r="FR117" s="65"/>
      <c r="FS117" s="65"/>
      <c r="FT117" s="65"/>
      <c r="FU117" s="65"/>
      <c r="FV117" s="65"/>
      <c r="FW117" s="65"/>
      <c r="FX117" s="65"/>
      <c r="FY117" s="65"/>
      <c r="FZ117" s="65"/>
      <c r="GA117" s="65"/>
      <c r="GB117" s="65"/>
      <c r="GC117" s="65"/>
      <c r="GD117" s="65"/>
      <c r="GE117" s="65"/>
      <c r="GF117" s="65"/>
      <c r="GG117" s="65"/>
      <c r="GH117" s="65"/>
      <c r="GI117" s="65"/>
      <c r="GJ117" s="65"/>
      <c r="GK117" s="65"/>
      <c r="GL117" s="65"/>
    </row>
    <row r="118" spans="1:194" s="48" customFormat="1" ht="46.5" customHeight="1" x14ac:dyDescent="0.25">
      <c r="A118" s="19"/>
      <c r="B118" s="21">
        <v>1</v>
      </c>
      <c r="C118" s="84" t="s">
        <v>18</v>
      </c>
      <c r="D118" s="115">
        <f>SUM(D119:D150)</f>
        <v>553450057</v>
      </c>
      <c r="E118" s="85" t="s">
        <v>279</v>
      </c>
      <c r="F118" s="85" t="s">
        <v>266</v>
      </c>
      <c r="G118" s="85" t="s">
        <v>274</v>
      </c>
      <c r="H118" s="86">
        <v>553450057</v>
      </c>
      <c r="I118" s="86"/>
      <c r="J118" s="86"/>
      <c r="K118" s="86"/>
      <c r="L118" s="86"/>
      <c r="M118" s="86"/>
      <c r="N118" s="86"/>
      <c r="O118" s="86"/>
      <c r="P118" s="86"/>
      <c r="Q118" s="86"/>
      <c r="R118" s="86"/>
      <c r="S118" s="86"/>
      <c r="T118" s="86">
        <f t="shared" si="6"/>
        <v>553450057</v>
      </c>
      <c r="U118" s="53"/>
      <c r="V118" s="100"/>
      <c r="W118" s="108"/>
      <c r="X118" s="103"/>
      <c r="Y118" s="108"/>
      <c r="Z118" s="107"/>
      <c r="AA118" s="107"/>
      <c r="AB118" s="107"/>
      <c r="AC118" s="107"/>
    </row>
    <row r="119" spans="1:194" s="17" customFormat="1" ht="81.599999999999994" hidden="1" customHeight="1" x14ac:dyDescent="0.25">
      <c r="A119" s="9"/>
      <c r="B119" s="21"/>
      <c r="C119" s="56" t="s">
        <v>140</v>
      </c>
      <c r="D119" s="185">
        <v>32770000</v>
      </c>
      <c r="E119" s="59"/>
      <c r="F119" s="34"/>
      <c r="G119" s="34"/>
      <c r="H119" s="20"/>
      <c r="I119" s="20"/>
      <c r="J119" s="20"/>
      <c r="K119" s="20"/>
      <c r="L119" s="20"/>
      <c r="M119" s="20"/>
      <c r="N119" s="20"/>
      <c r="O119" s="20"/>
      <c r="P119" s="20"/>
      <c r="Q119" s="20"/>
      <c r="R119" s="20"/>
      <c r="S119" s="20"/>
      <c r="T119" s="20"/>
      <c r="U119" s="53"/>
      <c r="V119" s="100"/>
      <c r="W119" s="105"/>
      <c r="X119" s="103"/>
      <c r="Y119" s="105"/>
      <c r="Z119" s="104"/>
      <c r="AA119" s="104"/>
      <c r="AB119" s="104"/>
      <c r="AC119" s="104"/>
    </row>
    <row r="120" spans="1:194" s="17" customFormat="1" ht="81.599999999999994" hidden="1" customHeight="1" x14ac:dyDescent="0.25">
      <c r="A120" s="9"/>
      <c r="B120" s="21"/>
      <c r="C120" s="56" t="s">
        <v>141</v>
      </c>
      <c r="D120" s="185">
        <v>11156428</v>
      </c>
      <c r="E120" s="34"/>
      <c r="F120" s="34"/>
      <c r="G120" s="34"/>
      <c r="H120" s="20"/>
      <c r="I120" s="20"/>
      <c r="J120" s="20"/>
      <c r="K120" s="20"/>
      <c r="L120" s="20"/>
      <c r="M120" s="20"/>
      <c r="N120" s="20"/>
      <c r="O120" s="20"/>
      <c r="P120" s="20"/>
      <c r="Q120" s="20"/>
      <c r="R120" s="20"/>
      <c r="S120" s="20"/>
      <c r="T120" s="20"/>
      <c r="U120" s="53"/>
      <c r="V120" s="100"/>
      <c r="W120" s="105"/>
      <c r="X120" s="103"/>
      <c r="Y120" s="105"/>
      <c r="Z120" s="104"/>
      <c r="AA120" s="104"/>
      <c r="AB120" s="104"/>
      <c r="AC120" s="104"/>
    </row>
    <row r="121" spans="1:194" s="17" customFormat="1" ht="81.599999999999994" hidden="1" customHeight="1" x14ac:dyDescent="0.25">
      <c r="A121" s="9"/>
      <c r="B121" s="21"/>
      <c r="C121" s="56" t="s">
        <v>141</v>
      </c>
      <c r="D121" s="185">
        <v>20877525</v>
      </c>
      <c r="E121" s="34"/>
      <c r="F121" s="34"/>
      <c r="G121" s="34"/>
      <c r="H121" s="20"/>
      <c r="I121" s="20"/>
      <c r="J121" s="20"/>
      <c r="K121" s="20"/>
      <c r="L121" s="20"/>
      <c r="M121" s="20"/>
      <c r="N121" s="20"/>
      <c r="O121" s="20"/>
      <c r="P121" s="20"/>
      <c r="Q121" s="20"/>
      <c r="R121" s="20"/>
      <c r="S121" s="20"/>
      <c r="T121" s="20"/>
      <c r="U121" s="53"/>
      <c r="V121" s="100"/>
      <c r="W121" s="105"/>
      <c r="X121" s="103"/>
      <c r="Y121" s="105"/>
      <c r="Z121" s="104"/>
      <c r="AA121" s="104"/>
      <c r="AB121" s="104"/>
      <c r="AC121" s="104"/>
    </row>
    <row r="122" spans="1:194" s="17" customFormat="1" ht="81.599999999999994" hidden="1" customHeight="1" x14ac:dyDescent="0.25">
      <c r="A122" s="9"/>
      <c r="B122" s="21"/>
      <c r="C122" s="56" t="s">
        <v>142</v>
      </c>
      <c r="D122" s="185">
        <v>21334221</v>
      </c>
      <c r="E122" s="34"/>
      <c r="F122" s="34"/>
      <c r="G122" s="34"/>
      <c r="H122" s="20"/>
      <c r="I122" s="20"/>
      <c r="J122" s="20"/>
      <c r="K122" s="20"/>
      <c r="L122" s="20"/>
      <c r="M122" s="20"/>
      <c r="N122" s="20"/>
      <c r="O122" s="20"/>
      <c r="P122" s="20"/>
      <c r="Q122" s="20"/>
      <c r="R122" s="20"/>
      <c r="S122" s="20"/>
      <c r="T122" s="20"/>
      <c r="U122" s="53"/>
      <c r="V122" s="100"/>
      <c r="W122" s="105"/>
      <c r="X122" s="103"/>
      <c r="Y122" s="105"/>
      <c r="Z122" s="104"/>
      <c r="AA122" s="104"/>
      <c r="AB122" s="104"/>
      <c r="AC122" s="104"/>
    </row>
    <row r="123" spans="1:194" s="17" customFormat="1" ht="81.599999999999994" hidden="1" customHeight="1" x14ac:dyDescent="0.25">
      <c r="A123" s="9"/>
      <c r="B123" s="21"/>
      <c r="C123" s="56" t="s">
        <v>143</v>
      </c>
      <c r="D123" s="185">
        <v>15882861</v>
      </c>
      <c r="E123" s="34"/>
      <c r="F123" s="34"/>
      <c r="G123" s="34"/>
      <c r="H123" s="20"/>
      <c r="I123" s="20"/>
      <c r="J123" s="20"/>
      <c r="K123" s="20"/>
      <c r="L123" s="20"/>
      <c r="M123" s="20"/>
      <c r="N123" s="20"/>
      <c r="O123" s="20"/>
      <c r="P123" s="20"/>
      <c r="Q123" s="20"/>
      <c r="R123" s="20"/>
      <c r="S123" s="20"/>
      <c r="T123" s="20"/>
      <c r="U123" s="53"/>
      <c r="V123" s="100"/>
      <c r="W123" s="105"/>
      <c r="X123" s="103"/>
      <c r="Y123" s="105"/>
      <c r="Z123" s="104"/>
      <c r="AA123" s="104"/>
      <c r="AB123" s="104"/>
      <c r="AC123" s="104"/>
    </row>
    <row r="124" spans="1:194" s="17" customFormat="1" ht="81.599999999999994" hidden="1" customHeight="1" x14ac:dyDescent="0.25">
      <c r="A124" s="9"/>
      <c r="B124" s="21"/>
      <c r="C124" s="56" t="s">
        <v>144</v>
      </c>
      <c r="D124" s="185">
        <v>18895500</v>
      </c>
      <c r="E124" s="34"/>
      <c r="F124" s="34"/>
      <c r="G124" s="34"/>
      <c r="H124" s="20"/>
      <c r="I124" s="20"/>
      <c r="J124" s="20"/>
      <c r="K124" s="20"/>
      <c r="L124" s="20"/>
      <c r="M124" s="20"/>
      <c r="N124" s="20"/>
      <c r="O124" s="20"/>
      <c r="P124" s="20"/>
      <c r="Q124" s="20"/>
      <c r="R124" s="20"/>
      <c r="S124" s="20"/>
      <c r="T124" s="20"/>
      <c r="U124" s="53"/>
      <c r="V124" s="100"/>
      <c r="W124" s="105"/>
      <c r="X124" s="103"/>
      <c r="Y124" s="105"/>
      <c r="Z124" s="104"/>
      <c r="AA124" s="104"/>
      <c r="AB124" s="104"/>
      <c r="AC124" s="104"/>
    </row>
    <row r="125" spans="1:194" s="17" customFormat="1" ht="81.599999999999994" hidden="1" customHeight="1" x14ac:dyDescent="0.25">
      <c r="A125" s="9"/>
      <c r="B125" s="21"/>
      <c r="C125" s="56" t="s">
        <v>145</v>
      </c>
      <c r="D125" s="185">
        <v>10438761</v>
      </c>
      <c r="E125" s="34"/>
      <c r="F125" s="34"/>
      <c r="G125" s="34"/>
      <c r="H125" s="20"/>
      <c r="I125" s="20"/>
      <c r="J125" s="20"/>
      <c r="K125" s="20"/>
      <c r="L125" s="20"/>
      <c r="M125" s="20"/>
      <c r="N125" s="20"/>
      <c r="O125" s="20"/>
      <c r="P125" s="20"/>
      <c r="Q125" s="20"/>
      <c r="R125" s="20"/>
      <c r="S125" s="20"/>
      <c r="T125" s="20"/>
      <c r="U125" s="53"/>
      <c r="V125" s="100"/>
      <c r="W125" s="105"/>
      <c r="X125" s="103"/>
      <c r="Y125" s="105"/>
      <c r="Z125" s="104"/>
      <c r="AA125" s="104"/>
      <c r="AB125" s="104"/>
      <c r="AC125" s="104"/>
    </row>
    <row r="126" spans="1:194" s="17" customFormat="1" ht="81.599999999999994" hidden="1" customHeight="1" x14ac:dyDescent="0.25">
      <c r="A126" s="9"/>
      <c r="B126" s="21"/>
      <c r="C126" s="56" t="s">
        <v>146</v>
      </c>
      <c r="D126" s="185">
        <v>10946201</v>
      </c>
      <c r="E126" s="34"/>
      <c r="F126" s="34"/>
      <c r="G126" s="34"/>
      <c r="H126" s="20"/>
      <c r="I126" s="20"/>
      <c r="J126" s="20"/>
      <c r="K126" s="20"/>
      <c r="L126" s="20"/>
      <c r="M126" s="20"/>
      <c r="N126" s="20"/>
      <c r="O126" s="20"/>
      <c r="P126" s="20"/>
      <c r="Q126" s="20"/>
      <c r="R126" s="20"/>
      <c r="S126" s="20"/>
      <c r="T126" s="20"/>
      <c r="U126" s="53"/>
      <c r="V126" s="100"/>
      <c r="W126" s="105"/>
      <c r="X126" s="103"/>
      <c r="Y126" s="105"/>
      <c r="Z126" s="104"/>
      <c r="AA126" s="104"/>
      <c r="AB126" s="104"/>
      <c r="AC126" s="104"/>
    </row>
    <row r="127" spans="1:194" s="17" customFormat="1" ht="81.599999999999994" hidden="1" customHeight="1" x14ac:dyDescent="0.25">
      <c r="A127" s="9"/>
      <c r="B127" s="21"/>
      <c r="C127" s="56" t="s">
        <v>147</v>
      </c>
      <c r="D127" s="185">
        <v>6089276</v>
      </c>
      <c r="E127" s="34"/>
      <c r="F127" s="34"/>
      <c r="G127" s="34"/>
      <c r="H127" s="20"/>
      <c r="I127" s="20"/>
      <c r="J127" s="20"/>
      <c r="K127" s="20"/>
      <c r="L127" s="20"/>
      <c r="M127" s="20"/>
      <c r="N127" s="20"/>
      <c r="O127" s="20"/>
      <c r="P127" s="20"/>
      <c r="Q127" s="20"/>
      <c r="R127" s="20"/>
      <c r="S127" s="20"/>
      <c r="T127" s="20"/>
      <c r="U127" s="53"/>
      <c r="V127" s="100"/>
      <c r="W127" s="105"/>
      <c r="X127" s="103"/>
      <c r="Y127" s="105"/>
      <c r="Z127" s="104"/>
      <c r="AA127" s="104"/>
      <c r="AB127" s="104"/>
      <c r="AC127" s="104"/>
    </row>
    <row r="128" spans="1:194" s="17" customFormat="1" ht="81.599999999999994" hidden="1" customHeight="1" x14ac:dyDescent="0.25">
      <c r="A128" s="9"/>
      <c r="B128" s="21"/>
      <c r="C128" s="56" t="s">
        <v>148</v>
      </c>
      <c r="D128" s="185">
        <v>9394886</v>
      </c>
      <c r="E128" s="34"/>
      <c r="F128" s="34"/>
      <c r="G128" s="34"/>
      <c r="H128" s="20"/>
      <c r="I128" s="20"/>
      <c r="J128" s="20"/>
      <c r="K128" s="20"/>
      <c r="L128" s="20"/>
      <c r="M128" s="20"/>
      <c r="N128" s="20"/>
      <c r="O128" s="20"/>
      <c r="P128" s="20"/>
      <c r="Q128" s="20"/>
      <c r="R128" s="20"/>
      <c r="S128" s="20"/>
      <c r="T128" s="20"/>
      <c r="U128" s="53"/>
      <c r="V128" s="100"/>
      <c r="W128" s="105"/>
      <c r="X128" s="103"/>
      <c r="Y128" s="105"/>
      <c r="Z128" s="104"/>
      <c r="AA128" s="104"/>
      <c r="AB128" s="104"/>
      <c r="AC128" s="104"/>
    </row>
    <row r="129" spans="1:29" s="17" customFormat="1" ht="81.599999999999994" hidden="1" customHeight="1" x14ac:dyDescent="0.25">
      <c r="A129" s="9"/>
      <c r="B129" s="21"/>
      <c r="C129" s="56" t="s">
        <v>149</v>
      </c>
      <c r="D129" s="185">
        <v>16593277</v>
      </c>
      <c r="E129" s="34"/>
      <c r="F129" s="34"/>
      <c r="G129" s="34"/>
      <c r="H129" s="20"/>
      <c r="I129" s="20"/>
      <c r="J129" s="20"/>
      <c r="K129" s="20"/>
      <c r="L129" s="20"/>
      <c r="M129" s="20"/>
      <c r="N129" s="20"/>
      <c r="O129" s="20"/>
      <c r="P129" s="20"/>
      <c r="Q129" s="20"/>
      <c r="R129" s="20"/>
      <c r="S129" s="20"/>
      <c r="T129" s="20"/>
      <c r="U129" s="53"/>
      <c r="V129" s="100"/>
      <c r="W129" s="105"/>
      <c r="X129" s="103"/>
      <c r="Y129" s="105"/>
      <c r="Z129" s="104"/>
      <c r="AA129" s="104"/>
      <c r="AB129" s="104"/>
      <c r="AC129" s="104"/>
    </row>
    <row r="130" spans="1:29" s="17" customFormat="1" ht="81.599999999999994" hidden="1" customHeight="1" x14ac:dyDescent="0.25">
      <c r="A130" s="9"/>
      <c r="B130" s="21"/>
      <c r="C130" s="56" t="s">
        <v>150</v>
      </c>
      <c r="D130" s="185">
        <v>10946201</v>
      </c>
      <c r="E130" s="34"/>
      <c r="F130" s="34"/>
      <c r="G130" s="34"/>
      <c r="H130" s="20"/>
      <c r="I130" s="20"/>
      <c r="J130" s="20"/>
      <c r="K130" s="20"/>
      <c r="L130" s="20"/>
      <c r="M130" s="20"/>
      <c r="N130" s="20"/>
      <c r="O130" s="20"/>
      <c r="P130" s="20"/>
      <c r="Q130" s="20"/>
      <c r="R130" s="20"/>
      <c r="S130" s="20"/>
      <c r="T130" s="20"/>
      <c r="U130" s="53"/>
      <c r="V130" s="100"/>
      <c r="W130" s="105"/>
      <c r="X130" s="103"/>
      <c r="Y130" s="105"/>
      <c r="Z130" s="104"/>
      <c r="AA130" s="104"/>
      <c r="AB130" s="104"/>
      <c r="AC130" s="104"/>
    </row>
    <row r="131" spans="1:29" s="17" customFormat="1" ht="81.599999999999994" hidden="1" customHeight="1" x14ac:dyDescent="0.25">
      <c r="A131" s="9"/>
      <c r="B131" s="21"/>
      <c r="C131" s="56" t="s">
        <v>151</v>
      </c>
      <c r="D131" s="185">
        <v>6241508</v>
      </c>
      <c r="E131" s="34"/>
      <c r="F131" s="34"/>
      <c r="G131" s="34"/>
      <c r="H131" s="20"/>
      <c r="I131" s="20"/>
      <c r="J131" s="20"/>
      <c r="K131" s="20"/>
      <c r="L131" s="20"/>
      <c r="M131" s="20"/>
      <c r="N131" s="20"/>
      <c r="O131" s="20"/>
      <c r="P131" s="20"/>
      <c r="Q131" s="20"/>
      <c r="R131" s="20"/>
      <c r="S131" s="20"/>
      <c r="T131" s="20"/>
      <c r="U131" s="53"/>
      <c r="V131" s="100"/>
      <c r="W131" s="105"/>
      <c r="X131" s="103"/>
      <c r="Y131" s="105"/>
      <c r="Z131" s="104"/>
      <c r="AA131" s="104"/>
      <c r="AB131" s="104"/>
      <c r="AC131" s="104"/>
    </row>
    <row r="132" spans="1:29" s="17" customFormat="1" ht="81.599999999999994" hidden="1" customHeight="1" x14ac:dyDescent="0.25">
      <c r="A132" s="9"/>
      <c r="B132" s="21"/>
      <c r="C132" s="56" t="s">
        <v>152</v>
      </c>
      <c r="D132" s="185">
        <v>10438761</v>
      </c>
      <c r="E132" s="34"/>
      <c r="F132" s="34"/>
      <c r="G132" s="34"/>
      <c r="H132" s="20"/>
      <c r="I132" s="20"/>
      <c r="J132" s="20"/>
      <c r="K132" s="20"/>
      <c r="L132" s="20"/>
      <c r="M132" s="20"/>
      <c r="N132" s="20"/>
      <c r="O132" s="20"/>
      <c r="P132" s="20"/>
      <c r="Q132" s="20"/>
      <c r="R132" s="20"/>
      <c r="S132" s="20"/>
      <c r="T132" s="20"/>
      <c r="U132" s="53"/>
      <c r="V132" s="100"/>
      <c r="W132" s="105"/>
      <c r="X132" s="103"/>
      <c r="Y132" s="105"/>
      <c r="Z132" s="104"/>
      <c r="AA132" s="104"/>
      <c r="AB132" s="104"/>
      <c r="AC132" s="104"/>
    </row>
    <row r="133" spans="1:29" s="17" customFormat="1" ht="81.599999999999994" hidden="1" customHeight="1" x14ac:dyDescent="0.25">
      <c r="A133" s="9"/>
      <c r="B133" s="21"/>
      <c r="C133" s="56" t="s">
        <v>153</v>
      </c>
      <c r="D133" s="185">
        <v>10438761</v>
      </c>
      <c r="E133" s="34"/>
      <c r="F133" s="34"/>
      <c r="G133" s="34"/>
      <c r="H133" s="20"/>
      <c r="I133" s="20"/>
      <c r="J133" s="20"/>
      <c r="K133" s="20"/>
      <c r="L133" s="20"/>
      <c r="M133" s="20"/>
      <c r="N133" s="20"/>
      <c r="O133" s="20"/>
      <c r="P133" s="20"/>
      <c r="Q133" s="20"/>
      <c r="R133" s="20"/>
      <c r="S133" s="20"/>
      <c r="T133" s="20"/>
      <c r="U133" s="53"/>
      <c r="V133" s="100"/>
      <c r="W133" s="105"/>
      <c r="X133" s="103"/>
      <c r="Y133" s="105"/>
      <c r="Z133" s="104"/>
      <c r="AA133" s="104"/>
      <c r="AB133" s="104"/>
      <c r="AC133" s="104"/>
    </row>
    <row r="134" spans="1:29" s="17" customFormat="1" ht="81.599999999999994" hidden="1" customHeight="1" x14ac:dyDescent="0.25">
      <c r="A134" s="9"/>
      <c r="B134" s="21"/>
      <c r="C134" s="56" t="s">
        <v>154</v>
      </c>
      <c r="D134" s="185">
        <v>6089276</v>
      </c>
      <c r="E134" s="34"/>
      <c r="F134" s="34"/>
      <c r="G134" s="34"/>
      <c r="H134" s="20"/>
      <c r="I134" s="20"/>
      <c r="J134" s="20"/>
      <c r="K134" s="20"/>
      <c r="L134" s="20"/>
      <c r="M134" s="20"/>
      <c r="N134" s="20"/>
      <c r="O134" s="20"/>
      <c r="P134" s="20"/>
      <c r="Q134" s="20"/>
      <c r="R134" s="20"/>
      <c r="S134" s="20"/>
      <c r="T134" s="20"/>
      <c r="U134" s="53"/>
      <c r="V134" s="100"/>
      <c r="W134" s="105"/>
      <c r="X134" s="103"/>
      <c r="Y134" s="105"/>
      <c r="Z134" s="104"/>
      <c r="AA134" s="104"/>
      <c r="AB134" s="104"/>
      <c r="AC134" s="104"/>
    </row>
    <row r="135" spans="1:29" s="17" customFormat="1" ht="81.599999999999994" hidden="1" customHeight="1" x14ac:dyDescent="0.25">
      <c r="A135" s="9"/>
      <c r="B135" s="21"/>
      <c r="C135" s="56" t="s">
        <v>155</v>
      </c>
      <c r="D135" s="185">
        <v>6241508</v>
      </c>
      <c r="E135" s="34"/>
      <c r="F135" s="34"/>
      <c r="G135" s="34"/>
      <c r="H135" s="20"/>
      <c r="I135" s="20"/>
      <c r="J135" s="20"/>
      <c r="K135" s="20"/>
      <c r="L135" s="20"/>
      <c r="M135" s="20"/>
      <c r="N135" s="20"/>
      <c r="O135" s="20"/>
      <c r="P135" s="20"/>
      <c r="Q135" s="20"/>
      <c r="R135" s="20"/>
      <c r="S135" s="20"/>
      <c r="T135" s="20"/>
      <c r="U135" s="53"/>
      <c r="V135" s="100"/>
      <c r="W135" s="105"/>
      <c r="X135" s="103"/>
      <c r="Y135" s="105"/>
      <c r="Z135" s="104"/>
      <c r="AA135" s="104"/>
      <c r="AB135" s="104"/>
      <c r="AC135" s="104"/>
    </row>
    <row r="136" spans="1:29" s="17" customFormat="1" ht="81.599999999999994" hidden="1" customHeight="1" x14ac:dyDescent="0.25">
      <c r="A136" s="9"/>
      <c r="B136" s="21"/>
      <c r="C136" s="56" t="s">
        <v>156</v>
      </c>
      <c r="D136" s="185">
        <v>5654328</v>
      </c>
      <c r="E136" s="34"/>
      <c r="F136" s="34"/>
      <c r="G136" s="34"/>
      <c r="H136" s="20"/>
      <c r="I136" s="20"/>
      <c r="J136" s="20"/>
      <c r="K136" s="20"/>
      <c r="L136" s="20"/>
      <c r="M136" s="20"/>
      <c r="N136" s="20"/>
      <c r="O136" s="20"/>
      <c r="P136" s="20"/>
      <c r="Q136" s="20"/>
      <c r="R136" s="20"/>
      <c r="S136" s="20"/>
      <c r="T136" s="20"/>
      <c r="U136" s="53"/>
      <c r="V136" s="100"/>
      <c r="W136" s="105"/>
      <c r="X136" s="103"/>
      <c r="Y136" s="105"/>
      <c r="Z136" s="104"/>
      <c r="AA136" s="104"/>
      <c r="AB136" s="104"/>
      <c r="AC136" s="104"/>
    </row>
    <row r="137" spans="1:29" s="17" customFormat="1" ht="81.599999999999994" hidden="1" customHeight="1" x14ac:dyDescent="0.25">
      <c r="A137" s="9"/>
      <c r="B137" s="21"/>
      <c r="C137" s="56" t="s">
        <v>157</v>
      </c>
      <c r="D137" s="185">
        <v>10438761</v>
      </c>
      <c r="E137" s="34"/>
      <c r="F137" s="34"/>
      <c r="G137" s="34"/>
      <c r="H137" s="20"/>
      <c r="I137" s="20"/>
      <c r="J137" s="20"/>
      <c r="K137" s="20"/>
      <c r="L137" s="20"/>
      <c r="M137" s="20"/>
      <c r="N137" s="20"/>
      <c r="O137" s="20"/>
      <c r="P137" s="20"/>
      <c r="Q137" s="20"/>
      <c r="R137" s="20"/>
      <c r="S137" s="20"/>
      <c r="T137" s="20"/>
      <c r="U137" s="53"/>
      <c r="V137" s="100"/>
      <c r="W137" s="105"/>
      <c r="X137" s="103"/>
      <c r="Y137" s="105"/>
      <c r="Z137" s="104"/>
      <c r="AA137" s="104"/>
      <c r="AB137" s="104"/>
      <c r="AC137" s="104"/>
    </row>
    <row r="138" spans="1:29" s="17" customFormat="1" ht="81.599999999999994" hidden="1" customHeight="1" x14ac:dyDescent="0.25">
      <c r="A138" s="9"/>
      <c r="B138" s="21"/>
      <c r="C138" s="56" t="s">
        <v>158</v>
      </c>
      <c r="D138" s="185">
        <v>8481494</v>
      </c>
      <c r="E138" s="34"/>
      <c r="F138" s="34"/>
      <c r="G138" s="34"/>
      <c r="H138" s="20"/>
      <c r="I138" s="20"/>
      <c r="J138" s="20"/>
      <c r="K138" s="20"/>
      <c r="L138" s="20"/>
      <c r="M138" s="20"/>
      <c r="N138" s="20"/>
      <c r="O138" s="20"/>
      <c r="P138" s="20"/>
      <c r="Q138" s="20"/>
      <c r="R138" s="20"/>
      <c r="S138" s="20"/>
      <c r="T138" s="20"/>
      <c r="U138" s="53"/>
      <c r="V138" s="100"/>
      <c r="W138" s="105"/>
      <c r="X138" s="103"/>
      <c r="Y138" s="105"/>
      <c r="Z138" s="104"/>
      <c r="AA138" s="104"/>
      <c r="AB138" s="104"/>
      <c r="AC138" s="104"/>
    </row>
    <row r="139" spans="1:29" s="17" customFormat="1" ht="81.599999999999994" hidden="1" customHeight="1" x14ac:dyDescent="0.25">
      <c r="A139" s="9"/>
      <c r="B139" s="21"/>
      <c r="C139" s="56" t="s">
        <v>159</v>
      </c>
      <c r="D139" s="185">
        <v>6241508</v>
      </c>
      <c r="E139" s="34"/>
      <c r="F139" s="34"/>
      <c r="G139" s="34"/>
      <c r="H139" s="20"/>
      <c r="I139" s="20"/>
      <c r="J139" s="20"/>
      <c r="K139" s="20"/>
      <c r="L139" s="20"/>
      <c r="M139" s="20"/>
      <c r="N139" s="20"/>
      <c r="O139" s="20"/>
      <c r="P139" s="20"/>
      <c r="Q139" s="20"/>
      <c r="R139" s="20"/>
      <c r="S139" s="20"/>
      <c r="T139" s="20"/>
      <c r="U139" s="53"/>
      <c r="V139" s="100"/>
      <c r="W139" s="105"/>
      <c r="X139" s="103"/>
      <c r="Y139" s="105"/>
      <c r="Z139" s="104"/>
      <c r="AA139" s="104"/>
      <c r="AB139" s="104"/>
      <c r="AC139" s="104"/>
    </row>
    <row r="140" spans="1:29" s="17" customFormat="1" ht="81.599999999999994" hidden="1" customHeight="1" x14ac:dyDescent="0.25">
      <c r="A140" s="9"/>
      <c r="B140" s="21"/>
      <c r="C140" s="56" t="s">
        <v>160</v>
      </c>
      <c r="D140" s="185">
        <v>10112551</v>
      </c>
      <c r="E140" s="34"/>
      <c r="F140" s="34"/>
      <c r="G140" s="34"/>
      <c r="H140" s="20"/>
      <c r="I140" s="20"/>
      <c r="J140" s="20"/>
      <c r="K140" s="20"/>
      <c r="L140" s="20"/>
      <c r="M140" s="20"/>
      <c r="N140" s="20"/>
      <c r="O140" s="20"/>
      <c r="P140" s="20"/>
      <c r="Q140" s="20"/>
      <c r="R140" s="20"/>
      <c r="S140" s="20"/>
      <c r="T140" s="20"/>
      <c r="U140" s="53"/>
      <c r="V140" s="100"/>
      <c r="W140" s="105"/>
      <c r="X140" s="103"/>
      <c r="Y140" s="105"/>
      <c r="Z140" s="104"/>
      <c r="AA140" s="104"/>
      <c r="AB140" s="104"/>
      <c r="AC140" s="104"/>
    </row>
    <row r="141" spans="1:29" s="17" customFormat="1" ht="81.599999999999994" hidden="1" customHeight="1" x14ac:dyDescent="0.25">
      <c r="A141" s="9"/>
      <c r="B141" s="21"/>
      <c r="C141" s="56" t="s">
        <v>161</v>
      </c>
      <c r="D141" s="185">
        <v>8629072</v>
      </c>
      <c r="E141" s="34"/>
      <c r="F141" s="34"/>
      <c r="G141" s="34"/>
      <c r="H141" s="20"/>
      <c r="I141" s="20"/>
      <c r="J141" s="20"/>
      <c r="K141" s="20"/>
      <c r="L141" s="20"/>
      <c r="M141" s="20"/>
      <c r="N141" s="20"/>
      <c r="O141" s="20"/>
      <c r="P141" s="20"/>
      <c r="Q141" s="20"/>
      <c r="R141" s="20"/>
      <c r="S141" s="20"/>
      <c r="T141" s="20"/>
      <c r="U141" s="53"/>
      <c r="V141" s="100"/>
      <c r="W141" s="105"/>
      <c r="X141" s="103"/>
      <c r="Y141" s="105"/>
      <c r="Z141" s="104"/>
      <c r="AA141" s="104"/>
      <c r="AB141" s="104"/>
      <c r="AC141" s="104"/>
    </row>
    <row r="142" spans="1:29" s="17" customFormat="1" ht="81.599999999999994" hidden="1" customHeight="1" x14ac:dyDescent="0.25">
      <c r="A142" s="9"/>
      <c r="B142" s="21"/>
      <c r="C142" s="56" t="s">
        <v>162</v>
      </c>
      <c r="D142" s="185">
        <v>8481494</v>
      </c>
      <c r="E142" s="34"/>
      <c r="F142" s="34"/>
      <c r="G142" s="34"/>
      <c r="H142" s="20"/>
      <c r="I142" s="20"/>
      <c r="J142" s="20"/>
      <c r="K142" s="20"/>
      <c r="L142" s="20"/>
      <c r="M142" s="20"/>
      <c r="N142" s="20"/>
      <c r="O142" s="20"/>
      <c r="P142" s="20"/>
      <c r="Q142" s="20"/>
      <c r="R142" s="20"/>
      <c r="S142" s="20"/>
      <c r="T142" s="20"/>
      <c r="U142" s="53"/>
      <c r="V142" s="100"/>
      <c r="W142" s="105"/>
      <c r="X142" s="103"/>
      <c r="Y142" s="105"/>
      <c r="Z142" s="104"/>
      <c r="AA142" s="104"/>
      <c r="AB142" s="104"/>
      <c r="AC142" s="104"/>
    </row>
    <row r="143" spans="1:29" s="17" customFormat="1" ht="81.599999999999994" hidden="1" customHeight="1" x14ac:dyDescent="0.25">
      <c r="A143" s="9"/>
      <c r="B143" s="21"/>
      <c r="C143" s="56" t="s">
        <v>163</v>
      </c>
      <c r="D143" s="185">
        <v>8481494</v>
      </c>
      <c r="E143" s="34"/>
      <c r="F143" s="34"/>
      <c r="G143" s="34"/>
      <c r="H143" s="20"/>
      <c r="I143" s="20"/>
      <c r="J143" s="20"/>
      <c r="K143" s="20"/>
      <c r="L143" s="20"/>
      <c r="M143" s="20"/>
      <c r="N143" s="20"/>
      <c r="O143" s="20"/>
      <c r="P143" s="20"/>
      <c r="Q143" s="20"/>
      <c r="R143" s="20"/>
      <c r="S143" s="20"/>
      <c r="T143" s="20"/>
      <c r="U143" s="53"/>
      <c r="V143" s="100"/>
      <c r="W143" s="105"/>
      <c r="X143" s="103"/>
      <c r="Y143" s="105"/>
      <c r="Z143" s="104"/>
      <c r="AA143" s="104"/>
      <c r="AB143" s="104"/>
      <c r="AC143" s="104"/>
    </row>
    <row r="144" spans="1:29" s="17" customFormat="1" ht="81.599999999999994" hidden="1" customHeight="1" x14ac:dyDescent="0.25">
      <c r="A144" s="9"/>
      <c r="B144" s="21"/>
      <c r="C144" s="56" t="s">
        <v>164</v>
      </c>
      <c r="D144" s="185">
        <v>5886300</v>
      </c>
      <c r="E144" s="34"/>
      <c r="F144" s="34"/>
      <c r="G144" s="34"/>
      <c r="H144" s="20"/>
      <c r="I144" s="20"/>
      <c r="J144" s="20"/>
      <c r="K144" s="20"/>
      <c r="L144" s="20"/>
      <c r="M144" s="20"/>
      <c r="N144" s="20"/>
      <c r="O144" s="20"/>
      <c r="P144" s="20"/>
      <c r="Q144" s="20"/>
      <c r="R144" s="20"/>
      <c r="S144" s="20"/>
      <c r="T144" s="20"/>
      <c r="U144" s="53"/>
      <c r="V144" s="100"/>
      <c r="W144" s="105"/>
      <c r="X144" s="103"/>
      <c r="Y144" s="105"/>
      <c r="Z144" s="104"/>
      <c r="AA144" s="104"/>
      <c r="AB144" s="104"/>
      <c r="AC144" s="104"/>
    </row>
    <row r="145" spans="1:31" s="17" customFormat="1" ht="81.599999999999994" hidden="1" customHeight="1" x14ac:dyDescent="0.25">
      <c r="A145" s="9"/>
      <c r="B145" s="21"/>
      <c r="C145" s="56" t="s">
        <v>165</v>
      </c>
      <c r="D145" s="185">
        <v>5886300</v>
      </c>
      <c r="E145" s="34"/>
      <c r="F145" s="34"/>
      <c r="G145" s="34"/>
      <c r="H145" s="20"/>
      <c r="I145" s="20"/>
      <c r="J145" s="20"/>
      <c r="K145" s="20"/>
      <c r="L145" s="20"/>
      <c r="M145" s="20"/>
      <c r="N145" s="20"/>
      <c r="O145" s="20"/>
      <c r="P145" s="20"/>
      <c r="Q145" s="20"/>
      <c r="R145" s="20"/>
      <c r="S145" s="20"/>
      <c r="T145" s="20"/>
      <c r="U145" s="53"/>
      <c r="V145" s="100"/>
      <c r="W145" s="105"/>
      <c r="X145" s="103"/>
      <c r="Y145" s="105"/>
      <c r="Z145" s="104"/>
      <c r="AA145" s="104"/>
      <c r="AB145" s="104"/>
      <c r="AC145" s="104"/>
    </row>
    <row r="146" spans="1:31" s="17" customFormat="1" ht="81.599999999999994" hidden="1" customHeight="1" x14ac:dyDescent="0.25">
      <c r="A146" s="9"/>
      <c r="B146" s="21"/>
      <c r="C146" s="56" t="s">
        <v>166</v>
      </c>
      <c r="D146" s="185">
        <v>9613333</v>
      </c>
      <c r="E146" s="34"/>
      <c r="F146" s="34"/>
      <c r="G146" s="34"/>
      <c r="H146" s="20"/>
      <c r="I146" s="20"/>
      <c r="J146" s="20"/>
      <c r="K146" s="20"/>
      <c r="L146" s="20"/>
      <c r="M146" s="20"/>
      <c r="N146" s="20"/>
      <c r="O146" s="20"/>
      <c r="P146" s="20"/>
      <c r="Q146" s="20"/>
      <c r="R146" s="20"/>
      <c r="S146" s="20"/>
      <c r="T146" s="20"/>
      <c r="U146" s="53"/>
      <c r="V146" s="100"/>
      <c r="W146" s="105"/>
      <c r="X146" s="103"/>
      <c r="Y146" s="105"/>
      <c r="Z146" s="104"/>
      <c r="AA146" s="104"/>
      <c r="AB146" s="104"/>
      <c r="AC146" s="104"/>
    </row>
    <row r="147" spans="1:31" s="17" customFormat="1" ht="81.599999999999994" hidden="1" customHeight="1" x14ac:dyDescent="0.25">
      <c r="A147" s="9"/>
      <c r="B147" s="21"/>
      <c r="C147" s="56" t="s">
        <v>167</v>
      </c>
      <c r="D147" s="185">
        <v>4566957</v>
      </c>
      <c r="E147" s="34"/>
      <c r="F147" s="34"/>
      <c r="G147" s="34"/>
      <c r="H147" s="20"/>
      <c r="I147" s="20"/>
      <c r="J147" s="20"/>
      <c r="K147" s="20"/>
      <c r="L147" s="20"/>
      <c r="M147" s="20"/>
      <c r="N147" s="20"/>
      <c r="O147" s="20"/>
      <c r="P147" s="20"/>
      <c r="Q147" s="20"/>
      <c r="R147" s="20"/>
      <c r="S147" s="20"/>
      <c r="T147" s="20"/>
      <c r="U147" s="53"/>
      <c r="V147" s="100"/>
      <c r="W147" s="105"/>
      <c r="X147" s="103"/>
      <c r="Y147" s="105"/>
      <c r="Z147" s="104"/>
      <c r="AA147" s="104"/>
      <c r="AB147" s="104"/>
      <c r="AC147" s="104"/>
    </row>
    <row r="148" spans="1:31" s="17" customFormat="1" ht="81.599999999999994" hidden="1" customHeight="1" x14ac:dyDescent="0.25">
      <c r="A148" s="9"/>
      <c r="B148" s="21"/>
      <c r="C148" s="56" t="s">
        <v>168</v>
      </c>
      <c r="D148" s="185">
        <v>5886300</v>
      </c>
      <c r="E148" s="34"/>
      <c r="F148" s="34"/>
      <c r="G148" s="34"/>
      <c r="H148" s="20"/>
      <c r="I148" s="20"/>
      <c r="J148" s="20"/>
      <c r="K148" s="20"/>
      <c r="L148" s="20"/>
      <c r="M148" s="20"/>
      <c r="N148" s="20"/>
      <c r="O148" s="20"/>
      <c r="P148" s="20"/>
      <c r="Q148" s="20"/>
      <c r="R148" s="20"/>
      <c r="S148" s="20"/>
      <c r="T148" s="20"/>
      <c r="U148" s="53"/>
      <c r="V148" s="100"/>
      <c r="W148" s="105"/>
      <c r="X148" s="103"/>
      <c r="Y148" s="105"/>
      <c r="Z148" s="104"/>
      <c r="AA148" s="104"/>
      <c r="AB148" s="104"/>
      <c r="AC148" s="104"/>
    </row>
    <row r="149" spans="1:31" s="17" customFormat="1" ht="81.599999999999994" hidden="1" customHeight="1" x14ac:dyDescent="0.25">
      <c r="A149" s="9"/>
      <c r="B149" s="21"/>
      <c r="C149" s="56" t="s">
        <v>169</v>
      </c>
      <c r="D149" s="185">
        <v>5651328</v>
      </c>
      <c r="E149" s="34"/>
      <c r="F149" s="34"/>
      <c r="G149" s="34"/>
      <c r="H149" s="20"/>
      <c r="I149" s="20"/>
      <c r="J149" s="20"/>
      <c r="K149" s="20"/>
      <c r="L149" s="20"/>
      <c r="M149" s="20"/>
      <c r="N149" s="20"/>
      <c r="O149" s="20"/>
      <c r="P149" s="20"/>
      <c r="Q149" s="20"/>
      <c r="R149" s="20"/>
      <c r="S149" s="20"/>
      <c r="T149" s="20"/>
      <c r="U149" s="53"/>
      <c r="V149" s="100"/>
      <c r="W149" s="105"/>
      <c r="X149" s="103"/>
      <c r="Y149" s="105"/>
      <c r="Z149" s="104"/>
      <c r="AA149" s="104"/>
      <c r="AB149" s="104"/>
      <c r="AC149" s="104"/>
    </row>
    <row r="150" spans="1:31" s="17" customFormat="1" ht="54" hidden="1" customHeight="1" x14ac:dyDescent="0.25">
      <c r="A150" s="9"/>
      <c r="B150" s="21"/>
      <c r="C150" s="43" t="s">
        <v>170</v>
      </c>
      <c r="D150" s="185">
        <f>553450057-328786171</f>
        <v>224663886</v>
      </c>
      <c r="E150" s="34"/>
      <c r="F150" s="34"/>
      <c r="G150" s="34"/>
      <c r="H150" s="20"/>
      <c r="I150" s="20"/>
      <c r="J150" s="20"/>
      <c r="K150" s="20"/>
      <c r="L150" s="20"/>
      <c r="M150" s="20"/>
      <c r="N150" s="20"/>
      <c r="O150" s="20"/>
      <c r="P150" s="20"/>
      <c r="Q150" s="20"/>
      <c r="R150" s="20"/>
      <c r="S150" s="20"/>
      <c r="T150" s="20"/>
      <c r="U150" s="53"/>
      <c r="V150" s="100"/>
      <c r="W150" s="105"/>
      <c r="X150" s="103"/>
      <c r="Y150" s="105"/>
      <c r="Z150" s="104"/>
      <c r="AA150" s="104"/>
      <c r="AB150" s="104"/>
      <c r="AC150" s="104"/>
    </row>
    <row r="151" spans="1:31" s="48" customFormat="1" ht="44.25" customHeight="1" x14ac:dyDescent="0.25">
      <c r="A151" s="19"/>
      <c r="B151" s="21"/>
      <c r="C151" s="84" t="s">
        <v>60</v>
      </c>
      <c r="D151" s="115">
        <f>SUM(D152:D205)</f>
        <v>791466201</v>
      </c>
      <c r="E151" s="85" t="s">
        <v>370</v>
      </c>
      <c r="F151" s="85" t="s">
        <v>281</v>
      </c>
      <c r="G151" s="85" t="s">
        <v>275</v>
      </c>
      <c r="H151" s="86">
        <v>491466201</v>
      </c>
      <c r="I151" s="86"/>
      <c r="J151" s="86"/>
      <c r="K151" s="86"/>
      <c r="L151" s="86">
        <v>300000000</v>
      </c>
      <c r="M151" s="86"/>
      <c r="N151" s="86"/>
      <c r="O151" s="86"/>
      <c r="P151" s="86"/>
      <c r="Q151" s="86"/>
      <c r="R151" s="86"/>
      <c r="S151" s="86"/>
      <c r="T151" s="86">
        <f t="shared" si="6"/>
        <v>791466201</v>
      </c>
      <c r="U151" s="53"/>
      <c r="V151" s="100"/>
      <c r="W151" s="107"/>
      <c r="X151" s="103"/>
      <c r="Y151" s="107"/>
      <c r="Z151" s="107"/>
      <c r="AA151" s="107"/>
      <c r="AB151" s="107"/>
      <c r="AC151" s="107"/>
      <c r="AE151" s="71"/>
    </row>
    <row r="152" spans="1:31" s="17" customFormat="1" ht="81.599999999999994" hidden="1" customHeight="1" x14ac:dyDescent="0.25">
      <c r="A152" s="9"/>
      <c r="B152" s="21"/>
      <c r="C152" s="56" t="s">
        <v>295</v>
      </c>
      <c r="D152" s="185">
        <v>5099250</v>
      </c>
      <c r="E152" s="34"/>
      <c r="F152" s="34"/>
      <c r="G152" s="34"/>
      <c r="H152" s="20"/>
      <c r="I152" s="20"/>
      <c r="J152" s="20"/>
      <c r="K152" s="20"/>
      <c r="L152" s="20"/>
      <c r="M152" s="20"/>
      <c r="N152" s="20"/>
      <c r="O152" s="20"/>
      <c r="P152" s="20"/>
      <c r="Q152" s="20"/>
      <c r="R152" s="20"/>
      <c r="S152" s="20"/>
      <c r="T152" s="20"/>
      <c r="U152" s="53"/>
      <c r="V152" s="100"/>
      <c r="W152" s="104"/>
      <c r="X152" s="103"/>
      <c r="Y152" s="104"/>
      <c r="Z152" s="104"/>
      <c r="AA152" s="104"/>
      <c r="AB152" s="104"/>
      <c r="AC152" s="104"/>
      <c r="AE152" s="27"/>
    </row>
    <row r="153" spans="1:31" s="17" customFormat="1" ht="81.599999999999994" hidden="1" customHeight="1" x14ac:dyDescent="0.25">
      <c r="A153" s="9"/>
      <c r="B153" s="21"/>
      <c r="C153" s="56" t="s">
        <v>296</v>
      </c>
      <c r="D153" s="185">
        <v>7648875</v>
      </c>
      <c r="E153" s="34"/>
      <c r="F153" s="34"/>
      <c r="G153" s="34"/>
      <c r="H153" s="20"/>
      <c r="I153" s="20"/>
      <c r="J153" s="20"/>
      <c r="K153" s="20"/>
      <c r="L153" s="20"/>
      <c r="M153" s="20"/>
      <c r="N153" s="20"/>
      <c r="O153" s="20"/>
      <c r="P153" s="20"/>
      <c r="Q153" s="20"/>
      <c r="R153" s="20"/>
      <c r="S153" s="20"/>
      <c r="T153" s="20"/>
      <c r="U153" s="53"/>
      <c r="V153" s="100"/>
      <c r="W153" s="104"/>
      <c r="X153" s="103"/>
      <c r="Y153" s="104"/>
      <c r="Z153" s="104"/>
      <c r="AA153" s="104"/>
      <c r="AB153" s="104"/>
      <c r="AC153" s="104"/>
      <c r="AE153" s="27"/>
    </row>
    <row r="154" spans="1:31" s="17" customFormat="1" ht="81.599999999999994" hidden="1" customHeight="1" x14ac:dyDescent="0.25">
      <c r="A154" s="9"/>
      <c r="B154" s="21"/>
      <c r="C154" s="56" t="s">
        <v>297</v>
      </c>
      <c r="D154" s="185">
        <v>4079400</v>
      </c>
      <c r="E154" s="34"/>
      <c r="F154" s="34"/>
      <c r="G154" s="34"/>
      <c r="H154" s="20"/>
      <c r="I154" s="20"/>
      <c r="J154" s="20"/>
      <c r="K154" s="20"/>
      <c r="L154" s="20"/>
      <c r="M154" s="20"/>
      <c r="N154" s="20"/>
      <c r="O154" s="20"/>
      <c r="P154" s="20"/>
      <c r="Q154" s="20"/>
      <c r="R154" s="20"/>
      <c r="S154" s="20"/>
      <c r="T154" s="20"/>
      <c r="U154" s="53"/>
      <c r="V154" s="100"/>
      <c r="W154" s="104"/>
      <c r="X154" s="103"/>
      <c r="Y154" s="104"/>
      <c r="Z154" s="104"/>
      <c r="AA154" s="104"/>
      <c r="AB154" s="104"/>
      <c r="AC154" s="104"/>
      <c r="AE154" s="27"/>
    </row>
    <row r="155" spans="1:31" s="17" customFormat="1" ht="81.599999999999994" hidden="1" customHeight="1" x14ac:dyDescent="0.25">
      <c r="A155" s="9"/>
      <c r="B155" s="21"/>
      <c r="C155" s="56" t="s">
        <v>298</v>
      </c>
      <c r="D155" s="185">
        <v>6119100</v>
      </c>
      <c r="E155" s="34"/>
      <c r="F155" s="34"/>
      <c r="G155" s="34"/>
      <c r="H155" s="20"/>
      <c r="I155" s="20"/>
      <c r="J155" s="20"/>
      <c r="K155" s="20"/>
      <c r="L155" s="20"/>
      <c r="M155" s="20"/>
      <c r="N155" s="20"/>
      <c r="O155" s="20"/>
      <c r="P155" s="20"/>
      <c r="Q155" s="20"/>
      <c r="R155" s="20"/>
      <c r="S155" s="20"/>
      <c r="T155" s="20"/>
      <c r="U155" s="53"/>
      <c r="V155" s="100"/>
      <c r="W155" s="104"/>
      <c r="X155" s="103"/>
      <c r="Y155" s="104"/>
      <c r="Z155" s="104"/>
      <c r="AA155" s="104"/>
      <c r="AB155" s="104"/>
      <c r="AC155" s="104"/>
      <c r="AE155" s="27"/>
    </row>
    <row r="156" spans="1:31" s="17" customFormat="1" ht="81.599999999999994" hidden="1" customHeight="1" x14ac:dyDescent="0.25">
      <c r="A156" s="9"/>
      <c r="B156" s="21"/>
      <c r="C156" s="56" t="s">
        <v>299</v>
      </c>
      <c r="D156" s="185">
        <v>5711160</v>
      </c>
      <c r="E156" s="34"/>
      <c r="F156" s="34"/>
      <c r="G156" s="34"/>
      <c r="H156" s="20"/>
      <c r="I156" s="20"/>
      <c r="J156" s="20"/>
      <c r="K156" s="20"/>
      <c r="L156" s="20"/>
      <c r="M156" s="20"/>
      <c r="N156" s="20"/>
      <c r="O156" s="20"/>
      <c r="P156" s="20"/>
      <c r="Q156" s="20"/>
      <c r="R156" s="20"/>
      <c r="S156" s="20"/>
      <c r="T156" s="20"/>
      <c r="U156" s="53"/>
      <c r="V156" s="100"/>
      <c r="W156" s="104"/>
      <c r="X156" s="103"/>
      <c r="Y156" s="104"/>
      <c r="Z156" s="104"/>
      <c r="AA156" s="104"/>
      <c r="AB156" s="104"/>
      <c r="AC156" s="104"/>
      <c r="AE156" s="27"/>
    </row>
    <row r="157" spans="1:31" s="17" customFormat="1" ht="81.599999999999994" hidden="1" customHeight="1" x14ac:dyDescent="0.25">
      <c r="A157" s="9"/>
      <c r="B157" s="21"/>
      <c r="C157" s="56" t="s">
        <v>300</v>
      </c>
      <c r="D157" s="185">
        <v>4079400</v>
      </c>
      <c r="E157" s="34"/>
      <c r="F157" s="34"/>
      <c r="G157" s="34"/>
      <c r="H157" s="20"/>
      <c r="I157" s="20"/>
      <c r="J157" s="20"/>
      <c r="K157" s="20"/>
      <c r="L157" s="20"/>
      <c r="M157" s="20"/>
      <c r="N157" s="20"/>
      <c r="O157" s="20"/>
      <c r="P157" s="20"/>
      <c r="Q157" s="20"/>
      <c r="R157" s="20"/>
      <c r="S157" s="20"/>
      <c r="T157" s="20"/>
      <c r="U157" s="53"/>
      <c r="V157" s="100"/>
      <c r="W157" s="104"/>
      <c r="X157" s="103"/>
      <c r="Y157" s="104"/>
      <c r="Z157" s="104"/>
      <c r="AA157" s="104"/>
      <c r="AB157" s="104"/>
      <c r="AC157" s="104"/>
      <c r="AE157" s="27"/>
    </row>
    <row r="158" spans="1:31" s="17" customFormat="1" ht="81.599999999999994" hidden="1" customHeight="1" x14ac:dyDescent="0.25">
      <c r="A158" s="9"/>
      <c r="B158" s="21"/>
      <c r="C158" s="56" t="s">
        <v>301</v>
      </c>
      <c r="D158" s="185">
        <v>4895280</v>
      </c>
      <c r="E158" s="34"/>
      <c r="F158" s="34"/>
      <c r="G158" s="34"/>
      <c r="H158" s="20"/>
      <c r="I158" s="20"/>
      <c r="J158" s="20"/>
      <c r="K158" s="20"/>
      <c r="L158" s="20"/>
      <c r="M158" s="20"/>
      <c r="N158" s="20"/>
      <c r="O158" s="20"/>
      <c r="P158" s="20"/>
      <c r="Q158" s="20"/>
      <c r="R158" s="20"/>
      <c r="S158" s="20"/>
      <c r="T158" s="20"/>
      <c r="U158" s="53"/>
      <c r="V158" s="100"/>
      <c r="W158" s="104"/>
      <c r="X158" s="103"/>
      <c r="Y158" s="104"/>
      <c r="Z158" s="104"/>
      <c r="AA158" s="104"/>
      <c r="AB158" s="104"/>
      <c r="AC158" s="104"/>
      <c r="AE158" s="27"/>
    </row>
    <row r="159" spans="1:31" s="17" customFormat="1" ht="81.599999999999994" hidden="1" customHeight="1" x14ac:dyDescent="0.25">
      <c r="A159" s="9"/>
      <c r="B159" s="21"/>
      <c r="C159" s="56" t="s">
        <v>302</v>
      </c>
      <c r="D159" s="185">
        <v>4895280</v>
      </c>
      <c r="E159" s="34"/>
      <c r="F159" s="34"/>
      <c r="G159" s="34"/>
      <c r="H159" s="20"/>
      <c r="I159" s="20"/>
      <c r="J159" s="20"/>
      <c r="K159" s="20"/>
      <c r="L159" s="20"/>
      <c r="M159" s="20"/>
      <c r="N159" s="20"/>
      <c r="O159" s="20"/>
      <c r="P159" s="20"/>
      <c r="Q159" s="20"/>
      <c r="R159" s="20"/>
      <c r="S159" s="20"/>
      <c r="T159" s="20"/>
      <c r="U159" s="53"/>
      <c r="V159" s="100"/>
      <c r="W159" s="104"/>
      <c r="X159" s="103"/>
      <c r="Y159" s="104"/>
      <c r="Z159" s="104"/>
      <c r="AA159" s="104"/>
      <c r="AB159" s="104"/>
      <c r="AC159" s="104"/>
      <c r="AE159" s="27"/>
    </row>
    <row r="160" spans="1:31" s="17" customFormat="1" ht="81.599999999999994" hidden="1" customHeight="1" x14ac:dyDescent="0.25">
      <c r="A160" s="9"/>
      <c r="B160" s="21"/>
      <c r="C160" s="56" t="s">
        <v>303</v>
      </c>
      <c r="D160" s="185">
        <v>4079400</v>
      </c>
      <c r="E160" s="34"/>
      <c r="F160" s="34"/>
      <c r="G160" s="34"/>
      <c r="H160" s="20"/>
      <c r="I160" s="20"/>
      <c r="J160" s="20"/>
      <c r="K160" s="20"/>
      <c r="L160" s="20"/>
      <c r="M160" s="20"/>
      <c r="N160" s="20"/>
      <c r="O160" s="20"/>
      <c r="P160" s="20"/>
      <c r="Q160" s="20"/>
      <c r="R160" s="20"/>
      <c r="S160" s="20"/>
      <c r="T160" s="20"/>
      <c r="U160" s="53"/>
      <c r="V160" s="100"/>
      <c r="W160" s="104"/>
      <c r="X160" s="103"/>
      <c r="Y160" s="104"/>
      <c r="Z160" s="104"/>
      <c r="AA160" s="104"/>
      <c r="AB160" s="104"/>
      <c r="AC160" s="104"/>
      <c r="AE160" s="27"/>
    </row>
    <row r="161" spans="1:31" s="17" customFormat="1" ht="81.599999999999994" hidden="1" customHeight="1" x14ac:dyDescent="0.25">
      <c r="A161" s="9"/>
      <c r="B161" s="21"/>
      <c r="C161" s="56" t="s">
        <v>304</v>
      </c>
      <c r="D161" s="185">
        <v>4079400</v>
      </c>
      <c r="E161" s="34"/>
      <c r="F161" s="34"/>
      <c r="G161" s="34"/>
      <c r="H161" s="20"/>
      <c r="I161" s="20"/>
      <c r="J161" s="20"/>
      <c r="K161" s="20"/>
      <c r="L161" s="20"/>
      <c r="M161" s="20"/>
      <c r="N161" s="20"/>
      <c r="O161" s="20"/>
      <c r="P161" s="20"/>
      <c r="Q161" s="20"/>
      <c r="R161" s="20"/>
      <c r="S161" s="20"/>
      <c r="T161" s="20"/>
      <c r="U161" s="53"/>
      <c r="V161" s="100"/>
      <c r="W161" s="104"/>
      <c r="X161" s="103"/>
      <c r="Y161" s="104"/>
      <c r="Z161" s="104"/>
      <c r="AA161" s="104"/>
      <c r="AB161" s="104"/>
      <c r="AC161" s="104"/>
      <c r="AE161" s="27"/>
    </row>
    <row r="162" spans="1:31" s="17" customFormat="1" ht="81.599999999999994" hidden="1" customHeight="1" x14ac:dyDescent="0.25">
      <c r="A162" s="9"/>
      <c r="B162" s="21"/>
      <c r="C162" s="56" t="s">
        <v>305</v>
      </c>
      <c r="D162" s="185">
        <v>6119100</v>
      </c>
      <c r="E162" s="34"/>
      <c r="F162" s="34"/>
      <c r="G162" s="34"/>
      <c r="H162" s="20"/>
      <c r="I162" s="20"/>
      <c r="J162" s="20"/>
      <c r="K162" s="20"/>
      <c r="L162" s="20"/>
      <c r="M162" s="20"/>
      <c r="N162" s="20"/>
      <c r="O162" s="20"/>
      <c r="P162" s="20"/>
      <c r="Q162" s="20"/>
      <c r="R162" s="20"/>
      <c r="S162" s="20"/>
      <c r="T162" s="20"/>
      <c r="U162" s="53"/>
      <c r="V162" s="100"/>
      <c r="W162" s="104"/>
      <c r="X162" s="103"/>
      <c r="Y162" s="104"/>
      <c r="Z162" s="104"/>
      <c r="AA162" s="104"/>
      <c r="AB162" s="104"/>
      <c r="AC162" s="104"/>
      <c r="AE162" s="27"/>
    </row>
    <row r="163" spans="1:31" s="17" customFormat="1" ht="81.599999999999994" hidden="1" customHeight="1" x14ac:dyDescent="0.25">
      <c r="A163" s="9"/>
      <c r="B163" s="21"/>
      <c r="C163" s="56" t="s">
        <v>306</v>
      </c>
      <c r="D163" s="185">
        <v>4895280</v>
      </c>
      <c r="E163" s="34"/>
      <c r="F163" s="34"/>
      <c r="G163" s="34"/>
      <c r="H163" s="20"/>
      <c r="I163" s="20"/>
      <c r="J163" s="20"/>
      <c r="K163" s="20"/>
      <c r="L163" s="20"/>
      <c r="M163" s="20"/>
      <c r="N163" s="20"/>
      <c r="O163" s="20"/>
      <c r="P163" s="20"/>
      <c r="Q163" s="20"/>
      <c r="R163" s="20"/>
      <c r="S163" s="20"/>
      <c r="T163" s="20"/>
      <c r="U163" s="53"/>
      <c r="V163" s="100"/>
      <c r="W163" s="104"/>
      <c r="X163" s="103"/>
      <c r="Y163" s="104"/>
      <c r="Z163" s="104"/>
      <c r="AA163" s="104"/>
      <c r="AB163" s="104"/>
      <c r="AC163" s="104"/>
      <c r="AE163" s="27"/>
    </row>
    <row r="164" spans="1:31" s="17" customFormat="1" ht="81.599999999999994" hidden="1" customHeight="1" x14ac:dyDescent="0.25">
      <c r="A164" s="9"/>
      <c r="B164" s="21"/>
      <c r="C164" s="56" t="s">
        <v>307</v>
      </c>
      <c r="D164" s="185">
        <v>4079400</v>
      </c>
      <c r="E164" s="34"/>
      <c r="F164" s="34"/>
      <c r="G164" s="34"/>
      <c r="H164" s="20"/>
      <c r="I164" s="20"/>
      <c r="J164" s="20"/>
      <c r="K164" s="20"/>
      <c r="L164" s="20"/>
      <c r="M164" s="20"/>
      <c r="N164" s="20"/>
      <c r="O164" s="20"/>
      <c r="P164" s="20"/>
      <c r="Q164" s="20"/>
      <c r="R164" s="20"/>
      <c r="S164" s="20"/>
      <c r="T164" s="20"/>
      <c r="U164" s="53"/>
      <c r="V164" s="100"/>
      <c r="W164" s="104"/>
      <c r="X164" s="103"/>
      <c r="Y164" s="104"/>
      <c r="Z164" s="104"/>
      <c r="AA164" s="104"/>
      <c r="AB164" s="104"/>
      <c r="AC164" s="104"/>
      <c r="AE164" s="27"/>
    </row>
    <row r="165" spans="1:31" s="17" customFormat="1" ht="81.599999999999994" hidden="1" customHeight="1" x14ac:dyDescent="0.25">
      <c r="A165" s="9"/>
      <c r="B165" s="21"/>
      <c r="C165" s="56" t="s">
        <v>308</v>
      </c>
      <c r="D165" s="185">
        <v>4079400</v>
      </c>
      <c r="E165" s="34"/>
      <c r="F165" s="34"/>
      <c r="G165" s="34"/>
      <c r="H165" s="20"/>
      <c r="I165" s="20"/>
      <c r="J165" s="20"/>
      <c r="K165" s="20"/>
      <c r="L165" s="20"/>
      <c r="M165" s="20"/>
      <c r="N165" s="20"/>
      <c r="O165" s="20"/>
      <c r="P165" s="20"/>
      <c r="Q165" s="20"/>
      <c r="R165" s="20"/>
      <c r="S165" s="20"/>
      <c r="T165" s="20"/>
      <c r="U165" s="53"/>
      <c r="V165" s="100"/>
      <c r="W165" s="104"/>
      <c r="X165" s="103"/>
      <c r="Y165" s="104"/>
      <c r="Z165" s="104"/>
      <c r="AA165" s="104"/>
      <c r="AB165" s="104"/>
      <c r="AC165" s="104"/>
      <c r="AE165" s="27"/>
    </row>
    <row r="166" spans="1:31" s="17" customFormat="1" ht="81.599999999999994" hidden="1" customHeight="1" x14ac:dyDescent="0.25">
      <c r="A166" s="9"/>
      <c r="B166" s="21"/>
      <c r="C166" s="56" t="s">
        <v>309</v>
      </c>
      <c r="D166" s="185">
        <v>4895280</v>
      </c>
      <c r="E166" s="34"/>
      <c r="F166" s="34"/>
      <c r="G166" s="34"/>
      <c r="H166" s="20"/>
      <c r="I166" s="20"/>
      <c r="J166" s="20"/>
      <c r="K166" s="20"/>
      <c r="L166" s="20"/>
      <c r="M166" s="20"/>
      <c r="N166" s="20"/>
      <c r="O166" s="20"/>
      <c r="P166" s="20"/>
      <c r="Q166" s="20"/>
      <c r="R166" s="20"/>
      <c r="S166" s="20"/>
      <c r="T166" s="20"/>
      <c r="U166" s="53"/>
      <c r="V166" s="100"/>
      <c r="W166" s="104"/>
      <c r="X166" s="103"/>
      <c r="Y166" s="104"/>
      <c r="Z166" s="104"/>
      <c r="AA166" s="104"/>
      <c r="AB166" s="104"/>
      <c r="AC166" s="104"/>
      <c r="AE166" s="27"/>
    </row>
    <row r="167" spans="1:31" s="17" customFormat="1" ht="81.599999999999994" hidden="1" customHeight="1" x14ac:dyDescent="0.25">
      <c r="A167" s="9"/>
      <c r="B167" s="21"/>
      <c r="C167" s="56" t="s">
        <v>310</v>
      </c>
      <c r="D167" s="185">
        <v>4895280</v>
      </c>
      <c r="E167" s="34"/>
      <c r="F167" s="34"/>
      <c r="G167" s="34"/>
      <c r="H167" s="20"/>
      <c r="I167" s="20"/>
      <c r="J167" s="20"/>
      <c r="K167" s="20"/>
      <c r="L167" s="20"/>
      <c r="M167" s="20"/>
      <c r="N167" s="20"/>
      <c r="O167" s="20"/>
      <c r="P167" s="20"/>
      <c r="Q167" s="20"/>
      <c r="R167" s="20"/>
      <c r="S167" s="20"/>
      <c r="T167" s="20"/>
      <c r="U167" s="53"/>
      <c r="V167" s="100"/>
      <c r="W167" s="104"/>
      <c r="X167" s="103"/>
      <c r="Y167" s="104"/>
      <c r="Z167" s="104"/>
      <c r="AA167" s="104"/>
      <c r="AB167" s="104"/>
      <c r="AC167" s="104"/>
      <c r="AE167" s="27"/>
    </row>
    <row r="168" spans="1:31" s="17" customFormat="1" ht="81.599999999999994" hidden="1" customHeight="1" x14ac:dyDescent="0.25">
      <c r="A168" s="9"/>
      <c r="B168" s="21"/>
      <c r="C168" s="56" t="s">
        <v>311</v>
      </c>
      <c r="D168" s="185">
        <v>4079400</v>
      </c>
      <c r="E168" s="34"/>
      <c r="F168" s="34"/>
      <c r="G168" s="34"/>
      <c r="H168" s="20"/>
      <c r="I168" s="20"/>
      <c r="J168" s="20"/>
      <c r="K168" s="20"/>
      <c r="L168" s="20"/>
      <c r="M168" s="20"/>
      <c r="N168" s="20"/>
      <c r="O168" s="20"/>
      <c r="P168" s="20"/>
      <c r="Q168" s="20"/>
      <c r="R168" s="20"/>
      <c r="S168" s="20"/>
      <c r="T168" s="20"/>
      <c r="U168" s="53"/>
      <c r="V168" s="100"/>
      <c r="W168" s="104"/>
      <c r="X168" s="103"/>
      <c r="Y168" s="104"/>
      <c r="Z168" s="104"/>
      <c r="AA168" s="104"/>
      <c r="AB168" s="104"/>
      <c r="AC168" s="104"/>
      <c r="AE168" s="27"/>
    </row>
    <row r="169" spans="1:31" s="17" customFormat="1" ht="81.599999999999994" hidden="1" customHeight="1" x14ac:dyDescent="0.25">
      <c r="A169" s="9"/>
      <c r="B169" s="21"/>
      <c r="C169" s="56" t="s">
        <v>312</v>
      </c>
      <c r="D169" s="185">
        <v>6119100</v>
      </c>
      <c r="E169" s="34"/>
      <c r="F169" s="34"/>
      <c r="G169" s="34"/>
      <c r="H169" s="20"/>
      <c r="I169" s="20"/>
      <c r="J169" s="20"/>
      <c r="K169" s="20"/>
      <c r="L169" s="20"/>
      <c r="M169" s="20"/>
      <c r="N169" s="20"/>
      <c r="O169" s="20"/>
      <c r="P169" s="20"/>
      <c r="Q169" s="20"/>
      <c r="R169" s="20"/>
      <c r="S169" s="20"/>
      <c r="T169" s="20"/>
      <c r="U169" s="53"/>
      <c r="V169" s="100"/>
      <c r="W169" s="104"/>
      <c r="X169" s="103"/>
      <c r="Y169" s="104"/>
      <c r="Z169" s="104"/>
      <c r="AA169" s="104"/>
      <c r="AB169" s="104"/>
      <c r="AC169" s="104"/>
      <c r="AE169" s="27"/>
    </row>
    <row r="170" spans="1:31" s="17" customFormat="1" ht="81.599999999999994" hidden="1" customHeight="1" x14ac:dyDescent="0.25">
      <c r="A170" s="9"/>
      <c r="B170" s="21"/>
      <c r="C170" s="56" t="s">
        <v>313</v>
      </c>
      <c r="D170" s="185">
        <v>4895280</v>
      </c>
      <c r="E170" s="34"/>
      <c r="F170" s="34"/>
      <c r="G170" s="34"/>
      <c r="H170" s="20"/>
      <c r="I170" s="20"/>
      <c r="J170" s="20"/>
      <c r="K170" s="20"/>
      <c r="L170" s="20"/>
      <c r="M170" s="20"/>
      <c r="N170" s="20"/>
      <c r="O170" s="20"/>
      <c r="P170" s="20"/>
      <c r="Q170" s="20"/>
      <c r="R170" s="20"/>
      <c r="S170" s="20"/>
      <c r="T170" s="20"/>
      <c r="U170" s="53"/>
      <c r="V170" s="100"/>
      <c r="W170" s="104"/>
      <c r="X170" s="103"/>
      <c r="Y170" s="104"/>
      <c r="Z170" s="104"/>
      <c r="AA170" s="104"/>
      <c r="AB170" s="104"/>
      <c r="AC170" s="104"/>
      <c r="AE170" s="27"/>
    </row>
    <row r="171" spans="1:31" s="17" customFormat="1" ht="81.599999999999994" hidden="1" customHeight="1" x14ac:dyDescent="0.25">
      <c r="A171" s="9"/>
      <c r="B171" s="21"/>
      <c r="C171" s="56" t="s">
        <v>314</v>
      </c>
      <c r="D171" s="185">
        <v>7648875</v>
      </c>
      <c r="E171" s="34"/>
      <c r="F171" s="34"/>
      <c r="G171" s="34"/>
      <c r="H171" s="20"/>
      <c r="I171" s="20"/>
      <c r="J171" s="20"/>
      <c r="K171" s="20"/>
      <c r="L171" s="20"/>
      <c r="M171" s="20"/>
      <c r="N171" s="20"/>
      <c r="O171" s="20"/>
      <c r="P171" s="20"/>
      <c r="Q171" s="20"/>
      <c r="R171" s="20"/>
      <c r="S171" s="20"/>
      <c r="T171" s="20"/>
      <c r="U171" s="53"/>
      <c r="V171" s="100"/>
      <c r="W171" s="104"/>
      <c r="X171" s="103"/>
      <c r="Y171" s="104"/>
      <c r="Z171" s="104"/>
      <c r="AA171" s="104"/>
      <c r="AB171" s="104"/>
      <c r="AC171" s="104"/>
      <c r="AE171" s="27"/>
    </row>
    <row r="172" spans="1:31" s="17" customFormat="1" ht="81.599999999999994" hidden="1" customHeight="1" x14ac:dyDescent="0.25">
      <c r="A172" s="9"/>
      <c r="B172" s="21"/>
      <c r="C172" s="56" t="s">
        <v>315</v>
      </c>
      <c r="D172" s="185">
        <v>4079400</v>
      </c>
      <c r="E172" s="34"/>
      <c r="F172" s="34"/>
      <c r="G172" s="34"/>
      <c r="H172" s="20"/>
      <c r="I172" s="20"/>
      <c r="J172" s="20"/>
      <c r="K172" s="20"/>
      <c r="L172" s="20"/>
      <c r="M172" s="20"/>
      <c r="N172" s="20"/>
      <c r="O172" s="20"/>
      <c r="P172" s="20"/>
      <c r="Q172" s="20"/>
      <c r="R172" s="20"/>
      <c r="S172" s="20"/>
      <c r="T172" s="20"/>
      <c r="U172" s="53"/>
      <c r="V172" s="100"/>
      <c r="W172" s="104"/>
      <c r="X172" s="103"/>
      <c r="Y172" s="104"/>
      <c r="Z172" s="104"/>
      <c r="AA172" s="104"/>
      <c r="AB172" s="104"/>
      <c r="AC172" s="104"/>
      <c r="AE172" s="27"/>
    </row>
    <row r="173" spans="1:31" s="17" customFormat="1" ht="81.599999999999994" hidden="1" customHeight="1" x14ac:dyDescent="0.25">
      <c r="A173" s="9"/>
      <c r="B173" s="21"/>
      <c r="C173" s="56" t="s">
        <v>316</v>
      </c>
      <c r="D173" s="185">
        <v>4487340</v>
      </c>
      <c r="E173" s="34"/>
      <c r="F173" s="34"/>
      <c r="G173" s="34"/>
      <c r="H173" s="20"/>
      <c r="I173" s="20"/>
      <c r="J173" s="20"/>
      <c r="K173" s="20"/>
      <c r="L173" s="20"/>
      <c r="M173" s="20"/>
      <c r="N173" s="20"/>
      <c r="O173" s="20"/>
      <c r="P173" s="20"/>
      <c r="Q173" s="20"/>
      <c r="R173" s="20"/>
      <c r="S173" s="20"/>
      <c r="T173" s="20"/>
      <c r="U173" s="53"/>
      <c r="V173" s="100"/>
      <c r="W173" s="104"/>
      <c r="X173" s="103"/>
      <c r="Y173" s="104"/>
      <c r="Z173" s="104"/>
      <c r="AA173" s="104"/>
      <c r="AB173" s="104"/>
      <c r="AC173" s="104"/>
      <c r="AE173" s="27"/>
    </row>
    <row r="174" spans="1:31" s="17" customFormat="1" ht="81.599999999999994" hidden="1" customHeight="1" x14ac:dyDescent="0.25">
      <c r="A174" s="9"/>
      <c r="B174" s="21"/>
      <c r="C174" s="56" t="s">
        <v>317</v>
      </c>
      <c r="D174" s="185">
        <v>4487340</v>
      </c>
      <c r="E174" s="34"/>
      <c r="F174" s="34"/>
      <c r="G174" s="34"/>
      <c r="H174" s="20"/>
      <c r="I174" s="20"/>
      <c r="J174" s="20"/>
      <c r="K174" s="20"/>
      <c r="L174" s="20"/>
      <c r="M174" s="20"/>
      <c r="N174" s="20"/>
      <c r="O174" s="20"/>
      <c r="P174" s="20"/>
      <c r="Q174" s="20"/>
      <c r="R174" s="20"/>
      <c r="S174" s="20"/>
      <c r="T174" s="20"/>
      <c r="U174" s="53"/>
      <c r="V174" s="100"/>
      <c r="W174" s="104"/>
      <c r="X174" s="103"/>
      <c r="Y174" s="104"/>
      <c r="Z174" s="104"/>
      <c r="AA174" s="104"/>
      <c r="AB174" s="104"/>
      <c r="AC174" s="104"/>
      <c r="AE174" s="27"/>
    </row>
    <row r="175" spans="1:31" s="17" customFormat="1" ht="81.599999999999994" hidden="1" customHeight="1" x14ac:dyDescent="0.25">
      <c r="A175" s="9"/>
      <c r="B175" s="21"/>
      <c r="C175" s="56" t="s">
        <v>318</v>
      </c>
      <c r="D175" s="185">
        <v>4079400</v>
      </c>
      <c r="E175" s="34"/>
      <c r="F175" s="34"/>
      <c r="G175" s="34"/>
      <c r="H175" s="20"/>
      <c r="I175" s="20"/>
      <c r="J175" s="20"/>
      <c r="K175" s="20"/>
      <c r="L175" s="20"/>
      <c r="M175" s="20"/>
      <c r="N175" s="20"/>
      <c r="O175" s="20"/>
      <c r="P175" s="20"/>
      <c r="Q175" s="20"/>
      <c r="R175" s="20"/>
      <c r="S175" s="20"/>
      <c r="T175" s="20"/>
      <c r="U175" s="53"/>
      <c r="V175" s="100"/>
      <c r="W175" s="104"/>
      <c r="X175" s="103"/>
      <c r="Y175" s="104"/>
      <c r="Z175" s="104"/>
      <c r="AA175" s="104"/>
      <c r="AB175" s="104"/>
      <c r="AC175" s="104"/>
      <c r="AE175" s="27"/>
    </row>
    <row r="176" spans="1:31" s="17" customFormat="1" ht="81.599999999999994" hidden="1" customHeight="1" x14ac:dyDescent="0.25">
      <c r="A176" s="9"/>
      <c r="B176" s="21"/>
      <c r="C176" s="56" t="s">
        <v>319</v>
      </c>
      <c r="D176" s="185">
        <v>4487340</v>
      </c>
      <c r="E176" s="34"/>
      <c r="F176" s="34"/>
      <c r="G176" s="34"/>
      <c r="H176" s="20"/>
      <c r="I176" s="20"/>
      <c r="J176" s="20"/>
      <c r="K176" s="20"/>
      <c r="L176" s="20"/>
      <c r="M176" s="20"/>
      <c r="N176" s="20"/>
      <c r="O176" s="20"/>
      <c r="P176" s="20"/>
      <c r="Q176" s="20"/>
      <c r="R176" s="20"/>
      <c r="S176" s="20"/>
      <c r="T176" s="20"/>
      <c r="U176" s="53"/>
      <c r="V176" s="100"/>
      <c r="W176" s="104"/>
      <c r="X176" s="103"/>
      <c r="Y176" s="104"/>
      <c r="Z176" s="104"/>
      <c r="AA176" s="104"/>
      <c r="AB176" s="104"/>
      <c r="AC176" s="104"/>
      <c r="AE176" s="27"/>
    </row>
    <row r="177" spans="1:31" s="17" customFormat="1" ht="81.599999999999994" hidden="1" customHeight="1" x14ac:dyDescent="0.25">
      <c r="A177" s="9"/>
      <c r="B177" s="21"/>
      <c r="C177" s="56" t="s">
        <v>320</v>
      </c>
      <c r="D177" s="185">
        <v>6731010</v>
      </c>
      <c r="E177" s="34"/>
      <c r="F177" s="34"/>
      <c r="G177" s="34"/>
      <c r="H177" s="20"/>
      <c r="I177" s="20"/>
      <c r="J177" s="20"/>
      <c r="K177" s="20"/>
      <c r="L177" s="20"/>
      <c r="M177" s="20"/>
      <c r="N177" s="20"/>
      <c r="O177" s="20"/>
      <c r="P177" s="20"/>
      <c r="Q177" s="20"/>
      <c r="R177" s="20"/>
      <c r="S177" s="20"/>
      <c r="T177" s="20"/>
      <c r="U177" s="53"/>
      <c r="V177" s="100"/>
      <c r="W177" s="104"/>
      <c r="X177" s="103"/>
      <c r="Y177" s="104"/>
      <c r="Z177" s="104"/>
      <c r="AA177" s="104"/>
      <c r="AB177" s="104"/>
      <c r="AC177" s="104"/>
      <c r="AE177" s="27"/>
    </row>
    <row r="178" spans="1:31" s="17" customFormat="1" ht="81.599999999999994" hidden="1" customHeight="1" x14ac:dyDescent="0.25">
      <c r="A178" s="9"/>
      <c r="B178" s="21"/>
      <c r="C178" s="56" t="s">
        <v>321</v>
      </c>
      <c r="D178" s="185">
        <v>4487340</v>
      </c>
      <c r="E178" s="34"/>
      <c r="F178" s="34"/>
      <c r="G178" s="34"/>
      <c r="H178" s="20"/>
      <c r="I178" s="20"/>
      <c r="J178" s="20"/>
      <c r="K178" s="20"/>
      <c r="L178" s="20"/>
      <c r="M178" s="20"/>
      <c r="N178" s="20"/>
      <c r="O178" s="20"/>
      <c r="P178" s="20"/>
      <c r="Q178" s="20"/>
      <c r="R178" s="20"/>
      <c r="S178" s="20"/>
      <c r="T178" s="20"/>
      <c r="U178" s="53"/>
      <c r="V178" s="100"/>
      <c r="W178" s="104"/>
      <c r="X178" s="103"/>
      <c r="Y178" s="104"/>
      <c r="Z178" s="104"/>
      <c r="AA178" s="104"/>
      <c r="AB178" s="104"/>
      <c r="AC178" s="104"/>
      <c r="AE178" s="27"/>
    </row>
    <row r="179" spans="1:31" s="17" customFormat="1" ht="53.25" hidden="1" customHeight="1" x14ac:dyDescent="0.25">
      <c r="A179" s="9"/>
      <c r="B179" s="21"/>
      <c r="C179" s="56" t="s">
        <v>322</v>
      </c>
      <c r="D179" s="185">
        <v>4487340</v>
      </c>
      <c r="E179" s="34"/>
      <c r="F179" s="34"/>
      <c r="G179" s="34"/>
      <c r="H179" s="20"/>
      <c r="I179" s="20"/>
      <c r="J179" s="20"/>
      <c r="K179" s="20"/>
      <c r="L179" s="20"/>
      <c r="M179" s="20"/>
      <c r="N179" s="20"/>
      <c r="O179" s="20"/>
      <c r="P179" s="20"/>
      <c r="Q179" s="20"/>
      <c r="R179" s="20"/>
      <c r="S179" s="20"/>
      <c r="T179" s="20"/>
      <c r="U179" s="53"/>
      <c r="V179" s="100"/>
      <c r="W179" s="104"/>
      <c r="X179" s="103"/>
      <c r="Y179" s="104"/>
      <c r="Z179" s="104"/>
      <c r="AA179" s="104"/>
      <c r="AB179" s="104"/>
      <c r="AC179" s="104"/>
      <c r="AE179" s="27"/>
    </row>
    <row r="180" spans="1:31" s="17" customFormat="1" ht="69.75" hidden="1" customHeight="1" x14ac:dyDescent="0.25">
      <c r="A180" s="9"/>
      <c r="B180" s="21"/>
      <c r="C180" s="56" t="s">
        <v>323</v>
      </c>
      <c r="D180" s="185">
        <v>4895280</v>
      </c>
      <c r="E180" s="34"/>
      <c r="F180" s="34"/>
      <c r="G180" s="34"/>
      <c r="H180" s="20"/>
      <c r="I180" s="20"/>
      <c r="J180" s="20"/>
      <c r="K180" s="20"/>
      <c r="L180" s="20"/>
      <c r="M180" s="20"/>
      <c r="N180" s="20"/>
      <c r="O180" s="20"/>
      <c r="P180" s="20"/>
      <c r="Q180" s="20"/>
      <c r="R180" s="20"/>
      <c r="S180" s="20"/>
      <c r="T180" s="20"/>
      <c r="U180" s="53"/>
      <c r="V180" s="100"/>
      <c r="W180" s="104"/>
      <c r="X180" s="103"/>
      <c r="Y180" s="104"/>
      <c r="Z180" s="104"/>
      <c r="AA180" s="104"/>
      <c r="AB180" s="104"/>
      <c r="AC180" s="104"/>
      <c r="AE180" s="27"/>
    </row>
    <row r="181" spans="1:31" s="17" customFormat="1" ht="60.75" hidden="1" customHeight="1" x14ac:dyDescent="0.25">
      <c r="A181" s="9"/>
      <c r="B181" s="21"/>
      <c r="C181" s="56" t="s">
        <v>324</v>
      </c>
      <c r="D181" s="185">
        <v>3263520</v>
      </c>
      <c r="E181" s="34"/>
      <c r="F181" s="34"/>
      <c r="G181" s="34"/>
      <c r="H181" s="20"/>
      <c r="I181" s="20"/>
      <c r="J181" s="20"/>
      <c r="K181" s="20"/>
      <c r="L181" s="20"/>
      <c r="M181" s="20"/>
      <c r="N181" s="20"/>
      <c r="O181" s="20"/>
      <c r="P181" s="20"/>
      <c r="Q181" s="20"/>
      <c r="R181" s="20"/>
      <c r="S181" s="20"/>
      <c r="T181" s="20"/>
      <c r="U181" s="53"/>
      <c r="V181" s="100"/>
      <c r="W181" s="104"/>
      <c r="X181" s="103"/>
      <c r="Y181" s="104"/>
      <c r="Z181" s="104"/>
      <c r="AA181" s="104"/>
      <c r="AB181" s="104"/>
      <c r="AC181" s="104"/>
      <c r="AE181" s="27"/>
    </row>
    <row r="182" spans="1:31" s="17" customFormat="1" ht="60.75" hidden="1" customHeight="1" x14ac:dyDescent="0.25">
      <c r="A182" s="9"/>
      <c r="B182" s="21"/>
      <c r="C182" s="56" t="s">
        <v>325</v>
      </c>
      <c r="D182" s="185">
        <v>3263520</v>
      </c>
      <c r="E182" s="34"/>
      <c r="F182" s="34"/>
      <c r="G182" s="34"/>
      <c r="H182" s="20"/>
      <c r="I182" s="20"/>
      <c r="J182" s="20"/>
      <c r="K182" s="20"/>
      <c r="L182" s="20"/>
      <c r="M182" s="20"/>
      <c r="N182" s="20"/>
      <c r="O182" s="20"/>
      <c r="P182" s="20"/>
      <c r="Q182" s="20"/>
      <c r="R182" s="20"/>
      <c r="S182" s="20"/>
      <c r="T182" s="20"/>
      <c r="U182" s="53"/>
      <c r="V182" s="100"/>
      <c r="W182" s="104"/>
      <c r="X182" s="103"/>
      <c r="Y182" s="104"/>
      <c r="Z182" s="104"/>
      <c r="AA182" s="104"/>
      <c r="AB182" s="104"/>
      <c r="AC182" s="104"/>
      <c r="AE182" s="27"/>
    </row>
    <row r="183" spans="1:31" s="17" customFormat="1" ht="60.75" hidden="1" customHeight="1" x14ac:dyDescent="0.25">
      <c r="A183" s="9"/>
      <c r="B183" s="21"/>
      <c r="C183" s="56" t="s">
        <v>326</v>
      </c>
      <c r="D183" s="185">
        <v>4079400</v>
      </c>
      <c r="E183" s="34"/>
      <c r="F183" s="34"/>
      <c r="G183" s="34"/>
      <c r="H183" s="20"/>
      <c r="I183" s="20"/>
      <c r="J183" s="20"/>
      <c r="K183" s="20"/>
      <c r="L183" s="20"/>
      <c r="M183" s="20"/>
      <c r="N183" s="20"/>
      <c r="O183" s="20"/>
      <c r="P183" s="20"/>
      <c r="Q183" s="20"/>
      <c r="R183" s="20"/>
      <c r="S183" s="20"/>
      <c r="T183" s="20"/>
      <c r="U183" s="53"/>
      <c r="V183" s="100"/>
      <c r="W183" s="104"/>
      <c r="X183" s="103"/>
      <c r="Y183" s="104"/>
      <c r="Z183" s="104"/>
      <c r="AA183" s="104"/>
      <c r="AB183" s="104"/>
      <c r="AC183" s="104"/>
      <c r="AE183" s="27"/>
    </row>
    <row r="184" spans="1:31" s="17" customFormat="1" ht="63.75" hidden="1" customHeight="1" x14ac:dyDescent="0.25">
      <c r="A184" s="9"/>
      <c r="B184" s="21"/>
      <c r="C184" s="56" t="s">
        <v>324</v>
      </c>
      <c r="D184" s="185">
        <v>4487340</v>
      </c>
      <c r="E184" s="34"/>
      <c r="F184" s="34"/>
      <c r="G184" s="34"/>
      <c r="H184" s="20"/>
      <c r="I184" s="20"/>
      <c r="J184" s="20"/>
      <c r="K184" s="20"/>
      <c r="L184" s="20"/>
      <c r="M184" s="20"/>
      <c r="N184" s="20"/>
      <c r="O184" s="20"/>
      <c r="P184" s="20"/>
      <c r="Q184" s="20"/>
      <c r="R184" s="20"/>
      <c r="S184" s="20"/>
      <c r="T184" s="20"/>
      <c r="U184" s="53"/>
      <c r="V184" s="100"/>
      <c r="W184" s="104"/>
      <c r="X184" s="103"/>
      <c r="Y184" s="104"/>
      <c r="Z184" s="104"/>
      <c r="AA184" s="104"/>
      <c r="AB184" s="104"/>
      <c r="AC184" s="104"/>
      <c r="AE184" s="27"/>
    </row>
    <row r="185" spans="1:31" s="17" customFormat="1" ht="63.75" hidden="1" customHeight="1" x14ac:dyDescent="0.25">
      <c r="A185" s="9"/>
      <c r="B185" s="21"/>
      <c r="C185" s="56" t="s">
        <v>325</v>
      </c>
      <c r="D185" s="185">
        <v>3671460</v>
      </c>
      <c r="E185" s="34"/>
      <c r="F185" s="34"/>
      <c r="G185" s="34"/>
      <c r="H185" s="20"/>
      <c r="I185" s="20"/>
      <c r="J185" s="20"/>
      <c r="K185" s="20"/>
      <c r="L185" s="20"/>
      <c r="M185" s="20"/>
      <c r="N185" s="20"/>
      <c r="O185" s="20"/>
      <c r="P185" s="20"/>
      <c r="Q185" s="20"/>
      <c r="R185" s="20"/>
      <c r="S185" s="20"/>
      <c r="T185" s="20"/>
      <c r="U185" s="53"/>
      <c r="V185" s="100"/>
      <c r="W185" s="104"/>
      <c r="X185" s="103"/>
      <c r="Y185" s="104"/>
      <c r="Z185" s="104"/>
      <c r="AA185" s="104"/>
      <c r="AB185" s="104"/>
      <c r="AC185" s="104"/>
      <c r="AE185" s="27"/>
    </row>
    <row r="186" spans="1:31" s="17" customFormat="1" ht="63.75" hidden="1" customHeight="1" x14ac:dyDescent="0.25">
      <c r="A186" s="9"/>
      <c r="B186" s="21"/>
      <c r="C186" s="56" t="s">
        <v>326</v>
      </c>
      <c r="D186" s="185">
        <v>3263520</v>
      </c>
      <c r="E186" s="34"/>
      <c r="F186" s="34"/>
      <c r="G186" s="34"/>
      <c r="H186" s="20"/>
      <c r="I186" s="20"/>
      <c r="J186" s="20"/>
      <c r="K186" s="20"/>
      <c r="L186" s="20"/>
      <c r="M186" s="20"/>
      <c r="N186" s="20"/>
      <c r="O186" s="20"/>
      <c r="P186" s="20"/>
      <c r="Q186" s="20"/>
      <c r="R186" s="20"/>
      <c r="S186" s="20"/>
      <c r="T186" s="20"/>
      <c r="U186" s="53"/>
      <c r="V186" s="100"/>
      <c r="W186" s="104"/>
      <c r="X186" s="103"/>
      <c r="Y186" s="104"/>
      <c r="Z186" s="104"/>
      <c r="AA186" s="104"/>
      <c r="AB186" s="104"/>
      <c r="AC186" s="104"/>
      <c r="AE186" s="27"/>
    </row>
    <row r="187" spans="1:31" s="17" customFormat="1" ht="67.5" hidden="1" customHeight="1" x14ac:dyDescent="0.25">
      <c r="A187" s="9"/>
      <c r="B187" s="21"/>
      <c r="C187" s="56" t="s">
        <v>327</v>
      </c>
      <c r="D187" s="185">
        <v>4487340</v>
      </c>
      <c r="E187" s="34"/>
      <c r="F187" s="34"/>
      <c r="G187" s="34"/>
      <c r="H187" s="20"/>
      <c r="I187" s="20"/>
      <c r="J187" s="20"/>
      <c r="K187" s="20"/>
      <c r="L187" s="20"/>
      <c r="M187" s="20"/>
      <c r="N187" s="20"/>
      <c r="O187" s="20"/>
      <c r="P187" s="20"/>
      <c r="Q187" s="20"/>
      <c r="R187" s="20"/>
      <c r="S187" s="20"/>
      <c r="T187" s="20"/>
      <c r="U187" s="53"/>
      <c r="V187" s="100"/>
      <c r="W187" s="104"/>
      <c r="X187" s="103"/>
      <c r="Y187" s="104"/>
      <c r="Z187" s="104"/>
      <c r="AA187" s="104"/>
      <c r="AB187" s="104"/>
      <c r="AC187" s="104"/>
      <c r="AE187" s="27"/>
    </row>
    <row r="188" spans="1:31" s="17" customFormat="1" ht="67.5" hidden="1" customHeight="1" x14ac:dyDescent="0.25">
      <c r="A188" s="9"/>
      <c r="B188" s="21"/>
      <c r="C188" s="56" t="s">
        <v>328</v>
      </c>
      <c r="D188" s="185">
        <v>3671460</v>
      </c>
      <c r="E188" s="34"/>
      <c r="F188" s="34"/>
      <c r="G188" s="34"/>
      <c r="H188" s="20"/>
      <c r="I188" s="20"/>
      <c r="J188" s="20"/>
      <c r="K188" s="20"/>
      <c r="L188" s="20"/>
      <c r="M188" s="20"/>
      <c r="N188" s="20"/>
      <c r="O188" s="20"/>
      <c r="P188" s="20"/>
      <c r="Q188" s="20"/>
      <c r="R188" s="20"/>
      <c r="S188" s="20"/>
      <c r="T188" s="20"/>
      <c r="U188" s="53"/>
      <c r="V188" s="100"/>
      <c r="W188" s="104"/>
      <c r="X188" s="103"/>
      <c r="Y188" s="104"/>
      <c r="Z188" s="104"/>
      <c r="AA188" s="104"/>
      <c r="AB188" s="104"/>
      <c r="AC188" s="104"/>
      <c r="AE188" s="27"/>
    </row>
    <row r="189" spans="1:31" s="17" customFormat="1" ht="67.5" hidden="1" customHeight="1" x14ac:dyDescent="0.25">
      <c r="A189" s="9"/>
      <c r="B189" s="21"/>
      <c r="C189" s="56" t="s">
        <v>329</v>
      </c>
      <c r="D189" s="185">
        <v>3263520</v>
      </c>
      <c r="E189" s="34"/>
      <c r="F189" s="34"/>
      <c r="G189" s="34"/>
      <c r="H189" s="20"/>
      <c r="I189" s="20"/>
      <c r="J189" s="20"/>
      <c r="K189" s="20"/>
      <c r="L189" s="20"/>
      <c r="M189" s="20"/>
      <c r="N189" s="20"/>
      <c r="O189" s="20"/>
      <c r="P189" s="20"/>
      <c r="Q189" s="20"/>
      <c r="R189" s="20"/>
      <c r="S189" s="20"/>
      <c r="T189" s="20"/>
      <c r="U189" s="53"/>
      <c r="V189" s="100"/>
      <c r="W189" s="104"/>
      <c r="X189" s="103"/>
      <c r="Y189" s="104"/>
      <c r="Z189" s="104"/>
      <c r="AA189" s="104"/>
      <c r="AB189" s="104"/>
      <c r="AC189" s="104"/>
      <c r="AE189" s="27"/>
    </row>
    <row r="190" spans="1:31" s="17" customFormat="1" ht="68.25" hidden="1" customHeight="1" x14ac:dyDescent="0.25">
      <c r="A190" s="9"/>
      <c r="B190" s="21"/>
      <c r="C190" s="56" t="s">
        <v>330</v>
      </c>
      <c r="D190" s="185">
        <v>4079400</v>
      </c>
      <c r="E190" s="34"/>
      <c r="F190" s="34"/>
      <c r="G190" s="34"/>
      <c r="H190" s="20"/>
      <c r="I190" s="20"/>
      <c r="J190" s="20"/>
      <c r="K190" s="20"/>
      <c r="L190" s="20"/>
      <c r="M190" s="20"/>
      <c r="N190" s="20"/>
      <c r="O190" s="20"/>
      <c r="P190" s="20"/>
      <c r="Q190" s="20"/>
      <c r="R190" s="20"/>
      <c r="S190" s="20"/>
      <c r="T190" s="20"/>
      <c r="U190" s="53"/>
      <c r="V190" s="100"/>
      <c r="W190" s="104"/>
      <c r="X190" s="103"/>
      <c r="Y190" s="104"/>
      <c r="Z190" s="104"/>
      <c r="AA190" s="104"/>
      <c r="AB190" s="104"/>
      <c r="AC190" s="104"/>
      <c r="AE190" s="27"/>
    </row>
    <row r="191" spans="1:31" s="17" customFormat="1" ht="68.25" hidden="1" customHeight="1" x14ac:dyDescent="0.25">
      <c r="A191" s="9"/>
      <c r="B191" s="21"/>
      <c r="C191" s="56" t="s">
        <v>331</v>
      </c>
      <c r="D191" s="185">
        <v>4079400</v>
      </c>
      <c r="E191" s="34"/>
      <c r="F191" s="34"/>
      <c r="G191" s="34"/>
      <c r="H191" s="20"/>
      <c r="I191" s="20"/>
      <c r="J191" s="20"/>
      <c r="K191" s="20"/>
      <c r="L191" s="20"/>
      <c r="M191" s="20"/>
      <c r="N191" s="20"/>
      <c r="O191" s="20"/>
      <c r="P191" s="20"/>
      <c r="Q191" s="20"/>
      <c r="R191" s="20"/>
      <c r="S191" s="20"/>
      <c r="T191" s="20"/>
      <c r="U191" s="53"/>
      <c r="V191" s="100"/>
      <c r="W191" s="104"/>
      <c r="X191" s="103"/>
      <c r="Y191" s="104"/>
      <c r="Z191" s="104"/>
      <c r="AA191" s="104"/>
      <c r="AB191" s="104"/>
      <c r="AC191" s="104"/>
      <c r="AE191" s="27"/>
    </row>
    <row r="192" spans="1:31" s="17" customFormat="1" ht="68.25" hidden="1" customHeight="1" x14ac:dyDescent="0.25">
      <c r="A192" s="9"/>
      <c r="B192" s="21"/>
      <c r="C192" s="56" t="s">
        <v>332</v>
      </c>
      <c r="D192" s="201">
        <v>4895280</v>
      </c>
      <c r="E192" s="34"/>
      <c r="F192" s="34"/>
      <c r="G192" s="34"/>
      <c r="H192" s="20"/>
      <c r="I192" s="20"/>
      <c r="J192" s="20"/>
      <c r="K192" s="20"/>
      <c r="L192" s="20"/>
      <c r="M192" s="20"/>
      <c r="N192" s="20"/>
      <c r="O192" s="20"/>
      <c r="P192" s="20"/>
      <c r="Q192" s="20"/>
      <c r="R192" s="20"/>
      <c r="S192" s="20"/>
      <c r="T192" s="20"/>
      <c r="U192" s="53"/>
      <c r="V192" s="100"/>
      <c r="W192" s="104"/>
      <c r="X192" s="103"/>
      <c r="Y192" s="104"/>
      <c r="Z192" s="104"/>
      <c r="AA192" s="104"/>
      <c r="AB192" s="104"/>
      <c r="AC192" s="104"/>
      <c r="AE192" s="27"/>
    </row>
    <row r="193" spans="1:31" s="17" customFormat="1" ht="60.75" hidden="1" customHeight="1" x14ac:dyDescent="0.25">
      <c r="A193" s="9"/>
      <c r="B193" s="21"/>
      <c r="C193" s="56" t="s">
        <v>333</v>
      </c>
      <c r="D193" s="201">
        <v>4487340</v>
      </c>
      <c r="E193" s="34"/>
      <c r="F193" s="34"/>
      <c r="G193" s="34"/>
      <c r="H193" s="20"/>
      <c r="I193" s="20"/>
      <c r="J193" s="20"/>
      <c r="K193" s="20"/>
      <c r="L193" s="20"/>
      <c r="M193" s="20"/>
      <c r="N193" s="20"/>
      <c r="O193" s="20"/>
      <c r="P193" s="20"/>
      <c r="Q193" s="20"/>
      <c r="R193" s="20"/>
      <c r="S193" s="20"/>
      <c r="T193" s="20"/>
      <c r="U193" s="53"/>
      <c r="V193" s="100"/>
      <c r="W193" s="104"/>
      <c r="X193" s="103"/>
      <c r="Y193" s="104"/>
      <c r="Z193" s="104"/>
      <c r="AA193" s="104"/>
      <c r="AB193" s="104"/>
      <c r="AC193" s="104"/>
      <c r="AE193" s="27"/>
    </row>
    <row r="194" spans="1:31" s="17" customFormat="1" ht="60.75" hidden="1" customHeight="1" x14ac:dyDescent="0.25">
      <c r="A194" s="9"/>
      <c r="B194" s="21"/>
      <c r="C194" s="56" t="s">
        <v>334</v>
      </c>
      <c r="D194" s="201">
        <v>4487340</v>
      </c>
      <c r="E194" s="34"/>
      <c r="F194" s="34"/>
      <c r="G194" s="34"/>
      <c r="H194" s="20"/>
      <c r="I194" s="20"/>
      <c r="J194" s="20"/>
      <c r="K194" s="20"/>
      <c r="L194" s="20"/>
      <c r="M194" s="20"/>
      <c r="N194" s="20"/>
      <c r="O194" s="20"/>
      <c r="P194" s="20"/>
      <c r="Q194" s="20"/>
      <c r="R194" s="20"/>
      <c r="S194" s="20"/>
      <c r="T194" s="20"/>
      <c r="U194" s="53"/>
      <c r="V194" s="100"/>
      <c r="W194" s="104"/>
      <c r="X194" s="103"/>
      <c r="Y194" s="104"/>
      <c r="Z194" s="104"/>
      <c r="AA194" s="104"/>
      <c r="AB194" s="104"/>
      <c r="AC194" s="104"/>
      <c r="AE194" s="27"/>
    </row>
    <row r="195" spans="1:31" s="17" customFormat="1" ht="60.75" hidden="1" customHeight="1" x14ac:dyDescent="0.25">
      <c r="A195" s="9"/>
      <c r="B195" s="21"/>
      <c r="C195" s="56" t="s">
        <v>335</v>
      </c>
      <c r="D195" s="201">
        <v>3263520</v>
      </c>
      <c r="E195" s="34"/>
      <c r="F195" s="34"/>
      <c r="G195" s="34"/>
      <c r="H195" s="20"/>
      <c r="I195" s="20"/>
      <c r="J195" s="20"/>
      <c r="K195" s="20"/>
      <c r="L195" s="20"/>
      <c r="M195" s="20"/>
      <c r="N195" s="20"/>
      <c r="O195" s="20"/>
      <c r="P195" s="20"/>
      <c r="Q195" s="20"/>
      <c r="R195" s="20"/>
      <c r="S195" s="20"/>
      <c r="T195" s="20"/>
      <c r="U195" s="53"/>
      <c r="V195" s="100"/>
      <c r="W195" s="104"/>
      <c r="X195" s="103"/>
      <c r="Y195" s="104"/>
      <c r="Z195" s="104"/>
      <c r="AA195" s="104"/>
      <c r="AB195" s="104"/>
      <c r="AC195" s="104"/>
      <c r="AE195" s="27"/>
    </row>
    <row r="196" spans="1:31" s="17" customFormat="1" ht="60.75" hidden="1" customHeight="1" x14ac:dyDescent="0.25">
      <c r="A196" s="9"/>
      <c r="B196" s="21"/>
      <c r="C196" s="56" t="s">
        <v>336</v>
      </c>
      <c r="D196" s="201">
        <v>2447640</v>
      </c>
      <c r="E196" s="34"/>
      <c r="F196" s="34"/>
      <c r="G196" s="34"/>
      <c r="H196" s="20"/>
      <c r="I196" s="20"/>
      <c r="J196" s="20"/>
      <c r="K196" s="20"/>
      <c r="L196" s="20"/>
      <c r="M196" s="20"/>
      <c r="N196" s="20"/>
      <c r="O196" s="20"/>
      <c r="P196" s="20"/>
      <c r="Q196" s="20"/>
      <c r="R196" s="20"/>
      <c r="S196" s="20"/>
      <c r="T196" s="20"/>
      <c r="U196" s="53"/>
      <c r="V196" s="100"/>
      <c r="W196" s="104"/>
      <c r="X196" s="103"/>
      <c r="Y196" s="104"/>
      <c r="Z196" s="104"/>
      <c r="AA196" s="104"/>
      <c r="AB196" s="104"/>
      <c r="AC196" s="104"/>
      <c r="AE196" s="27"/>
    </row>
    <row r="197" spans="1:31" s="168" customFormat="1" ht="51.75" hidden="1" customHeight="1" x14ac:dyDescent="0.25">
      <c r="A197" s="161"/>
      <c r="B197" s="170"/>
      <c r="C197" s="171" t="s">
        <v>337</v>
      </c>
      <c r="D197" s="202">
        <f>51054085-20000000</f>
        <v>31054085</v>
      </c>
      <c r="E197" s="164"/>
      <c r="F197" s="164"/>
      <c r="G197" s="164"/>
      <c r="H197" s="178"/>
      <c r="I197" s="178"/>
      <c r="J197" s="178"/>
      <c r="K197" s="178"/>
      <c r="L197" s="178"/>
      <c r="M197" s="178"/>
      <c r="N197" s="178"/>
      <c r="O197" s="178"/>
      <c r="P197" s="178"/>
      <c r="Q197" s="178"/>
      <c r="R197" s="178"/>
      <c r="S197" s="178"/>
      <c r="T197" s="178"/>
      <c r="U197" s="166"/>
      <c r="V197" s="166"/>
      <c r="W197" s="165"/>
      <c r="X197" s="167"/>
      <c r="Y197" s="165"/>
      <c r="Z197" s="165"/>
      <c r="AA197" s="165"/>
      <c r="AB197" s="165"/>
      <c r="AC197" s="165"/>
      <c r="AE197" s="169"/>
    </row>
    <row r="198" spans="1:31" s="17" customFormat="1" ht="35.25" hidden="1" customHeight="1" x14ac:dyDescent="0.25">
      <c r="A198" s="9"/>
      <c r="B198" s="21"/>
      <c r="C198" s="56" t="s">
        <v>338</v>
      </c>
      <c r="D198" s="201">
        <v>47519602</v>
      </c>
      <c r="E198" s="34"/>
      <c r="F198" s="34"/>
      <c r="G198" s="34"/>
      <c r="H198" s="20"/>
      <c r="I198" s="20"/>
      <c r="J198" s="20"/>
      <c r="K198" s="20"/>
      <c r="L198" s="20"/>
      <c r="M198" s="20"/>
      <c r="N198" s="20"/>
      <c r="O198" s="20"/>
      <c r="P198" s="20"/>
      <c r="Q198" s="20"/>
      <c r="R198" s="20"/>
      <c r="S198" s="20"/>
      <c r="T198" s="20"/>
      <c r="U198" s="53"/>
      <c r="V198" s="100"/>
      <c r="W198" s="104"/>
      <c r="X198" s="103"/>
      <c r="Y198" s="104"/>
      <c r="Z198" s="104"/>
      <c r="AA198" s="104"/>
      <c r="AB198" s="104"/>
      <c r="AC198" s="104"/>
      <c r="AE198" s="27"/>
    </row>
    <row r="199" spans="1:31" s="168" customFormat="1" ht="84" hidden="1" customHeight="1" x14ac:dyDescent="0.25">
      <c r="A199" s="161"/>
      <c r="B199" s="170"/>
      <c r="C199" s="171" t="s">
        <v>356</v>
      </c>
      <c r="D199" s="202">
        <v>12421740</v>
      </c>
      <c r="E199" s="172"/>
      <c r="F199" s="164"/>
      <c r="G199" s="164"/>
      <c r="H199" s="178"/>
      <c r="I199" s="178"/>
      <c r="J199" s="178"/>
      <c r="K199" s="178"/>
      <c r="L199" s="178"/>
      <c r="M199" s="178"/>
      <c r="N199" s="178"/>
      <c r="O199" s="178"/>
      <c r="P199" s="178"/>
      <c r="Q199" s="178"/>
      <c r="R199" s="178"/>
      <c r="S199" s="178"/>
      <c r="T199" s="178"/>
      <c r="U199" s="166"/>
      <c r="V199" s="166"/>
      <c r="W199" s="165"/>
      <c r="X199" s="167"/>
      <c r="Y199" s="165"/>
      <c r="Z199" s="165"/>
      <c r="AA199" s="165"/>
      <c r="AB199" s="165"/>
      <c r="AC199" s="165"/>
      <c r="AE199" s="169"/>
    </row>
    <row r="200" spans="1:31" s="168" customFormat="1" ht="69.75" hidden="1" customHeight="1" x14ac:dyDescent="0.25">
      <c r="A200" s="161"/>
      <c r="B200" s="170"/>
      <c r="C200" s="171" t="s">
        <v>357</v>
      </c>
      <c r="D200" s="202">
        <v>149901800</v>
      </c>
      <c r="E200" s="164"/>
      <c r="F200" s="164"/>
      <c r="G200" s="164"/>
      <c r="H200" s="178"/>
      <c r="I200" s="178"/>
      <c r="J200" s="178"/>
      <c r="K200" s="178"/>
      <c r="L200" s="178"/>
      <c r="M200" s="178"/>
      <c r="N200" s="178"/>
      <c r="O200" s="178"/>
      <c r="P200" s="178"/>
      <c r="Q200" s="178"/>
      <c r="R200" s="178"/>
      <c r="S200" s="178"/>
      <c r="T200" s="178"/>
      <c r="U200" s="166"/>
      <c r="V200" s="166"/>
      <c r="W200" s="165"/>
      <c r="X200" s="167"/>
      <c r="Y200" s="165"/>
      <c r="Z200" s="165"/>
      <c r="AA200" s="165"/>
      <c r="AB200" s="165"/>
      <c r="AC200" s="165"/>
      <c r="AE200" s="169"/>
    </row>
    <row r="201" spans="1:31" s="168" customFormat="1" ht="42" hidden="1" customHeight="1" x14ac:dyDescent="0.25">
      <c r="A201" s="161"/>
      <c r="B201" s="170"/>
      <c r="C201" s="171" t="s">
        <v>369</v>
      </c>
      <c r="D201" s="202">
        <v>91300000</v>
      </c>
      <c r="E201" s="164"/>
      <c r="F201" s="164"/>
      <c r="G201" s="164"/>
      <c r="H201" s="178"/>
      <c r="I201" s="178"/>
      <c r="J201" s="178"/>
      <c r="K201" s="178"/>
      <c r="L201" s="178"/>
      <c r="M201" s="178"/>
      <c r="N201" s="178"/>
      <c r="O201" s="178"/>
      <c r="P201" s="178"/>
      <c r="Q201" s="178"/>
      <c r="R201" s="178"/>
      <c r="S201" s="178"/>
      <c r="T201" s="178"/>
      <c r="U201" s="166"/>
      <c r="V201" s="166"/>
      <c r="W201" s="165"/>
      <c r="X201" s="167"/>
      <c r="Y201" s="165"/>
      <c r="Z201" s="165"/>
      <c r="AA201" s="165"/>
      <c r="AB201" s="165"/>
      <c r="AC201" s="165"/>
      <c r="AE201" s="169"/>
    </row>
    <row r="202" spans="1:31" s="168" customFormat="1" ht="42" hidden="1" customHeight="1" x14ac:dyDescent="0.25">
      <c r="A202" s="161"/>
      <c r="B202" s="170"/>
      <c r="C202" s="171" t="s">
        <v>358</v>
      </c>
      <c r="D202" s="202">
        <v>83994500</v>
      </c>
      <c r="E202" s="173"/>
      <c r="F202" s="164"/>
      <c r="G202" s="164"/>
      <c r="H202" s="178"/>
      <c r="I202" s="178"/>
      <c r="J202" s="178"/>
      <c r="K202" s="178"/>
      <c r="L202" s="178"/>
      <c r="M202" s="178"/>
      <c r="N202" s="178"/>
      <c r="O202" s="178"/>
      <c r="P202" s="178"/>
      <c r="Q202" s="178"/>
      <c r="R202" s="178"/>
      <c r="S202" s="178"/>
      <c r="T202" s="178"/>
      <c r="U202" s="166"/>
      <c r="V202" s="166"/>
      <c r="W202" s="165"/>
      <c r="X202" s="167"/>
      <c r="Y202" s="165"/>
      <c r="Z202" s="165"/>
      <c r="AA202" s="165"/>
      <c r="AB202" s="165"/>
      <c r="AC202" s="165"/>
      <c r="AE202" s="169"/>
    </row>
    <row r="203" spans="1:31" s="168" customFormat="1" ht="42" hidden="1" customHeight="1" x14ac:dyDescent="0.25">
      <c r="A203" s="161"/>
      <c r="B203" s="170"/>
      <c r="C203" s="171" t="s">
        <v>367</v>
      </c>
      <c r="D203" s="202">
        <v>73220000</v>
      </c>
      <c r="E203" s="173"/>
      <c r="F203" s="164"/>
      <c r="G203" s="164"/>
      <c r="H203" s="178"/>
      <c r="I203" s="178"/>
      <c r="J203" s="178"/>
      <c r="K203" s="178"/>
      <c r="L203" s="178"/>
      <c r="M203" s="178"/>
      <c r="N203" s="178"/>
      <c r="O203" s="178"/>
      <c r="P203" s="178"/>
      <c r="Q203" s="178"/>
      <c r="R203" s="178"/>
      <c r="S203" s="178"/>
      <c r="T203" s="178"/>
      <c r="U203" s="166"/>
      <c r="V203" s="166"/>
      <c r="W203" s="165"/>
      <c r="X203" s="167"/>
      <c r="Y203" s="165"/>
      <c r="Z203" s="165"/>
      <c r="AA203" s="165"/>
      <c r="AB203" s="165"/>
      <c r="AC203" s="165"/>
      <c r="AE203" s="169"/>
    </row>
    <row r="204" spans="1:31" s="168" customFormat="1" ht="42" hidden="1" customHeight="1" x14ac:dyDescent="0.25">
      <c r="A204" s="161"/>
      <c r="B204" s="170"/>
      <c r="C204" s="171" t="s">
        <v>368</v>
      </c>
      <c r="D204" s="202">
        <v>76248744</v>
      </c>
      <c r="E204" s="173"/>
      <c r="F204" s="164"/>
      <c r="G204" s="164"/>
      <c r="H204" s="178"/>
      <c r="I204" s="178"/>
      <c r="J204" s="178"/>
      <c r="K204" s="178"/>
      <c r="L204" s="178"/>
      <c r="M204" s="178"/>
      <c r="N204" s="178"/>
      <c r="O204" s="178"/>
      <c r="P204" s="178"/>
      <c r="Q204" s="178"/>
      <c r="R204" s="178"/>
      <c r="S204" s="178"/>
      <c r="T204" s="178"/>
      <c r="U204" s="166"/>
      <c r="V204" s="166"/>
      <c r="W204" s="165"/>
      <c r="X204" s="167"/>
      <c r="Y204" s="165"/>
      <c r="Z204" s="165"/>
      <c r="AA204" s="165"/>
      <c r="AB204" s="165"/>
      <c r="AC204" s="165"/>
      <c r="AE204" s="169"/>
    </row>
    <row r="205" spans="1:31" s="17" customFormat="1" ht="53.25" hidden="1" customHeight="1" x14ac:dyDescent="0.25">
      <c r="A205" s="9"/>
      <c r="B205" s="21"/>
      <c r="C205" s="56" t="s">
        <v>339</v>
      </c>
      <c r="D205" s="201">
        <v>20000000</v>
      </c>
      <c r="E205" s="158"/>
      <c r="F205" s="136"/>
      <c r="G205" s="34"/>
      <c r="H205" s="20"/>
      <c r="I205" s="20"/>
      <c r="J205" s="20"/>
      <c r="K205" s="20"/>
      <c r="L205" s="20"/>
      <c r="M205" s="20"/>
      <c r="N205" s="20"/>
      <c r="O205" s="20"/>
      <c r="P205" s="20"/>
      <c r="Q205" s="20"/>
      <c r="R205" s="20"/>
      <c r="S205" s="20"/>
      <c r="T205" s="20"/>
      <c r="U205" s="53"/>
      <c r="V205" s="100"/>
      <c r="W205" s="104"/>
      <c r="X205" s="103"/>
      <c r="Y205" s="104"/>
      <c r="Z205" s="104"/>
      <c r="AA205" s="104"/>
      <c r="AB205" s="104"/>
      <c r="AC205" s="104"/>
      <c r="AE205" s="27"/>
    </row>
    <row r="206" spans="1:31" s="48" customFormat="1" ht="50.25" customHeight="1" x14ac:dyDescent="0.25">
      <c r="A206" s="19"/>
      <c r="B206" s="21">
        <v>2</v>
      </c>
      <c r="C206" s="84" t="s">
        <v>26</v>
      </c>
      <c r="D206" s="115">
        <f>SUM(D207:D220)</f>
        <v>459426260</v>
      </c>
      <c r="E206" s="85" t="s">
        <v>280</v>
      </c>
      <c r="F206" s="85" t="s">
        <v>281</v>
      </c>
      <c r="G206" s="85" t="s">
        <v>274</v>
      </c>
      <c r="H206" s="86">
        <v>285491849</v>
      </c>
      <c r="I206" s="86"/>
      <c r="J206" s="86"/>
      <c r="K206" s="87"/>
      <c r="L206" s="86">
        <v>173934411</v>
      </c>
      <c r="M206" s="86"/>
      <c r="N206" s="86"/>
      <c r="O206" s="86"/>
      <c r="P206" s="86"/>
      <c r="Q206" s="86"/>
      <c r="R206" s="86"/>
      <c r="S206" s="86"/>
      <c r="T206" s="86">
        <f t="shared" si="6"/>
        <v>459426260</v>
      </c>
      <c r="U206" s="53"/>
      <c r="V206" s="100"/>
      <c r="W206" s="107"/>
      <c r="X206" s="103"/>
      <c r="Y206" s="108"/>
      <c r="Z206" s="107"/>
      <c r="AA206" s="107"/>
      <c r="AB206" s="107"/>
      <c r="AC206" s="107"/>
    </row>
    <row r="207" spans="1:31" s="17" customFormat="1" ht="41.25" hidden="1" customHeight="1" x14ac:dyDescent="0.25">
      <c r="A207" s="9"/>
      <c r="B207" s="21"/>
      <c r="C207" s="43" t="s">
        <v>126</v>
      </c>
      <c r="D207" s="185">
        <v>113817600</v>
      </c>
      <c r="E207" s="34"/>
      <c r="F207" s="34"/>
      <c r="G207" s="34"/>
      <c r="H207" s="20"/>
      <c r="I207" s="20"/>
      <c r="J207" s="20"/>
      <c r="K207" s="47"/>
      <c r="L207" s="20"/>
      <c r="M207" s="20"/>
      <c r="N207" s="20"/>
      <c r="O207" s="20"/>
      <c r="P207" s="20"/>
      <c r="Q207" s="20"/>
      <c r="R207" s="20"/>
      <c r="S207" s="20"/>
      <c r="T207" s="20"/>
      <c r="U207" s="53"/>
      <c r="V207" s="100"/>
      <c r="W207" s="104"/>
      <c r="X207" s="103"/>
      <c r="Y207" s="105"/>
      <c r="Z207" s="104"/>
      <c r="AA207" s="104"/>
      <c r="AB207" s="104"/>
      <c r="AC207" s="104"/>
    </row>
    <row r="208" spans="1:31" s="17" customFormat="1" ht="41.25" hidden="1" customHeight="1" x14ac:dyDescent="0.25">
      <c r="A208" s="9"/>
      <c r="B208" s="21"/>
      <c r="C208" s="43" t="s">
        <v>127</v>
      </c>
      <c r="D208" s="185">
        <v>73541100</v>
      </c>
      <c r="E208" s="34"/>
      <c r="F208" s="34"/>
      <c r="G208" s="34"/>
      <c r="H208" s="20"/>
      <c r="I208" s="20"/>
      <c r="J208" s="20"/>
      <c r="K208" s="47"/>
      <c r="L208" s="20"/>
      <c r="M208" s="20"/>
      <c r="N208" s="20"/>
      <c r="O208" s="20"/>
      <c r="P208" s="20"/>
      <c r="Q208" s="20"/>
      <c r="R208" s="20"/>
      <c r="S208" s="20"/>
      <c r="T208" s="20"/>
      <c r="U208" s="53"/>
      <c r="V208" s="100"/>
      <c r="W208" s="104"/>
      <c r="X208" s="103"/>
      <c r="Y208" s="105"/>
      <c r="Z208" s="104"/>
      <c r="AA208" s="104"/>
      <c r="AB208" s="104"/>
      <c r="AC208" s="104"/>
    </row>
    <row r="209" spans="1:29" s="17" customFormat="1" ht="41.25" hidden="1" customHeight="1" x14ac:dyDescent="0.25">
      <c r="A209" s="9"/>
      <c r="B209" s="21"/>
      <c r="C209" s="43" t="s">
        <v>128</v>
      </c>
      <c r="D209" s="185">
        <v>63192100</v>
      </c>
      <c r="E209" s="34"/>
      <c r="F209" s="34"/>
      <c r="G209" s="34"/>
      <c r="H209" s="20"/>
      <c r="I209" s="20"/>
      <c r="J209" s="20"/>
      <c r="K209" s="47"/>
      <c r="L209" s="20"/>
      <c r="M209" s="20"/>
      <c r="N209" s="20"/>
      <c r="O209" s="20"/>
      <c r="P209" s="20"/>
      <c r="Q209" s="20"/>
      <c r="R209" s="20"/>
      <c r="S209" s="20"/>
      <c r="T209" s="20"/>
      <c r="U209" s="53"/>
      <c r="V209" s="100"/>
      <c r="W209" s="104"/>
      <c r="X209" s="103"/>
      <c r="Y209" s="105"/>
      <c r="Z209" s="104"/>
      <c r="AA209" s="104"/>
      <c r="AB209" s="104"/>
      <c r="AC209" s="104"/>
    </row>
    <row r="210" spans="1:29" s="17" customFormat="1" ht="41.25" hidden="1" customHeight="1" x14ac:dyDescent="0.25">
      <c r="A210" s="9"/>
      <c r="B210" s="21"/>
      <c r="C210" s="43" t="s">
        <v>129</v>
      </c>
      <c r="D210" s="185">
        <v>18262100</v>
      </c>
      <c r="E210" s="34"/>
      <c r="F210" s="34"/>
      <c r="G210" s="34"/>
      <c r="H210" s="20"/>
      <c r="I210" s="20"/>
      <c r="J210" s="20"/>
      <c r="K210" s="47"/>
      <c r="L210" s="20"/>
      <c r="M210" s="20"/>
      <c r="N210" s="20"/>
      <c r="O210" s="20"/>
      <c r="P210" s="20"/>
      <c r="Q210" s="20"/>
      <c r="R210" s="20"/>
      <c r="S210" s="20"/>
      <c r="T210" s="20"/>
      <c r="U210" s="53"/>
      <c r="V210" s="100"/>
      <c r="W210" s="104"/>
      <c r="X210" s="103"/>
      <c r="Y210" s="105"/>
      <c r="Z210" s="104"/>
      <c r="AA210" s="104"/>
      <c r="AB210" s="104"/>
      <c r="AC210" s="104"/>
    </row>
    <row r="211" spans="1:29" s="17" customFormat="1" ht="41.25" hidden="1" customHeight="1" x14ac:dyDescent="0.25">
      <c r="A211" s="9"/>
      <c r="B211" s="21"/>
      <c r="C211" s="43" t="s">
        <v>130</v>
      </c>
      <c r="D211" s="185">
        <v>49843600</v>
      </c>
      <c r="E211" s="34"/>
      <c r="F211" s="34"/>
      <c r="G211" s="34"/>
      <c r="H211" s="20"/>
      <c r="I211" s="20"/>
      <c r="J211" s="20"/>
      <c r="K211" s="47"/>
      <c r="L211" s="20"/>
      <c r="M211" s="20"/>
      <c r="N211" s="20"/>
      <c r="O211" s="20"/>
      <c r="P211" s="20"/>
      <c r="Q211" s="20"/>
      <c r="R211" s="20"/>
      <c r="S211" s="20"/>
      <c r="T211" s="20"/>
      <c r="U211" s="53"/>
      <c r="V211" s="100"/>
      <c r="W211" s="104"/>
      <c r="X211" s="103"/>
      <c r="Y211" s="105"/>
      <c r="Z211" s="104"/>
      <c r="AA211" s="104"/>
      <c r="AB211" s="104"/>
      <c r="AC211" s="104"/>
    </row>
    <row r="212" spans="1:29" s="17" customFormat="1" ht="41.25" hidden="1" customHeight="1" x14ac:dyDescent="0.25">
      <c r="A212" s="9"/>
      <c r="B212" s="21"/>
      <c r="C212" s="43" t="s">
        <v>131</v>
      </c>
      <c r="D212" s="185">
        <v>3439800</v>
      </c>
      <c r="E212" s="34"/>
      <c r="F212" s="34"/>
      <c r="G212" s="34"/>
      <c r="H212" s="20"/>
      <c r="I212" s="20"/>
      <c r="J212" s="20"/>
      <c r="K212" s="47"/>
      <c r="L212" s="20"/>
      <c r="M212" s="20"/>
      <c r="N212" s="20"/>
      <c r="O212" s="20"/>
      <c r="P212" s="20"/>
      <c r="Q212" s="20"/>
      <c r="R212" s="20"/>
      <c r="S212" s="20"/>
      <c r="T212" s="20"/>
      <c r="U212" s="53"/>
      <c r="V212" s="100"/>
      <c r="W212" s="104"/>
      <c r="X212" s="103"/>
      <c r="Y212" s="105"/>
      <c r="Z212" s="104"/>
      <c r="AA212" s="104"/>
      <c r="AB212" s="104"/>
      <c r="AC212" s="104"/>
    </row>
    <row r="213" spans="1:29" s="17" customFormat="1" ht="41.25" hidden="1" customHeight="1" x14ac:dyDescent="0.25">
      <c r="A213" s="9"/>
      <c r="B213" s="21"/>
      <c r="C213" s="43" t="s">
        <v>132</v>
      </c>
      <c r="D213" s="185">
        <v>22874400</v>
      </c>
      <c r="E213" s="34"/>
      <c r="F213" s="34"/>
      <c r="G213" s="34"/>
      <c r="H213" s="20"/>
      <c r="I213" s="20"/>
      <c r="J213" s="20"/>
      <c r="K213" s="47"/>
      <c r="L213" s="20"/>
      <c r="M213" s="20"/>
      <c r="N213" s="20"/>
      <c r="O213" s="20"/>
      <c r="P213" s="20"/>
      <c r="Q213" s="20"/>
      <c r="R213" s="20"/>
      <c r="S213" s="20"/>
      <c r="T213" s="20"/>
      <c r="U213" s="53"/>
      <c r="V213" s="100"/>
      <c r="W213" s="104"/>
      <c r="X213" s="103"/>
      <c r="Y213" s="105"/>
      <c r="Z213" s="104"/>
      <c r="AA213" s="104"/>
      <c r="AB213" s="104"/>
      <c r="AC213" s="104"/>
    </row>
    <row r="214" spans="1:29" s="17" customFormat="1" ht="41.25" hidden="1" customHeight="1" x14ac:dyDescent="0.25">
      <c r="A214" s="9"/>
      <c r="B214" s="21"/>
      <c r="C214" s="43" t="s">
        <v>133</v>
      </c>
      <c r="D214" s="185">
        <v>7090200</v>
      </c>
      <c r="E214" s="34"/>
      <c r="F214" s="34"/>
      <c r="G214" s="34"/>
      <c r="H214" s="20"/>
      <c r="I214" s="20"/>
      <c r="J214" s="20"/>
      <c r="K214" s="47"/>
      <c r="L214" s="20"/>
      <c r="M214" s="20"/>
      <c r="N214" s="20"/>
      <c r="O214" s="20"/>
      <c r="P214" s="20"/>
      <c r="Q214" s="20"/>
      <c r="R214" s="20"/>
      <c r="S214" s="20"/>
      <c r="T214" s="20"/>
      <c r="U214" s="53"/>
      <c r="V214" s="100"/>
      <c r="W214" s="104"/>
      <c r="X214" s="103"/>
      <c r="Y214" s="105"/>
      <c r="Z214" s="104"/>
      <c r="AA214" s="104"/>
      <c r="AB214" s="104"/>
      <c r="AC214" s="104"/>
    </row>
    <row r="215" spans="1:29" s="17" customFormat="1" ht="41.25" hidden="1" customHeight="1" x14ac:dyDescent="0.25">
      <c r="A215" s="9"/>
      <c r="B215" s="21"/>
      <c r="C215" s="43" t="s">
        <v>134</v>
      </c>
      <c r="D215" s="185">
        <v>8729000</v>
      </c>
      <c r="E215" s="34"/>
      <c r="F215" s="34"/>
      <c r="G215" s="34"/>
      <c r="H215" s="20"/>
      <c r="I215" s="20"/>
      <c r="J215" s="20"/>
      <c r="K215" s="47"/>
      <c r="L215" s="20"/>
      <c r="M215" s="20"/>
      <c r="N215" s="20"/>
      <c r="O215" s="20"/>
      <c r="P215" s="20"/>
      <c r="Q215" s="20"/>
      <c r="R215" s="20"/>
      <c r="S215" s="20"/>
      <c r="T215" s="20"/>
      <c r="U215" s="53"/>
      <c r="V215" s="100"/>
      <c r="W215" s="104"/>
      <c r="X215" s="103"/>
      <c r="Y215" s="105"/>
      <c r="Z215" s="104"/>
      <c r="AA215" s="104"/>
      <c r="AB215" s="104"/>
      <c r="AC215" s="104"/>
    </row>
    <row r="216" spans="1:29" s="17" customFormat="1" ht="41.25" hidden="1" customHeight="1" x14ac:dyDescent="0.25">
      <c r="A216" s="9"/>
      <c r="B216" s="21"/>
      <c r="C216" s="43" t="s">
        <v>135</v>
      </c>
      <c r="D216" s="185">
        <v>5304600</v>
      </c>
      <c r="E216" s="34"/>
      <c r="F216" s="34"/>
      <c r="G216" s="34"/>
      <c r="H216" s="20"/>
      <c r="I216" s="20"/>
      <c r="J216" s="20"/>
      <c r="K216" s="47"/>
      <c r="L216" s="20"/>
      <c r="M216" s="20"/>
      <c r="N216" s="20"/>
      <c r="O216" s="20"/>
      <c r="P216" s="20"/>
      <c r="Q216" s="20"/>
      <c r="R216" s="20"/>
      <c r="S216" s="20"/>
      <c r="T216" s="20"/>
      <c r="U216" s="53"/>
      <c r="V216" s="100"/>
      <c r="W216" s="104"/>
      <c r="X216" s="103"/>
      <c r="Y216" s="105"/>
      <c r="Z216" s="104"/>
      <c r="AA216" s="104"/>
      <c r="AB216" s="104"/>
      <c r="AC216" s="104"/>
    </row>
    <row r="217" spans="1:29" s="17" customFormat="1" ht="41.1" hidden="1" customHeight="1" x14ac:dyDescent="0.25">
      <c r="A217" s="9"/>
      <c r="B217" s="21"/>
      <c r="C217" s="43" t="s">
        <v>136</v>
      </c>
      <c r="D217" s="185">
        <v>15522000</v>
      </c>
      <c r="E217" s="34"/>
      <c r="F217" s="34"/>
      <c r="G217" s="34"/>
      <c r="H217" s="20"/>
      <c r="I217" s="20"/>
      <c r="J217" s="20"/>
      <c r="K217" s="47"/>
      <c r="L217" s="20"/>
      <c r="M217" s="20"/>
      <c r="N217" s="20"/>
      <c r="O217" s="20"/>
      <c r="P217" s="20"/>
      <c r="Q217" s="20"/>
      <c r="R217" s="20"/>
      <c r="S217" s="20"/>
      <c r="T217" s="20"/>
      <c r="U217" s="53"/>
      <c r="V217" s="100"/>
      <c r="W217" s="104"/>
      <c r="X217" s="103"/>
      <c r="Y217" s="105"/>
      <c r="Z217" s="104"/>
      <c r="AA217" s="104"/>
      <c r="AB217" s="104"/>
      <c r="AC217" s="104"/>
    </row>
    <row r="218" spans="1:29" s="17" customFormat="1" ht="41.25" hidden="1" customHeight="1" x14ac:dyDescent="0.25">
      <c r="A218" s="9"/>
      <c r="B218" s="21"/>
      <c r="C218" s="43" t="s">
        <v>137</v>
      </c>
      <c r="D218" s="185">
        <v>5138500</v>
      </c>
      <c r="E218" s="34"/>
      <c r="F218" s="34"/>
      <c r="G218" s="34"/>
      <c r="H218" s="20"/>
      <c r="I218" s="20"/>
      <c r="J218" s="20"/>
      <c r="K218" s="47"/>
      <c r="L218" s="20"/>
      <c r="M218" s="20"/>
      <c r="N218" s="20"/>
      <c r="O218" s="20"/>
      <c r="P218" s="20"/>
      <c r="Q218" s="20"/>
      <c r="R218" s="20"/>
      <c r="S218" s="20"/>
      <c r="T218" s="20"/>
      <c r="U218" s="53"/>
      <c r="V218" s="100"/>
      <c r="W218" s="104"/>
      <c r="X218" s="103"/>
      <c r="Y218" s="105"/>
      <c r="Z218" s="104"/>
      <c r="AA218" s="104"/>
      <c r="AB218" s="104"/>
      <c r="AC218" s="104"/>
    </row>
    <row r="219" spans="1:29" s="17" customFormat="1" ht="41.25" hidden="1" customHeight="1" x14ac:dyDescent="0.25">
      <c r="A219" s="9"/>
      <c r="B219" s="21"/>
      <c r="C219" s="43" t="s">
        <v>138</v>
      </c>
      <c r="D219" s="185">
        <v>59536411</v>
      </c>
      <c r="E219" s="34"/>
      <c r="F219" s="34"/>
      <c r="G219" s="34"/>
      <c r="H219" s="20"/>
      <c r="I219" s="20"/>
      <c r="J219" s="20"/>
      <c r="K219" s="47"/>
      <c r="L219" s="20"/>
      <c r="M219" s="20"/>
      <c r="N219" s="20"/>
      <c r="O219" s="20"/>
      <c r="P219" s="20"/>
      <c r="Q219" s="20"/>
      <c r="R219" s="20"/>
      <c r="S219" s="20"/>
      <c r="T219" s="20"/>
      <c r="U219" s="53"/>
      <c r="V219" s="100"/>
      <c r="W219" s="104"/>
      <c r="X219" s="103"/>
      <c r="Y219" s="105"/>
      <c r="Z219" s="104"/>
      <c r="AA219" s="104"/>
      <c r="AB219" s="104"/>
      <c r="AC219" s="104"/>
    </row>
    <row r="220" spans="1:29" s="168" customFormat="1" ht="41.25" hidden="1" customHeight="1" x14ac:dyDescent="0.25">
      <c r="A220" s="161"/>
      <c r="B220" s="170"/>
      <c r="C220" s="163" t="s">
        <v>139</v>
      </c>
      <c r="D220" s="203">
        <f>15519600-2384751</f>
        <v>13134849</v>
      </c>
      <c r="E220" s="164"/>
      <c r="F220" s="164"/>
      <c r="G220" s="164"/>
      <c r="H220" s="178"/>
      <c r="I220" s="178"/>
      <c r="J220" s="178"/>
      <c r="K220" s="179"/>
      <c r="L220" s="178"/>
      <c r="M220" s="178"/>
      <c r="N220" s="178"/>
      <c r="O220" s="178"/>
      <c r="P220" s="178"/>
      <c r="Q220" s="178"/>
      <c r="R220" s="178"/>
      <c r="S220" s="178"/>
      <c r="T220" s="178"/>
      <c r="U220" s="166"/>
      <c r="V220" s="166"/>
      <c r="W220" s="165"/>
      <c r="X220" s="167"/>
      <c r="Y220" s="182"/>
      <c r="Z220" s="165"/>
      <c r="AA220" s="165"/>
      <c r="AB220" s="165"/>
      <c r="AC220" s="165"/>
    </row>
    <row r="221" spans="1:29" s="65" customFormat="1" ht="57.6" customHeight="1" x14ac:dyDescent="0.25">
      <c r="B221" s="72">
        <v>410112</v>
      </c>
      <c r="C221" s="73" t="s">
        <v>9</v>
      </c>
      <c r="D221" s="111"/>
      <c r="E221" s="74" t="s">
        <v>71</v>
      </c>
      <c r="F221" s="74" t="s">
        <v>244</v>
      </c>
      <c r="G221" s="74"/>
      <c r="H221" s="88">
        <v>120000000</v>
      </c>
      <c r="I221" s="75"/>
      <c r="J221" s="75"/>
      <c r="K221" s="75"/>
      <c r="L221" s="75"/>
      <c r="M221" s="75"/>
      <c r="N221" s="75"/>
      <c r="O221" s="75"/>
      <c r="P221" s="75"/>
      <c r="Q221" s="75"/>
      <c r="R221" s="75"/>
      <c r="S221" s="75"/>
      <c r="T221" s="212"/>
      <c r="U221" s="75">
        <f t="shared" ref="U221:U256" si="7">SUM(H221:T221)</f>
        <v>120000000</v>
      </c>
      <c r="V221" s="99"/>
      <c r="W221" s="102"/>
      <c r="X221" s="103">
        <f t="shared" ref="X221:X257" si="8">+W221*$X$2/U221</f>
        <v>0</v>
      </c>
      <c r="Y221" s="102"/>
      <c r="Z221" s="102"/>
      <c r="AA221" s="102"/>
      <c r="AB221" s="102"/>
      <c r="AC221" s="102"/>
    </row>
    <row r="222" spans="1:29" s="55" customFormat="1" ht="39.75" customHeight="1" x14ac:dyDescent="0.25">
      <c r="A222" s="54"/>
      <c r="B222" s="13"/>
      <c r="C222" s="76" t="s">
        <v>59</v>
      </c>
      <c r="D222" s="112">
        <f>SUM(D223:D224)</f>
        <v>120000000</v>
      </c>
      <c r="E222" s="85" t="s">
        <v>282</v>
      </c>
      <c r="F222" s="85" t="s">
        <v>283</v>
      </c>
      <c r="G222" s="85" t="s">
        <v>274</v>
      </c>
      <c r="H222" s="90">
        <v>120000000</v>
      </c>
      <c r="I222" s="86"/>
      <c r="J222" s="86"/>
      <c r="K222" s="86"/>
      <c r="L222" s="86"/>
      <c r="M222" s="86"/>
      <c r="N222" s="86"/>
      <c r="O222" s="86"/>
      <c r="P222" s="86"/>
      <c r="Q222" s="86"/>
      <c r="R222" s="86"/>
      <c r="S222" s="86"/>
      <c r="T222" s="86">
        <f t="shared" ref="T222:T262" si="9">SUM(H222:S222)</f>
        <v>120000000</v>
      </c>
      <c r="U222" s="53"/>
      <c r="V222" s="100"/>
      <c r="W222" s="107"/>
      <c r="X222" s="103" t="e">
        <f t="shared" si="8"/>
        <v>#DIV/0!</v>
      </c>
      <c r="Y222" s="107"/>
      <c r="Z222" s="107"/>
      <c r="AA222" s="107"/>
      <c r="AB222" s="107"/>
      <c r="AC222" s="107"/>
    </row>
    <row r="223" spans="1:29" ht="45" hidden="1" customHeight="1" x14ac:dyDescent="0.25">
      <c r="A223" s="8"/>
      <c r="B223" s="13"/>
      <c r="C223" s="43" t="s">
        <v>175</v>
      </c>
      <c r="D223" s="204">
        <v>25000000</v>
      </c>
      <c r="E223" s="34"/>
      <c r="F223" s="34"/>
      <c r="G223" s="34"/>
      <c r="H223" s="57"/>
      <c r="I223" s="20"/>
      <c r="J223" s="20"/>
      <c r="K223" s="20"/>
      <c r="L223" s="20"/>
      <c r="M223" s="20"/>
      <c r="N223" s="20"/>
      <c r="O223" s="20"/>
      <c r="P223" s="20"/>
      <c r="Q223" s="20"/>
      <c r="R223" s="20"/>
      <c r="S223" s="20"/>
      <c r="T223" s="20"/>
      <c r="U223" s="53"/>
      <c r="V223" s="100"/>
      <c r="W223" s="104"/>
      <c r="X223" s="103" t="e">
        <f t="shared" si="8"/>
        <v>#DIV/0!</v>
      </c>
      <c r="Y223" s="104"/>
      <c r="Z223" s="104"/>
      <c r="AA223" s="104"/>
      <c r="AB223" s="104"/>
      <c r="AC223" s="104"/>
    </row>
    <row r="224" spans="1:29" ht="39.75" hidden="1" customHeight="1" x14ac:dyDescent="0.25">
      <c r="A224" s="8"/>
      <c r="B224" s="13"/>
      <c r="C224" s="43" t="s">
        <v>176</v>
      </c>
      <c r="D224" s="204">
        <v>95000000</v>
      </c>
      <c r="E224" s="34"/>
      <c r="F224" s="34"/>
      <c r="G224" s="34"/>
      <c r="H224" s="57"/>
      <c r="I224" s="20"/>
      <c r="J224" s="20"/>
      <c r="K224" s="20"/>
      <c r="L224" s="20"/>
      <c r="M224" s="20"/>
      <c r="N224" s="20"/>
      <c r="O224" s="20"/>
      <c r="P224" s="20"/>
      <c r="Q224" s="20"/>
      <c r="R224" s="20"/>
      <c r="S224" s="20"/>
      <c r="T224" s="20"/>
      <c r="U224" s="53"/>
      <c r="V224" s="100"/>
      <c r="W224" s="104"/>
      <c r="X224" s="103" t="e">
        <f t="shared" si="8"/>
        <v>#DIV/0!</v>
      </c>
      <c r="Y224" s="104"/>
      <c r="Z224" s="104"/>
      <c r="AA224" s="104"/>
      <c r="AB224" s="104"/>
      <c r="AC224" s="104"/>
    </row>
    <row r="225" spans="1:29" s="65" customFormat="1" ht="58.5" customHeight="1" x14ac:dyDescent="0.25">
      <c r="B225" s="72">
        <v>410113</v>
      </c>
      <c r="C225" s="73" t="s">
        <v>10</v>
      </c>
      <c r="D225" s="111"/>
      <c r="E225" s="74" t="s">
        <v>71</v>
      </c>
      <c r="F225" s="74" t="s">
        <v>242</v>
      </c>
      <c r="G225" s="74"/>
      <c r="H225" s="88">
        <v>120000000</v>
      </c>
      <c r="I225" s="75"/>
      <c r="J225" s="75"/>
      <c r="K225" s="75"/>
      <c r="L225" s="75"/>
      <c r="M225" s="75"/>
      <c r="N225" s="75"/>
      <c r="O225" s="75"/>
      <c r="P225" s="75"/>
      <c r="Q225" s="75"/>
      <c r="R225" s="75"/>
      <c r="S225" s="75"/>
      <c r="T225" s="212"/>
      <c r="U225" s="75">
        <f t="shared" si="7"/>
        <v>120000000</v>
      </c>
      <c r="V225" s="99"/>
      <c r="W225" s="102"/>
      <c r="X225" s="103">
        <f t="shared" si="8"/>
        <v>0</v>
      </c>
      <c r="Y225" s="102"/>
      <c r="Z225" s="102"/>
      <c r="AA225" s="102"/>
      <c r="AB225" s="102"/>
      <c r="AC225" s="102"/>
    </row>
    <row r="226" spans="1:29" s="219" customFormat="1" ht="58.5" customHeight="1" x14ac:dyDescent="0.25">
      <c r="B226" s="220"/>
      <c r="C226" s="76" t="s">
        <v>380</v>
      </c>
      <c r="D226" s="90">
        <v>120000000</v>
      </c>
      <c r="E226" s="90"/>
      <c r="F226" s="90"/>
      <c r="G226" s="90"/>
      <c r="H226" s="90">
        <v>120000000</v>
      </c>
      <c r="I226" s="224"/>
      <c r="J226" s="224"/>
      <c r="K226" s="224"/>
      <c r="L226" s="224"/>
      <c r="M226" s="224"/>
      <c r="N226" s="224"/>
      <c r="O226" s="224"/>
      <c r="P226" s="224"/>
      <c r="Q226" s="224"/>
      <c r="R226" s="224"/>
      <c r="S226" s="224"/>
      <c r="T226" s="86">
        <f>SUM(H226:S226)</f>
        <v>120000000</v>
      </c>
      <c r="U226" s="221"/>
      <c r="V226" s="221"/>
      <c r="W226" s="222"/>
      <c r="X226" s="223"/>
      <c r="Y226" s="222"/>
      <c r="Z226" s="222"/>
      <c r="AA226" s="222"/>
      <c r="AB226" s="222"/>
      <c r="AC226" s="222"/>
    </row>
    <row r="227" spans="1:29" s="48" customFormat="1" ht="37.5" hidden="1" customHeight="1" x14ac:dyDescent="0.25">
      <c r="A227" s="19"/>
      <c r="B227" s="13"/>
      <c r="C227" s="43" t="s">
        <v>177</v>
      </c>
      <c r="D227" s="185">
        <v>60000000</v>
      </c>
      <c r="E227" s="46"/>
      <c r="F227" s="46"/>
      <c r="G227" s="46"/>
      <c r="H227" s="57"/>
      <c r="I227" s="20"/>
      <c r="J227" s="20"/>
      <c r="K227" s="20"/>
      <c r="L227" s="20"/>
      <c r="M227" s="20"/>
      <c r="N227" s="20"/>
      <c r="O227" s="20"/>
      <c r="P227" s="20"/>
      <c r="Q227" s="20"/>
      <c r="R227" s="20"/>
      <c r="S227" s="20"/>
      <c r="T227" s="20"/>
      <c r="U227" s="53"/>
      <c r="V227" s="100"/>
      <c r="W227" s="107"/>
      <c r="X227" s="103" t="e">
        <f t="shared" si="8"/>
        <v>#DIV/0!</v>
      </c>
      <c r="Y227" s="107"/>
      <c r="Z227" s="107"/>
      <c r="AA227" s="107"/>
      <c r="AB227" s="107"/>
      <c r="AC227" s="107"/>
    </row>
    <row r="228" spans="1:29" s="48" customFormat="1" ht="45" hidden="1" customHeight="1" x14ac:dyDescent="0.25">
      <c r="A228" s="19"/>
      <c r="B228" s="13"/>
      <c r="C228" s="43" t="s">
        <v>178</v>
      </c>
      <c r="D228" s="185">
        <v>35000000</v>
      </c>
      <c r="E228" s="46"/>
      <c r="F228" s="46"/>
      <c r="G228" s="46"/>
      <c r="H228" s="57"/>
      <c r="I228" s="20"/>
      <c r="J228" s="20"/>
      <c r="K228" s="20"/>
      <c r="L228" s="20"/>
      <c r="M228" s="20"/>
      <c r="N228" s="20"/>
      <c r="O228" s="20"/>
      <c r="P228" s="20"/>
      <c r="Q228" s="20"/>
      <c r="R228" s="20"/>
      <c r="S228" s="20"/>
      <c r="T228" s="20"/>
      <c r="U228" s="53"/>
      <c r="V228" s="100"/>
      <c r="W228" s="107"/>
      <c r="X228" s="103" t="e">
        <f t="shared" si="8"/>
        <v>#DIV/0!</v>
      </c>
      <c r="Y228" s="107"/>
      <c r="Z228" s="107"/>
      <c r="AA228" s="107"/>
      <c r="AB228" s="107"/>
      <c r="AC228" s="107"/>
    </row>
    <row r="229" spans="1:29" s="48" customFormat="1" ht="37.5" hidden="1" customHeight="1" x14ac:dyDescent="0.25">
      <c r="A229" s="19"/>
      <c r="B229" s="13"/>
      <c r="C229" s="43" t="s">
        <v>179</v>
      </c>
      <c r="D229" s="185">
        <v>25000000</v>
      </c>
      <c r="E229" s="46"/>
      <c r="F229" s="46"/>
      <c r="G229" s="46"/>
      <c r="H229" s="57"/>
      <c r="I229" s="20"/>
      <c r="J229" s="20"/>
      <c r="K229" s="20"/>
      <c r="L229" s="20"/>
      <c r="M229" s="20"/>
      <c r="N229" s="20"/>
      <c r="O229" s="20"/>
      <c r="P229" s="20"/>
      <c r="Q229" s="20"/>
      <c r="R229" s="20"/>
      <c r="S229" s="20"/>
      <c r="T229" s="20"/>
      <c r="U229" s="53"/>
      <c r="V229" s="100"/>
      <c r="W229" s="107"/>
      <c r="X229" s="103" t="e">
        <f t="shared" si="8"/>
        <v>#DIV/0!</v>
      </c>
      <c r="Y229" s="107"/>
      <c r="Z229" s="107"/>
      <c r="AA229" s="107"/>
      <c r="AB229" s="107"/>
      <c r="AC229" s="107"/>
    </row>
    <row r="230" spans="1:29" s="65" customFormat="1" ht="44.1" customHeight="1" x14ac:dyDescent="0.25">
      <c r="B230" s="72">
        <v>410114</v>
      </c>
      <c r="C230" s="91" t="s">
        <v>16</v>
      </c>
      <c r="D230" s="116"/>
      <c r="E230" s="74" t="s">
        <v>71</v>
      </c>
      <c r="F230" s="74" t="s">
        <v>75</v>
      </c>
      <c r="G230" s="74"/>
      <c r="H230" s="88">
        <v>150000000</v>
      </c>
      <c r="I230" s="75"/>
      <c r="J230" s="75"/>
      <c r="K230" s="75"/>
      <c r="L230" s="75"/>
      <c r="M230" s="75"/>
      <c r="N230" s="75"/>
      <c r="O230" s="75"/>
      <c r="P230" s="75"/>
      <c r="Q230" s="75"/>
      <c r="R230" s="75"/>
      <c r="S230" s="75"/>
      <c r="T230" s="212"/>
      <c r="U230" s="75">
        <f t="shared" si="7"/>
        <v>150000000</v>
      </c>
      <c r="V230" s="99"/>
      <c r="W230" s="102"/>
      <c r="X230" s="103">
        <f t="shared" si="8"/>
        <v>0</v>
      </c>
      <c r="Y230" s="102"/>
      <c r="Z230" s="102"/>
      <c r="AA230" s="102"/>
      <c r="AB230" s="102"/>
      <c r="AC230" s="102"/>
    </row>
    <row r="231" spans="1:29" s="48" customFormat="1" ht="41.25" customHeight="1" x14ac:dyDescent="0.25">
      <c r="A231" s="19"/>
      <c r="B231" s="13"/>
      <c r="C231" s="76" t="s">
        <v>377</v>
      </c>
      <c r="D231" s="115">
        <f>SUM(D232:D234)</f>
        <v>150000000</v>
      </c>
      <c r="E231" s="85" t="s">
        <v>294</v>
      </c>
      <c r="F231" s="85" t="s">
        <v>266</v>
      </c>
      <c r="G231" s="85" t="s">
        <v>274</v>
      </c>
      <c r="H231" s="90">
        <v>150000000</v>
      </c>
      <c r="I231" s="86"/>
      <c r="J231" s="86"/>
      <c r="K231" s="86"/>
      <c r="L231" s="86"/>
      <c r="M231" s="86"/>
      <c r="N231" s="86"/>
      <c r="O231" s="86"/>
      <c r="P231" s="86"/>
      <c r="Q231" s="86"/>
      <c r="R231" s="86"/>
      <c r="S231" s="86"/>
      <c r="T231" s="86">
        <f t="shared" si="9"/>
        <v>150000000</v>
      </c>
      <c r="U231" s="53"/>
      <c r="V231" s="100"/>
      <c r="W231" s="107"/>
      <c r="X231" s="103" t="e">
        <f t="shared" si="8"/>
        <v>#DIV/0!</v>
      </c>
      <c r="Y231" s="107"/>
      <c r="Z231" s="107"/>
      <c r="AA231" s="107"/>
      <c r="AB231" s="107"/>
      <c r="AC231" s="107"/>
    </row>
    <row r="232" spans="1:29" s="48" customFormat="1" ht="30" hidden="1" customHeight="1" x14ac:dyDescent="0.25">
      <c r="A232" s="19"/>
      <c r="B232" s="13"/>
      <c r="C232" s="43" t="s">
        <v>180</v>
      </c>
      <c r="D232" s="185">
        <v>40000000</v>
      </c>
      <c r="E232" s="46"/>
      <c r="F232" s="46"/>
      <c r="G232" s="46"/>
      <c r="H232" s="57"/>
      <c r="I232" s="20"/>
      <c r="J232" s="20"/>
      <c r="K232" s="20"/>
      <c r="L232" s="20"/>
      <c r="M232" s="20"/>
      <c r="N232" s="20"/>
      <c r="O232" s="20"/>
      <c r="P232" s="20"/>
      <c r="Q232" s="20"/>
      <c r="R232" s="20"/>
      <c r="S232" s="20"/>
      <c r="T232" s="20"/>
      <c r="U232" s="53"/>
      <c r="V232" s="100"/>
      <c r="W232" s="107"/>
      <c r="X232" s="103" t="e">
        <f t="shared" si="8"/>
        <v>#DIV/0!</v>
      </c>
      <c r="Y232" s="107"/>
      <c r="Z232" s="107"/>
      <c r="AA232" s="107"/>
      <c r="AB232" s="107"/>
      <c r="AC232" s="107"/>
    </row>
    <row r="233" spans="1:29" s="48" customFormat="1" ht="42.75" hidden="1" customHeight="1" x14ac:dyDescent="0.25">
      <c r="A233" s="19"/>
      <c r="B233" s="13"/>
      <c r="C233" s="43" t="s">
        <v>373</v>
      </c>
      <c r="D233" s="185">
        <v>20000000</v>
      </c>
      <c r="E233" s="46"/>
      <c r="F233" s="46"/>
      <c r="G233" s="46"/>
      <c r="H233" s="57"/>
      <c r="I233" s="20"/>
      <c r="J233" s="20"/>
      <c r="K233" s="20"/>
      <c r="L233" s="20"/>
      <c r="M233" s="20"/>
      <c r="N233" s="20"/>
      <c r="O233" s="20"/>
      <c r="P233" s="20"/>
      <c r="Q233" s="20"/>
      <c r="R233" s="20"/>
      <c r="S233" s="20"/>
      <c r="T233" s="20"/>
      <c r="U233" s="53"/>
      <c r="V233" s="100"/>
      <c r="W233" s="107"/>
      <c r="X233" s="103" t="e">
        <f t="shared" si="8"/>
        <v>#DIV/0!</v>
      </c>
      <c r="Y233" s="107"/>
      <c r="Z233" s="107"/>
      <c r="AA233" s="107"/>
      <c r="AB233" s="107"/>
      <c r="AC233" s="107"/>
    </row>
    <row r="234" spans="1:29" s="180" customFormat="1" ht="42" hidden="1" customHeight="1" x14ac:dyDescent="0.25">
      <c r="A234" s="175"/>
      <c r="B234" s="162"/>
      <c r="C234" s="163" t="s">
        <v>374</v>
      </c>
      <c r="D234" s="203">
        <v>90000000</v>
      </c>
      <c r="E234" s="176"/>
      <c r="F234" s="176"/>
      <c r="G234" s="176"/>
      <c r="H234" s="177"/>
      <c r="I234" s="178"/>
      <c r="J234" s="178"/>
      <c r="K234" s="178"/>
      <c r="L234" s="178"/>
      <c r="M234" s="178"/>
      <c r="N234" s="178"/>
      <c r="O234" s="178"/>
      <c r="P234" s="178"/>
      <c r="Q234" s="178"/>
      <c r="R234" s="178"/>
      <c r="S234" s="178"/>
      <c r="T234" s="178"/>
      <c r="U234" s="166"/>
      <c r="V234" s="166"/>
      <c r="W234" s="179"/>
      <c r="X234" s="167" t="e">
        <f t="shared" si="8"/>
        <v>#DIV/0!</v>
      </c>
      <c r="Y234" s="179"/>
      <c r="Z234" s="179"/>
      <c r="AA234" s="179"/>
      <c r="AB234" s="179"/>
      <c r="AC234" s="179"/>
    </row>
    <row r="235" spans="1:29" s="65" customFormat="1" ht="44.1" customHeight="1" x14ac:dyDescent="0.25">
      <c r="B235" s="72">
        <v>410115</v>
      </c>
      <c r="C235" s="73" t="s">
        <v>17</v>
      </c>
      <c r="D235" s="111"/>
      <c r="E235" s="74" t="s">
        <v>71</v>
      </c>
      <c r="F235" s="74" t="s">
        <v>75</v>
      </c>
      <c r="G235" s="74"/>
      <c r="H235" s="88">
        <v>300000000</v>
      </c>
      <c r="I235" s="75"/>
      <c r="J235" s="75"/>
      <c r="K235" s="75"/>
      <c r="L235" s="75"/>
      <c r="M235" s="75"/>
      <c r="N235" s="75"/>
      <c r="O235" s="75"/>
      <c r="P235" s="75"/>
      <c r="Q235" s="75"/>
      <c r="R235" s="75"/>
      <c r="S235" s="75"/>
      <c r="T235" s="212"/>
      <c r="U235" s="75">
        <f t="shared" si="7"/>
        <v>300000000</v>
      </c>
      <c r="V235" s="99"/>
      <c r="W235" s="102"/>
      <c r="X235" s="103">
        <f t="shared" si="8"/>
        <v>0</v>
      </c>
      <c r="Y235" s="102"/>
      <c r="Z235" s="102"/>
      <c r="AA235" s="102"/>
      <c r="AB235" s="102"/>
      <c r="AC235" s="102"/>
    </row>
    <row r="236" spans="1:29" s="48" customFormat="1" ht="42" customHeight="1" x14ac:dyDescent="0.25">
      <c r="A236" s="19"/>
      <c r="B236" s="21">
        <v>5</v>
      </c>
      <c r="C236" s="76" t="s">
        <v>39</v>
      </c>
      <c r="D236" s="112">
        <f>SUM(D237:D248)</f>
        <v>300000000</v>
      </c>
      <c r="E236" s="85" t="s">
        <v>284</v>
      </c>
      <c r="F236" s="85" t="s">
        <v>285</v>
      </c>
      <c r="G236" s="85" t="s">
        <v>274</v>
      </c>
      <c r="H236" s="90">
        <v>300000000</v>
      </c>
      <c r="I236" s="86"/>
      <c r="J236" s="86"/>
      <c r="K236" s="86"/>
      <c r="L236" s="86"/>
      <c r="M236" s="86"/>
      <c r="N236" s="86"/>
      <c r="O236" s="86"/>
      <c r="P236" s="86"/>
      <c r="Q236" s="86"/>
      <c r="R236" s="86"/>
      <c r="S236" s="86"/>
      <c r="T236" s="86">
        <f t="shared" si="9"/>
        <v>300000000</v>
      </c>
      <c r="U236" s="53"/>
      <c r="V236" s="100"/>
      <c r="W236" s="107"/>
      <c r="X236" s="103" t="e">
        <f t="shared" si="8"/>
        <v>#DIV/0!</v>
      </c>
      <c r="Y236" s="107"/>
      <c r="Z236" s="107"/>
      <c r="AA236" s="107"/>
      <c r="AB236" s="107"/>
      <c r="AC236" s="107"/>
    </row>
    <row r="237" spans="1:29" s="48" customFormat="1" ht="74.25" hidden="1" customHeight="1" x14ac:dyDescent="0.25">
      <c r="A237" s="19"/>
      <c r="B237" s="21"/>
      <c r="C237" s="43" t="s">
        <v>181</v>
      </c>
      <c r="D237" s="205">
        <v>23432162</v>
      </c>
      <c r="E237" s="62"/>
      <c r="F237" s="46"/>
      <c r="G237" s="46"/>
      <c r="H237" s="57"/>
      <c r="I237" s="20"/>
      <c r="J237" s="20"/>
      <c r="K237" s="20"/>
      <c r="L237" s="20"/>
      <c r="M237" s="20"/>
      <c r="N237" s="20"/>
      <c r="O237" s="20"/>
      <c r="P237" s="20"/>
      <c r="Q237" s="20"/>
      <c r="R237" s="20"/>
      <c r="S237" s="20"/>
      <c r="T237" s="20"/>
      <c r="U237" s="53"/>
      <c r="V237" s="100"/>
      <c r="W237" s="107"/>
      <c r="X237" s="103" t="e">
        <f t="shared" si="8"/>
        <v>#DIV/0!</v>
      </c>
      <c r="Y237" s="107"/>
      <c r="Z237" s="107"/>
      <c r="AA237" s="107"/>
      <c r="AB237" s="107"/>
      <c r="AC237" s="107"/>
    </row>
    <row r="238" spans="1:29" s="48" customFormat="1" ht="90" hidden="1" customHeight="1" x14ac:dyDescent="0.25">
      <c r="A238" s="19"/>
      <c r="B238" s="21"/>
      <c r="C238" s="43" t="s">
        <v>182</v>
      </c>
      <c r="D238" s="206">
        <v>12703333</v>
      </c>
      <c r="E238" s="46"/>
      <c r="F238" s="46"/>
      <c r="G238" s="46"/>
      <c r="H238" s="57"/>
      <c r="I238" s="20"/>
      <c r="J238" s="20"/>
      <c r="K238" s="20"/>
      <c r="L238" s="20"/>
      <c r="M238" s="20"/>
      <c r="N238" s="20"/>
      <c r="O238" s="20"/>
      <c r="P238" s="20"/>
      <c r="Q238" s="20"/>
      <c r="R238" s="20"/>
      <c r="S238" s="20"/>
      <c r="T238" s="20"/>
      <c r="U238" s="53"/>
      <c r="V238" s="100"/>
      <c r="W238" s="107"/>
      <c r="X238" s="103" t="e">
        <f t="shared" si="8"/>
        <v>#DIV/0!</v>
      </c>
      <c r="Y238" s="107"/>
      <c r="Z238" s="107"/>
      <c r="AA238" s="107"/>
      <c r="AB238" s="107"/>
      <c r="AC238" s="107"/>
    </row>
    <row r="239" spans="1:29" s="48" customFormat="1" ht="99.75" hidden="1" customHeight="1" x14ac:dyDescent="0.25">
      <c r="A239" s="19"/>
      <c r="B239" s="21"/>
      <c r="C239" s="43" t="s">
        <v>183</v>
      </c>
      <c r="D239" s="206">
        <v>12703333</v>
      </c>
      <c r="E239" s="46"/>
      <c r="F239" s="46"/>
      <c r="G239" s="46"/>
      <c r="H239" s="57"/>
      <c r="I239" s="20"/>
      <c r="J239" s="20"/>
      <c r="K239" s="20"/>
      <c r="L239" s="20"/>
      <c r="M239" s="20"/>
      <c r="N239" s="20"/>
      <c r="O239" s="20"/>
      <c r="P239" s="20"/>
      <c r="Q239" s="20"/>
      <c r="R239" s="20"/>
      <c r="S239" s="20"/>
      <c r="T239" s="20"/>
      <c r="U239" s="53"/>
      <c r="V239" s="100"/>
      <c r="W239" s="107"/>
      <c r="X239" s="103" t="e">
        <f t="shared" si="8"/>
        <v>#DIV/0!</v>
      </c>
      <c r="Y239" s="107"/>
      <c r="Z239" s="107"/>
      <c r="AA239" s="107"/>
      <c r="AB239" s="107"/>
      <c r="AC239" s="107"/>
    </row>
    <row r="240" spans="1:29" s="48" customFormat="1" ht="104.25" hidden="1" customHeight="1" x14ac:dyDescent="0.25">
      <c r="A240" s="19"/>
      <c r="B240" s="21"/>
      <c r="C240" s="43" t="s">
        <v>184</v>
      </c>
      <c r="D240" s="207">
        <v>9441667</v>
      </c>
      <c r="E240" s="46"/>
      <c r="F240" s="46"/>
      <c r="G240" s="46"/>
      <c r="H240" s="57"/>
      <c r="I240" s="20"/>
      <c r="J240" s="20"/>
      <c r="K240" s="20"/>
      <c r="L240" s="20"/>
      <c r="M240" s="20"/>
      <c r="N240" s="20"/>
      <c r="O240" s="20"/>
      <c r="P240" s="20"/>
      <c r="Q240" s="20"/>
      <c r="R240" s="20"/>
      <c r="S240" s="20"/>
      <c r="T240" s="20"/>
      <c r="U240" s="53"/>
      <c r="V240" s="100"/>
      <c r="W240" s="107"/>
      <c r="X240" s="103" t="e">
        <f t="shared" si="8"/>
        <v>#DIV/0!</v>
      </c>
      <c r="Y240" s="107"/>
      <c r="Z240" s="107"/>
      <c r="AA240" s="107"/>
      <c r="AB240" s="107"/>
      <c r="AC240" s="107"/>
    </row>
    <row r="241" spans="1:29" s="48" customFormat="1" ht="101.1" hidden="1" customHeight="1" x14ac:dyDescent="0.25">
      <c r="A241" s="19"/>
      <c r="B241" s="21"/>
      <c r="C241" s="43" t="s">
        <v>185</v>
      </c>
      <c r="D241" s="207">
        <v>9746551</v>
      </c>
      <c r="E241" s="46"/>
      <c r="F241" s="46"/>
      <c r="G241" s="46"/>
      <c r="H241" s="57"/>
      <c r="I241" s="20"/>
      <c r="J241" s="20"/>
      <c r="K241" s="20"/>
      <c r="L241" s="20"/>
      <c r="M241" s="20"/>
      <c r="N241" s="20"/>
      <c r="O241" s="20"/>
      <c r="P241" s="20"/>
      <c r="Q241" s="20"/>
      <c r="R241" s="20"/>
      <c r="S241" s="20"/>
      <c r="T241" s="20"/>
      <c r="U241" s="53"/>
      <c r="V241" s="100"/>
      <c r="W241" s="107"/>
      <c r="X241" s="103" t="e">
        <f t="shared" si="8"/>
        <v>#DIV/0!</v>
      </c>
      <c r="Y241" s="107"/>
      <c r="Z241" s="107"/>
      <c r="AA241" s="107"/>
      <c r="AB241" s="107"/>
      <c r="AC241" s="107"/>
    </row>
    <row r="242" spans="1:29" s="48" customFormat="1" ht="81.95" hidden="1" customHeight="1" x14ac:dyDescent="0.25">
      <c r="A242" s="19"/>
      <c r="B242" s="21"/>
      <c r="C242" s="43" t="s">
        <v>186</v>
      </c>
      <c r="D242" s="205">
        <v>16093554</v>
      </c>
      <c r="E242" s="46"/>
      <c r="F242" s="46"/>
      <c r="G242" s="46"/>
      <c r="H242" s="57"/>
      <c r="I242" s="20"/>
      <c r="J242" s="20"/>
      <c r="K242" s="20"/>
      <c r="L242" s="20"/>
      <c r="M242" s="20"/>
      <c r="N242" s="20"/>
      <c r="O242" s="20"/>
      <c r="P242" s="20"/>
      <c r="Q242" s="20"/>
      <c r="R242" s="20"/>
      <c r="S242" s="20"/>
      <c r="T242" s="20"/>
      <c r="U242" s="53"/>
      <c r="V242" s="100"/>
      <c r="W242" s="107"/>
      <c r="X242" s="103" t="e">
        <f t="shared" si="8"/>
        <v>#DIV/0!</v>
      </c>
      <c r="Y242" s="107"/>
      <c r="Z242" s="107"/>
      <c r="AA242" s="107"/>
      <c r="AB242" s="107"/>
      <c r="AC242" s="107"/>
    </row>
    <row r="243" spans="1:29" s="180" customFormat="1" ht="44.45" hidden="1" customHeight="1" x14ac:dyDescent="0.25">
      <c r="A243" s="175"/>
      <c r="B243" s="170"/>
      <c r="C243" s="163" t="s">
        <v>232</v>
      </c>
      <c r="D243" s="208">
        <v>43500000</v>
      </c>
      <c r="E243" s="176"/>
      <c r="F243" s="176"/>
      <c r="G243" s="176"/>
      <c r="H243" s="177"/>
      <c r="I243" s="178"/>
      <c r="J243" s="178"/>
      <c r="K243" s="178"/>
      <c r="L243" s="178"/>
      <c r="M243" s="178"/>
      <c r="N243" s="178"/>
      <c r="O243" s="178"/>
      <c r="P243" s="178"/>
      <c r="Q243" s="178"/>
      <c r="R243" s="178"/>
      <c r="S243" s="178"/>
      <c r="T243" s="178"/>
      <c r="U243" s="166"/>
      <c r="V243" s="166"/>
      <c r="W243" s="179"/>
      <c r="X243" s="167" t="e">
        <f t="shared" si="8"/>
        <v>#DIV/0!</v>
      </c>
      <c r="Y243" s="179"/>
      <c r="Z243" s="179"/>
      <c r="AA243" s="179"/>
      <c r="AB243" s="179"/>
      <c r="AC243" s="179"/>
    </row>
    <row r="244" spans="1:29" s="180" customFormat="1" ht="39.75" hidden="1" customHeight="1" x14ac:dyDescent="0.25">
      <c r="A244" s="175"/>
      <c r="B244" s="170"/>
      <c r="C244" s="163" t="s">
        <v>231</v>
      </c>
      <c r="D244" s="203">
        <v>84120600</v>
      </c>
      <c r="E244" s="181"/>
      <c r="F244" s="176"/>
      <c r="G244" s="176"/>
      <c r="H244" s="177"/>
      <c r="I244" s="178"/>
      <c r="J244" s="178"/>
      <c r="K244" s="178"/>
      <c r="L244" s="178"/>
      <c r="M244" s="178"/>
      <c r="N244" s="178"/>
      <c r="O244" s="178"/>
      <c r="P244" s="178"/>
      <c r="Q244" s="178"/>
      <c r="R244" s="178"/>
      <c r="S244" s="178"/>
      <c r="T244" s="178"/>
      <c r="U244" s="166"/>
      <c r="V244" s="166"/>
      <c r="W244" s="179"/>
      <c r="X244" s="167"/>
      <c r="Y244" s="179"/>
      <c r="Z244" s="179"/>
      <c r="AA244" s="179"/>
      <c r="AB244" s="179"/>
      <c r="AC244" s="179"/>
    </row>
    <row r="245" spans="1:29" s="180" customFormat="1" ht="33" hidden="1" customHeight="1" x14ac:dyDescent="0.25">
      <c r="A245" s="175"/>
      <c r="B245" s="170"/>
      <c r="C245" s="163" t="s">
        <v>187</v>
      </c>
      <c r="D245" s="203">
        <v>62201991</v>
      </c>
      <c r="E245" s="176"/>
      <c r="F245" s="176"/>
      <c r="G245" s="176"/>
      <c r="H245" s="177"/>
      <c r="I245" s="178"/>
      <c r="J245" s="178"/>
      <c r="K245" s="178"/>
      <c r="L245" s="178"/>
      <c r="M245" s="178"/>
      <c r="N245" s="178"/>
      <c r="O245" s="178"/>
      <c r="P245" s="178"/>
      <c r="Q245" s="178"/>
      <c r="R245" s="178"/>
      <c r="S245" s="178"/>
      <c r="T245" s="178"/>
      <c r="U245" s="166"/>
      <c r="V245" s="166"/>
      <c r="W245" s="179"/>
      <c r="X245" s="167" t="e">
        <f t="shared" si="8"/>
        <v>#DIV/0!</v>
      </c>
      <c r="Y245" s="179"/>
      <c r="Z245" s="179"/>
      <c r="AA245" s="179"/>
      <c r="AB245" s="179"/>
      <c r="AC245" s="179"/>
    </row>
    <row r="246" spans="1:29" s="180" customFormat="1" ht="33" hidden="1" customHeight="1" x14ac:dyDescent="0.25">
      <c r="A246" s="175"/>
      <c r="B246" s="170"/>
      <c r="C246" s="163" t="s">
        <v>372</v>
      </c>
      <c r="D246" s="203">
        <v>1514870</v>
      </c>
      <c r="E246" s="176"/>
      <c r="F246" s="176"/>
      <c r="G246" s="176"/>
      <c r="H246" s="177"/>
      <c r="I246" s="178"/>
      <c r="J246" s="178"/>
      <c r="K246" s="178"/>
      <c r="L246" s="178"/>
      <c r="M246" s="178"/>
      <c r="N246" s="178"/>
      <c r="O246" s="178"/>
      <c r="P246" s="178"/>
      <c r="Q246" s="178"/>
      <c r="R246" s="178"/>
      <c r="S246" s="178"/>
      <c r="T246" s="178"/>
      <c r="U246" s="166"/>
      <c r="V246" s="166"/>
      <c r="W246" s="179"/>
      <c r="X246" s="167"/>
      <c r="Y246" s="179"/>
      <c r="Z246" s="179"/>
      <c r="AA246" s="179"/>
      <c r="AB246" s="179"/>
      <c r="AC246" s="179"/>
    </row>
    <row r="247" spans="1:29" s="180" customFormat="1" ht="33" hidden="1" customHeight="1" x14ac:dyDescent="0.25">
      <c r="A247" s="175"/>
      <c r="B247" s="170"/>
      <c r="C247" s="163" t="s">
        <v>188</v>
      </c>
      <c r="D247" s="203">
        <v>15848872</v>
      </c>
      <c r="E247" s="176"/>
      <c r="F247" s="176"/>
      <c r="G247" s="176"/>
      <c r="H247" s="177"/>
      <c r="I247" s="178"/>
      <c r="J247" s="178"/>
      <c r="K247" s="178"/>
      <c r="L247" s="178"/>
      <c r="M247" s="178"/>
      <c r="N247" s="178"/>
      <c r="O247" s="178"/>
      <c r="P247" s="178"/>
      <c r="Q247" s="178"/>
      <c r="R247" s="178"/>
      <c r="S247" s="178"/>
      <c r="T247" s="178"/>
      <c r="U247" s="166"/>
      <c r="V247" s="166"/>
      <c r="W247" s="179"/>
      <c r="X247" s="167" t="e">
        <f t="shared" si="8"/>
        <v>#DIV/0!</v>
      </c>
      <c r="Y247" s="179"/>
      <c r="Z247" s="179"/>
      <c r="AA247" s="179"/>
      <c r="AB247" s="179"/>
      <c r="AC247" s="179"/>
    </row>
    <row r="248" spans="1:29" s="180" customFormat="1" ht="39.75" hidden="1" customHeight="1" x14ac:dyDescent="0.25">
      <c r="A248" s="175"/>
      <c r="B248" s="170"/>
      <c r="C248" s="163" t="s">
        <v>189</v>
      </c>
      <c r="D248" s="203">
        <f>2484348+6208719</f>
        <v>8693067</v>
      </c>
      <c r="E248" s="176"/>
      <c r="F248" s="176"/>
      <c r="G248" s="176"/>
      <c r="H248" s="177"/>
      <c r="I248" s="178"/>
      <c r="J248" s="178"/>
      <c r="K248" s="178"/>
      <c r="L248" s="178"/>
      <c r="M248" s="178"/>
      <c r="N248" s="178"/>
      <c r="O248" s="178"/>
      <c r="P248" s="178"/>
      <c r="Q248" s="178"/>
      <c r="R248" s="178"/>
      <c r="S248" s="178"/>
      <c r="T248" s="178"/>
      <c r="U248" s="166"/>
      <c r="V248" s="166"/>
      <c r="W248" s="179"/>
      <c r="X248" s="167"/>
      <c r="Y248" s="179"/>
      <c r="Z248" s="179"/>
      <c r="AA248" s="179"/>
      <c r="AB248" s="179"/>
      <c r="AC248" s="179"/>
    </row>
    <row r="249" spans="1:29" s="65" customFormat="1" ht="44.1" customHeight="1" x14ac:dyDescent="0.25">
      <c r="B249" s="72">
        <v>410116</v>
      </c>
      <c r="C249" s="91" t="s">
        <v>54</v>
      </c>
      <c r="D249" s="116"/>
      <c r="E249" s="74" t="s">
        <v>71</v>
      </c>
      <c r="F249" s="74" t="s">
        <v>75</v>
      </c>
      <c r="G249" s="74"/>
      <c r="H249" s="88">
        <v>150000000</v>
      </c>
      <c r="I249" s="75"/>
      <c r="J249" s="75"/>
      <c r="K249" s="75"/>
      <c r="L249" s="75"/>
      <c r="M249" s="75"/>
      <c r="N249" s="75"/>
      <c r="O249" s="75"/>
      <c r="P249" s="75"/>
      <c r="Q249" s="75"/>
      <c r="R249" s="75"/>
      <c r="S249" s="75"/>
      <c r="T249" s="212"/>
      <c r="U249" s="75">
        <f t="shared" si="7"/>
        <v>150000000</v>
      </c>
      <c r="V249" s="99"/>
      <c r="W249" s="102"/>
      <c r="X249" s="103">
        <f t="shared" si="8"/>
        <v>0</v>
      </c>
      <c r="Y249" s="102"/>
      <c r="Z249" s="102"/>
      <c r="AA249" s="102"/>
      <c r="AB249" s="102"/>
      <c r="AC249" s="102"/>
    </row>
    <row r="250" spans="1:29" s="55" customFormat="1" ht="34.5" customHeight="1" x14ac:dyDescent="0.25">
      <c r="A250" s="54"/>
      <c r="B250" s="13"/>
      <c r="C250" s="84" t="s">
        <v>210</v>
      </c>
      <c r="D250" s="115">
        <f>SUM(D251:D255)</f>
        <v>150000000</v>
      </c>
      <c r="E250" s="85" t="s">
        <v>293</v>
      </c>
      <c r="F250" s="85" t="s">
        <v>266</v>
      </c>
      <c r="G250" s="85" t="s">
        <v>274</v>
      </c>
      <c r="H250" s="90">
        <v>150000000</v>
      </c>
      <c r="I250" s="86"/>
      <c r="J250" s="86"/>
      <c r="K250" s="86"/>
      <c r="L250" s="86"/>
      <c r="M250" s="86"/>
      <c r="N250" s="86"/>
      <c r="O250" s="86"/>
      <c r="P250" s="86"/>
      <c r="Q250" s="86"/>
      <c r="R250" s="86"/>
      <c r="S250" s="86"/>
      <c r="T250" s="86">
        <f t="shared" si="9"/>
        <v>150000000</v>
      </c>
      <c r="U250" s="53"/>
      <c r="V250" s="100"/>
      <c r="W250" s="107"/>
      <c r="X250" s="103" t="e">
        <f t="shared" si="8"/>
        <v>#DIV/0!</v>
      </c>
      <c r="Y250" s="107"/>
      <c r="Z250" s="107"/>
      <c r="AA250" s="107"/>
      <c r="AB250" s="107"/>
      <c r="AC250" s="107"/>
    </row>
    <row r="251" spans="1:29" s="55" customFormat="1" ht="34.5" hidden="1" customHeight="1" x14ac:dyDescent="0.25">
      <c r="A251" s="54"/>
      <c r="B251" s="13"/>
      <c r="C251" s="43" t="s">
        <v>211</v>
      </c>
      <c r="D251" s="185">
        <v>24000000</v>
      </c>
      <c r="E251" s="46"/>
      <c r="F251" s="46"/>
      <c r="G251" s="46"/>
      <c r="H251" s="57"/>
      <c r="I251" s="20"/>
      <c r="J251" s="20"/>
      <c r="K251" s="20"/>
      <c r="L251" s="20"/>
      <c r="M251" s="20"/>
      <c r="N251" s="20"/>
      <c r="O251" s="20"/>
      <c r="P251" s="20"/>
      <c r="Q251" s="20"/>
      <c r="R251" s="20"/>
      <c r="S251" s="20"/>
      <c r="T251" s="20"/>
      <c r="U251" s="53"/>
      <c r="V251" s="100"/>
      <c r="W251" s="107"/>
      <c r="X251" s="103" t="e">
        <f t="shared" si="8"/>
        <v>#DIV/0!</v>
      </c>
      <c r="Y251" s="107"/>
      <c r="Z251" s="107"/>
      <c r="AA251" s="107"/>
      <c r="AB251" s="107"/>
      <c r="AC251" s="107"/>
    </row>
    <row r="252" spans="1:29" s="55" customFormat="1" ht="47.25" hidden="1" customHeight="1" x14ac:dyDescent="0.25">
      <c r="A252" s="54"/>
      <c r="B252" s="13"/>
      <c r="C252" s="43" t="s">
        <v>214</v>
      </c>
      <c r="D252" s="185">
        <f>4000000*4</f>
        <v>16000000</v>
      </c>
      <c r="E252" s="46"/>
      <c r="F252" s="46"/>
      <c r="G252" s="46"/>
      <c r="H252" s="57"/>
      <c r="I252" s="20"/>
      <c r="J252" s="20"/>
      <c r="K252" s="20"/>
      <c r="L252" s="20"/>
      <c r="M252" s="20"/>
      <c r="N252" s="20"/>
      <c r="O252" s="20"/>
      <c r="P252" s="20"/>
      <c r="Q252" s="20"/>
      <c r="R252" s="20"/>
      <c r="S252" s="20"/>
      <c r="T252" s="20"/>
      <c r="U252" s="53"/>
      <c r="V252" s="100"/>
      <c r="W252" s="107"/>
      <c r="X252" s="103" t="e">
        <f t="shared" si="8"/>
        <v>#DIV/0!</v>
      </c>
      <c r="Y252" s="107"/>
      <c r="Z252" s="107"/>
      <c r="AA252" s="107"/>
      <c r="AB252" s="107"/>
      <c r="AC252" s="107"/>
    </row>
    <row r="253" spans="1:29" s="55" customFormat="1" ht="34.5" hidden="1" customHeight="1" x14ac:dyDescent="0.25">
      <c r="A253" s="54"/>
      <c r="B253" s="13"/>
      <c r="C253" s="43" t="s">
        <v>212</v>
      </c>
      <c r="D253" s="185">
        <v>50000000</v>
      </c>
      <c r="E253" s="46"/>
      <c r="F253" s="46"/>
      <c r="G253" s="46"/>
      <c r="H253" s="57"/>
      <c r="I253" s="20"/>
      <c r="J253" s="20"/>
      <c r="K253" s="20"/>
      <c r="L253" s="20"/>
      <c r="M253" s="20"/>
      <c r="N253" s="20"/>
      <c r="O253" s="20"/>
      <c r="P253" s="20"/>
      <c r="Q253" s="20"/>
      <c r="R253" s="20"/>
      <c r="S253" s="20"/>
      <c r="T253" s="20"/>
      <c r="U253" s="53"/>
      <c r="V253" s="100"/>
      <c r="W253" s="107"/>
      <c r="X253" s="103" t="e">
        <f t="shared" si="8"/>
        <v>#DIV/0!</v>
      </c>
      <c r="Y253" s="107"/>
      <c r="Z253" s="107"/>
      <c r="AA253" s="107"/>
      <c r="AB253" s="107"/>
      <c r="AC253" s="107"/>
    </row>
    <row r="254" spans="1:29" s="55" customFormat="1" ht="34.5" hidden="1" customHeight="1" x14ac:dyDescent="0.25">
      <c r="A254" s="54"/>
      <c r="B254" s="13"/>
      <c r="C254" s="43" t="s">
        <v>215</v>
      </c>
      <c r="D254" s="185">
        <v>5000000</v>
      </c>
      <c r="E254" s="46"/>
      <c r="F254" s="46"/>
      <c r="G254" s="46"/>
      <c r="H254" s="57"/>
      <c r="I254" s="20"/>
      <c r="J254" s="20"/>
      <c r="K254" s="20"/>
      <c r="L254" s="20"/>
      <c r="M254" s="20"/>
      <c r="N254" s="20"/>
      <c r="O254" s="20"/>
      <c r="P254" s="20"/>
      <c r="Q254" s="20"/>
      <c r="R254" s="20"/>
      <c r="S254" s="20"/>
      <c r="T254" s="20"/>
      <c r="U254" s="53"/>
      <c r="V254" s="100"/>
      <c r="W254" s="107"/>
      <c r="X254" s="103" t="e">
        <f t="shared" si="8"/>
        <v>#DIV/0!</v>
      </c>
      <c r="Y254" s="107"/>
      <c r="Z254" s="107"/>
      <c r="AA254" s="107"/>
      <c r="AB254" s="107"/>
      <c r="AC254" s="107"/>
    </row>
    <row r="255" spans="1:29" s="55" customFormat="1" ht="34.5" hidden="1" customHeight="1" x14ac:dyDescent="0.25">
      <c r="A255" s="54"/>
      <c r="B255" s="13"/>
      <c r="C255" s="43" t="s">
        <v>213</v>
      </c>
      <c r="D255" s="185">
        <v>55000000</v>
      </c>
      <c r="E255" s="46"/>
      <c r="F255" s="46"/>
      <c r="G255" s="46"/>
      <c r="H255" s="57"/>
      <c r="I255" s="20"/>
      <c r="J255" s="20"/>
      <c r="K255" s="20"/>
      <c r="L255" s="20"/>
      <c r="M255" s="20"/>
      <c r="N255" s="20"/>
      <c r="O255" s="20"/>
      <c r="P255" s="20"/>
      <c r="Q255" s="20"/>
      <c r="R255" s="20"/>
      <c r="S255" s="20"/>
      <c r="T255" s="20"/>
      <c r="U255" s="53"/>
      <c r="V255" s="100"/>
      <c r="W255" s="107"/>
      <c r="X255" s="103" t="e">
        <f t="shared" si="8"/>
        <v>#DIV/0!</v>
      </c>
      <c r="Y255" s="107"/>
      <c r="Z255" s="107"/>
      <c r="AA255" s="107"/>
      <c r="AB255" s="107"/>
      <c r="AC255" s="107"/>
    </row>
    <row r="256" spans="1:29" s="65" customFormat="1" ht="44.1" customHeight="1" x14ac:dyDescent="0.25">
      <c r="B256" s="72">
        <v>410117</v>
      </c>
      <c r="C256" s="73" t="s">
        <v>6</v>
      </c>
      <c r="D256" s="111"/>
      <c r="E256" s="74" t="s">
        <v>71</v>
      </c>
      <c r="F256" s="74" t="s">
        <v>241</v>
      </c>
      <c r="G256" s="74"/>
      <c r="H256" s="88">
        <v>200000000</v>
      </c>
      <c r="I256" s="75"/>
      <c r="J256" s="75"/>
      <c r="K256" s="75"/>
      <c r="L256" s="75"/>
      <c r="M256" s="75"/>
      <c r="N256" s="75"/>
      <c r="O256" s="75"/>
      <c r="P256" s="75"/>
      <c r="Q256" s="75"/>
      <c r="R256" s="75"/>
      <c r="S256" s="75"/>
      <c r="T256" s="212"/>
      <c r="U256" s="75">
        <f t="shared" si="7"/>
        <v>200000000</v>
      </c>
      <c r="V256" s="99"/>
      <c r="W256" s="102"/>
      <c r="X256" s="103">
        <f t="shared" si="8"/>
        <v>0</v>
      </c>
      <c r="Y256" s="102"/>
      <c r="Z256" s="102"/>
      <c r="AA256" s="102"/>
      <c r="AB256" s="102"/>
      <c r="AC256" s="102"/>
    </row>
    <row r="257" spans="1:29" s="48" customFormat="1" ht="34.5" customHeight="1" x14ac:dyDescent="0.25">
      <c r="A257" s="19"/>
      <c r="B257" s="21">
        <v>7</v>
      </c>
      <c r="C257" s="76" t="s">
        <v>19</v>
      </c>
      <c r="D257" s="112">
        <f>SUM(D258:D261)</f>
        <v>71350000</v>
      </c>
      <c r="E257" s="85" t="s">
        <v>288</v>
      </c>
      <c r="F257" s="85" t="s">
        <v>287</v>
      </c>
      <c r="G257" s="85" t="s">
        <v>274</v>
      </c>
      <c r="H257" s="90">
        <v>71350000</v>
      </c>
      <c r="I257" s="86"/>
      <c r="J257" s="86"/>
      <c r="K257" s="86"/>
      <c r="L257" s="86"/>
      <c r="M257" s="86"/>
      <c r="N257" s="86"/>
      <c r="O257" s="86"/>
      <c r="P257" s="86"/>
      <c r="Q257" s="86"/>
      <c r="R257" s="86"/>
      <c r="S257" s="86"/>
      <c r="T257" s="86">
        <f t="shared" si="9"/>
        <v>71350000</v>
      </c>
      <c r="U257" s="53"/>
      <c r="V257" s="100"/>
      <c r="W257" s="107"/>
      <c r="X257" s="103" t="e">
        <f t="shared" si="8"/>
        <v>#DIV/0!</v>
      </c>
      <c r="Y257" s="107"/>
      <c r="Z257" s="107"/>
      <c r="AA257" s="107"/>
      <c r="AB257" s="107"/>
      <c r="AC257" s="107"/>
    </row>
    <row r="258" spans="1:29" s="48" customFormat="1" ht="63" hidden="1" customHeight="1" x14ac:dyDescent="0.25">
      <c r="A258" s="19"/>
      <c r="B258" s="21"/>
      <c r="C258" s="43" t="s">
        <v>341</v>
      </c>
      <c r="D258" s="185">
        <v>37360000</v>
      </c>
      <c r="E258" s="46"/>
      <c r="F258" s="46"/>
      <c r="G258" s="46"/>
      <c r="H258" s="57"/>
      <c r="I258" s="20"/>
      <c r="J258" s="20"/>
      <c r="K258" s="20"/>
      <c r="L258" s="20"/>
      <c r="M258" s="20"/>
      <c r="N258" s="20"/>
      <c r="O258" s="20"/>
      <c r="P258" s="20"/>
      <c r="Q258" s="20"/>
      <c r="R258" s="20"/>
      <c r="S258" s="20"/>
      <c r="T258" s="20"/>
      <c r="U258" s="53"/>
      <c r="V258" s="100"/>
      <c r="W258" s="107"/>
      <c r="X258" s="103"/>
      <c r="Y258" s="107"/>
      <c r="Z258" s="107"/>
      <c r="AA258" s="107"/>
      <c r="AB258" s="107"/>
      <c r="AC258" s="107"/>
    </row>
    <row r="259" spans="1:29" s="48" customFormat="1" ht="63" hidden="1" customHeight="1" x14ac:dyDescent="0.25">
      <c r="A259" s="19"/>
      <c r="B259" s="21"/>
      <c r="C259" s="43" t="s">
        <v>342</v>
      </c>
      <c r="D259" s="185">
        <v>15300000</v>
      </c>
      <c r="E259" s="46"/>
      <c r="F259" s="46"/>
      <c r="G259" s="46"/>
      <c r="H259" s="57"/>
      <c r="I259" s="20"/>
      <c r="J259" s="20"/>
      <c r="K259" s="20"/>
      <c r="L259" s="20"/>
      <c r="M259" s="20"/>
      <c r="N259" s="20"/>
      <c r="O259" s="20"/>
      <c r="P259" s="20"/>
      <c r="Q259" s="20"/>
      <c r="R259" s="20"/>
      <c r="S259" s="20"/>
      <c r="T259" s="20"/>
      <c r="U259" s="53"/>
      <c r="V259" s="100"/>
      <c r="W259" s="107"/>
      <c r="X259" s="103" t="e">
        <f t="shared" ref="X259:X268" si="10">+W259*$X$2/U259</f>
        <v>#DIV/0!</v>
      </c>
      <c r="Y259" s="107"/>
      <c r="Z259" s="107"/>
      <c r="AA259" s="107"/>
      <c r="AB259" s="107"/>
      <c r="AC259" s="107"/>
    </row>
    <row r="260" spans="1:29" s="48" customFormat="1" ht="48.75" hidden="1" customHeight="1" x14ac:dyDescent="0.25">
      <c r="A260" s="19"/>
      <c r="B260" s="21"/>
      <c r="C260" s="43" t="s">
        <v>340</v>
      </c>
      <c r="D260" s="185">
        <v>16150000</v>
      </c>
      <c r="E260" s="46"/>
      <c r="F260" s="46"/>
      <c r="G260" s="46"/>
      <c r="H260" s="57"/>
      <c r="I260" s="20"/>
      <c r="J260" s="20"/>
      <c r="K260" s="20"/>
      <c r="L260" s="20"/>
      <c r="M260" s="20"/>
      <c r="N260" s="20"/>
      <c r="O260" s="20"/>
      <c r="P260" s="20"/>
      <c r="Q260" s="20"/>
      <c r="R260" s="20"/>
      <c r="S260" s="20"/>
      <c r="T260" s="20"/>
      <c r="U260" s="53"/>
      <c r="V260" s="100"/>
      <c r="W260" s="107"/>
      <c r="X260" s="103" t="e">
        <f t="shared" si="10"/>
        <v>#DIV/0!</v>
      </c>
      <c r="Y260" s="107"/>
      <c r="Z260" s="107"/>
      <c r="AA260" s="107"/>
      <c r="AB260" s="107"/>
      <c r="AC260" s="107"/>
    </row>
    <row r="261" spans="1:29" s="48" customFormat="1" ht="42.75" hidden="1" customHeight="1" x14ac:dyDescent="0.25">
      <c r="A261" s="19"/>
      <c r="B261" s="21"/>
      <c r="C261" s="43" t="s">
        <v>190</v>
      </c>
      <c r="D261" s="185">
        <v>2540000</v>
      </c>
      <c r="E261" s="46"/>
      <c r="F261" s="46"/>
      <c r="G261" s="46"/>
      <c r="H261" s="57"/>
      <c r="I261" s="20"/>
      <c r="J261" s="20"/>
      <c r="K261" s="20"/>
      <c r="L261" s="20"/>
      <c r="M261" s="20"/>
      <c r="N261" s="20"/>
      <c r="O261" s="20"/>
      <c r="P261" s="20"/>
      <c r="Q261" s="20"/>
      <c r="R261" s="20"/>
      <c r="S261" s="20"/>
      <c r="T261" s="20"/>
      <c r="U261" s="53"/>
      <c r="V261" s="100"/>
      <c r="W261" s="107"/>
      <c r="X261" s="103" t="e">
        <f t="shared" si="10"/>
        <v>#DIV/0!</v>
      </c>
      <c r="Y261" s="107"/>
      <c r="Z261" s="107"/>
      <c r="AA261" s="107"/>
      <c r="AB261" s="107"/>
      <c r="AC261" s="107"/>
    </row>
    <row r="262" spans="1:29" s="48" customFormat="1" ht="31.5" customHeight="1" x14ac:dyDescent="0.25">
      <c r="A262" s="19"/>
      <c r="B262" s="21">
        <v>6</v>
      </c>
      <c r="C262" s="76" t="s">
        <v>51</v>
      </c>
      <c r="D262" s="112">
        <f>SUM(D263:D267)</f>
        <v>128650000</v>
      </c>
      <c r="E262" s="85" t="s">
        <v>286</v>
      </c>
      <c r="F262" s="85" t="s">
        <v>287</v>
      </c>
      <c r="G262" s="85" t="s">
        <v>274</v>
      </c>
      <c r="H262" s="90">
        <v>128650000</v>
      </c>
      <c r="I262" s="87"/>
      <c r="J262" s="86"/>
      <c r="K262" s="86"/>
      <c r="L262" s="86"/>
      <c r="M262" s="86"/>
      <c r="N262" s="86"/>
      <c r="O262" s="86"/>
      <c r="P262" s="86"/>
      <c r="Q262" s="86"/>
      <c r="R262" s="86"/>
      <c r="S262" s="86"/>
      <c r="T262" s="86">
        <f t="shared" si="9"/>
        <v>128650000</v>
      </c>
      <c r="U262" s="53"/>
      <c r="V262" s="100"/>
      <c r="W262" s="107"/>
      <c r="X262" s="103" t="e">
        <f t="shared" si="10"/>
        <v>#DIV/0!</v>
      </c>
      <c r="Y262" s="107"/>
      <c r="Z262" s="107"/>
      <c r="AA262" s="107"/>
      <c r="AB262" s="107"/>
      <c r="AC262" s="107"/>
    </row>
    <row r="263" spans="1:29" s="48" customFormat="1" ht="81.95" hidden="1" customHeight="1" x14ac:dyDescent="0.25">
      <c r="A263" s="19"/>
      <c r="B263" s="21"/>
      <c r="C263" s="43" t="s">
        <v>193</v>
      </c>
      <c r="D263" s="191">
        <v>9894866</v>
      </c>
      <c r="E263" s="46"/>
      <c r="F263" s="46"/>
      <c r="G263" s="46"/>
      <c r="H263" s="57"/>
      <c r="I263" s="47"/>
      <c r="J263" s="20"/>
      <c r="K263" s="20"/>
      <c r="L263" s="20"/>
      <c r="M263" s="20"/>
      <c r="N263" s="20"/>
      <c r="O263" s="20"/>
      <c r="P263" s="20"/>
      <c r="Q263" s="20"/>
      <c r="R263" s="20"/>
      <c r="S263" s="20"/>
      <c r="T263" s="20"/>
      <c r="U263" s="53"/>
      <c r="V263" s="100"/>
      <c r="W263" s="107"/>
      <c r="X263" s="103" t="e">
        <f t="shared" si="10"/>
        <v>#DIV/0!</v>
      </c>
      <c r="Y263" s="107"/>
      <c r="Z263" s="107"/>
      <c r="AA263" s="107"/>
      <c r="AB263" s="107"/>
      <c r="AC263" s="107"/>
    </row>
    <row r="264" spans="1:29" s="48" customFormat="1" ht="95.45" hidden="1" customHeight="1" x14ac:dyDescent="0.25">
      <c r="A264" s="19"/>
      <c r="B264" s="21"/>
      <c r="C264" s="43" t="s">
        <v>191</v>
      </c>
      <c r="D264" s="191">
        <v>59950000</v>
      </c>
      <c r="E264" s="46"/>
      <c r="F264" s="46"/>
      <c r="G264" s="46"/>
      <c r="H264" s="57"/>
      <c r="I264" s="47"/>
      <c r="J264" s="20"/>
      <c r="K264" s="20"/>
      <c r="L264" s="20"/>
      <c r="M264" s="20"/>
      <c r="N264" s="20"/>
      <c r="O264" s="20"/>
      <c r="P264" s="20"/>
      <c r="Q264" s="20"/>
      <c r="R264" s="20"/>
      <c r="S264" s="20"/>
      <c r="T264" s="20"/>
      <c r="U264" s="53"/>
      <c r="V264" s="100"/>
      <c r="W264" s="107"/>
      <c r="X264" s="103" t="e">
        <f t="shared" si="10"/>
        <v>#DIV/0!</v>
      </c>
      <c r="Y264" s="107"/>
      <c r="Z264" s="107"/>
      <c r="AA264" s="107"/>
      <c r="AB264" s="107"/>
      <c r="AC264" s="107"/>
    </row>
    <row r="265" spans="1:29" s="48" customFormat="1" ht="63.95" hidden="1" customHeight="1" x14ac:dyDescent="0.25">
      <c r="A265" s="19"/>
      <c r="B265" s="21"/>
      <c r="C265" s="43" t="s">
        <v>192</v>
      </c>
      <c r="D265" s="191">
        <v>15620000</v>
      </c>
      <c r="E265" s="46"/>
      <c r="F265" s="46"/>
      <c r="G265" s="46"/>
      <c r="H265" s="57"/>
      <c r="I265" s="47"/>
      <c r="J265" s="20"/>
      <c r="K265" s="20"/>
      <c r="L265" s="20"/>
      <c r="M265" s="20"/>
      <c r="N265" s="20"/>
      <c r="O265" s="20"/>
      <c r="P265" s="20"/>
      <c r="Q265" s="20"/>
      <c r="R265" s="20"/>
      <c r="S265" s="20"/>
      <c r="T265" s="20"/>
      <c r="U265" s="53"/>
      <c r="V265" s="100"/>
      <c r="W265" s="107"/>
      <c r="X265" s="103" t="e">
        <f t="shared" si="10"/>
        <v>#DIV/0!</v>
      </c>
      <c r="Y265" s="107"/>
      <c r="Z265" s="107"/>
      <c r="AA265" s="107"/>
      <c r="AB265" s="107"/>
      <c r="AC265" s="107"/>
    </row>
    <row r="266" spans="1:29" s="48" customFormat="1" ht="112.5" hidden="1" customHeight="1" x14ac:dyDescent="0.25">
      <c r="A266" s="19"/>
      <c r="B266" s="21"/>
      <c r="C266" s="43" t="s">
        <v>343</v>
      </c>
      <c r="D266" s="191">
        <v>26700000</v>
      </c>
      <c r="E266" s="46"/>
      <c r="F266" s="46"/>
      <c r="G266" s="46"/>
      <c r="H266" s="57"/>
      <c r="I266" s="47"/>
      <c r="J266" s="20"/>
      <c r="K266" s="20"/>
      <c r="L266" s="20"/>
      <c r="M266" s="20"/>
      <c r="N266" s="20"/>
      <c r="O266" s="20"/>
      <c r="P266" s="20"/>
      <c r="Q266" s="20"/>
      <c r="R266" s="20"/>
      <c r="S266" s="20"/>
      <c r="T266" s="20"/>
      <c r="U266" s="53"/>
      <c r="V266" s="100"/>
      <c r="W266" s="107"/>
      <c r="X266" s="103" t="e">
        <f t="shared" si="10"/>
        <v>#DIV/0!</v>
      </c>
      <c r="Y266" s="107"/>
      <c r="Z266" s="107"/>
      <c r="AA266" s="107"/>
      <c r="AB266" s="107"/>
      <c r="AC266" s="107"/>
    </row>
    <row r="267" spans="1:29" s="48" customFormat="1" ht="54" hidden="1" customHeight="1" x14ac:dyDescent="0.25">
      <c r="A267" s="19"/>
      <c r="B267" s="21"/>
      <c r="C267" s="43" t="s">
        <v>344</v>
      </c>
      <c r="D267" s="191">
        <v>16485134</v>
      </c>
      <c r="E267" s="46"/>
      <c r="F267" s="46"/>
      <c r="G267" s="46"/>
      <c r="H267" s="57"/>
      <c r="I267" s="47"/>
      <c r="J267" s="20"/>
      <c r="K267" s="20"/>
      <c r="L267" s="20"/>
      <c r="M267" s="20"/>
      <c r="N267" s="20"/>
      <c r="O267" s="20"/>
      <c r="P267" s="20"/>
      <c r="Q267" s="20"/>
      <c r="R267" s="20"/>
      <c r="S267" s="20"/>
      <c r="T267" s="20"/>
      <c r="U267" s="53"/>
      <c r="V267" s="100"/>
      <c r="W267" s="107"/>
      <c r="X267" s="103" t="e">
        <f t="shared" si="10"/>
        <v>#DIV/0!</v>
      </c>
      <c r="Y267" s="107"/>
      <c r="Z267" s="107"/>
      <c r="AA267" s="107"/>
      <c r="AB267" s="107"/>
      <c r="AC267" s="107"/>
    </row>
    <row r="268" spans="1:29" s="65" customFormat="1" ht="44.1" customHeight="1" x14ac:dyDescent="0.25">
      <c r="B268" s="72">
        <v>410118</v>
      </c>
      <c r="C268" s="73" t="s">
        <v>11</v>
      </c>
      <c r="D268" s="111"/>
      <c r="E268" s="74" t="s">
        <v>71</v>
      </c>
      <c r="F268" s="74" t="s">
        <v>241</v>
      </c>
      <c r="G268" s="74"/>
      <c r="H268" s="88">
        <v>200000000</v>
      </c>
      <c r="I268" s="75"/>
      <c r="J268" s="75"/>
      <c r="K268" s="75"/>
      <c r="L268" s="75"/>
      <c r="M268" s="75"/>
      <c r="N268" s="75"/>
      <c r="O268" s="75"/>
      <c r="P268" s="75"/>
      <c r="Q268" s="75"/>
      <c r="R268" s="75"/>
      <c r="S268" s="75"/>
      <c r="T268" s="212"/>
      <c r="U268" s="75">
        <f t="shared" ref="U268:U300" si="11">SUM(H268:T268)</f>
        <v>200000000</v>
      </c>
      <c r="V268" s="99"/>
      <c r="W268" s="102"/>
      <c r="X268" s="103">
        <f t="shared" si="10"/>
        <v>0</v>
      </c>
      <c r="Y268" s="102"/>
      <c r="Z268" s="102"/>
      <c r="AA268" s="102"/>
      <c r="AB268" s="102"/>
      <c r="AC268" s="102"/>
    </row>
    <row r="269" spans="1:29" s="48" customFormat="1" ht="33" customHeight="1" x14ac:dyDescent="0.25">
      <c r="A269" s="19"/>
      <c r="B269" s="13"/>
      <c r="C269" s="76" t="s">
        <v>58</v>
      </c>
      <c r="D269" s="112">
        <f>SUM(D270:D275)</f>
        <v>200000000</v>
      </c>
      <c r="E269" s="85" t="s">
        <v>289</v>
      </c>
      <c r="F269" s="85" t="s">
        <v>290</v>
      </c>
      <c r="G269" s="85" t="s">
        <v>274</v>
      </c>
      <c r="H269" s="90">
        <v>200000000</v>
      </c>
      <c r="I269" s="86"/>
      <c r="J269" s="86"/>
      <c r="K269" s="86"/>
      <c r="L269" s="86"/>
      <c r="M269" s="86"/>
      <c r="N269" s="86"/>
      <c r="O269" s="86"/>
      <c r="P269" s="86"/>
      <c r="Q269" s="86"/>
      <c r="R269" s="86"/>
      <c r="S269" s="86"/>
      <c r="T269" s="86">
        <f t="shared" ref="T269:T301" si="12">SUM(H269:S269)</f>
        <v>200000000</v>
      </c>
      <c r="U269" s="53"/>
      <c r="V269" s="100"/>
      <c r="W269" s="107"/>
      <c r="X269" s="103"/>
      <c r="Y269" s="107"/>
      <c r="Z269" s="107"/>
      <c r="AA269" s="107"/>
      <c r="AB269" s="107"/>
      <c r="AC269" s="107"/>
    </row>
    <row r="270" spans="1:29" s="48" customFormat="1" ht="64.5" hidden="1" customHeight="1" x14ac:dyDescent="0.25">
      <c r="A270" s="19"/>
      <c r="B270" s="13"/>
      <c r="C270" s="43" t="s">
        <v>204</v>
      </c>
      <c r="D270" s="185">
        <v>75990000</v>
      </c>
      <c r="E270" s="46"/>
      <c r="F270" s="46"/>
      <c r="G270" s="46"/>
      <c r="H270" s="57"/>
      <c r="I270" s="20"/>
      <c r="J270" s="20"/>
      <c r="K270" s="20"/>
      <c r="L270" s="20"/>
      <c r="M270" s="20"/>
      <c r="N270" s="20"/>
      <c r="O270" s="20"/>
      <c r="P270" s="20"/>
      <c r="Q270" s="20"/>
      <c r="R270" s="20"/>
      <c r="S270" s="20"/>
      <c r="T270" s="20"/>
      <c r="U270" s="53"/>
      <c r="V270" s="100"/>
      <c r="W270" s="107"/>
      <c r="X270" s="103"/>
      <c r="Y270" s="107"/>
      <c r="Z270" s="107"/>
      <c r="AA270" s="107"/>
      <c r="AB270" s="107"/>
      <c r="AC270" s="107"/>
    </row>
    <row r="271" spans="1:29" s="48" customFormat="1" ht="64.5" hidden="1" customHeight="1" x14ac:dyDescent="0.25">
      <c r="A271" s="19"/>
      <c r="B271" s="13"/>
      <c r="C271" s="43" t="s">
        <v>205</v>
      </c>
      <c r="D271" s="185">
        <v>15340000</v>
      </c>
      <c r="E271" s="46"/>
      <c r="F271" s="46"/>
      <c r="G271" s="46"/>
      <c r="H271" s="57"/>
      <c r="I271" s="20"/>
      <c r="J271" s="20"/>
      <c r="K271" s="20"/>
      <c r="L271" s="20"/>
      <c r="M271" s="20"/>
      <c r="N271" s="20"/>
      <c r="O271" s="20"/>
      <c r="P271" s="20"/>
      <c r="Q271" s="20"/>
      <c r="R271" s="20"/>
      <c r="S271" s="20"/>
      <c r="T271" s="20"/>
      <c r="U271" s="53"/>
      <c r="V271" s="100"/>
      <c r="W271" s="107"/>
      <c r="X271" s="103"/>
      <c r="Y271" s="107"/>
      <c r="Z271" s="107"/>
      <c r="AA271" s="107"/>
      <c r="AB271" s="107"/>
      <c r="AC271" s="107"/>
    </row>
    <row r="272" spans="1:29" s="48" customFormat="1" ht="64.5" hidden="1" customHeight="1" x14ac:dyDescent="0.25">
      <c r="A272" s="19"/>
      <c r="B272" s="13"/>
      <c r="C272" s="43" t="s">
        <v>206</v>
      </c>
      <c r="D272" s="185">
        <v>57010000</v>
      </c>
      <c r="E272" s="46"/>
      <c r="F272" s="46"/>
      <c r="G272" s="46"/>
      <c r="H272" s="57"/>
      <c r="I272" s="20"/>
      <c r="J272" s="20"/>
      <c r="K272" s="20"/>
      <c r="L272" s="20"/>
      <c r="M272" s="20"/>
      <c r="N272" s="20"/>
      <c r="O272" s="20"/>
      <c r="P272" s="20"/>
      <c r="Q272" s="20"/>
      <c r="R272" s="20"/>
      <c r="S272" s="20"/>
      <c r="T272" s="20"/>
      <c r="U272" s="53"/>
      <c r="V272" s="100"/>
      <c r="W272" s="107"/>
      <c r="X272" s="103"/>
      <c r="Y272" s="107"/>
      <c r="Z272" s="107"/>
      <c r="AA272" s="107"/>
      <c r="AB272" s="107"/>
      <c r="AC272" s="107"/>
    </row>
    <row r="273" spans="1:29" s="48" customFormat="1" ht="64.5" hidden="1" customHeight="1" x14ac:dyDescent="0.25">
      <c r="A273" s="19"/>
      <c r="B273" s="13"/>
      <c r="C273" s="43" t="s">
        <v>207</v>
      </c>
      <c r="D273" s="185">
        <v>36300000</v>
      </c>
      <c r="E273" s="46"/>
      <c r="F273" s="46"/>
      <c r="G273" s="46"/>
      <c r="H273" s="57"/>
      <c r="I273" s="20"/>
      <c r="J273" s="20"/>
      <c r="K273" s="20"/>
      <c r="L273" s="20"/>
      <c r="M273" s="20"/>
      <c r="N273" s="20"/>
      <c r="O273" s="20"/>
      <c r="P273" s="20"/>
      <c r="Q273" s="20"/>
      <c r="R273" s="20"/>
      <c r="S273" s="20"/>
      <c r="T273" s="20"/>
      <c r="U273" s="53"/>
      <c r="V273" s="100"/>
      <c r="W273" s="107"/>
      <c r="X273" s="103"/>
      <c r="Y273" s="107"/>
      <c r="Z273" s="107"/>
      <c r="AA273" s="107"/>
      <c r="AB273" s="107"/>
      <c r="AC273" s="107"/>
    </row>
    <row r="274" spans="1:29" s="48" customFormat="1" ht="64.5" hidden="1" customHeight="1" x14ac:dyDescent="0.25">
      <c r="A274" s="19"/>
      <c r="B274" s="13"/>
      <c r="C274" s="43" t="s">
        <v>208</v>
      </c>
      <c r="D274" s="185">
        <v>3360000</v>
      </c>
      <c r="E274" s="46"/>
      <c r="F274" s="46"/>
      <c r="G274" s="46"/>
      <c r="H274" s="57"/>
      <c r="I274" s="20"/>
      <c r="J274" s="20"/>
      <c r="K274" s="20"/>
      <c r="L274" s="20"/>
      <c r="M274" s="20"/>
      <c r="N274" s="20"/>
      <c r="O274" s="20"/>
      <c r="P274" s="20"/>
      <c r="Q274" s="20"/>
      <c r="R274" s="20"/>
      <c r="S274" s="20"/>
      <c r="T274" s="20"/>
      <c r="U274" s="53"/>
      <c r="V274" s="100"/>
      <c r="W274" s="107"/>
      <c r="X274" s="103"/>
      <c r="Y274" s="107"/>
      <c r="Z274" s="107"/>
      <c r="AA274" s="107"/>
      <c r="AB274" s="107"/>
      <c r="AC274" s="107"/>
    </row>
    <row r="275" spans="1:29" s="48" customFormat="1" ht="64.5" hidden="1" customHeight="1" x14ac:dyDescent="0.25">
      <c r="A275" s="19"/>
      <c r="B275" s="13"/>
      <c r="C275" s="43" t="s">
        <v>209</v>
      </c>
      <c r="D275" s="185">
        <v>12000000</v>
      </c>
      <c r="E275" s="46"/>
      <c r="F275" s="46"/>
      <c r="G275" s="46"/>
      <c r="H275" s="57"/>
      <c r="I275" s="20"/>
      <c r="J275" s="20"/>
      <c r="K275" s="20"/>
      <c r="L275" s="20"/>
      <c r="M275" s="20"/>
      <c r="N275" s="20"/>
      <c r="O275" s="20"/>
      <c r="P275" s="20"/>
      <c r="Q275" s="20"/>
      <c r="R275" s="20"/>
      <c r="S275" s="20"/>
      <c r="T275" s="20"/>
      <c r="U275" s="53"/>
      <c r="V275" s="100"/>
      <c r="W275" s="107"/>
      <c r="X275" s="103"/>
      <c r="Y275" s="107"/>
      <c r="Z275" s="107"/>
      <c r="AA275" s="107"/>
      <c r="AB275" s="107"/>
      <c r="AC275" s="107"/>
    </row>
    <row r="276" spans="1:29" s="65" customFormat="1" ht="44.1" customHeight="1" x14ac:dyDescent="0.25">
      <c r="B276" s="72">
        <v>410119</v>
      </c>
      <c r="C276" s="92" t="s">
        <v>12</v>
      </c>
      <c r="D276" s="111"/>
      <c r="E276" s="74" t="s">
        <v>71</v>
      </c>
      <c r="F276" s="74" t="s">
        <v>240</v>
      </c>
      <c r="G276" s="74"/>
      <c r="H276" s="88">
        <v>350000000</v>
      </c>
      <c r="I276" s="75"/>
      <c r="J276" s="75"/>
      <c r="K276" s="75"/>
      <c r="L276" s="75"/>
      <c r="M276" s="75"/>
      <c r="N276" s="75"/>
      <c r="O276" s="75"/>
      <c r="P276" s="75"/>
      <c r="Q276" s="75"/>
      <c r="R276" s="75"/>
      <c r="S276" s="75"/>
      <c r="T276" s="212"/>
      <c r="U276" s="75">
        <f t="shared" si="11"/>
        <v>350000000</v>
      </c>
      <c r="V276" s="99"/>
      <c r="W276" s="102"/>
      <c r="X276" s="103">
        <f>+W276*$X$2/U276</f>
        <v>0</v>
      </c>
      <c r="Y276" s="102"/>
      <c r="Z276" s="102"/>
      <c r="AA276" s="102"/>
      <c r="AB276" s="102"/>
      <c r="AC276" s="102"/>
    </row>
    <row r="277" spans="1:29" s="48" customFormat="1" ht="27.75" customHeight="1" x14ac:dyDescent="0.25">
      <c r="A277" s="19"/>
      <c r="B277" s="13"/>
      <c r="C277" s="76" t="s">
        <v>41</v>
      </c>
      <c r="D277" s="112">
        <v>350000000</v>
      </c>
      <c r="E277" s="85"/>
      <c r="F277" s="85" t="s">
        <v>266</v>
      </c>
      <c r="G277" s="85" t="s">
        <v>57</v>
      </c>
      <c r="H277" s="90">
        <v>350000000</v>
      </c>
      <c r="I277" s="86"/>
      <c r="J277" s="86"/>
      <c r="K277" s="86"/>
      <c r="L277" s="86"/>
      <c r="M277" s="86"/>
      <c r="N277" s="86"/>
      <c r="O277" s="86"/>
      <c r="P277" s="86"/>
      <c r="Q277" s="86"/>
      <c r="R277" s="86"/>
      <c r="S277" s="86"/>
      <c r="T277" s="86">
        <v>350000000</v>
      </c>
      <c r="U277" s="53"/>
      <c r="V277" s="100"/>
      <c r="W277" s="107"/>
      <c r="X277" s="103"/>
      <c r="Y277" s="107"/>
      <c r="Z277" s="107"/>
      <c r="AA277" s="107"/>
      <c r="AB277" s="107"/>
      <c r="AC277" s="107"/>
    </row>
    <row r="278" spans="1:29" s="65" customFormat="1" ht="44.1" customHeight="1" x14ac:dyDescent="0.25">
      <c r="B278" s="72">
        <v>410120</v>
      </c>
      <c r="C278" s="73" t="s">
        <v>13</v>
      </c>
      <c r="D278" s="111"/>
      <c r="E278" s="74" t="s">
        <v>71</v>
      </c>
      <c r="F278" s="74" t="s">
        <v>239</v>
      </c>
      <c r="G278" s="74"/>
      <c r="H278" s="88">
        <v>650000000</v>
      </c>
      <c r="I278" s="75"/>
      <c r="J278" s="75">
        <v>100000000</v>
      </c>
      <c r="K278" s="75">
        <v>13576578</v>
      </c>
      <c r="L278" s="75"/>
      <c r="M278" s="75">
        <v>95415903.890000001</v>
      </c>
      <c r="N278" s="75">
        <v>468008.34</v>
      </c>
      <c r="O278" s="75">
        <v>688700</v>
      </c>
      <c r="P278" s="75"/>
      <c r="Q278" s="75"/>
      <c r="R278" s="75"/>
      <c r="S278" s="75">
        <v>257973711.88</v>
      </c>
      <c r="T278" s="212"/>
      <c r="U278" s="75">
        <f>SUM(H278:T278)</f>
        <v>1118122902.1100001</v>
      </c>
      <c r="V278" s="99"/>
      <c r="W278" s="102"/>
      <c r="X278" s="103">
        <f>+W278*$X$2/U278</f>
        <v>0</v>
      </c>
      <c r="Y278" s="102"/>
      <c r="Z278" s="102"/>
      <c r="AA278" s="102"/>
      <c r="AB278" s="102"/>
      <c r="AC278" s="102"/>
    </row>
    <row r="279" spans="1:29" s="48" customFormat="1" ht="33.75" customHeight="1" x14ac:dyDescent="0.25">
      <c r="A279" s="19"/>
      <c r="B279" s="13"/>
      <c r="C279" s="76" t="s">
        <v>42</v>
      </c>
      <c r="D279" s="112">
        <v>1110149190.23</v>
      </c>
      <c r="E279" s="85"/>
      <c r="F279" s="85" t="s">
        <v>266</v>
      </c>
      <c r="G279" s="85" t="s">
        <v>56</v>
      </c>
      <c r="H279" s="90">
        <v>650000000</v>
      </c>
      <c r="I279" s="86"/>
      <c r="J279" s="86">
        <v>100000000</v>
      </c>
      <c r="K279" s="86">
        <v>13576578</v>
      </c>
      <c r="L279" s="86"/>
      <c r="M279" s="86">
        <v>95415903.890000001</v>
      </c>
      <c r="N279" s="86">
        <v>468008.34</v>
      </c>
      <c r="O279" s="86">
        <v>688700</v>
      </c>
      <c r="P279" s="86"/>
      <c r="Q279" s="86"/>
      <c r="R279" s="86"/>
      <c r="S279" s="86">
        <v>257973711.88</v>
      </c>
      <c r="T279" s="86">
        <f>SUM(H279:S279)</f>
        <v>1118122902.1100001</v>
      </c>
      <c r="U279" s="53"/>
      <c r="V279" s="100"/>
      <c r="W279" s="107"/>
      <c r="X279" s="103"/>
      <c r="Y279" s="107"/>
      <c r="Z279" s="107"/>
      <c r="AA279" s="107"/>
      <c r="AB279" s="107"/>
      <c r="AC279" s="107"/>
    </row>
    <row r="280" spans="1:29" s="65" customFormat="1" ht="54" customHeight="1" x14ac:dyDescent="0.25">
      <c r="B280" s="72">
        <v>410122</v>
      </c>
      <c r="C280" s="73" t="s">
        <v>7</v>
      </c>
      <c r="D280" s="111"/>
      <c r="E280" s="74" t="s">
        <v>71</v>
      </c>
      <c r="F280" s="74" t="s">
        <v>243</v>
      </c>
      <c r="G280" s="74"/>
      <c r="H280" s="88">
        <v>200000000</v>
      </c>
      <c r="I280" s="75"/>
      <c r="J280" s="75"/>
      <c r="K280" s="75"/>
      <c r="L280" s="75"/>
      <c r="M280" s="75"/>
      <c r="N280" s="75"/>
      <c r="O280" s="75"/>
      <c r="P280" s="75"/>
      <c r="Q280" s="75"/>
      <c r="R280" s="75"/>
      <c r="S280" s="75"/>
      <c r="T280" s="212"/>
      <c r="U280" s="75">
        <f t="shared" si="11"/>
        <v>200000000</v>
      </c>
      <c r="V280" s="99"/>
      <c r="W280" s="102"/>
      <c r="X280" s="103">
        <f>+W280*$X$2/U280</f>
        <v>0</v>
      </c>
      <c r="Y280" s="102"/>
      <c r="Z280" s="102"/>
      <c r="AA280" s="102"/>
      <c r="AB280" s="102"/>
      <c r="AC280" s="102"/>
    </row>
    <row r="281" spans="1:29" s="48" customFormat="1" ht="44.1" customHeight="1" x14ac:dyDescent="0.25">
      <c r="A281" s="19"/>
      <c r="B281" s="13"/>
      <c r="C281" s="76" t="s">
        <v>74</v>
      </c>
      <c r="D281" s="112">
        <f>SUM(D282:D291)</f>
        <v>200000000</v>
      </c>
      <c r="E281" s="85" t="s">
        <v>253</v>
      </c>
      <c r="F281" s="85" t="s">
        <v>291</v>
      </c>
      <c r="G281" s="85" t="s">
        <v>274</v>
      </c>
      <c r="H281" s="90">
        <v>200000000</v>
      </c>
      <c r="I281" s="86"/>
      <c r="J281" s="86"/>
      <c r="K281" s="86"/>
      <c r="L281" s="86"/>
      <c r="M281" s="86"/>
      <c r="N281" s="86"/>
      <c r="O281" s="86"/>
      <c r="P281" s="86"/>
      <c r="Q281" s="86"/>
      <c r="R281" s="86"/>
      <c r="S281" s="86"/>
      <c r="T281" s="86">
        <f t="shared" si="12"/>
        <v>200000000</v>
      </c>
      <c r="U281" s="53"/>
      <c r="V281" s="100"/>
      <c r="W281" s="107"/>
      <c r="X281" s="103"/>
      <c r="Y281" s="107"/>
      <c r="Z281" s="107"/>
      <c r="AA281" s="107"/>
      <c r="AB281" s="107"/>
      <c r="AC281" s="107"/>
    </row>
    <row r="282" spans="1:29" s="48" customFormat="1" ht="66.599999999999994" hidden="1" customHeight="1" x14ac:dyDescent="0.25">
      <c r="A282" s="19"/>
      <c r="B282" s="13"/>
      <c r="C282" s="64" t="s">
        <v>194</v>
      </c>
      <c r="D282" s="185">
        <v>45000000</v>
      </c>
      <c r="E282" s="46"/>
      <c r="F282" s="46"/>
      <c r="G282" s="46"/>
      <c r="H282" s="57"/>
      <c r="I282" s="20"/>
      <c r="J282" s="20"/>
      <c r="K282" s="20"/>
      <c r="L282" s="20"/>
      <c r="M282" s="20"/>
      <c r="N282" s="20"/>
      <c r="O282" s="20"/>
      <c r="P282" s="20"/>
      <c r="Q282" s="20"/>
      <c r="R282" s="20"/>
      <c r="S282" s="20"/>
      <c r="T282" s="20"/>
      <c r="U282" s="53"/>
      <c r="V282" s="100"/>
      <c r="W282" s="107"/>
      <c r="X282" s="103"/>
      <c r="Y282" s="107"/>
      <c r="Z282" s="107"/>
      <c r="AA282" s="107"/>
      <c r="AB282" s="107"/>
      <c r="AC282" s="107"/>
    </row>
    <row r="283" spans="1:29" s="48" customFormat="1" ht="81.599999999999994" hidden="1" customHeight="1" x14ac:dyDescent="0.25">
      <c r="A283" s="19"/>
      <c r="B283" s="13"/>
      <c r="C283" s="64" t="s">
        <v>195</v>
      </c>
      <c r="D283" s="185">
        <v>17595833</v>
      </c>
      <c r="E283" s="46"/>
      <c r="F283" s="46"/>
      <c r="G283" s="46"/>
      <c r="H283" s="57"/>
      <c r="I283" s="20"/>
      <c r="J283" s="20"/>
      <c r="K283" s="20"/>
      <c r="L283" s="20"/>
      <c r="M283" s="20"/>
      <c r="N283" s="20"/>
      <c r="O283" s="20"/>
      <c r="P283" s="20"/>
      <c r="Q283" s="20"/>
      <c r="R283" s="20"/>
      <c r="S283" s="20"/>
      <c r="T283" s="20"/>
      <c r="U283" s="53"/>
      <c r="V283" s="100"/>
      <c r="W283" s="107"/>
      <c r="X283" s="103"/>
      <c r="Y283" s="107"/>
      <c r="Z283" s="107"/>
      <c r="AA283" s="107"/>
      <c r="AB283" s="107"/>
      <c r="AC283" s="107"/>
    </row>
    <row r="284" spans="1:29" s="48" customFormat="1" ht="84" hidden="1" customHeight="1" x14ac:dyDescent="0.25">
      <c r="A284" s="19"/>
      <c r="B284" s="13"/>
      <c r="C284" s="64" t="s">
        <v>196</v>
      </c>
      <c r="D284" s="190">
        <v>17425000</v>
      </c>
      <c r="E284" s="46"/>
      <c r="F284" s="46"/>
      <c r="G284" s="46"/>
      <c r="H284" s="57"/>
      <c r="I284" s="20"/>
      <c r="J284" s="20"/>
      <c r="K284" s="20"/>
      <c r="L284" s="20"/>
      <c r="M284" s="20"/>
      <c r="N284" s="20"/>
      <c r="O284" s="20"/>
      <c r="P284" s="20"/>
      <c r="Q284" s="20"/>
      <c r="R284" s="20"/>
      <c r="S284" s="20"/>
      <c r="T284" s="20"/>
      <c r="U284" s="53"/>
      <c r="V284" s="100"/>
      <c r="W284" s="107"/>
      <c r="X284" s="103"/>
      <c r="Y284" s="107"/>
      <c r="Z284" s="107"/>
      <c r="AA284" s="107"/>
      <c r="AB284" s="107"/>
      <c r="AC284" s="107"/>
    </row>
    <row r="285" spans="1:29" s="48" customFormat="1" ht="87.95" hidden="1" customHeight="1" x14ac:dyDescent="0.25">
      <c r="A285" s="19"/>
      <c r="B285" s="13"/>
      <c r="C285" s="64" t="s">
        <v>197</v>
      </c>
      <c r="D285" s="190">
        <v>17425000</v>
      </c>
      <c r="E285" s="46"/>
      <c r="F285" s="46"/>
      <c r="G285" s="46"/>
      <c r="H285" s="57"/>
      <c r="I285" s="20"/>
      <c r="J285" s="20"/>
      <c r="K285" s="20"/>
      <c r="L285" s="20"/>
      <c r="M285" s="20"/>
      <c r="N285" s="20"/>
      <c r="O285" s="20"/>
      <c r="P285" s="20"/>
      <c r="Q285" s="20"/>
      <c r="R285" s="20"/>
      <c r="S285" s="20"/>
      <c r="T285" s="20"/>
      <c r="U285" s="53"/>
      <c r="V285" s="100"/>
      <c r="W285" s="107"/>
      <c r="X285" s="103"/>
      <c r="Y285" s="107"/>
      <c r="Z285" s="107"/>
      <c r="AA285" s="107"/>
      <c r="AB285" s="107"/>
      <c r="AC285" s="107"/>
    </row>
    <row r="286" spans="1:29" s="48" customFormat="1" ht="74.099999999999994" hidden="1" customHeight="1" x14ac:dyDescent="0.25">
      <c r="A286" s="19"/>
      <c r="B286" s="13"/>
      <c r="C286" s="64" t="s">
        <v>198</v>
      </c>
      <c r="D286" s="190">
        <v>10000000</v>
      </c>
      <c r="E286" s="46"/>
      <c r="F286" s="46"/>
      <c r="G286" s="46"/>
      <c r="H286" s="57"/>
      <c r="I286" s="20"/>
      <c r="J286" s="20"/>
      <c r="K286" s="20"/>
      <c r="L286" s="20"/>
      <c r="M286" s="20"/>
      <c r="N286" s="20"/>
      <c r="O286" s="20"/>
      <c r="P286" s="20"/>
      <c r="Q286" s="20"/>
      <c r="R286" s="20"/>
      <c r="S286" s="20"/>
      <c r="T286" s="20"/>
      <c r="U286" s="53"/>
      <c r="V286" s="100"/>
      <c r="W286" s="107"/>
      <c r="X286" s="103"/>
      <c r="Y286" s="107"/>
      <c r="Z286" s="107"/>
      <c r="AA286" s="107"/>
      <c r="AB286" s="107"/>
      <c r="AC286" s="107"/>
    </row>
    <row r="287" spans="1:29" s="48" customFormat="1" ht="74.099999999999994" hidden="1" customHeight="1" x14ac:dyDescent="0.25">
      <c r="A287" s="19"/>
      <c r="B287" s="13"/>
      <c r="C287" s="64" t="s">
        <v>199</v>
      </c>
      <c r="D287" s="190">
        <v>15375000</v>
      </c>
      <c r="E287" s="46"/>
      <c r="F287" s="46"/>
      <c r="G287" s="46"/>
      <c r="H287" s="57"/>
      <c r="I287" s="20"/>
      <c r="J287" s="20"/>
      <c r="K287" s="20"/>
      <c r="L287" s="20"/>
      <c r="M287" s="20"/>
      <c r="N287" s="20"/>
      <c r="O287" s="20"/>
      <c r="P287" s="20"/>
      <c r="Q287" s="20"/>
      <c r="R287" s="20"/>
      <c r="S287" s="20"/>
      <c r="T287" s="20"/>
      <c r="U287" s="53"/>
      <c r="V287" s="100"/>
      <c r="W287" s="107"/>
      <c r="X287" s="103"/>
      <c r="Y287" s="107"/>
      <c r="Z287" s="107"/>
      <c r="AA287" s="107"/>
      <c r="AB287" s="107"/>
      <c r="AC287" s="107"/>
    </row>
    <row r="288" spans="1:29" s="48" customFormat="1" ht="74.099999999999994" hidden="1" customHeight="1" x14ac:dyDescent="0.25">
      <c r="A288" s="19"/>
      <c r="B288" s="13"/>
      <c r="C288" s="64" t="s">
        <v>200</v>
      </c>
      <c r="D288" s="190">
        <v>47257831</v>
      </c>
      <c r="E288" s="46"/>
      <c r="F288" s="46"/>
      <c r="G288" s="46"/>
      <c r="H288" s="57"/>
      <c r="I288" s="20"/>
      <c r="J288" s="20"/>
      <c r="K288" s="20"/>
      <c r="L288" s="20"/>
      <c r="M288" s="20"/>
      <c r="N288" s="20"/>
      <c r="O288" s="20"/>
      <c r="P288" s="20"/>
      <c r="Q288" s="20"/>
      <c r="R288" s="20"/>
      <c r="S288" s="20"/>
      <c r="T288" s="20"/>
      <c r="U288" s="53"/>
      <c r="V288" s="100"/>
      <c r="W288" s="107"/>
      <c r="X288" s="103"/>
      <c r="Y288" s="107"/>
      <c r="Z288" s="107"/>
      <c r="AA288" s="107"/>
      <c r="AB288" s="107"/>
      <c r="AC288" s="107"/>
    </row>
    <row r="289" spans="1:29" s="48" customFormat="1" ht="90.6" hidden="1" customHeight="1" x14ac:dyDescent="0.25">
      <c r="A289" s="19"/>
      <c r="B289" s="13"/>
      <c r="C289" s="64" t="s">
        <v>201</v>
      </c>
      <c r="D289" s="190">
        <v>12812500</v>
      </c>
      <c r="E289" s="46"/>
      <c r="F289" s="46"/>
      <c r="G289" s="46"/>
      <c r="H289" s="57"/>
      <c r="I289" s="20"/>
      <c r="J289" s="20"/>
      <c r="K289" s="20"/>
      <c r="L289" s="20"/>
      <c r="M289" s="20"/>
      <c r="N289" s="20"/>
      <c r="O289" s="20"/>
      <c r="P289" s="20"/>
      <c r="Q289" s="20"/>
      <c r="R289" s="20"/>
      <c r="S289" s="20"/>
      <c r="T289" s="20"/>
      <c r="U289" s="53"/>
      <c r="V289" s="100"/>
      <c r="W289" s="107"/>
      <c r="X289" s="103"/>
      <c r="Y289" s="107"/>
      <c r="Z289" s="107"/>
      <c r="AA289" s="107"/>
      <c r="AB289" s="107"/>
      <c r="AC289" s="107"/>
    </row>
    <row r="290" spans="1:29" s="48" customFormat="1" ht="74.099999999999994" hidden="1" customHeight="1" x14ac:dyDescent="0.25">
      <c r="A290" s="19"/>
      <c r="B290" s="13"/>
      <c r="C290" s="64" t="s">
        <v>202</v>
      </c>
      <c r="D290" s="190">
        <v>6000000</v>
      </c>
      <c r="E290" s="46"/>
      <c r="F290" s="46"/>
      <c r="G290" s="46"/>
      <c r="H290" s="57"/>
      <c r="I290" s="20"/>
      <c r="J290" s="20"/>
      <c r="K290" s="20"/>
      <c r="L290" s="20"/>
      <c r="M290" s="20"/>
      <c r="N290" s="20"/>
      <c r="O290" s="20"/>
      <c r="P290" s="20"/>
      <c r="Q290" s="20"/>
      <c r="R290" s="20"/>
      <c r="S290" s="20"/>
      <c r="T290" s="20"/>
      <c r="U290" s="53"/>
      <c r="V290" s="100"/>
      <c r="W290" s="107"/>
      <c r="X290" s="103"/>
      <c r="Y290" s="107"/>
      <c r="Z290" s="107"/>
      <c r="AA290" s="107"/>
      <c r="AB290" s="107"/>
      <c r="AC290" s="107"/>
    </row>
    <row r="291" spans="1:29" s="48" customFormat="1" ht="74.099999999999994" hidden="1" customHeight="1" x14ac:dyDescent="0.25">
      <c r="A291" s="19"/>
      <c r="B291" s="13"/>
      <c r="C291" s="64" t="s">
        <v>203</v>
      </c>
      <c r="D291" s="185">
        <f>3977984+7130852</f>
        <v>11108836</v>
      </c>
      <c r="E291" s="46"/>
      <c r="F291" s="46"/>
      <c r="G291" s="46"/>
      <c r="H291" s="57"/>
      <c r="I291" s="20"/>
      <c r="J291" s="20"/>
      <c r="K291" s="20"/>
      <c r="L291" s="20"/>
      <c r="M291" s="20"/>
      <c r="N291" s="20"/>
      <c r="O291" s="20"/>
      <c r="P291" s="20"/>
      <c r="Q291" s="20"/>
      <c r="R291" s="20"/>
      <c r="S291" s="20"/>
      <c r="T291" s="20"/>
      <c r="U291" s="53"/>
      <c r="V291" s="100"/>
      <c r="W291" s="107"/>
      <c r="X291" s="103"/>
      <c r="Y291" s="107"/>
      <c r="Z291" s="107"/>
      <c r="AA291" s="107"/>
      <c r="AB291" s="107"/>
      <c r="AC291" s="107"/>
    </row>
    <row r="292" spans="1:29" s="65" customFormat="1" ht="48.95" customHeight="1" x14ac:dyDescent="0.25">
      <c r="B292" s="72">
        <v>410123</v>
      </c>
      <c r="C292" s="73" t="s">
        <v>27</v>
      </c>
      <c r="D292" s="111"/>
      <c r="E292" s="74" t="s">
        <v>71</v>
      </c>
      <c r="F292" s="74" t="s">
        <v>76</v>
      </c>
      <c r="G292" s="74"/>
      <c r="H292" s="88">
        <v>100000000</v>
      </c>
      <c r="I292" s="75"/>
      <c r="J292" s="75"/>
      <c r="K292" s="75"/>
      <c r="L292" s="75"/>
      <c r="M292" s="75"/>
      <c r="N292" s="75"/>
      <c r="O292" s="75"/>
      <c r="P292" s="75"/>
      <c r="Q292" s="75"/>
      <c r="R292" s="75"/>
      <c r="S292" s="75"/>
      <c r="T292" s="212"/>
      <c r="U292" s="75">
        <f t="shared" si="11"/>
        <v>100000000</v>
      </c>
      <c r="V292" s="99"/>
      <c r="W292" s="102"/>
      <c r="X292" s="103">
        <f>+W292*$X$2/U292</f>
        <v>0</v>
      </c>
      <c r="Y292" s="102"/>
      <c r="Z292" s="102"/>
      <c r="AA292" s="102"/>
      <c r="AB292" s="102"/>
      <c r="AC292" s="102"/>
    </row>
    <row r="293" spans="1:29" s="55" customFormat="1" ht="45.95" customHeight="1" x14ac:dyDescent="0.25">
      <c r="A293" s="54"/>
      <c r="B293" s="13"/>
      <c r="C293" s="76" t="s">
        <v>40</v>
      </c>
      <c r="D293" s="112">
        <f>SUM(D294:D299)</f>
        <v>100000000</v>
      </c>
      <c r="E293" s="85" t="s">
        <v>292</v>
      </c>
      <c r="F293" s="85" t="s">
        <v>266</v>
      </c>
      <c r="G293" s="85" t="s">
        <v>274</v>
      </c>
      <c r="H293" s="90">
        <v>100000000</v>
      </c>
      <c r="I293" s="86"/>
      <c r="J293" s="86"/>
      <c r="K293" s="86"/>
      <c r="L293" s="86"/>
      <c r="M293" s="86"/>
      <c r="N293" s="86"/>
      <c r="O293" s="86"/>
      <c r="P293" s="86"/>
      <c r="Q293" s="86"/>
      <c r="R293" s="86"/>
      <c r="S293" s="86"/>
      <c r="T293" s="86">
        <f t="shared" si="12"/>
        <v>100000000</v>
      </c>
      <c r="U293" s="53"/>
      <c r="V293" s="100"/>
      <c r="W293" s="107"/>
      <c r="X293" s="103"/>
      <c r="Y293" s="107"/>
      <c r="Z293" s="107"/>
      <c r="AA293" s="107"/>
      <c r="AB293" s="107"/>
      <c r="AC293" s="107"/>
    </row>
    <row r="294" spans="1:29" s="55" customFormat="1" ht="49.5" hidden="1" customHeight="1" x14ac:dyDescent="0.25">
      <c r="A294" s="54"/>
      <c r="B294" s="13"/>
      <c r="C294" s="15" t="s">
        <v>234</v>
      </c>
      <c r="D294" s="185">
        <v>24000000</v>
      </c>
      <c r="E294" s="46"/>
      <c r="F294" s="46"/>
      <c r="G294" s="46"/>
      <c r="H294" s="57"/>
      <c r="I294" s="20"/>
      <c r="J294" s="20"/>
      <c r="K294" s="20"/>
      <c r="L294" s="20"/>
      <c r="M294" s="20"/>
      <c r="N294" s="20"/>
      <c r="O294" s="20"/>
      <c r="P294" s="20"/>
      <c r="Q294" s="20"/>
      <c r="R294" s="20"/>
      <c r="S294" s="20"/>
      <c r="T294" s="20"/>
      <c r="U294" s="53"/>
      <c r="V294" s="100"/>
      <c r="W294" s="107"/>
      <c r="X294" s="103"/>
      <c r="Y294" s="107"/>
      <c r="Z294" s="107"/>
      <c r="AA294" s="107"/>
      <c r="AB294" s="107"/>
      <c r="AC294" s="107"/>
    </row>
    <row r="295" spans="1:29" s="55" customFormat="1" ht="53.45" hidden="1" customHeight="1" x14ac:dyDescent="0.25">
      <c r="A295" s="54"/>
      <c r="B295" s="13"/>
      <c r="C295" s="15" t="s">
        <v>235</v>
      </c>
      <c r="D295" s="185">
        <v>24000000</v>
      </c>
      <c r="E295" s="46"/>
      <c r="F295" s="46"/>
      <c r="G295" s="46"/>
      <c r="H295" s="57"/>
      <c r="I295" s="20"/>
      <c r="J295" s="20"/>
      <c r="K295" s="20"/>
      <c r="L295" s="20"/>
      <c r="M295" s="20"/>
      <c r="N295" s="20"/>
      <c r="O295" s="20"/>
      <c r="P295" s="20"/>
      <c r="Q295" s="20"/>
      <c r="R295" s="20"/>
      <c r="S295" s="20"/>
      <c r="T295" s="20"/>
      <c r="U295" s="53"/>
      <c r="V295" s="100"/>
      <c r="W295" s="107"/>
      <c r="X295" s="103"/>
      <c r="Y295" s="107"/>
      <c r="Z295" s="107"/>
      <c r="AA295" s="107"/>
      <c r="AB295" s="107"/>
      <c r="AC295" s="107"/>
    </row>
    <row r="296" spans="1:29" s="55" customFormat="1" ht="51" hidden="1" customHeight="1" x14ac:dyDescent="0.25">
      <c r="A296" s="54"/>
      <c r="B296" s="13"/>
      <c r="C296" s="15" t="s">
        <v>236</v>
      </c>
      <c r="D296" s="185">
        <v>24000000</v>
      </c>
      <c r="E296" s="46"/>
      <c r="F296" s="46"/>
      <c r="G296" s="46"/>
      <c r="H296" s="57"/>
      <c r="I296" s="20"/>
      <c r="J296" s="20"/>
      <c r="K296" s="20"/>
      <c r="L296" s="20"/>
      <c r="M296" s="20"/>
      <c r="N296" s="20"/>
      <c r="O296" s="20"/>
      <c r="P296" s="20"/>
      <c r="Q296" s="20"/>
      <c r="R296" s="20"/>
      <c r="S296" s="20"/>
      <c r="T296" s="20"/>
      <c r="U296" s="53"/>
      <c r="V296" s="100"/>
      <c r="W296" s="107"/>
      <c r="X296" s="103"/>
      <c r="Y296" s="107"/>
      <c r="Z296" s="107"/>
      <c r="AA296" s="107"/>
      <c r="AB296" s="107"/>
      <c r="AC296" s="107"/>
    </row>
    <row r="297" spans="1:29" s="55" customFormat="1" ht="57.6" hidden="1" customHeight="1" x14ac:dyDescent="0.25">
      <c r="A297" s="54"/>
      <c r="B297" s="13"/>
      <c r="C297" s="15" t="s">
        <v>237</v>
      </c>
      <c r="D297" s="185">
        <v>12000000</v>
      </c>
      <c r="E297" s="46"/>
      <c r="F297" s="46"/>
      <c r="G297" s="46"/>
      <c r="H297" s="57"/>
      <c r="I297" s="20"/>
      <c r="J297" s="20"/>
      <c r="K297" s="20"/>
      <c r="L297" s="20"/>
      <c r="M297" s="20"/>
      <c r="N297" s="20"/>
      <c r="O297" s="20"/>
      <c r="P297" s="20"/>
      <c r="Q297" s="20"/>
      <c r="R297" s="20"/>
      <c r="S297" s="20"/>
      <c r="T297" s="20"/>
      <c r="U297" s="53"/>
      <c r="V297" s="100"/>
      <c r="W297" s="107"/>
      <c r="X297" s="103"/>
      <c r="Y297" s="107"/>
      <c r="Z297" s="107"/>
      <c r="AA297" s="107"/>
      <c r="AB297" s="107"/>
      <c r="AC297" s="107"/>
    </row>
    <row r="298" spans="1:29" s="55" customFormat="1" ht="60.95" hidden="1" customHeight="1" x14ac:dyDescent="0.25">
      <c r="A298" s="54"/>
      <c r="B298" s="13"/>
      <c r="C298" s="15" t="s">
        <v>233</v>
      </c>
      <c r="D298" s="185">
        <v>12000000</v>
      </c>
      <c r="E298" s="46"/>
      <c r="F298" s="46"/>
      <c r="G298" s="46"/>
      <c r="H298" s="57"/>
      <c r="I298" s="20"/>
      <c r="J298" s="20"/>
      <c r="K298" s="20"/>
      <c r="L298" s="20"/>
      <c r="M298" s="20"/>
      <c r="N298" s="20"/>
      <c r="O298" s="20"/>
      <c r="P298" s="20"/>
      <c r="Q298" s="20"/>
      <c r="R298" s="20"/>
      <c r="S298" s="20"/>
      <c r="T298" s="20"/>
      <c r="U298" s="53"/>
      <c r="V298" s="100"/>
      <c r="W298" s="107"/>
      <c r="X298" s="103"/>
      <c r="Y298" s="107"/>
      <c r="Z298" s="107"/>
      <c r="AA298" s="107"/>
      <c r="AB298" s="107"/>
      <c r="AC298" s="107"/>
    </row>
    <row r="299" spans="1:29" s="40" customFormat="1" ht="53.45" hidden="1" customHeight="1" x14ac:dyDescent="0.25">
      <c r="C299" s="15" t="s">
        <v>238</v>
      </c>
      <c r="D299" s="185">
        <v>4000000</v>
      </c>
      <c r="G299" s="46"/>
      <c r="V299" s="101"/>
      <c r="W299" s="89"/>
      <c r="X299" s="103"/>
      <c r="Y299" s="89"/>
      <c r="Z299" s="89"/>
      <c r="AA299" s="89"/>
      <c r="AB299" s="89"/>
      <c r="AC299" s="89"/>
    </row>
    <row r="300" spans="1:29" s="65" customFormat="1" ht="53.1" customHeight="1" x14ac:dyDescent="0.25">
      <c r="B300" s="72">
        <v>410124</v>
      </c>
      <c r="C300" s="73" t="s">
        <v>28</v>
      </c>
      <c r="D300" s="111"/>
      <c r="E300" s="74" t="s">
        <v>71</v>
      </c>
      <c r="F300" s="74" t="s">
        <v>75</v>
      </c>
      <c r="G300" s="74"/>
      <c r="H300" s="88"/>
      <c r="I300" s="75">
        <v>100000000</v>
      </c>
      <c r="J300" s="75"/>
      <c r="K300" s="75"/>
      <c r="L300" s="75"/>
      <c r="M300" s="75"/>
      <c r="N300" s="75"/>
      <c r="O300" s="75"/>
      <c r="P300" s="75"/>
      <c r="Q300" s="75"/>
      <c r="R300" s="75"/>
      <c r="S300" s="75"/>
      <c r="T300" s="212"/>
      <c r="U300" s="75">
        <f t="shared" si="11"/>
        <v>100000000</v>
      </c>
      <c r="V300" s="99"/>
      <c r="W300" s="102"/>
      <c r="X300" s="103">
        <f>+W300*$X$2/U300</f>
        <v>0</v>
      </c>
      <c r="Y300" s="102"/>
      <c r="Z300" s="102"/>
      <c r="AA300" s="102"/>
      <c r="AB300" s="102"/>
      <c r="AC300" s="102"/>
    </row>
    <row r="301" spans="1:29" s="55" customFormat="1" ht="57" customHeight="1" x14ac:dyDescent="0.25">
      <c r="A301" s="54"/>
      <c r="B301" s="13"/>
      <c r="C301" s="76" t="s">
        <v>73</v>
      </c>
      <c r="D301" s="112">
        <v>100000000</v>
      </c>
      <c r="E301" s="85" t="s">
        <v>72</v>
      </c>
      <c r="F301" s="85" t="s">
        <v>266</v>
      </c>
      <c r="G301" s="85" t="s">
        <v>57</v>
      </c>
      <c r="H301" s="90"/>
      <c r="I301" s="86">
        <v>100000000</v>
      </c>
      <c r="J301" s="86"/>
      <c r="K301" s="86"/>
      <c r="L301" s="86"/>
      <c r="M301" s="86"/>
      <c r="N301" s="86"/>
      <c r="O301" s="86"/>
      <c r="P301" s="86"/>
      <c r="Q301" s="86"/>
      <c r="R301" s="86"/>
      <c r="S301" s="86"/>
      <c r="T301" s="86">
        <f t="shared" si="12"/>
        <v>100000000</v>
      </c>
      <c r="U301" s="53"/>
      <c r="V301" s="100"/>
      <c r="W301" s="107"/>
      <c r="X301" s="103" t="e">
        <f>+W301*$X$2/U301</f>
        <v>#DIV/0!</v>
      </c>
      <c r="Y301" s="107"/>
      <c r="Z301" s="107"/>
      <c r="AA301" s="107"/>
      <c r="AB301" s="107"/>
      <c r="AC301" s="107"/>
    </row>
    <row r="302" spans="1:29" ht="28.5" customHeight="1" x14ac:dyDescent="0.2">
      <c r="A302" s="8"/>
      <c r="B302" s="225"/>
      <c r="C302" s="225"/>
      <c r="D302" s="209"/>
      <c r="E302" s="35"/>
      <c r="F302" s="35"/>
      <c r="G302" s="44"/>
      <c r="H302" s="18">
        <f>+H90+H117+H221+H225+H230+H235+H249+H268+H256+H276+H278+H280+H292</f>
        <v>3915408107</v>
      </c>
      <c r="I302" s="14">
        <f>+I4+I14+I20+I27+I50+I95+I101+I300</f>
        <v>2749309912</v>
      </c>
      <c r="J302" s="14">
        <f>+J278+J101+J95+J50+J41+J27+J20</f>
        <v>2000000000</v>
      </c>
      <c r="K302" s="14">
        <f>+K278+K101+K95+K50+K41+K27+K20</f>
        <v>271531565</v>
      </c>
      <c r="L302" s="14">
        <f>+L117</f>
        <v>473934411</v>
      </c>
      <c r="M302" s="14">
        <f>+M278+M101+M95+M50+M41+M27+M20</f>
        <v>2987552889.6899996</v>
      </c>
      <c r="N302" s="14">
        <f>+N278+N101+N95+N50+N41+N27+N20</f>
        <v>476603590.93999994</v>
      </c>
      <c r="O302" s="14">
        <f>+O278+O101+O95+O50+O27+O41+O20</f>
        <v>13774000</v>
      </c>
      <c r="P302" s="14">
        <f>+P95</f>
        <v>41726837.950000003</v>
      </c>
      <c r="Q302" s="14">
        <f>+Q95+Q50+Q27+Q20</f>
        <v>7902351334.8599997</v>
      </c>
      <c r="R302" s="14">
        <f>+R101</f>
        <v>1890227733</v>
      </c>
      <c r="S302" s="14">
        <f>+S101+S278</f>
        <v>409294889.49000001</v>
      </c>
      <c r="T302" s="94">
        <f>SUM(T4:T301)</f>
        <v>23455891018.02</v>
      </c>
      <c r="U302" s="94">
        <f>SUM(U4:U301)</f>
        <v>23131715270.93</v>
      </c>
      <c r="V302" s="94"/>
      <c r="W302" s="24"/>
      <c r="X302" s="25" t="e">
        <f>+W302*$X$2/#REF!</f>
        <v>#REF!</v>
      </c>
      <c r="Y302" s="24"/>
      <c r="Z302" s="24"/>
      <c r="AA302" s="24"/>
      <c r="AB302" s="24"/>
      <c r="AC302" s="24"/>
    </row>
    <row r="303" spans="1:29" ht="25.5" customHeight="1" x14ac:dyDescent="0.25">
      <c r="A303" s="8"/>
      <c r="B303" s="44"/>
      <c r="C303" s="10"/>
      <c r="D303" s="210"/>
      <c r="E303" s="36"/>
      <c r="F303" s="36"/>
      <c r="G303" s="97"/>
      <c r="H303" s="54"/>
      <c r="I303" s="216"/>
      <c r="J303" s="216"/>
      <c r="K303" s="216"/>
      <c r="L303" s="216"/>
      <c r="S303" s="218"/>
      <c r="T303" s="216"/>
      <c r="U303" s="11"/>
      <c r="V303" s="11"/>
    </row>
  </sheetData>
  <sheetProtection selectLockedCells="1" selectUnlockedCells="1"/>
  <mergeCells count="4">
    <mergeCell ref="B302:C302"/>
    <mergeCell ref="C2:C3"/>
    <mergeCell ref="B2:B3"/>
    <mergeCell ref="H2:S2"/>
  </mergeCells>
  <dataValidations count="1">
    <dataValidation showDropDown="1" showInputMessage="1" showErrorMessage="1" sqref="D116" xr:uid="{00000000-0002-0000-0100-000000000000}"/>
  </dataValidations>
  <printOptions horizontalCentered="1"/>
  <pageMargins left="0.23622047244094491" right="0.23622047244094491" top="0.74803149606299213" bottom="0.74803149606299213" header="0.31496062992125984" footer="0.31496062992125984"/>
  <pageSetup paperSize="123"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45"/>
  <sheetViews>
    <sheetView workbookViewId="0">
      <selection activeCell="B34" sqref="B34"/>
    </sheetView>
  </sheetViews>
  <sheetFormatPr baseColWidth="10" defaultColWidth="10.7109375" defaultRowHeight="15" x14ac:dyDescent="0.25"/>
  <cols>
    <col min="1" max="1" width="4.140625" customWidth="1"/>
    <col min="2" max="2" width="55.7109375" customWidth="1"/>
    <col min="3" max="3" width="30.28515625" customWidth="1"/>
    <col min="4" max="4" width="16.28515625" bestFit="1" customWidth="1"/>
    <col min="5" max="6" width="22.85546875" customWidth="1"/>
    <col min="7" max="7" width="16.28515625" customWidth="1"/>
  </cols>
  <sheetData>
    <row r="1" spans="2:6" x14ac:dyDescent="0.25">
      <c r="E1" s="129">
        <v>1</v>
      </c>
    </row>
    <row r="2" spans="2:6" ht="15.75" thickBot="1" x14ac:dyDescent="0.3">
      <c r="B2">
        <f>991350700-283106412</f>
        <v>708244288</v>
      </c>
      <c r="E2" s="126">
        <v>32639061507</v>
      </c>
      <c r="F2" s="128">
        <f>+E2*$E$1/$E$7</f>
        <v>0.3543252631715485</v>
      </c>
    </row>
    <row r="3" spans="2:6" ht="15.75" thickBot="1" x14ac:dyDescent="0.3">
      <c r="E3" s="126">
        <v>34252108800</v>
      </c>
      <c r="F3" s="128">
        <f t="shared" ref="F3:F6" si="0">+E3*$E$1/$E$7</f>
        <v>0.371836287698948</v>
      </c>
    </row>
    <row r="4" spans="2:6" ht="15.75" thickBot="1" x14ac:dyDescent="0.3">
      <c r="B4">
        <f>542419296-510000000</f>
        <v>32419296</v>
      </c>
      <c r="E4" s="130">
        <v>21216135616</v>
      </c>
      <c r="F4" s="128">
        <f t="shared" si="0"/>
        <v>0.23031951559055172</v>
      </c>
    </row>
    <row r="5" spans="2:6" ht="15.75" thickBot="1" x14ac:dyDescent="0.3">
      <c r="E5" s="126">
        <v>2745465975</v>
      </c>
      <c r="F5" s="128">
        <f t="shared" si="0"/>
        <v>2.9804409477636976E-2</v>
      </c>
    </row>
    <row r="6" spans="2:6" ht="15.75" thickBot="1" x14ac:dyDescent="0.3">
      <c r="B6">
        <f>351092572-54306313</f>
        <v>296786259</v>
      </c>
      <c r="E6" s="126">
        <v>1263328475</v>
      </c>
      <c r="F6" s="128">
        <f t="shared" si="0"/>
        <v>1.3714524061314825E-2</v>
      </c>
    </row>
    <row r="7" spans="2:6" x14ac:dyDescent="0.25">
      <c r="E7" s="125">
        <f>SUM(E2:E6)</f>
        <v>92116100373</v>
      </c>
      <c r="F7" s="127">
        <f>SUM(F2:F6)</f>
        <v>1</v>
      </c>
    </row>
    <row r="10" spans="2:6" ht="15.75" thickBot="1" x14ac:dyDescent="0.3">
      <c r="E10" s="132">
        <v>15143886134</v>
      </c>
    </row>
    <row r="11" spans="2:6" ht="15.75" thickBot="1" x14ac:dyDescent="0.3">
      <c r="E11" s="133">
        <v>37177449359</v>
      </c>
    </row>
    <row r="12" spans="2:6" ht="15.75" thickBot="1" x14ac:dyDescent="0.3">
      <c r="E12" s="132">
        <v>52321335493</v>
      </c>
      <c r="F12" s="131">
        <f>SUM(E10:E11)</f>
        <v>52321335493</v>
      </c>
    </row>
    <row r="13" spans="2:6" ht="15.75" thickBot="1" x14ac:dyDescent="0.3">
      <c r="E13" s="132">
        <v>13463627553</v>
      </c>
    </row>
    <row r="14" spans="2:6" ht="15.75" thickBot="1" x14ac:dyDescent="0.3">
      <c r="E14" s="132">
        <v>735487421</v>
      </c>
    </row>
    <row r="15" spans="2:6" ht="15.75" thickBot="1" x14ac:dyDescent="0.3">
      <c r="E15" s="132">
        <v>14199114974</v>
      </c>
      <c r="F15" s="131">
        <f>SUM(E13:E14)</f>
        <v>14199114974</v>
      </c>
    </row>
    <row r="16" spans="2:6" ht="15.75" thickBot="1" x14ac:dyDescent="0.3">
      <c r="E16" s="132">
        <v>4016157374</v>
      </c>
    </row>
    <row r="17" spans="2:6" ht="15.75" thickBot="1" x14ac:dyDescent="0.3">
      <c r="E17" s="132">
        <v>11131808537</v>
      </c>
    </row>
    <row r="18" spans="2:6" ht="15.75" thickBot="1" x14ac:dyDescent="0.3">
      <c r="E18" s="134">
        <v>15147965911</v>
      </c>
      <c r="F18" s="131">
        <f>SUM(E16:E17)</f>
        <v>15147965911</v>
      </c>
    </row>
    <row r="19" spans="2:6" ht="15.75" thickBot="1" x14ac:dyDescent="0.3">
      <c r="E19" s="132">
        <v>81618416378</v>
      </c>
      <c r="F19" s="131">
        <f>SUM(F12:F18)</f>
        <v>81668416378</v>
      </c>
    </row>
    <row r="20" spans="2:6" ht="15.75" thickBot="1" x14ac:dyDescent="0.3">
      <c r="E20" s="134">
        <v>1087500000</v>
      </c>
    </row>
    <row r="21" spans="2:6" ht="15.75" thickBot="1" x14ac:dyDescent="0.3">
      <c r="E21" s="134">
        <v>9410183995</v>
      </c>
    </row>
    <row r="22" spans="2:6" x14ac:dyDescent="0.25">
      <c r="F22" s="131">
        <f>+F19+E20+E21</f>
        <v>92166100373</v>
      </c>
    </row>
    <row r="26" spans="2:6" x14ac:dyDescent="0.25">
      <c r="C26" s="140">
        <f>SUM(C27:C48)</f>
        <v>319241200</v>
      </c>
      <c r="D26" s="138"/>
    </row>
    <row r="27" spans="2:6" ht="63.75" x14ac:dyDescent="0.25">
      <c r="B27" s="43" t="s">
        <v>181</v>
      </c>
      <c r="C27" s="114">
        <v>23432162</v>
      </c>
      <c r="D27" s="174"/>
    </row>
    <row r="28" spans="2:6" ht="63.75" x14ac:dyDescent="0.25">
      <c r="B28" s="43" t="s">
        <v>182</v>
      </c>
      <c r="C28" s="113">
        <v>12703333</v>
      </c>
    </row>
    <row r="29" spans="2:6" ht="76.5" x14ac:dyDescent="0.25">
      <c r="B29" s="43" t="s">
        <v>183</v>
      </c>
      <c r="C29" s="113">
        <v>12703333</v>
      </c>
    </row>
    <row r="30" spans="2:6" ht="76.5" x14ac:dyDescent="0.25">
      <c r="B30" s="43" t="s">
        <v>184</v>
      </c>
      <c r="C30" s="113">
        <v>9441667</v>
      </c>
    </row>
    <row r="31" spans="2:6" ht="96.75" customHeight="1" x14ac:dyDescent="0.25">
      <c r="B31" s="43" t="s">
        <v>185</v>
      </c>
      <c r="C31" s="113">
        <v>9746551</v>
      </c>
    </row>
    <row r="32" spans="2:6" ht="74.25" customHeight="1" x14ac:dyDescent="0.25">
      <c r="B32" s="43" t="s">
        <v>186</v>
      </c>
      <c r="C32" s="114">
        <v>16093554</v>
      </c>
    </row>
    <row r="33" spans="2:5" ht="41.25" customHeight="1" x14ac:dyDescent="0.25">
      <c r="B33" s="43" t="s">
        <v>232</v>
      </c>
      <c r="C33" s="114">
        <v>50000000</v>
      </c>
      <c r="E33" s="139"/>
    </row>
    <row r="34" spans="2:5" x14ac:dyDescent="0.25">
      <c r="B34" s="63" t="s">
        <v>187</v>
      </c>
      <c r="C34" s="114">
        <v>65000000</v>
      </c>
    </row>
    <row r="35" spans="2:5" x14ac:dyDescent="0.25">
      <c r="B35" s="63" t="s">
        <v>188</v>
      </c>
      <c r="C35" s="114">
        <v>16000000</v>
      </c>
    </row>
    <row r="36" spans="2:5" ht="30.75" customHeight="1" x14ac:dyDescent="0.25">
      <c r="B36" s="63" t="s">
        <v>189</v>
      </c>
      <c r="C36" s="114">
        <v>10000000</v>
      </c>
    </row>
    <row r="37" spans="2:5" ht="18" customHeight="1" x14ac:dyDescent="0.25">
      <c r="B37" s="63" t="s">
        <v>346</v>
      </c>
      <c r="C37" s="114">
        <v>10000000</v>
      </c>
    </row>
    <row r="38" spans="2:5" ht="63.75" x14ac:dyDescent="0.25">
      <c r="B38" s="43" t="s">
        <v>181</v>
      </c>
      <c r="C38" s="114">
        <v>23432162</v>
      </c>
    </row>
    <row r="39" spans="2:5" ht="63.75" x14ac:dyDescent="0.25">
      <c r="B39" s="43" t="s">
        <v>182</v>
      </c>
      <c r="C39" s="113">
        <v>12703333</v>
      </c>
    </row>
    <row r="40" spans="2:5" ht="76.5" x14ac:dyDescent="0.25">
      <c r="B40" s="43" t="s">
        <v>183</v>
      </c>
      <c r="C40" s="113">
        <v>12703333</v>
      </c>
    </row>
    <row r="41" spans="2:5" ht="76.5" x14ac:dyDescent="0.25">
      <c r="B41" s="43" t="s">
        <v>184</v>
      </c>
      <c r="C41" s="113">
        <v>9441667</v>
      </c>
    </row>
    <row r="42" spans="2:5" ht="89.25" x14ac:dyDescent="0.25">
      <c r="B42" s="43" t="s">
        <v>185</v>
      </c>
      <c r="C42" s="113">
        <v>9746551</v>
      </c>
    </row>
    <row r="43" spans="2:5" ht="76.5" x14ac:dyDescent="0.25">
      <c r="B43" s="43" t="s">
        <v>186</v>
      </c>
      <c r="C43" s="114">
        <v>16093554</v>
      </c>
    </row>
    <row r="44" spans="2:5" ht="59.25" customHeight="1" x14ac:dyDescent="0.25">
      <c r="B44" s="43"/>
      <c r="C44" s="114"/>
    </row>
    <row r="45" spans="2:5" x14ac:dyDescent="0.25">
      <c r="C45" s="14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Portada</vt:lpstr>
      <vt:lpstr>Presupuesto</vt:lpstr>
      <vt:lpstr>Hoja1</vt:lpstr>
      <vt:lpstr>Portada!Área_de_impresión</vt:lpstr>
      <vt:lpstr>Presupuesto!Área_de_impresión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PAOLA AVILA FRANCO</dc:creator>
  <cp:keywords/>
  <dc:description/>
  <cp:lastModifiedBy>NELLY PILAR UBAQUE GUTIERREZ</cp:lastModifiedBy>
  <cp:revision/>
  <cp:lastPrinted>2019-04-08T23:14:08Z</cp:lastPrinted>
  <dcterms:created xsi:type="dcterms:W3CDTF">2015-09-07T17:56:11Z</dcterms:created>
  <dcterms:modified xsi:type="dcterms:W3CDTF">2019-04-08T23:17:30Z</dcterms:modified>
  <cp:category/>
  <cp:contentStatus/>
</cp:coreProperties>
</file>