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NUBAQUE.UCUNDINAMARCA\Dropbox\2. Banco de proyectos\POAI 2018\presupuesto\"/>
    </mc:Choice>
  </mc:AlternateContent>
  <xr:revisionPtr revIDLastSave="0" documentId="10_ncr:100000_{0BFC62FE-4EBE-447D-AE93-39717F3B6D48}" xr6:coauthVersionLast="31" xr6:coauthVersionMax="31" xr10:uidLastSave="{00000000-0000-0000-0000-000000000000}"/>
  <workbookProtection workbookAlgorithmName="SHA-512" workbookHashValue="LyyX/uXFeANbYZbfuXpd9hFn2oQO3ZlRCq1zBAXYRHamdRmJ/D24cJy2gnfSLH2smciUvbDGe6JfHSNFw2GTqQ==" workbookSaltValue="ajwY9bq84jreO0kNwpc0Fw==" workbookSpinCount="100000" lockStructure="1"/>
  <bookViews>
    <workbookView xWindow="0" yWindow="120" windowWidth="8130" windowHeight="1755" tabRatio="912" firstSheet="1" activeTab="13" xr2:uid="{00000000-000D-0000-FFFF-FFFF00000000}"/>
  </bookViews>
  <sheets>
    <sheet name="Portada" sheetId="41" state="hidden" r:id="rId1"/>
    <sheet name="Hoja6 (3)" sheetId="43" r:id="rId2"/>
    <sheet name="Presupuesto" sheetId="1" r:id="rId3"/>
    <sheet name="autoev-acred" sheetId="4" r:id="rId4"/>
    <sheet name="des acad" sheetId="15" r:id="rId5"/>
    <sheet name="labora" sheetId="16" r:id="rId6"/>
    <sheet name="bibliot" sheetId="17" r:id="rId7"/>
    <sheet name="arch doc" sheetId="18" r:id="rId8"/>
    <sheet name="investi" sheetId="19" r:id="rId9"/>
    <sheet name="granja" sheetId="20" r:id="rId10"/>
    <sheet name="planta fis" sheetId="22" r:id="rId11"/>
    <sheet name="desa tec" sheetId="23" r:id="rId12"/>
    <sheet name="bienestar" sheetId="24" r:id="rId13"/>
    <sheet name="capac pers adti" sheetId="25" r:id="rId14"/>
    <sheet name="des y form docen" sheetId="26" r:id="rId15"/>
    <sheet name="des adminis" sheetId="27" r:id="rId16"/>
    <sheet name="Sigc" sheetId="30" r:id="rId17"/>
    <sheet name="forta insti" sheetId="31" r:id="rId18"/>
    <sheet name="interna" sheetId="32" r:id="rId19"/>
    <sheet name="Grad" sheetId="33" r:id="rId20"/>
    <sheet name="Pro Soc" sheetId="34" r:id="rId21"/>
    <sheet name="Becas" sheetId="35" r:id="rId22"/>
    <sheet name="Ed Virt" sheetId="36" r:id="rId23"/>
    <sheet name="Hoja6 (2)" sheetId="42" r:id="rId24"/>
  </sheets>
  <externalReferences>
    <externalReference r:id="rId25"/>
  </externalReferences>
  <definedNames>
    <definedName name="_xlnm._FilterDatabase" localSheetId="7" hidden="1">'arch doc'!$A$1:$A$28</definedName>
    <definedName name="_xlnm._FilterDatabase" localSheetId="3" hidden="1">'autoev-acred'!$A$1:$A$21</definedName>
    <definedName name="_xlnm._FilterDatabase" localSheetId="21" hidden="1">Becas!$A$1:$A$33</definedName>
    <definedName name="_xlnm._FilterDatabase" localSheetId="6" hidden="1">bibliot!$A$1:$A$38</definedName>
    <definedName name="_xlnm._FilterDatabase" localSheetId="12" hidden="1">bienestar!$A$1:$A$22</definedName>
    <definedName name="_xlnm._FilterDatabase" localSheetId="13" hidden="1">'capac pers adti'!$A$1:$A$21</definedName>
    <definedName name="_xlnm._FilterDatabase" localSheetId="4" hidden="1">'des acad'!$A$1:$A$18</definedName>
    <definedName name="_xlnm._FilterDatabase" localSheetId="15" hidden="1">'des adminis'!$A$1:$A$27</definedName>
    <definedName name="_xlnm._FilterDatabase" localSheetId="14" hidden="1">'des y form docen'!$A$1:$A$20</definedName>
    <definedName name="_xlnm._FilterDatabase" localSheetId="11" hidden="1">'desa tec'!$A$1:$A$36</definedName>
    <definedName name="_xlnm._FilterDatabase" localSheetId="22" hidden="1">'Ed Virt'!$A$1:$A$19</definedName>
    <definedName name="_xlnm._FilterDatabase" localSheetId="17" hidden="1">'forta insti'!$A$1:$A$22</definedName>
    <definedName name="_xlnm._FilterDatabase" localSheetId="19" hidden="1">Grad!$A$1:$A$20</definedName>
    <definedName name="_xlnm._FilterDatabase" localSheetId="9" hidden="1">granja!$A$1:$A$18</definedName>
    <definedName name="_xlnm._FilterDatabase" localSheetId="18" hidden="1">interna!$A$1:$A$22</definedName>
    <definedName name="_xlnm._FilterDatabase" localSheetId="8" hidden="1">investi!$A$1:$A$40</definedName>
    <definedName name="_xlnm._FilterDatabase" localSheetId="5" hidden="1">labora!$A$1:$A$46</definedName>
    <definedName name="_xlnm._FilterDatabase" localSheetId="10" hidden="1">'planta fis'!$A$1:$A$49</definedName>
    <definedName name="_xlnm._FilterDatabase" localSheetId="2" hidden="1">[1]Hoja1!$B$1:$B$168</definedName>
    <definedName name="_xlnm._FilterDatabase" localSheetId="20" hidden="1">'Pro Soc'!$A$1:$A$18</definedName>
    <definedName name="_xlnm._FilterDatabase" localSheetId="16" hidden="1">Sigc!$A$1:$A$20</definedName>
    <definedName name="_xlnm.Print_Area" localSheetId="7">'arch doc'!$A$1:$C$28</definedName>
    <definedName name="_xlnm.Print_Area" localSheetId="3">'autoev-acred'!$A$1:$C$21</definedName>
    <definedName name="_xlnm.Print_Area" localSheetId="21">Becas!$A$1:$C$32</definedName>
    <definedName name="_xlnm.Print_Area" localSheetId="6">bibliot!$A$1:$C$38</definedName>
    <definedName name="_xlnm.Print_Area" localSheetId="12">bienestar!$A$1:$C$21</definedName>
    <definedName name="_xlnm.Print_Area" localSheetId="13">'capac pers adti'!$A$1:$C$20</definedName>
    <definedName name="_xlnm.Print_Area" localSheetId="15">'des adminis'!$A$1:$C$22</definedName>
    <definedName name="_xlnm.Print_Area" localSheetId="14">'des y form docen'!$A$1:$C$20</definedName>
    <definedName name="_xlnm.Print_Area" localSheetId="22">'Ed Virt'!$A$1:$C$18</definedName>
    <definedName name="_xlnm.Print_Area" localSheetId="17">'forta insti'!$A$1:$C$19</definedName>
    <definedName name="_xlnm.Print_Area" localSheetId="19">Grad!$A$1:$C$19</definedName>
    <definedName name="_xlnm.Print_Area" localSheetId="23">'Hoja6 (2)'!$A$1:$G$52</definedName>
    <definedName name="_xlnm.Print_Area" localSheetId="1">'Hoja6 (3)'!$A$1:$G$52</definedName>
    <definedName name="_xlnm.Print_Area" localSheetId="18">interna!$A$1:$C$19</definedName>
    <definedName name="_xlnm.Print_Area" localSheetId="8">investi!$A$1:$I$40</definedName>
    <definedName name="_xlnm.Print_Area" localSheetId="5">labora!$A$1:$H$45</definedName>
    <definedName name="_xlnm.Print_Area" localSheetId="0">Portada!$A$1:$G$47</definedName>
    <definedName name="_xlnm.Print_Area" localSheetId="2">Presupuesto!$B$1:$P$32</definedName>
    <definedName name="_xlnm.Print_Area" localSheetId="20">'Pro Soc'!$A$1:$C$18</definedName>
    <definedName name="_xlnm.Print_Area" localSheetId="16">Sigc!$A$1:$C$19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2" l="1"/>
  <c r="D21" i="22" s="1"/>
  <c r="D22" i="22" s="1"/>
  <c r="C18" i="24" l="1"/>
  <c r="C17" i="24"/>
  <c r="C16" i="24"/>
  <c r="C12" i="24" l="1"/>
  <c r="C23" i="17" l="1"/>
  <c r="C20" i="23"/>
  <c r="C24" i="23" s="1"/>
  <c r="C35" i="23" s="1"/>
  <c r="G24" i="19"/>
  <c r="H24" i="19"/>
  <c r="C24" i="19" s="1"/>
  <c r="G23" i="19"/>
  <c r="H23" i="19" s="1"/>
  <c r="C23" i="19" s="1"/>
  <c r="E22" i="19"/>
  <c r="H22" i="19" s="1"/>
  <c r="C22" i="19" s="1"/>
  <c r="G22" i="19"/>
  <c r="E21" i="19"/>
  <c r="H21" i="19" s="1"/>
  <c r="G21" i="19"/>
  <c r="H25" i="19"/>
  <c r="H26" i="19"/>
  <c r="H27" i="19"/>
  <c r="H28" i="19"/>
  <c r="C35" i="19"/>
  <c r="C37" i="19" s="1"/>
  <c r="H32" i="19" s="1"/>
  <c r="C9" i="19"/>
  <c r="D9" i="19" s="1"/>
  <c r="H9" i="19" s="1"/>
  <c r="C10" i="19"/>
  <c r="C11" i="19"/>
  <c r="C13" i="19"/>
  <c r="E9" i="19" s="1"/>
  <c r="C15" i="19"/>
  <c r="F9" i="19"/>
  <c r="C16" i="19"/>
  <c r="G9" i="19" s="1"/>
  <c r="C12" i="19"/>
  <c r="E13" i="19" s="1"/>
  <c r="C14" i="19"/>
  <c r="G30" i="19"/>
  <c r="F30" i="19"/>
  <c r="E30" i="19"/>
  <c r="D30" i="19"/>
  <c r="C22" i="23"/>
  <c r="C31" i="23"/>
  <c r="C19" i="23"/>
  <c r="C20" i="16"/>
  <c r="C34" i="16" s="1"/>
  <c r="C45" i="16" s="1"/>
  <c r="C45" i="22"/>
  <c r="C14" i="35"/>
  <c r="C10" i="30"/>
  <c r="C10" i="24"/>
  <c r="C33" i="23"/>
  <c r="C14" i="23"/>
  <c r="C13" i="23"/>
  <c r="C30" i="22"/>
  <c r="C34" i="22" s="1"/>
  <c r="C47" i="22" s="1"/>
  <c r="C15" i="22"/>
  <c r="C15" i="17"/>
  <c r="C15" i="16"/>
  <c r="C10" i="4"/>
  <c r="C10" i="15"/>
  <c r="M32" i="1"/>
  <c r="L32" i="1"/>
  <c r="N6" i="1"/>
  <c r="N7" i="1"/>
  <c r="N8" i="1"/>
  <c r="N9" i="1"/>
  <c r="N10" i="1"/>
  <c r="N11" i="1"/>
  <c r="N12" i="1"/>
  <c r="N13" i="1"/>
  <c r="O13" i="1" s="1"/>
  <c r="P13" i="1" s="1"/>
  <c r="N14" i="1"/>
  <c r="N15" i="1"/>
  <c r="N16" i="1"/>
  <c r="N17" i="1"/>
  <c r="O17" i="1" s="1"/>
  <c r="N18" i="1"/>
  <c r="N19" i="1"/>
  <c r="N20" i="1"/>
  <c r="N21" i="1"/>
  <c r="N22" i="1"/>
  <c r="N23" i="1"/>
  <c r="N24" i="1"/>
  <c r="N25" i="1"/>
  <c r="N26" i="1"/>
  <c r="N27" i="1"/>
  <c r="N28" i="1"/>
  <c r="N29" i="1"/>
  <c r="O29" i="1" s="1"/>
  <c r="N30" i="1"/>
  <c r="N31" i="1"/>
  <c r="N5" i="1"/>
  <c r="N32" i="1"/>
  <c r="C43" i="16"/>
  <c r="P21" i="1"/>
  <c r="K6" i="1"/>
  <c r="K7" i="1"/>
  <c r="K32" i="1" s="1"/>
  <c r="K8" i="1"/>
  <c r="K9" i="1"/>
  <c r="K10" i="1"/>
  <c r="K11" i="1"/>
  <c r="K12" i="1"/>
  <c r="K13" i="1"/>
  <c r="K14" i="1"/>
  <c r="K15" i="1"/>
  <c r="O15" i="1" s="1"/>
  <c r="P15" i="1" s="1"/>
  <c r="K16" i="1"/>
  <c r="K17" i="1"/>
  <c r="K18" i="1"/>
  <c r="K19" i="1"/>
  <c r="O19" i="1" s="1"/>
  <c r="P18" i="1" s="1"/>
  <c r="K20" i="1"/>
  <c r="K21" i="1"/>
  <c r="K22" i="1"/>
  <c r="K23" i="1"/>
  <c r="K24" i="1"/>
  <c r="K25" i="1"/>
  <c r="K26" i="1"/>
  <c r="K27" i="1"/>
  <c r="K28" i="1"/>
  <c r="K29" i="1"/>
  <c r="K30" i="1"/>
  <c r="K31" i="1"/>
  <c r="O31" i="1" s="1"/>
  <c r="P31" i="1" s="1"/>
  <c r="K5" i="1"/>
  <c r="G6" i="1"/>
  <c r="O6" i="1"/>
  <c r="G7" i="1"/>
  <c r="O7" i="1" s="1"/>
  <c r="P7" i="1" s="1"/>
  <c r="G8" i="1"/>
  <c r="G9" i="1"/>
  <c r="O9" i="1"/>
  <c r="G10" i="1"/>
  <c r="O10" i="1"/>
  <c r="G11" i="1"/>
  <c r="O11" i="1"/>
  <c r="P11" i="1" s="1"/>
  <c r="G12" i="1"/>
  <c r="G13" i="1"/>
  <c r="G14" i="1"/>
  <c r="O14" i="1" s="1"/>
  <c r="G15" i="1"/>
  <c r="G16" i="1"/>
  <c r="O16" i="1" s="1"/>
  <c r="P16" i="1" s="1"/>
  <c r="G17" i="1"/>
  <c r="G18" i="1"/>
  <c r="O18" i="1"/>
  <c r="G19" i="1"/>
  <c r="G20" i="1"/>
  <c r="G21" i="1"/>
  <c r="O21" i="1" s="1"/>
  <c r="G22" i="1"/>
  <c r="O22" i="1"/>
  <c r="G23" i="1"/>
  <c r="O23" i="1" s="1"/>
  <c r="P23" i="1" s="1"/>
  <c r="G24" i="1"/>
  <c r="G25" i="1"/>
  <c r="O25" i="1"/>
  <c r="P25" i="1" s="1"/>
  <c r="G26" i="1"/>
  <c r="O26" i="1"/>
  <c r="G27" i="1"/>
  <c r="O27" i="1"/>
  <c r="P27" i="1" s="1"/>
  <c r="G28" i="1"/>
  <c r="G29" i="1"/>
  <c r="G30" i="1"/>
  <c r="O30" i="1" s="1"/>
  <c r="G31" i="1"/>
  <c r="G5" i="1"/>
  <c r="O5" i="1" s="1"/>
  <c r="O28" i="1"/>
  <c r="O24" i="1"/>
  <c r="O20" i="1"/>
  <c r="P20" i="1" s="1"/>
  <c r="O12" i="1"/>
  <c r="O8" i="1"/>
  <c r="P6" i="1"/>
  <c r="P9" i="1"/>
  <c r="C18" i="19"/>
  <c r="C21" i="27"/>
  <c r="C16" i="18"/>
  <c r="C23" i="18"/>
  <c r="C33" i="17"/>
  <c r="C35" i="17" s="1"/>
  <c r="C28" i="16"/>
  <c r="C31" i="22"/>
  <c r="C11" i="27"/>
  <c r="C13" i="27" s="1"/>
  <c r="C13" i="35"/>
  <c r="C26" i="35"/>
  <c r="C28" i="35" s="1"/>
  <c r="C12" i="35"/>
  <c r="C12" i="23"/>
  <c r="C16" i="23" s="1"/>
  <c r="C11" i="23"/>
  <c r="C14" i="22"/>
  <c r="C13" i="22"/>
  <c r="C12" i="22"/>
  <c r="C11" i="22"/>
  <c r="C9" i="18"/>
  <c r="C8" i="18"/>
  <c r="C13" i="18" s="1"/>
  <c r="C11" i="18"/>
  <c r="C10" i="18"/>
  <c r="C13" i="17"/>
  <c r="C13" i="16"/>
  <c r="C14" i="17"/>
  <c r="C12" i="17"/>
  <c r="C14" i="16"/>
  <c r="C12" i="16"/>
  <c r="C10" i="17"/>
  <c r="C11" i="17"/>
  <c r="C9" i="17"/>
  <c r="C17" i="17" s="1"/>
  <c r="P22" i="1"/>
  <c r="P24" i="1"/>
  <c r="P26" i="1"/>
  <c r="P28" i="1"/>
  <c r="J32" i="1"/>
  <c r="I32" i="1"/>
  <c r="H32" i="1"/>
  <c r="C11" i="16"/>
  <c r="C10" i="16"/>
  <c r="C17" i="16" s="1"/>
  <c r="C9" i="16"/>
  <c r="C9" i="15"/>
  <c r="C12" i="15"/>
  <c r="C9" i="4"/>
  <c r="C12" i="4" s="1"/>
  <c r="C19" i="35"/>
  <c r="C16" i="35"/>
  <c r="C17" i="22"/>
  <c r="C20" i="17"/>
  <c r="C28" i="17" s="1"/>
  <c r="C21" i="24"/>
  <c r="C17" i="31"/>
  <c r="C21" i="35"/>
  <c r="C30" i="35" s="1"/>
  <c r="C16" i="34"/>
  <c r="C11" i="20"/>
  <c r="C16" i="20" s="1"/>
  <c r="C18" i="20" s="1"/>
  <c r="C25" i="18"/>
  <c r="C18" i="18"/>
  <c r="C27" i="18" s="1"/>
  <c r="C17" i="30"/>
  <c r="C17" i="4"/>
  <c r="C16" i="36"/>
  <c r="C17" i="15"/>
  <c r="C17" i="32"/>
  <c r="C16" i="25"/>
  <c r="C17" i="26"/>
  <c r="C11" i="36"/>
  <c r="C11" i="34"/>
  <c r="C11" i="33"/>
  <c r="C11" i="32"/>
  <c r="C11" i="31"/>
  <c r="C12" i="30"/>
  <c r="C12" i="26"/>
  <c r="C16" i="33"/>
  <c r="C11" i="25"/>
  <c r="E32" i="1"/>
  <c r="F32" i="1"/>
  <c r="D32" i="1"/>
  <c r="C37" i="17" l="1"/>
  <c r="C21" i="19"/>
  <c r="C30" i="19" s="1"/>
  <c r="C39" i="19" s="1"/>
  <c r="H30" i="19"/>
  <c r="H35" i="19" s="1"/>
  <c r="O32" i="1"/>
  <c r="P5" i="1"/>
  <c r="P32" i="1" s="1"/>
  <c r="P29" i="1"/>
  <c r="C40" i="19"/>
  <c r="G32" i="1"/>
  <c r="D13" i="19"/>
  <c r="F13" i="19" s="1"/>
</calcChain>
</file>

<file path=xl/sharedStrings.xml><?xml version="1.0" encoding="utf-8"?>
<sst xmlns="http://schemas.openxmlformats.org/spreadsheetml/2006/main" count="408" uniqueCount="232">
  <si>
    <t xml:space="preserve">Rubro 410101 - Autoevaluación y Acreditación </t>
  </si>
  <si>
    <t>Rubro 410102 - Desarrollo Académico</t>
  </si>
  <si>
    <t xml:space="preserve">Rubro 410105 - Archivo Documental </t>
  </si>
  <si>
    <t xml:space="preserve">Rubro 410106 - Investigación </t>
  </si>
  <si>
    <t xml:space="preserve">Rubro 410107 - Granja Agropecuaria </t>
  </si>
  <si>
    <t xml:space="preserve">Rubro 410108 - Planta Física </t>
  </si>
  <si>
    <t xml:space="preserve">Rubro 410109 - Desarrollo Tecnológico </t>
  </si>
  <si>
    <t>Autoevaluación y Acreditación</t>
  </si>
  <si>
    <t>Desarrollo Académico</t>
  </si>
  <si>
    <t>Dotación Bibliotecas</t>
  </si>
  <si>
    <t>Archivo documental</t>
  </si>
  <si>
    <t>Investigación</t>
  </si>
  <si>
    <t>Planta física</t>
  </si>
  <si>
    <t>Bienestar Universitario</t>
  </si>
  <si>
    <t>Internacionalización</t>
  </si>
  <si>
    <t>Educación Virtual a Distancia</t>
  </si>
  <si>
    <t>RUBRO</t>
  </si>
  <si>
    <t>CONCEPTO</t>
  </si>
  <si>
    <t>FUENTE DE FINANCIACIÓN</t>
  </si>
  <si>
    <t>Dotación Laboratorios Girardot</t>
  </si>
  <si>
    <t>Dotación Bibliotecas  Girardot</t>
  </si>
  <si>
    <t>Archivo documental  Girardot</t>
  </si>
  <si>
    <t>Investigación Girardot</t>
  </si>
  <si>
    <t>Granjas Agropecuarias</t>
  </si>
  <si>
    <t>Planta física  Girardot</t>
  </si>
  <si>
    <t>Desarrollo Tecnológico  Girardot</t>
  </si>
  <si>
    <t>Formación, Desarrollo y Capacitación Personal Administrativo</t>
  </si>
  <si>
    <t>Formación, Desarrollo y  Capacitación Personal Docente</t>
  </si>
  <si>
    <t>Fortalecimiento Institucional</t>
  </si>
  <si>
    <t>Programa de Seguimiento a Graduados</t>
  </si>
  <si>
    <t>Proyección Social</t>
  </si>
  <si>
    <t>Programa de Becas</t>
  </si>
  <si>
    <t xml:space="preserve">Programa de Becas Girardot </t>
  </si>
  <si>
    <t xml:space="preserve"> </t>
  </si>
  <si>
    <t xml:space="preserve">Total Apropiación Presupuestal    </t>
  </si>
  <si>
    <t xml:space="preserve">Rubro 410103 - Dotación Laboratorios </t>
  </si>
  <si>
    <t>Total  Apropiación Presupuestal</t>
  </si>
  <si>
    <t xml:space="preserve">Total Apropiación Presupuestal Rubro    </t>
  </si>
  <si>
    <t>Total Apropiado Presupuestal</t>
  </si>
  <si>
    <t>AUTO-EVALUACIÓN Y ACREDITACIÓN</t>
  </si>
  <si>
    <t>DESARROLLO ACADÉMICO</t>
  </si>
  <si>
    <t>Contempla las inversiones orientadas al mejoramiento de los procesos misionales de la academia. Planeación, formulación y ejecución de proyectos de alto impacto académico. Evaluación y retroalimentación de la actividad de docencia, modernización curricular y demás actividades de fomento de la Educación Superior.</t>
  </si>
  <si>
    <t>DOTACIÓN LABORATORIOS</t>
  </si>
  <si>
    <t>DOTACIÓN BIBLIOTECA</t>
  </si>
  <si>
    <t>Incluye las inversiones para la dotación, modernización e interconexión del sistema de bibliotecas de la Universidad y para el fondo editorial. Dando cumplimiento a la Ley 1230 de 2008 y Ordenanza 039 de 2009.</t>
  </si>
  <si>
    <t>ARCHIVO DOCUMENTAL</t>
  </si>
  <si>
    <t>INVESTIGACIÓN</t>
  </si>
  <si>
    <t>GRANJAS</t>
  </si>
  <si>
    <t>PLANTA FÍSICA</t>
  </si>
  <si>
    <t>Contempla todos los gastos inherentes a la adquisición de lotes de terreno, Construcción y mejoramiento de la Planta Física, realización de estudios de pre inversión, diseños y otros estudios, además de la dotación de obras civiles fundamentales para apoyar los procesos académicos y de investigación. Incluye la dotación de equipos y accesorios que garanticen el normal funcionamiento académico y administrativo en circunstancias como cortes de luz, agua y demás servicios públicos. Dando cumplimiento a la Ley 1230 de 2008 y Ordenanza 039 de 2009.</t>
  </si>
  <si>
    <t>DESARROLLO TECNOLÓGICO</t>
  </si>
  <si>
    <t>Contempla todas las inversiones tendientes a mejorar los diferentes procesos tecnológicos, la adquisición de software, equipos e implementación de nuevas redes y plataformas para actualizar, brindar seguridad y agilidad a los procesos a fin de generar un mejor funcionamiento de la Universidad. Comprende el pago de servicios informáticos y servicios contratados con personas naturales o jurídicas para tal fin. Además se incluyen todos los gastos inherentes a  los proyectos de inversión relacionados con tecnología de  educación virtual de la institución, dando cumplimiento a la Ley 1230 de 2008 y Ordenanza 039 de 2009.</t>
  </si>
  <si>
    <t>BIENESTAR UNIVERSITARIO</t>
  </si>
  <si>
    <t>Cubre este concepto la financiación de todos los gastos que se ocasionen para atender las necesidades de desarrollo, formación, capacitación, actualización y perfeccionamiento del personal  administrativo de la Universidad de conformidad con las políticas, planes y programas institucionales.</t>
  </si>
  <si>
    <t>INTERNACIONALIZACIÓN</t>
  </si>
  <si>
    <t xml:space="preserve">Contempla los recursos destinados y gastos inherentes a la financiación de proyectos, eventos y convenios de  promoción y desarrollo de programas de cooperación internacional. Además se incluyen todos los gastos que se generan para los programas, actividades, eventos de movilidad internacional del personal directivo, administrativo, docente, estudiantil e invitados internacionales para asuntos de carácter académico y administrativos. </t>
  </si>
  <si>
    <t>PROYECCIÓN SOCIAL</t>
  </si>
  <si>
    <t>Comprende todos los gastos necesarios para la financiación de proyectos tendientes al desarrollo de programas y estrategias relacionadas con la Educación Virtual a Distancia.</t>
  </si>
  <si>
    <t xml:space="preserve"> Desarrollo Tecnológico</t>
  </si>
  <si>
    <t>Desarrollo Tecnológico  - Seccional Girardot</t>
  </si>
  <si>
    <t>Recursos Propios</t>
  </si>
  <si>
    <t xml:space="preserve">410103 Dotación de Laboratorios - Seccional Girardot </t>
  </si>
  <si>
    <t>410104 Dotación Bibliotecas - Seccional Girardot</t>
  </si>
  <si>
    <t>410105 Archivo Documental - SECCIONAL GIRARDOT</t>
  </si>
  <si>
    <t>410106 Investigación - Seccional Girardot</t>
  </si>
  <si>
    <t>Desarrollo Administrativo</t>
  </si>
  <si>
    <t>Sistemas Integrados de Gestión de Calidad</t>
  </si>
  <si>
    <t xml:space="preserve">Recursos Propios </t>
  </si>
  <si>
    <t>Transferencias de la Nación</t>
  </si>
  <si>
    <t>Estampilla</t>
  </si>
  <si>
    <t>410108 Planta Física - Seccional Girardot</t>
  </si>
  <si>
    <t>Recursos propios</t>
  </si>
  <si>
    <t>Rubro 410112 - Desarrollo y Capacitación de Personal Administrativo</t>
  </si>
  <si>
    <t>DESARROLLO Y FORMACIÓN DE PERSONAL DOCENTE</t>
  </si>
  <si>
    <t>DESARROLLO Y CAPACITACIÓN PERSONAL DE ADMINISTRATIVO</t>
  </si>
  <si>
    <t>Recurso Propios</t>
  </si>
  <si>
    <t>DESARROLLO ADMINISTRATIVO</t>
  </si>
  <si>
    <t xml:space="preserve">Rubro 410114 - Desarrollo Administrativo  </t>
  </si>
  <si>
    <t>SISTEMAS INTEGRADOS DE GESTION DE CALIDAD</t>
  </si>
  <si>
    <t xml:space="preserve">Rubro 410115 - Sistemas Integrados de Gestión de Calidad  </t>
  </si>
  <si>
    <t xml:space="preserve">FORTALECIMIENTO INSTITUCIONAL </t>
  </si>
  <si>
    <t xml:space="preserve">Rubro 410116 - Fortalecimiento Institucional  </t>
  </si>
  <si>
    <t>Rubro 410117 - INTERNACIONALIZACIÓN</t>
  </si>
  <si>
    <t>Rubro 410118 - PROGRAMA DE SEGUIMIENTO A GRADUADOS</t>
  </si>
  <si>
    <t>PROGRAMA DE SEGUIMIENTO A GRADUADOS</t>
  </si>
  <si>
    <t>Rubro 410119 - PROYECCIÓN SOCIAL</t>
  </si>
  <si>
    <t>Rubro 410120 - PROGRAMA DE BECAS</t>
  </si>
  <si>
    <t>EDUACIÓN VIRTUAL Y A DISTANCIA</t>
  </si>
  <si>
    <t xml:space="preserve">Rubro 410122 - EDUCACIÓN VIRTUAL Y A DISTANCIA </t>
  </si>
  <si>
    <t xml:space="preserve">Estampilla </t>
  </si>
  <si>
    <t xml:space="preserve">Desarrollo de las aptitudes y actitudes deportivas en formación en deportes, competitiva y recreativa.  </t>
  </si>
  <si>
    <t>Cubre la financiación de las actividades necesarias para determinar el estado e implementar las condiciones de calidad para la Acreditación de los programas académicos y de la Institución, acorde a las condiciones, factores, características y demás parámetros establecidos por el CNA y lo determinado en el decreto 1295 de 2010.</t>
  </si>
  <si>
    <t>Corresponde a los gastos que demande el desarrollo del proceso documental de la Universidad de Cundinamarca en cumplimiento a la ley 594 de 2000, Ley 1230 de 2008 y Ordenanza 039 de 2009.</t>
  </si>
  <si>
    <t>Comprende la realización de actividades relacionadas con la implantación e impulso al interior de la Universidad de la cultura de la investigación,  la financiación de programas y proyectos de investigación para dar cumplimiento a los Indicadores SUE y la producción de nuevo conocimiento para el mejoramiento de los diferentes programas académicos y la solución de problemas de alto impacto en la sociedad. Incluye además todos los gastos inherentes a los programas y proyectos de investigación.</t>
  </si>
  <si>
    <t xml:space="preserve">Comprende todos los gastos relacionados con la ejecución de proyectos académicos que se adelanten en las granjas experimentales de la Universidad. Incluye además todas las construcciones, mejoras locativas y todos los gastos que garanticen su normal  funcionamiento </t>
  </si>
  <si>
    <t xml:space="preserve">Comprende los gastos relacionados con la adquisición, dotación, adecuación y modernización de laboratorios como espacios académicos de aprendizaje y demás actividades que de ellos se generen. Esto con el fin de propiciar el normal funcionamiento de la formación y aprendizaje en los programas académicos de pregrado y postgrados de la Universidad de Cundinamarca. Incluye las inversiones que representan un valor agregado en la cobertura y calidad de los medios necesarios para realizar investigaciones, experimentos y trabajos de carácter científico o técnico de la universidad y lo contemplado en la Ley 1230 de 2008 y Ordenanza 039 de 2009. </t>
  </si>
  <si>
    <t>Comprende todos los gastos para la ejecución de proyectos y programas de inversión dirigidos a los diferentes estamentos de la comunidad universitaria. Incluye el financiamiento de la participación institucional de estudiantes, docentes y administrativos en eventos nacionales e internacionales de naturaleza deportiva, recreativa, académica, cultural, etc.  Adicionalmente Comprende el pago de servicios contratados con personas naturales para realizar labores de apoyo administrativo que no pueden ser atendidos por el personal de planta.  Incluye el pago de prestaciones sociales.</t>
  </si>
  <si>
    <t>Cubre este concepto la financiación de todos los gastos que se ocasionen para atender las necesidades de desarrollo, formación, capacitación, actualización y perfeccionamiento del personal  Docente de la Universidad de conformidad con las políticas, planes y programas institucionales</t>
  </si>
  <si>
    <t>Comprende los gastos necesarios para la realización y/o participación de cursos, conferencias, ferias y demás eventos y actividades de apropiación, difusión y validación del conocimiento de orden nacional e internacional en la comunidad.</t>
  </si>
  <si>
    <t>Corresponde a los gastos que demande el desarrollo y ejecución de los programas de los distintos  Sistemas Integrados de  Gestión de Calidad de la Universidad de Cundinamarca en la búsqueda de las distintas certificaciones de cada uno de los sistemas de gestión que fortalezcan la capacidad de gestión institucional y que contribuya a la acreditación de programas académicos e institucional.</t>
  </si>
  <si>
    <t xml:space="preserve">Contempla los recursos  destinados a la financiación de los proyectos, eventos y actividades de seguimiento, encuentro y promoción de graduados </t>
  </si>
  <si>
    <t xml:space="preserve">Corresponde al programa de Becas Universitarias ofrecidas a los estudiantes para incrementar las estrategias de permanencia dentro de la Universidad de Cundinamarca. Incluidas los recursos de la estampilla pro desarrollo. </t>
  </si>
  <si>
    <t>Contempla los recursos destinados a incrementar la capacidad de gestión de la institución, su posicionamiento y desarrollo eficiente de sus competencias.</t>
  </si>
  <si>
    <t xml:space="preserve">Rubro 410113 - Desarrollo y Formación Personal Docente </t>
  </si>
  <si>
    <t>Rubro 410111 - Bienestar Universitario</t>
  </si>
  <si>
    <t>SUBTOTAL APROPIADO</t>
  </si>
  <si>
    <t>Rubro 410104 - Dotación Biblioteca</t>
  </si>
  <si>
    <t xml:space="preserve">Recursos propios </t>
  </si>
  <si>
    <t>Total Apropiación Presupuestal</t>
  </si>
  <si>
    <t xml:space="preserve">Vinculación de personal que desarrolla los objetivos propuestos por Bienestar Universitario </t>
  </si>
  <si>
    <t xml:space="preserve">Programas de educación y formación integral para el desarrollo humano y el mejoramiento de la calidad de vida en salud </t>
  </si>
  <si>
    <t xml:space="preserve">Desarrollo de las aptitudes y actitudes culturales </t>
  </si>
  <si>
    <t>Servicios tecnologicos y/o profesionales para el fortalecimiento de la investigación</t>
  </si>
  <si>
    <t xml:space="preserve">Gestion de proyectos. Recursos en efectivo como contrapartida para acceder a recursos de cofinanciación externa </t>
  </si>
  <si>
    <t xml:space="preserve">Transferencia de resultados de investigación en el marco de ciencia, tecnología e innovación </t>
  </si>
  <si>
    <t xml:space="preserve">Fortalecimiento, visibilidad y apoyo a los procesos de la Direccíon de Investigación </t>
  </si>
  <si>
    <t>Contempla los estudios, proyectos y gastos generados para el fortalecimiento de la organización y gestión universitaria, la promoción y divulgación institucional, in implantación de una cultura corporativa que permita el cumplimiento de la misión, visión, políticas, propósitos, objetivos y estrategias señaladas en el Plan de Desarrollo Institucional, en el Plan Estratégico, etc</t>
  </si>
  <si>
    <t>Fortalecimiento y financiación de los proyectos, eventos y actividades de fidelización y promoción de graduados de la Universidad de Cundinamarca</t>
  </si>
  <si>
    <t>}</t>
  </si>
  <si>
    <t>Estructura Oficina de Relaciones Internacionales</t>
  </si>
  <si>
    <t>Movilidad Académica</t>
  </si>
  <si>
    <t xml:space="preserve">Subtotal Laboratorios </t>
  </si>
  <si>
    <t xml:space="preserve">Subtotal Bibliotecas Seccional Girardot </t>
  </si>
  <si>
    <t xml:space="preserve">Subtotal Bibliotecas </t>
  </si>
  <si>
    <t xml:space="preserve">Subtotal Archivo Documental </t>
  </si>
  <si>
    <t xml:space="preserve">Subtotal Investigación </t>
  </si>
  <si>
    <t xml:space="preserve">Subtotal Investigación Seccional Girardot </t>
  </si>
  <si>
    <t xml:space="preserve">Subtotal Planta Física </t>
  </si>
  <si>
    <t>Subtotal Planta Física Seccional Girardot</t>
  </si>
  <si>
    <t xml:space="preserve">Subtotal Desarrollo Tecnológico </t>
  </si>
  <si>
    <t>Subtotal Desarrollo Tecnológico Seccional Girardot</t>
  </si>
  <si>
    <t>Estampilla Girardot</t>
  </si>
  <si>
    <t>Estrategias de apoyo socio económico a estudiantes de pregrado y postgrados para la optimización de la retención estudiantil de la Seccional Girardot</t>
  </si>
  <si>
    <t>Nombre del Proyecto</t>
  </si>
  <si>
    <t>Valor del Proyecto</t>
  </si>
  <si>
    <t>Subtotal Laboratorio Seccional Girardot</t>
  </si>
  <si>
    <t>Subtotal Archivo Documental Seccional Girardot</t>
  </si>
  <si>
    <t xml:space="preserve">Custodia, organziación y clasificacíon de los archivos de gestión, central e historico. </t>
  </si>
  <si>
    <t>Buenas prácticas ganaderas y fortalecimiento a las producciones pecuarias y agrícolas de la granja la esperanza de la universidad de cundinamarca.</t>
  </si>
  <si>
    <t xml:space="preserve">Desarrollo y capacitación de personal administrativo </t>
  </si>
  <si>
    <t>Subtotal Desarrollo Tecnológico</t>
  </si>
  <si>
    <t>Implementación del Modelo de Gestión (SIG)</t>
  </si>
  <si>
    <t>Laboratorio de Telecomunicaciones (Académica CISCO)</t>
  </si>
  <si>
    <t>Suscripciones para la universidad de Cundinamarca a publicaciones seriadas para la vigencia 2018</t>
  </si>
  <si>
    <t>Acceso a las bases de datos Elsevier B.V. (Science Direct, Reaxys, Embase, Scopus, Engineering Village) vigencia 2018</t>
  </si>
  <si>
    <t>Fortalecimiento de los controles de la seguridad informática y licenciamiento en la universidad de Cundinamarca</t>
  </si>
  <si>
    <t xml:space="preserve">Escuela de Gestión de Conocimiento y Aprendizaje </t>
  </si>
  <si>
    <t>Adquisicion de mobiliario complementario y de equipos de proyeccion para la Biblioteca Wadith Kure Niño</t>
  </si>
  <si>
    <t>Suscripción Rumbo</t>
  </si>
  <si>
    <t>Mejoramiento de las condiciones de almacenaje de archivo en la oficina de admisiones y registro de la Universidad de Cundinamarca Seccional Girardot</t>
  </si>
  <si>
    <t>Compra e instalación de equipo complementario para fortalecimiento del Circuito Cerrado de Televisión (CCTV) de la UCundinamarca Seccional Girardot</t>
  </si>
  <si>
    <t>Servicio de conectividad permanente y mejoramiento continuo de la infraestructura de interconexión (WAN, LAN y WiFi) para la Universidad de Cundinamarca</t>
  </si>
  <si>
    <t>Convocatorias internas y estudios de impacto social, económico, cultural y/o ambiental de interés institucional</t>
  </si>
  <si>
    <t>TOTAL APROPIADO</t>
  </si>
  <si>
    <t xml:space="preserve">Campos de Aprendizaje y Proyección Social </t>
  </si>
  <si>
    <t>Dotación Laboratorios</t>
  </si>
  <si>
    <t>Celda de producción de contenidos educativos digitales</t>
  </si>
  <si>
    <t>No.</t>
  </si>
  <si>
    <t>Recursos del Balance - Estampilla Prodesarrollo General</t>
  </si>
  <si>
    <t>Propios</t>
  </si>
  <si>
    <t>Nación</t>
  </si>
  <si>
    <t xml:space="preserve">Estampilla Prodesarrollo General </t>
  </si>
  <si>
    <t>Recursos del Balance - Estampilla Pro-Universidades Estatales</t>
  </si>
  <si>
    <t>Recursos del Balance - Impuesto a la Renta - CREE</t>
  </si>
  <si>
    <t>No</t>
  </si>
  <si>
    <t>Actualizacion de equipos complementarios para el laboratorio de antenas y comunicaciones de la universidad de Cundinamarca, sede Fusagasugá</t>
  </si>
  <si>
    <t>Adecuacion y dotación de espacio para laboratorios de nutricion animal, universidad de Cundinamarca sede Fusagasugá</t>
  </si>
  <si>
    <t>Recursos del Balance - Estampilla Prodesarrollo General - Girardot</t>
  </si>
  <si>
    <t>Recursos del Balance - CREE</t>
  </si>
  <si>
    <t>Suscripción a la interconexión de los recursos electrónicos para las bibliotecas de la universidad de cundinamarca vigencia 2018</t>
  </si>
  <si>
    <t>Sistema de gestion bibliotecaria, suscripción sistema de acceso remoto recursos electronicos y generador de estadísticas</t>
  </si>
  <si>
    <t>Diseños arquitectónicos y urbanísticos, diseños y estudios técnicos necesarios y obtención de licencias de construcción y/o permisos requeridos para construir la nueva Extensión Zipaquirá de la universidad de Cundinamarca.</t>
  </si>
  <si>
    <t>Demolición, retiro de escombros y construcción de nuevo muro en mampostería confinada h=2.70m con concertina de seguridad para la Extensión Soacha.</t>
  </si>
  <si>
    <t>Reparación y adecuacion de fachadas lateralares del bloque academico seccional Girardot</t>
  </si>
  <si>
    <t>Estudios de ingenieria de detalle (etapa 2), construcción e interventoría del carril de desaceleración y aceleración y construccion del colector de aguas lluvias de la universidad de Cundinamarca Extensión Chía</t>
  </si>
  <si>
    <t>Mantenimiento y estructuracion del espacio para ubicar la oficina de atencion al usuario y de areas contiguas en la universidad de Cundinamarca, sede Fusagasugá</t>
  </si>
  <si>
    <t>Construcción de la primera etapa de la nueva sede de la extensión Zipaquirá</t>
  </si>
  <si>
    <t>Adecuacion y modernización del laboratorio de suelos, universidad de Cundinamarca sede Fusagasugá</t>
  </si>
  <si>
    <t>Dotacion laboratorios ciencias basicas - sede Fusagasugá</t>
  </si>
  <si>
    <t>Proyectos CREE</t>
  </si>
  <si>
    <t xml:space="preserve">Capacitación en temas investigativos </t>
  </si>
  <si>
    <t xml:space="preserve">Fortalecimiento de recursos informaticos de la universidad de Cundinamarca </t>
  </si>
  <si>
    <t xml:space="preserve">Bibliotecas para la generación siglo xxi </t>
  </si>
  <si>
    <t xml:space="preserve">Adecuación del laboratorio de cultivo de tejido vegetal y biotecnologia.                                                                                                                                                                                                                                                                                                                                                                                                                                                                                                                                                                                                                                                                                                                                                                                                                                                                                                                                                                                                                                                                                                                                                                                                                                                                                                                                                                                                                                                                                                                                                                                                                                                                                                                                                                                                                                                                                                                                                                                                                                                                                                                                                                                                                                                                                                                                                                                                                                                                                                                                                                                                                                                                                                                                                                                                                                                                                                                                                                                                                                                                                                                                                                                                                                                                                                                                                                                                                                                                                                                                                                                                                                                                                                                                                                                                                                                                                                                                                                                                                                                                                                                                                                                                                                              </t>
  </si>
  <si>
    <t>Actualización y equipamiento del laboratorio de cárnicos para los programas de ciencias agropecuarias de la seccional Ubaté</t>
  </si>
  <si>
    <t>Fortalecimiento de macro-proyectos de investigación</t>
  </si>
  <si>
    <t>Plan de Comunicaciones</t>
  </si>
  <si>
    <r>
      <t xml:space="preserve">Implementación del Modelo de Planeación
</t>
    </r>
    <r>
      <rPr>
        <b/>
        <sz val="10"/>
        <color rgb="FF000000"/>
        <rFont val="Calibri"/>
        <family val="2"/>
        <scheme val="minor"/>
      </rPr>
      <t>(Publicación y socialización de los documentos estrategicos de la universidad)</t>
    </r>
  </si>
  <si>
    <t>Estratégias de Rendición de Cuentas</t>
  </si>
  <si>
    <t>Inversiones seccional Girardot</t>
  </si>
  <si>
    <t xml:space="preserve">Convenios interinstitucionales y articulación a redes para el fortalecimiento de la investigación </t>
  </si>
  <si>
    <t>Adquisición software hotelero newhotel, para el desarrollo tecnológico en gestión turística y hotelera de la universidad de cundinamarca seccional girardot</t>
  </si>
  <si>
    <t>Adquisición de kit de laboratorios para derrames de sustancias químicas y materiales para los laboratorios de química y biología, universidad de cundinarmarca seccional Girardot</t>
  </si>
  <si>
    <t>Adquisición de material biológico para la reactivación de la producción de especies menores de la granja la esperanza, de la universidad de Cundinamarca.</t>
  </si>
  <si>
    <t>Proyectos de la Granja</t>
  </si>
  <si>
    <t>Adecuacion de sala para docentes como espacio complementario a la actividad academica de la universidad de Cundinamarca</t>
  </si>
  <si>
    <t>Dotación de mobiliario: sillas tipo universitaria ref. isósceles brazo escualizable para cuatro (04) salas audiovisuales y sillas tipo milano para el auditorio principal UCundinamarca seccional Girardot</t>
  </si>
  <si>
    <t>Construcción de gimnasio biosaludable y parque infantil</t>
  </si>
  <si>
    <t>Mejoramiento del consumo y coste energetico en las instalaciones de la universidad de cundinamarca seccional Girardot - fase II.</t>
  </si>
  <si>
    <t>Proyectos de la Girardot</t>
  </si>
  <si>
    <t xml:space="preserve">Adecuación del sistema eléctrico de la granja la esperanza </t>
  </si>
  <si>
    <t>Proyectos Girardot</t>
  </si>
  <si>
    <t xml:space="preserve">Sistema Universitario de Información y Estadistica </t>
  </si>
  <si>
    <t xml:space="preserve">Compra de equipo de computo e impresoras para la modernización y el fortalecimiento de las dependencias administrativas de la UCundinamarca Seccional Girardot </t>
  </si>
  <si>
    <t xml:space="preserve">Suscripción de licencias de software académico para la universidad de cundinamarca. </t>
  </si>
  <si>
    <t xml:space="preserve">Adecuaciones de redes electricas y voz y datos para oficinas administrativas en la sede fusagasuga </t>
  </si>
  <si>
    <t>Construcción de la biblioteca y centro de investigación de la universidad de Cundinamarca en la sede  Fusagasugá - 
modulo C</t>
  </si>
  <si>
    <t xml:space="preserve">Total adición </t>
  </si>
  <si>
    <t>Asignación Inicial</t>
  </si>
  <si>
    <t>Recursosdel Balance (libre destinación)</t>
  </si>
  <si>
    <t>Estampilla Prounivesidades Estatales</t>
  </si>
  <si>
    <t>Total Adición</t>
  </si>
  <si>
    <t>Recursos del Balance</t>
  </si>
  <si>
    <t xml:space="preserve">Aseguramiento de la calidad del aprendizaje </t>
  </si>
  <si>
    <r>
      <rPr>
        <b/>
        <sz val="12"/>
        <color rgb="FF000000"/>
        <rFont val="Calibri"/>
        <family val="2"/>
        <scheme val="minor"/>
      </rPr>
      <t>Autoevaluación y acreditación</t>
    </r>
    <r>
      <rPr>
        <sz val="12"/>
        <color rgb="FF000000"/>
        <rFont val="Calibri"/>
        <family val="2"/>
        <scheme val="minor"/>
      </rPr>
      <t xml:space="preserve"> 
</t>
    </r>
    <r>
      <rPr>
        <i/>
        <sz val="10"/>
        <color rgb="FF000000"/>
        <rFont val="Calibri"/>
        <family val="2"/>
        <scheme val="minor"/>
      </rPr>
      <t/>
    </r>
  </si>
  <si>
    <t>Laboratorio de Nutrición Animal - Seccional Ubaté</t>
  </si>
  <si>
    <t>Laboratorio de biomecánica para el programa de Ciencias del Deporte y la educación física de la Universidad de Cundinamarca - extensión Soacha</t>
  </si>
  <si>
    <t>Dotación centro de innovación tecnológica y gestión de administración de empresas</t>
  </si>
  <si>
    <t>Equipos de escritorio para los centros de computo para la universidad de Cundinamarca en su sede, seccionales y extensiones de Facatativá y Soacha</t>
  </si>
  <si>
    <t>Compra del lote para el centro de estudios agroambientales de la universidad de Cundinamarca, en la sede Facatativá</t>
  </si>
  <si>
    <t>Paneles y eficiencia energetica</t>
  </si>
  <si>
    <t xml:space="preserve">Recursos del Balance </t>
  </si>
  <si>
    <t>Estampilla Prouniversidades Estatales</t>
  </si>
  <si>
    <t>Modernización de la Infraestrcutura tecnológica de la seccional Girardot de la universidad de Cundinamarca</t>
  </si>
  <si>
    <t>Adecuaciones y Arreglos Locativos</t>
  </si>
  <si>
    <t>Adquisición de acervo bibliográfico para las bibliotecas de la universidad de Cundinamarca</t>
  </si>
  <si>
    <t>PROGRAMA DE BECAS</t>
  </si>
  <si>
    <t xml:space="preserve"> Apoyo profesional especializado para la gestión de servicios de ti y el soporte externo a la plataforma institucional de la universidad de Cundinamarca. </t>
  </si>
  <si>
    <t xml:space="preserve"> Estrategias de apoyo socio económicos a estudiantes de pregrado para la optimización de la retención estudiantil </t>
  </si>
  <si>
    <t xml:space="preserve">Estrategias de apoyo socio económico a estudiantes de pregrado y postgrados para la optimización de la retención estudiantil de la Seccional Girardot </t>
  </si>
  <si>
    <t xml:space="preserve">Estudio de Satisfacción del usuario </t>
  </si>
  <si>
    <t>Entegra de certificación ISO 9001:2015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</si>
</sst>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_);[Red]\(&quot;$&quot;\ #,##0\)"/>
    <numFmt numFmtId="44" formatCode="_(&quot;$&quot;\ * #,##0.00_);_(&quot;$&quot;\ * \(#,##0.00\);_(&quot;$&quot;\ * &quot;-&quot;??_);_(@_)"/>
    <numFmt numFmtId="43" formatCode="_(* #,##0.00_);_(* \(#,##0.00\);_(* &quot;-&quot;??_);_(@_)"/>
    <numFmt numFmtId="164" formatCode="_-&quot;$&quot;* #,##0.00_-;\-&quot;$&quot;* #,##0.00_-;_-&quot;$&quot;* &quot;-&quot;??_-;_-@_-"/>
    <numFmt numFmtId="165" formatCode="_-&quot;$&quot;* #,##0_-;\-&quot;$&quot;* #,##0_-;_-&quot;$&quot;* &quot;-&quot;??_-;_-@_-"/>
    <numFmt numFmtId="166" formatCode="_-[$$-80A]* #,##0.00_-;\-[$$-80A]* #,##0.00_-;_-[$$-80A]* &quot;-&quot;??_-;_-@_-"/>
    <numFmt numFmtId="167" formatCode="_-[$$-80A]* #,##0_-;\-[$$-80A]* #,##0_-;_-[$$-80A]* &quot;-&quot;??_-;_-@_-"/>
    <numFmt numFmtId="168" formatCode="_(* #,##0_);_(* \(#,##0\);_(* &quot;-&quot;??_);_(@_)"/>
    <numFmt numFmtId="169" formatCode="&quot;$&quot;\ #,##0.00"/>
    <numFmt numFmtId="170" formatCode="_-&quot;$&quot;* #,##0.0_-;\-&quot;$&quot;* #,##0.0_-;_-&quot;$&quot;* &quot;-&quot;??_-;_-@_-"/>
    <numFmt numFmtId="171" formatCode="_-[$$-240A]\ * #,##0.00_-;\-[$$-240A]\ * #,##0.00_-;_-[$$-240A]\ * &quot;-&quot;??_-;_-@_-"/>
    <numFmt numFmtId="172" formatCode="_-[$$-80A]* #,##0.0_-;\-[$$-80A]* #,##0.0_-;_-[$$-80A]* &quot;-&quot;??_-;_-@_-"/>
    <numFmt numFmtId="173" formatCode="_([$$-240A]\ * #,##0.00_);_([$$-240A]\ * \(#,##0.00\);_([$$-240A]\ * &quot;-&quot;??_);_(@_)"/>
  </numFmts>
  <fonts count="4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14"/>
      <color theme="0"/>
      <name val="Calibri"/>
      <family val="2"/>
      <scheme val="minor"/>
    </font>
    <font>
      <b/>
      <sz val="10"/>
      <color theme="1"/>
      <name val="Calibri"/>
      <family val="2"/>
      <scheme val="minor"/>
    </font>
    <font>
      <b/>
      <sz val="9"/>
      <color theme="1"/>
      <name val="Calibri"/>
      <family val="2"/>
      <scheme val="minor"/>
    </font>
    <font>
      <b/>
      <sz val="12"/>
      <color theme="0"/>
      <name val="Calibri"/>
      <family val="2"/>
      <scheme val="minor"/>
    </font>
    <font>
      <b/>
      <sz val="10"/>
      <color theme="0"/>
      <name val="Calibri"/>
      <family val="2"/>
      <scheme val="minor"/>
    </font>
    <font>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9"/>
      <color theme="0"/>
      <name val="Calibri"/>
      <family val="2"/>
      <scheme val="minor"/>
    </font>
    <font>
      <sz val="10"/>
      <color theme="0"/>
      <name val="Calibri"/>
      <family val="2"/>
      <scheme val="minor"/>
    </font>
    <font>
      <sz val="8"/>
      <color theme="0"/>
      <name val="Calibri"/>
      <family val="2"/>
      <scheme val="minor"/>
    </font>
    <font>
      <b/>
      <sz val="16"/>
      <color theme="9" tint="-0.499984740745262"/>
      <name val="Bodoni MT Black"/>
      <family val="1"/>
    </font>
    <font>
      <b/>
      <sz val="11"/>
      <color theme="9" tint="-0.499984740745262"/>
      <name val="Calibri"/>
      <family val="2"/>
      <scheme val="minor"/>
    </font>
    <font>
      <sz val="12"/>
      <color theme="1"/>
      <name val="Cambria"/>
      <family val="1"/>
    </font>
    <font>
      <b/>
      <sz val="16"/>
      <name val="Bodoni MT Black"/>
      <family val="1"/>
    </font>
    <font>
      <b/>
      <sz val="10"/>
      <color rgb="FFFF0000"/>
      <name val="Calibri"/>
      <family val="2"/>
      <scheme val="minor"/>
    </font>
    <font>
      <b/>
      <sz val="16"/>
      <color theme="1"/>
      <name val="Calibri"/>
      <family val="2"/>
      <scheme val="minor"/>
    </font>
    <font>
      <b/>
      <sz val="16"/>
      <color rgb="FF821900"/>
      <name val="Calibri"/>
      <family val="2"/>
      <scheme val="minor"/>
    </font>
    <font>
      <sz val="10"/>
      <name val="Arial"/>
      <family val="2"/>
    </font>
    <font>
      <b/>
      <sz val="11"/>
      <color theme="0"/>
      <name val="Calibri"/>
      <family val="2"/>
      <scheme val="minor"/>
    </font>
    <font>
      <b/>
      <sz val="14"/>
      <color theme="1"/>
      <name val="Calibri"/>
      <family val="2"/>
      <scheme val="minor"/>
    </font>
    <font>
      <b/>
      <sz val="18"/>
      <color theme="0"/>
      <name val="Calibri"/>
      <family val="2"/>
      <scheme val="minor"/>
    </font>
    <font>
      <b/>
      <sz val="12"/>
      <color rgb="FF000000"/>
      <name val="Calibri"/>
      <family val="2"/>
      <scheme val="minor"/>
    </font>
    <font>
      <i/>
      <sz val="10"/>
      <color rgb="FF000000"/>
      <name val="Calibri"/>
      <family val="2"/>
      <scheme val="minor"/>
    </font>
    <font>
      <b/>
      <sz val="9"/>
      <color rgb="FF005E5C"/>
      <name val="Calibri"/>
      <family val="2"/>
      <scheme val="minor"/>
    </font>
    <font>
      <sz val="12"/>
      <color rgb="FF000000"/>
      <name val="Calibri"/>
      <family val="2"/>
    </font>
    <font>
      <b/>
      <sz val="8"/>
      <color rgb="FFFFFFFF"/>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b/>
      <sz val="8"/>
      <color theme="0"/>
      <name val="Calibri"/>
      <family val="2"/>
      <scheme val="minor"/>
    </font>
    <font>
      <b/>
      <sz val="10"/>
      <color rgb="FF000000"/>
      <name val="Calibri"/>
      <family val="2"/>
      <scheme val="minor"/>
    </font>
    <font>
      <sz val="10"/>
      <color theme="1"/>
      <name val="Arial"/>
      <family val="2"/>
    </font>
    <font>
      <sz val="8"/>
      <color theme="9" tint="-0.499984740745262"/>
      <name val="Calibri"/>
      <family val="2"/>
      <scheme val="minor"/>
    </font>
    <font>
      <sz val="12"/>
      <color rgb="FFFF0000"/>
      <name val="Calibri"/>
      <family val="2"/>
      <scheme val="minor"/>
    </font>
  </fonts>
  <fills count="14">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rgb="FF005E5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6666"/>
        <bgColor indexed="64"/>
      </patternFill>
    </fill>
    <fill>
      <patternFill patternType="solid">
        <fgColor rgb="FFEEC100"/>
        <bgColor indexed="64"/>
      </patternFill>
    </fill>
    <fill>
      <patternFill patternType="solid">
        <fgColor rgb="FFF2F2F2"/>
        <bgColor indexed="64"/>
      </patternFill>
    </fill>
    <fill>
      <patternFill patternType="solid">
        <fgColor rgb="FFFFFFFF"/>
        <bgColor indexed="64"/>
      </patternFill>
    </fill>
    <fill>
      <patternFill patternType="solid">
        <fgColor rgb="FFFFFF00"/>
        <bgColor indexed="64"/>
      </patternFill>
    </fill>
  </fills>
  <borders count="3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style="thin">
        <color theme="5" tint="0.39997558519241921"/>
      </right>
      <top/>
      <bottom/>
      <diagonal/>
    </border>
    <border>
      <left/>
      <right style="thin">
        <color theme="0"/>
      </right>
      <top/>
      <bottom style="thin">
        <color theme="0"/>
      </bottom>
      <diagonal/>
    </border>
    <border>
      <left style="thin">
        <color rgb="FF005E5C"/>
      </left>
      <right style="thin">
        <color rgb="FF005E5C"/>
      </right>
      <top style="thin">
        <color rgb="FF005E5C"/>
      </top>
      <bottom style="thin">
        <color rgb="FF005E5C"/>
      </bottom>
      <diagonal/>
    </border>
    <border>
      <left style="thin">
        <color rgb="FF005E5C"/>
      </left>
      <right/>
      <top style="thin">
        <color rgb="FF005E5C"/>
      </top>
      <bottom style="thin">
        <color rgb="FF005E5C"/>
      </bottom>
      <diagonal/>
    </border>
    <border>
      <left style="thin">
        <color theme="5" tint="0.39997558519241921"/>
      </left>
      <right style="thin">
        <color theme="0"/>
      </right>
      <top/>
      <bottom/>
      <diagonal/>
    </border>
    <border>
      <left/>
      <right style="thin">
        <color rgb="FF005E5C"/>
      </right>
      <top style="thin">
        <color rgb="FF005E5C"/>
      </top>
      <bottom style="thin">
        <color rgb="FF005E5C"/>
      </bottom>
      <diagonal/>
    </border>
    <border>
      <left/>
      <right/>
      <top/>
      <bottom style="thin">
        <color theme="0"/>
      </bottom>
      <diagonal/>
    </border>
    <border>
      <left/>
      <right/>
      <top style="thin">
        <color rgb="FF005E5C"/>
      </top>
      <bottom/>
      <diagonal/>
    </border>
    <border>
      <left/>
      <right/>
      <top style="thin">
        <color theme="0"/>
      </top>
      <bottom style="thin">
        <color theme="0"/>
      </bottom>
      <diagonal/>
    </border>
    <border>
      <left/>
      <right/>
      <top style="thin">
        <color rgb="FF005E5C"/>
      </top>
      <bottom style="thin">
        <color theme="0"/>
      </bottom>
      <diagonal/>
    </border>
    <border>
      <left/>
      <right style="thin">
        <color theme="0"/>
      </right>
      <top style="thin">
        <color rgb="FF005E5C"/>
      </top>
      <bottom style="thin">
        <color theme="0"/>
      </bottom>
      <diagonal/>
    </border>
    <border>
      <left style="thin">
        <color rgb="FF005E5C"/>
      </left>
      <right/>
      <top/>
      <bottom/>
      <diagonal/>
    </border>
    <border>
      <left style="thin">
        <color theme="0"/>
      </left>
      <right/>
      <top style="thin">
        <color theme="0"/>
      </top>
      <bottom style="thin">
        <color theme="0"/>
      </bottom>
      <diagonal/>
    </border>
    <border>
      <left/>
      <right/>
      <top style="thin">
        <color rgb="FF005E5C"/>
      </top>
      <bottom style="thin">
        <color rgb="FF005E5C"/>
      </bottom>
      <diagonal/>
    </border>
    <border>
      <left style="thin">
        <color theme="0"/>
      </left>
      <right/>
      <top/>
      <bottom style="thin">
        <color theme="0"/>
      </bottom>
      <diagonal/>
    </border>
    <border>
      <left style="thin">
        <color theme="0"/>
      </left>
      <right style="thin">
        <color theme="0"/>
      </right>
      <top/>
      <bottom style="thin">
        <color rgb="FF005E5C"/>
      </bottom>
      <diagonal/>
    </border>
    <border>
      <left style="thin">
        <color rgb="FF005E5C"/>
      </left>
      <right/>
      <top style="thin">
        <color rgb="FF005E5C"/>
      </top>
      <bottom/>
      <diagonal/>
    </border>
    <border>
      <left style="thin">
        <color rgb="FF005E5C"/>
      </left>
      <right style="thin">
        <color rgb="FF005E5C"/>
      </right>
      <top style="thin">
        <color rgb="FF005E5C"/>
      </top>
      <bottom/>
      <diagonal/>
    </border>
    <border>
      <left style="thin">
        <color rgb="FF004442"/>
      </left>
      <right/>
      <top style="thin">
        <color rgb="FF004442"/>
      </top>
      <bottom style="thin">
        <color rgb="FF004442"/>
      </bottom>
      <diagonal/>
    </border>
    <border>
      <left style="thin">
        <color rgb="FF005E5C"/>
      </left>
      <right/>
      <top style="thin">
        <color rgb="FF004442"/>
      </top>
      <bottom style="thin">
        <color rgb="FF004442"/>
      </bottom>
      <diagonal/>
    </border>
    <border>
      <left style="thin">
        <color rgb="FF005E5C"/>
      </left>
      <right style="thin">
        <color rgb="FF004442"/>
      </right>
      <top style="thin">
        <color rgb="FF004442"/>
      </top>
      <bottom style="thin">
        <color rgb="FF004442"/>
      </bottom>
      <diagonal/>
    </border>
    <border>
      <left style="thin">
        <color rgb="FF005E5C"/>
      </left>
      <right style="thin">
        <color rgb="FF005E5C"/>
      </right>
      <top/>
      <bottom style="thin">
        <color rgb="FF005E5C"/>
      </bottom>
      <diagonal/>
    </border>
  </borders>
  <cellStyleXfs count="4">
    <xf numFmtId="0" fontId="0" fillId="0" borderId="0"/>
    <xf numFmtId="43" fontId="9" fillId="0" borderId="0" applyFont="0" applyFill="0" applyBorder="0" applyAlignment="0" applyProtection="0"/>
    <xf numFmtId="0" fontId="24" fillId="0" borderId="0"/>
    <xf numFmtId="44" fontId="9" fillId="0" borderId="0" applyFont="0" applyFill="0" applyBorder="0" applyAlignment="0" applyProtection="0"/>
  </cellStyleXfs>
  <cellXfs count="358">
    <xf numFmtId="0" fontId="0" fillId="0" borderId="0" xfId="0"/>
    <xf numFmtId="0" fontId="0" fillId="0" borderId="0" xfId="0" applyAlignment="1">
      <alignment horizontal="center" vertical="center" wrapText="1"/>
    </xf>
    <xf numFmtId="0" fontId="2" fillId="0" borderId="0" xfId="0" applyFont="1"/>
    <xf numFmtId="0" fontId="2" fillId="0" borderId="0" xfId="0" applyFont="1" applyBorder="1"/>
    <xf numFmtId="0" fontId="1" fillId="0" borderId="0" xfId="0" applyNumberFormat="1" applyFont="1" applyAlignment="1">
      <alignment horizontal="center"/>
    </xf>
    <xf numFmtId="0" fontId="0" fillId="0" borderId="0" xfId="0" applyBorder="1"/>
    <xf numFmtId="0" fontId="2" fillId="0" borderId="0" xfId="0" applyFont="1" applyBorder="1" applyAlignment="1">
      <alignment vertical="center"/>
    </xf>
    <xf numFmtId="3" fontId="1" fillId="0" borderId="0" xfId="0" applyNumberFormat="1" applyFont="1" applyBorder="1" applyAlignment="1">
      <alignment horizontal="right"/>
    </xf>
    <xf numFmtId="3" fontId="1" fillId="0" borderId="0" xfId="0" applyNumberFormat="1" applyFont="1" applyFill="1" applyBorder="1" applyAlignment="1">
      <alignment horizontal="right"/>
    </xf>
    <xf numFmtId="3" fontId="1" fillId="0" borderId="0" xfId="0" applyNumberFormat="1" applyFont="1" applyBorder="1" applyAlignment="1">
      <alignment horizontal="right" vertical="center"/>
    </xf>
    <xf numFmtId="0" fontId="1" fillId="0" borderId="0" xfId="0" applyFont="1" applyAlignment="1">
      <alignment horizontal="center" vertical="center"/>
    </xf>
    <xf numFmtId="0" fontId="2" fillId="0" borderId="0" xfId="0" applyFont="1" applyFill="1" applyBorder="1" applyAlignment="1">
      <alignment vertical="center"/>
    </xf>
    <xf numFmtId="168" fontId="3" fillId="4" borderId="0" xfId="1"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2" fillId="0" borderId="0" xfId="0" applyFont="1" applyFill="1" applyBorder="1"/>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165" fontId="7" fillId="0" borderId="0"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0" fillId="4" borderId="0" xfId="0" applyNumberFormat="1" applyFont="1" applyFill="1" applyBorder="1" applyAlignment="1">
      <alignment horizontal="right" vertical="center" wrapText="1"/>
    </xf>
    <xf numFmtId="0" fontId="4" fillId="0" borderId="0" xfId="0" applyFont="1" applyFill="1" applyBorder="1" applyAlignment="1">
      <alignment horizontal="right" vertical="center"/>
    </xf>
    <xf numFmtId="0" fontId="1" fillId="0" borderId="0" xfId="0" applyNumberFormat="1" applyFont="1" applyFill="1" applyBorder="1" applyAlignment="1">
      <alignment horizontal="center"/>
    </xf>
    <xf numFmtId="0" fontId="17" fillId="0" borderId="0" xfId="0" applyNumberFormat="1" applyFont="1" applyAlignment="1">
      <alignment horizontal="center"/>
    </xf>
    <xf numFmtId="166" fontId="4" fillId="0" borderId="0" xfId="0" applyNumberFormat="1" applyFont="1" applyFill="1" applyBorder="1" applyAlignment="1">
      <alignment horizontal="right" vertical="center" wrapText="1"/>
    </xf>
    <xf numFmtId="0" fontId="6" fillId="0" borderId="0" xfId="0"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horizontal="left" wrapText="1"/>
    </xf>
    <xf numFmtId="165" fontId="10" fillId="0" borderId="0" xfId="0" applyNumberFormat="1" applyFont="1" applyFill="1" applyBorder="1" applyAlignment="1">
      <alignment horizontal="right" vertical="center" wrapText="1"/>
    </xf>
    <xf numFmtId="168" fontId="3" fillId="0" borderId="0" xfId="1" applyNumberFormat="1" applyFont="1" applyFill="1" applyBorder="1" applyAlignment="1">
      <alignment horizontal="center" vertical="center" wrapText="1"/>
    </xf>
    <xf numFmtId="165" fontId="10" fillId="0" borderId="0" xfId="0" applyNumberFormat="1" applyFont="1" applyFill="1" applyBorder="1" applyAlignment="1">
      <alignment horizontal="center" vertical="center" wrapText="1"/>
    </xf>
    <xf numFmtId="0" fontId="1" fillId="0" borderId="0" xfId="0" applyFont="1" applyAlignment="1">
      <alignment horizontal="left" vertical="center"/>
    </xf>
    <xf numFmtId="166" fontId="7" fillId="0" borderId="0" xfId="0" applyNumberFormat="1" applyFont="1" applyFill="1" applyBorder="1" applyAlignment="1">
      <alignment horizontal="right" vertical="center"/>
    </xf>
    <xf numFmtId="0" fontId="2" fillId="0" borderId="8" xfId="0" applyFont="1" applyBorder="1"/>
    <xf numFmtId="3" fontId="7" fillId="0" borderId="8" xfId="0" applyNumberFormat="1" applyFont="1" applyFill="1" applyBorder="1" applyAlignment="1">
      <alignment horizontal="right" vertical="center"/>
    </xf>
    <xf numFmtId="3" fontId="12" fillId="0" borderId="8" xfId="0" applyNumberFormat="1" applyFont="1" applyFill="1" applyBorder="1" applyAlignment="1">
      <alignment horizontal="right" vertical="center"/>
    </xf>
    <xf numFmtId="0" fontId="4" fillId="0" borderId="8" xfId="0" applyFont="1" applyFill="1" applyBorder="1" applyAlignment="1">
      <alignment horizontal="center" vertical="center" wrapText="1"/>
    </xf>
    <xf numFmtId="3" fontId="1" fillId="0" borderId="8" xfId="0" applyNumberFormat="1" applyFont="1" applyBorder="1" applyAlignment="1">
      <alignment horizontal="right"/>
    </xf>
    <xf numFmtId="0" fontId="10" fillId="0" borderId="8" xfId="0" applyFont="1" applyFill="1" applyBorder="1" applyAlignment="1">
      <alignment horizontal="center" vertical="center" wrapText="1"/>
    </xf>
    <xf numFmtId="167" fontId="7" fillId="0" borderId="8" xfId="0" applyNumberFormat="1" applyFont="1" applyFill="1" applyBorder="1" applyAlignment="1">
      <alignment horizontal="right" vertical="center" wrapText="1"/>
    </xf>
    <xf numFmtId="165" fontId="4" fillId="0" borderId="8" xfId="0" applyNumberFormat="1" applyFont="1" applyFill="1" applyBorder="1" applyAlignment="1">
      <alignment horizontal="right" vertical="center" wrapText="1"/>
    </xf>
    <xf numFmtId="166" fontId="7" fillId="0" borderId="8" xfId="0" applyNumberFormat="1" applyFont="1" applyFill="1" applyBorder="1" applyAlignment="1">
      <alignment horizontal="right" vertical="center" wrapText="1"/>
    </xf>
    <xf numFmtId="165" fontId="10" fillId="0" borderId="8" xfId="0" applyNumberFormat="1" applyFont="1" applyFill="1" applyBorder="1" applyAlignment="1">
      <alignment horizontal="right" vertical="center" wrapText="1"/>
    </xf>
    <xf numFmtId="165" fontId="10" fillId="0" borderId="8" xfId="0" applyNumberFormat="1" applyFont="1" applyFill="1" applyBorder="1" applyAlignment="1">
      <alignment horizontal="center" vertical="center" wrapText="1"/>
    </xf>
    <xf numFmtId="3" fontId="4" fillId="0" borderId="8" xfId="0" applyNumberFormat="1" applyFont="1" applyFill="1" applyBorder="1" applyAlignment="1">
      <alignment horizontal="right" vertical="center"/>
    </xf>
    <xf numFmtId="165" fontId="10" fillId="4" borderId="8" xfId="0" applyNumberFormat="1" applyFont="1" applyFill="1" applyBorder="1" applyAlignment="1">
      <alignment horizontal="right" vertical="center" wrapText="1"/>
    </xf>
    <xf numFmtId="168" fontId="5" fillId="0" borderId="8" xfId="1" applyNumberFormat="1" applyFont="1" applyFill="1" applyBorder="1" applyAlignment="1">
      <alignment horizontal="right" vertical="center" wrapText="1"/>
    </xf>
    <xf numFmtId="168" fontId="5" fillId="4" borderId="8" xfId="1" applyNumberFormat="1" applyFont="1" applyFill="1" applyBorder="1" applyAlignment="1">
      <alignment horizontal="right" vertical="center" wrapText="1"/>
    </xf>
    <xf numFmtId="0" fontId="6" fillId="0" borderId="8" xfId="0" applyFont="1" applyBorder="1"/>
    <xf numFmtId="0" fontId="7" fillId="0" borderId="8" xfId="0" applyFont="1" applyFill="1" applyBorder="1" applyAlignment="1">
      <alignment horizontal="center" vertical="center" wrapText="1"/>
    </xf>
    <xf numFmtId="3" fontId="8" fillId="0" borderId="8" xfId="0" applyNumberFormat="1" applyFont="1" applyFill="1" applyBorder="1" applyAlignment="1">
      <alignment horizontal="right" vertical="center"/>
    </xf>
    <xf numFmtId="3" fontId="1" fillId="0" borderId="8" xfId="0" applyNumberFormat="1" applyFont="1" applyFill="1" applyBorder="1" applyAlignment="1">
      <alignment horizontal="right"/>
    </xf>
    <xf numFmtId="166" fontId="16" fillId="0" borderId="8" xfId="0" applyNumberFormat="1" applyFont="1" applyFill="1" applyBorder="1" applyAlignment="1">
      <alignment horizontal="right" vertical="center" wrapText="1"/>
    </xf>
    <xf numFmtId="0" fontId="17" fillId="0" borderId="8" xfId="0" applyNumberFormat="1" applyFont="1" applyBorder="1" applyAlignment="1">
      <alignment horizontal="center"/>
    </xf>
    <xf numFmtId="3" fontId="21" fillId="0" borderId="8" xfId="0" applyNumberFormat="1" applyFont="1" applyFill="1" applyBorder="1" applyAlignment="1">
      <alignment horizontal="right" vertical="center"/>
    </xf>
    <xf numFmtId="167" fontId="7" fillId="0" borderId="8" xfId="0" applyNumberFormat="1" applyFont="1" applyFill="1" applyBorder="1" applyAlignment="1">
      <alignment horizontal="right" vertical="center" wrapText="1" indent="1"/>
    </xf>
    <xf numFmtId="166" fontId="4" fillId="0" borderId="8" xfId="0" applyNumberFormat="1" applyFont="1" applyFill="1" applyBorder="1" applyAlignment="1">
      <alignment horizontal="right" vertical="center" wrapText="1"/>
    </xf>
    <xf numFmtId="0" fontId="0" fillId="0" borderId="0" xfId="0" applyBorder="1" applyAlignment="1">
      <alignment horizontal="center" vertical="center" wrapText="1"/>
    </xf>
    <xf numFmtId="165" fontId="23" fillId="0" borderId="8" xfId="0" applyNumberFormat="1"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165" fontId="11" fillId="0" borderId="0" xfId="0" applyNumberFormat="1" applyFont="1" applyFill="1" applyBorder="1" applyAlignment="1">
      <alignment horizontal="right" vertical="center" wrapText="1"/>
    </xf>
    <xf numFmtId="167" fontId="11" fillId="0" borderId="8" xfId="0" applyNumberFormat="1" applyFont="1" applyFill="1" applyBorder="1" applyAlignment="1">
      <alignment horizontal="right" vertical="center" wrapText="1" indent="1"/>
    </xf>
    <xf numFmtId="0" fontId="1" fillId="0" borderId="0" xfId="0" applyNumberFormat="1" applyFont="1" applyBorder="1" applyAlignment="1">
      <alignment horizontal="center"/>
    </xf>
    <xf numFmtId="0" fontId="0" fillId="0" borderId="8" xfId="0" applyBorder="1" applyAlignment="1">
      <alignment horizontal="center" vertical="center" wrapText="1"/>
    </xf>
    <xf numFmtId="0" fontId="0" fillId="5" borderId="0" xfId="0" applyFill="1"/>
    <xf numFmtId="0" fontId="0" fillId="6" borderId="0" xfId="0" applyFill="1" applyAlignment="1">
      <alignment horizontal="center" vertical="center" wrapText="1"/>
    </xf>
    <xf numFmtId="165" fontId="10" fillId="5" borderId="10" xfId="0" applyNumberFormat="1" applyFont="1" applyFill="1" applyBorder="1" applyAlignment="1">
      <alignment horizontal="right" vertical="center" wrapText="1"/>
    </xf>
    <xf numFmtId="165" fontId="10" fillId="5" borderId="4" xfId="0" applyNumberFormat="1" applyFont="1" applyFill="1" applyBorder="1" applyAlignment="1">
      <alignment horizontal="right" vertical="center" wrapText="1"/>
    </xf>
    <xf numFmtId="167" fontId="10" fillId="5" borderId="1" xfId="0" applyNumberFormat="1" applyFont="1" applyFill="1" applyBorder="1" applyAlignment="1">
      <alignment horizontal="right" vertical="center" wrapText="1"/>
    </xf>
    <xf numFmtId="165" fontId="4" fillId="5" borderId="0" xfId="0" applyNumberFormat="1" applyFont="1" applyFill="1" applyBorder="1" applyAlignment="1">
      <alignment horizontal="right" vertical="center" wrapText="1"/>
    </xf>
    <xf numFmtId="0" fontId="2" fillId="5" borderId="0" xfId="0" applyFont="1" applyFill="1"/>
    <xf numFmtId="165" fontId="4" fillId="5" borderId="4" xfId="0" applyNumberFormat="1" applyFont="1" applyFill="1" applyBorder="1" applyAlignment="1">
      <alignment horizontal="right" vertical="center" wrapText="1"/>
    </xf>
    <xf numFmtId="0" fontId="11" fillId="0" borderId="9" xfId="0" applyFont="1" applyFill="1" applyBorder="1" applyAlignment="1">
      <alignment horizontal="justify" vertical="center"/>
    </xf>
    <xf numFmtId="3" fontId="12" fillId="0" borderId="13" xfId="0" applyNumberFormat="1" applyFont="1" applyFill="1" applyBorder="1" applyAlignment="1">
      <alignment vertical="center"/>
    </xf>
    <xf numFmtId="0" fontId="10" fillId="0" borderId="6" xfId="0" applyFont="1" applyFill="1" applyBorder="1" applyAlignment="1">
      <alignment horizontal="center" vertical="center" wrapText="1"/>
    </xf>
    <xf numFmtId="3" fontId="12" fillId="8" borderId="0" xfId="0" applyNumberFormat="1" applyFont="1" applyFill="1" applyBorder="1" applyAlignment="1">
      <alignment horizontal="right" vertical="center"/>
    </xf>
    <xf numFmtId="0" fontId="11" fillId="0" borderId="0" xfId="0" applyFont="1" applyFill="1" applyBorder="1" applyAlignment="1">
      <alignment horizontal="justify" vertical="center" wrapText="1"/>
    </xf>
    <xf numFmtId="167" fontId="7" fillId="0" borderId="0" xfId="0" applyNumberFormat="1" applyFont="1" applyFill="1" applyBorder="1" applyAlignment="1">
      <alignment horizontal="right" vertical="center" wrapText="1"/>
    </xf>
    <xf numFmtId="165" fontId="12" fillId="0" borderId="0" xfId="0" applyNumberFormat="1" applyFont="1" applyFill="1" applyBorder="1" applyAlignment="1">
      <alignment horizontal="right" vertical="center" wrapText="1"/>
    </xf>
    <xf numFmtId="167" fontId="12" fillId="0" borderId="0" xfId="0" applyNumberFormat="1" applyFont="1" applyFill="1" applyBorder="1" applyAlignment="1">
      <alignment horizontal="right" vertical="center" wrapText="1" indent="1"/>
    </xf>
    <xf numFmtId="0" fontId="3" fillId="0" borderId="0" xfId="0" applyFont="1" applyBorder="1" applyAlignment="1">
      <alignment horizontal="center" vertical="center" wrapText="1"/>
    </xf>
    <xf numFmtId="166" fontId="12" fillId="0" borderId="11" xfId="0" applyNumberFormat="1" applyFont="1" applyFill="1" applyBorder="1" applyAlignment="1">
      <alignment horizontal="right" vertical="center" wrapText="1" indent="1"/>
    </xf>
    <xf numFmtId="0" fontId="13" fillId="8" borderId="0" xfId="0" applyFont="1" applyFill="1" applyBorder="1" applyAlignment="1">
      <alignment horizontal="justify" vertical="center" wrapText="1"/>
    </xf>
    <xf numFmtId="166" fontId="12" fillId="0" borderId="0" xfId="0" applyNumberFormat="1" applyFont="1" applyFill="1" applyBorder="1" applyAlignment="1">
      <alignment horizontal="right" vertical="center" wrapText="1" indent="1"/>
    </xf>
    <xf numFmtId="165" fontId="4" fillId="0" borderId="0" xfId="0" applyNumberFormat="1" applyFont="1" applyFill="1" applyBorder="1" applyAlignment="1">
      <alignment horizontal="right" wrapText="1"/>
    </xf>
    <xf numFmtId="4" fontId="12" fillId="8" borderId="11" xfId="0" applyNumberFormat="1" applyFont="1" applyFill="1" applyBorder="1" applyAlignment="1">
      <alignment horizontal="right" vertical="center"/>
    </xf>
    <xf numFmtId="4" fontId="12" fillId="8" borderId="11" xfId="0" applyNumberFormat="1" applyFont="1" applyFill="1" applyBorder="1" applyAlignment="1">
      <alignment vertical="center"/>
    </xf>
    <xf numFmtId="165" fontId="25" fillId="0" borderId="0" xfId="0" applyNumberFormat="1" applyFont="1" applyFill="1" applyBorder="1" applyAlignment="1">
      <alignment horizontal="right" vertical="center" wrapText="1"/>
    </xf>
    <xf numFmtId="170" fontId="25" fillId="0" borderId="0" xfId="0" applyNumberFormat="1" applyFont="1" applyFill="1" applyBorder="1" applyAlignment="1">
      <alignment horizontal="right" vertical="center" wrapText="1"/>
    </xf>
    <xf numFmtId="3" fontId="1" fillId="4" borderId="0" xfId="0" applyNumberFormat="1" applyFont="1" applyFill="1" applyBorder="1" applyAlignment="1">
      <alignment horizontal="right"/>
    </xf>
    <xf numFmtId="0" fontId="18" fillId="4" borderId="0" xfId="0" applyNumberFormat="1" applyFont="1" applyFill="1" applyAlignment="1">
      <alignment horizontal="center"/>
    </xf>
    <xf numFmtId="0" fontId="18" fillId="4" borderId="0" xfId="0" applyFont="1" applyFill="1" applyAlignment="1">
      <alignment horizontal="center" vertical="center"/>
    </xf>
    <xf numFmtId="165" fontId="4" fillId="4" borderId="0" xfId="0" applyNumberFormat="1" applyFont="1" applyFill="1" applyBorder="1" applyAlignment="1">
      <alignment horizontal="right" vertical="center" wrapText="1"/>
    </xf>
    <xf numFmtId="166" fontId="4" fillId="4" borderId="0" xfId="0" applyNumberFormat="1" applyFont="1" applyFill="1" applyBorder="1" applyAlignment="1">
      <alignment horizontal="right" vertical="center" wrapText="1"/>
    </xf>
    <xf numFmtId="165" fontId="26" fillId="10" borderId="0" xfId="0" applyNumberFormat="1" applyFont="1" applyFill="1" applyBorder="1" applyAlignment="1">
      <alignment horizontal="right" vertical="center" wrapText="1"/>
    </xf>
    <xf numFmtId="164" fontId="10" fillId="5" borderId="1" xfId="0" applyNumberFormat="1" applyFont="1" applyFill="1" applyBorder="1" applyAlignment="1">
      <alignment horizontal="right" vertical="center" wrapText="1"/>
    </xf>
    <xf numFmtId="4" fontId="10" fillId="5" borderId="8" xfId="0" applyNumberFormat="1" applyFont="1" applyFill="1" applyBorder="1" applyAlignment="1">
      <alignment horizontal="right" vertical="center" wrapText="1"/>
    </xf>
    <xf numFmtId="164" fontId="10" fillId="9" borderId="1" xfId="0" applyNumberFormat="1" applyFont="1" applyFill="1" applyBorder="1" applyAlignment="1">
      <alignment vertical="center" wrapText="1"/>
    </xf>
    <xf numFmtId="0" fontId="15" fillId="4" borderId="0" xfId="0" applyFont="1" applyFill="1" applyBorder="1" applyAlignment="1">
      <alignment horizontal="left" wrapText="1"/>
    </xf>
    <xf numFmtId="166" fontId="16" fillId="4" borderId="8" xfId="0" applyNumberFormat="1" applyFont="1" applyFill="1" applyBorder="1" applyAlignment="1">
      <alignment horizontal="right" vertical="center" wrapText="1"/>
    </xf>
    <xf numFmtId="0" fontId="1" fillId="4" borderId="0" xfId="0" applyNumberFormat="1" applyFont="1" applyFill="1" applyBorder="1" applyAlignment="1">
      <alignment horizontal="center"/>
    </xf>
    <xf numFmtId="3" fontId="1" fillId="4" borderId="8" xfId="0" applyNumberFormat="1" applyFont="1" applyFill="1" applyBorder="1" applyAlignment="1">
      <alignment horizontal="right"/>
    </xf>
    <xf numFmtId="165" fontId="7" fillId="4" borderId="0" xfId="0" applyNumberFormat="1" applyFont="1" applyFill="1" applyBorder="1" applyAlignment="1">
      <alignment horizontal="right" vertical="center" wrapText="1"/>
    </xf>
    <xf numFmtId="167" fontId="7" fillId="4" borderId="8" xfId="0" applyNumberFormat="1" applyFont="1" applyFill="1" applyBorder="1" applyAlignment="1">
      <alignment horizontal="right" vertical="center" wrapText="1"/>
    </xf>
    <xf numFmtId="0" fontId="2" fillId="4" borderId="0" xfId="0" applyFont="1" applyFill="1" applyBorder="1"/>
    <xf numFmtId="0" fontId="6" fillId="4" borderId="8" xfId="0" applyFont="1" applyFill="1" applyBorder="1"/>
    <xf numFmtId="165" fontId="10" fillId="5" borderId="0" xfId="0" applyNumberFormat="1" applyFont="1" applyFill="1" applyBorder="1" applyAlignment="1">
      <alignment horizontal="right" vertical="center" wrapText="1"/>
    </xf>
    <xf numFmtId="0" fontId="11" fillId="0" borderId="0" xfId="0" applyFont="1" applyBorder="1" applyAlignment="1">
      <alignment vertical="center"/>
    </xf>
    <xf numFmtId="164" fontId="10" fillId="5" borderId="10" xfId="0" applyNumberFormat="1" applyFont="1" applyFill="1" applyBorder="1" applyAlignment="1">
      <alignment horizontal="right" vertical="center" wrapText="1"/>
    </xf>
    <xf numFmtId="164" fontId="10" fillId="5" borderId="4" xfId="0" applyNumberFormat="1" applyFont="1" applyFill="1" applyBorder="1" applyAlignment="1">
      <alignment horizontal="right" vertical="center" wrapText="1"/>
    </xf>
    <xf numFmtId="4" fontId="12" fillId="8" borderId="0" xfId="0" applyNumberFormat="1" applyFont="1" applyFill="1" applyBorder="1" applyAlignment="1">
      <alignment horizontal="right" vertical="center"/>
    </xf>
    <xf numFmtId="0" fontId="0" fillId="0" borderId="0" xfId="0"/>
    <xf numFmtId="0" fontId="1" fillId="0" borderId="0" xfId="0" applyNumberFormat="1" applyFont="1" applyBorder="1" applyAlignment="1">
      <alignment horizontal="center" wrapText="1"/>
    </xf>
    <xf numFmtId="3" fontId="12" fillId="0" borderId="0" xfId="0" applyNumberFormat="1" applyFont="1" applyFill="1" applyBorder="1" applyAlignment="1">
      <alignment horizontal="right" vertical="center"/>
    </xf>
    <xf numFmtId="164" fontId="10" fillId="5" borderId="8" xfId="0" applyNumberFormat="1" applyFont="1" applyFill="1" applyBorder="1" applyAlignment="1">
      <alignment horizontal="right" vertical="center" wrapText="1"/>
    </xf>
    <xf numFmtId="4" fontId="12" fillId="8" borderId="11" xfId="3" applyNumberFormat="1" applyFont="1" applyFill="1" applyBorder="1" applyAlignment="1">
      <alignment horizontal="right" vertical="center"/>
    </xf>
    <xf numFmtId="4" fontId="12" fillId="8" borderId="0" xfId="0" applyNumberFormat="1" applyFont="1" applyFill="1" applyBorder="1" applyAlignment="1">
      <alignment vertical="center"/>
    </xf>
    <xf numFmtId="0" fontId="11" fillId="4" borderId="0" xfId="0" applyFont="1" applyFill="1" applyBorder="1" applyAlignment="1">
      <alignment horizontal="justify" vertical="center" wrapText="1"/>
    </xf>
    <xf numFmtId="0" fontId="20" fillId="0" borderId="0" xfId="0" applyNumberFormat="1" applyFont="1" applyBorder="1" applyAlignment="1">
      <alignment horizontal="center" vertical="center"/>
    </xf>
    <xf numFmtId="0" fontId="11" fillId="0" borderId="0" xfId="0" applyNumberFormat="1" applyFont="1" applyBorder="1" applyAlignment="1">
      <alignment horizontal="center" vertical="center" wrapText="1"/>
    </xf>
    <xf numFmtId="0" fontId="22" fillId="6" borderId="0" xfId="0" applyFont="1" applyFill="1" applyBorder="1" applyAlignment="1">
      <alignment horizontal="center" vertical="center" wrapText="1"/>
    </xf>
    <xf numFmtId="0" fontId="0" fillId="0" borderId="0" xfId="0"/>
    <xf numFmtId="164" fontId="12" fillId="0" borderId="11" xfId="0" applyNumberFormat="1" applyFont="1" applyFill="1" applyBorder="1" applyAlignment="1">
      <alignment horizontal="right" vertical="center" wrapText="1"/>
    </xf>
    <xf numFmtId="167" fontId="30" fillId="7" borderId="11" xfId="0" applyNumberFormat="1" applyFont="1" applyFill="1" applyBorder="1" applyAlignment="1">
      <alignment horizontal="center" vertical="center" wrapText="1"/>
    </xf>
    <xf numFmtId="0" fontId="11" fillId="0" borderId="0" xfId="0" applyFont="1" applyFill="1" applyBorder="1" applyAlignment="1">
      <alignment horizontal="justify" vertical="center"/>
    </xf>
    <xf numFmtId="166" fontId="12" fillId="0" borderId="11" xfId="0" applyNumberFormat="1" applyFont="1" applyFill="1" applyBorder="1" applyAlignment="1">
      <alignment horizontal="right" vertical="center" wrapText="1"/>
    </xf>
    <xf numFmtId="4" fontId="12" fillId="0" borderId="11" xfId="0" applyNumberFormat="1" applyFont="1" applyFill="1" applyBorder="1" applyAlignment="1">
      <alignment horizontal="right" vertical="center" wrapText="1"/>
    </xf>
    <xf numFmtId="4" fontId="1" fillId="4" borderId="8" xfId="0" applyNumberFormat="1" applyFont="1" applyFill="1" applyBorder="1" applyAlignment="1">
      <alignment horizontal="right"/>
    </xf>
    <xf numFmtId="4" fontId="1" fillId="0" borderId="8" xfId="0" applyNumberFormat="1" applyFont="1" applyBorder="1" applyAlignment="1">
      <alignment horizontal="right"/>
    </xf>
    <xf numFmtId="4" fontId="10" fillId="0" borderId="8" xfId="0" applyNumberFormat="1" applyFont="1" applyFill="1" applyBorder="1" applyAlignment="1">
      <alignment horizontal="center" vertical="center" wrapText="1"/>
    </xf>
    <xf numFmtId="4" fontId="12" fillId="0" borderId="8" xfId="0" applyNumberFormat="1" applyFont="1" applyFill="1" applyBorder="1" applyAlignment="1">
      <alignment horizontal="right" vertical="center"/>
    </xf>
    <xf numFmtId="4" fontId="4" fillId="5" borderId="11" xfId="0" applyNumberFormat="1" applyFont="1" applyFill="1" applyBorder="1" applyAlignment="1">
      <alignment horizontal="right" vertical="center" wrapText="1"/>
    </xf>
    <xf numFmtId="4" fontId="4" fillId="0" borderId="8" xfId="0" applyNumberFormat="1" applyFont="1" applyFill="1" applyBorder="1" applyAlignment="1">
      <alignment horizontal="right" vertical="center" wrapText="1"/>
    </xf>
    <xf numFmtId="4" fontId="26" fillId="10" borderId="0" xfId="0" applyNumberFormat="1" applyFont="1" applyFill="1" applyBorder="1" applyAlignment="1">
      <alignment horizontal="right" vertical="center" wrapText="1"/>
    </xf>
    <xf numFmtId="4" fontId="22" fillId="0" borderId="8" xfId="0" applyNumberFormat="1" applyFont="1" applyFill="1" applyBorder="1" applyAlignment="1">
      <alignment horizontal="center" vertical="center" wrapText="1"/>
    </xf>
    <xf numFmtId="4" fontId="0" fillId="0" borderId="0" xfId="0" applyNumberFormat="1" applyBorder="1"/>
    <xf numFmtId="4" fontId="10" fillId="5" borderId="1" xfId="0" applyNumberFormat="1" applyFont="1" applyFill="1" applyBorder="1" applyAlignment="1">
      <alignment horizontal="right" vertical="center" wrapText="1"/>
    </xf>
    <xf numFmtId="4" fontId="0" fillId="0" borderId="8" xfId="0" applyNumberFormat="1" applyBorder="1" applyAlignment="1">
      <alignment horizontal="center" vertical="center" wrapText="1"/>
    </xf>
    <xf numFmtId="4" fontId="1" fillId="0" borderId="0" xfId="0" applyNumberFormat="1" applyFont="1" applyBorder="1" applyAlignment="1">
      <alignment horizontal="right" vertical="center"/>
    </xf>
    <xf numFmtId="4" fontId="1" fillId="0" borderId="0" xfId="0" applyNumberFormat="1" applyFont="1" applyAlignment="1">
      <alignment horizontal="left" vertical="center"/>
    </xf>
    <xf numFmtId="4" fontId="1" fillId="0" borderId="0" xfId="0" applyNumberFormat="1" applyFont="1" applyAlignment="1">
      <alignment horizontal="center" vertical="center"/>
    </xf>
    <xf numFmtId="4" fontId="10" fillId="5" borderId="0" xfId="0" applyNumberFormat="1" applyFont="1" applyFill="1" applyBorder="1" applyAlignment="1">
      <alignment horizontal="right" vertical="center" wrapText="1"/>
    </xf>
    <xf numFmtId="4" fontId="1" fillId="0" borderId="0" xfId="0" applyNumberFormat="1" applyFont="1" applyBorder="1" applyAlignment="1">
      <alignment horizontal="center" vertical="center"/>
    </xf>
    <xf numFmtId="4" fontId="10" fillId="5" borderId="11" xfId="0" applyNumberFormat="1" applyFont="1" applyFill="1" applyBorder="1" applyAlignment="1">
      <alignment horizontal="right" vertical="center" wrapText="1"/>
    </xf>
    <xf numFmtId="4" fontId="1" fillId="0" borderId="0" xfId="0" applyNumberFormat="1" applyFont="1" applyBorder="1" applyAlignment="1">
      <alignment horizontal="center"/>
    </xf>
    <xf numFmtId="4" fontId="27" fillId="5" borderId="4" xfId="0" applyNumberFormat="1" applyFont="1" applyFill="1" applyBorder="1" applyAlignment="1">
      <alignment horizontal="right" vertical="center" wrapText="1"/>
    </xf>
    <xf numFmtId="4" fontId="10" fillId="5" borderId="4" xfId="0" applyNumberFormat="1" applyFont="1" applyFill="1" applyBorder="1" applyAlignment="1">
      <alignment horizontal="right" vertical="center" wrapText="1"/>
    </xf>
    <xf numFmtId="4" fontId="1" fillId="4" borderId="8" xfId="0" applyNumberFormat="1" applyFont="1" applyFill="1" applyBorder="1" applyAlignment="1">
      <alignment horizontal="right" indent="1"/>
    </xf>
    <xf numFmtId="4" fontId="1" fillId="0" borderId="8" xfId="0" applyNumberFormat="1" applyFont="1" applyBorder="1" applyAlignment="1">
      <alignment horizontal="right" indent="1"/>
    </xf>
    <xf numFmtId="4" fontId="10" fillId="0" borderId="8" xfId="0" applyNumberFormat="1" applyFont="1" applyFill="1" applyBorder="1" applyAlignment="1">
      <alignment horizontal="right" vertical="center" wrapText="1" indent="1"/>
    </xf>
    <xf numFmtId="4" fontId="0" fillId="0" borderId="8" xfId="0" applyNumberFormat="1" applyBorder="1" applyAlignment="1">
      <alignment horizontal="right" vertical="center" wrapText="1" indent="1"/>
    </xf>
    <xf numFmtId="4" fontId="1" fillId="0" borderId="0" xfId="0" applyNumberFormat="1" applyFont="1" applyBorder="1" applyAlignment="1">
      <alignment horizontal="right" vertical="center" indent="1"/>
    </xf>
    <xf numFmtId="4" fontId="1" fillId="0" borderId="0" xfId="0" applyNumberFormat="1" applyFont="1" applyAlignment="1">
      <alignment horizontal="right" vertical="center" indent="1"/>
    </xf>
    <xf numFmtId="4" fontId="1" fillId="0" borderId="0" xfId="0" applyNumberFormat="1" applyFont="1" applyFill="1" applyBorder="1" applyAlignment="1">
      <alignment horizontal="right"/>
    </xf>
    <xf numFmtId="4" fontId="12" fillId="11" borderId="11" xfId="0" applyNumberFormat="1" applyFont="1" applyFill="1" applyBorder="1" applyAlignment="1">
      <alignment horizontal="right" vertical="center" wrapText="1"/>
    </xf>
    <xf numFmtId="164" fontId="10" fillId="5" borderId="0" xfId="0" applyNumberFormat="1" applyFont="1" applyFill="1" applyBorder="1" applyAlignment="1">
      <alignment horizontal="right" vertical="center" wrapText="1"/>
    </xf>
    <xf numFmtId="164" fontId="10" fillId="5" borderId="11" xfId="0" applyNumberFormat="1" applyFont="1" applyFill="1" applyBorder="1" applyAlignment="1">
      <alignment horizontal="right" vertical="center" wrapText="1"/>
    </xf>
    <xf numFmtId="166" fontId="4" fillId="5" borderId="4" xfId="0" applyNumberFormat="1" applyFont="1" applyFill="1" applyBorder="1" applyAlignment="1">
      <alignment horizontal="right" vertical="center" wrapText="1"/>
    </xf>
    <xf numFmtId="166" fontId="12" fillId="8" borderId="11" xfId="0" applyNumberFormat="1" applyFont="1" applyFill="1" applyBorder="1" applyAlignment="1">
      <alignment horizontal="right" vertical="center"/>
    </xf>
    <xf numFmtId="166" fontId="1" fillId="0" borderId="8" xfId="0" applyNumberFormat="1" applyFont="1" applyBorder="1" applyAlignment="1">
      <alignment horizontal="right"/>
    </xf>
    <xf numFmtId="166" fontId="4" fillId="5" borderId="10" xfId="0" applyNumberFormat="1" applyFont="1" applyFill="1" applyBorder="1" applyAlignment="1">
      <alignment horizontal="right" vertical="center" wrapText="1"/>
    </xf>
    <xf numFmtId="166" fontId="10" fillId="5" borderId="10" xfId="0" applyNumberFormat="1" applyFont="1" applyFill="1" applyBorder="1" applyAlignment="1">
      <alignment horizontal="right" vertical="center" wrapText="1"/>
    </xf>
    <xf numFmtId="166" fontId="2" fillId="0" borderId="0" xfId="0" applyNumberFormat="1" applyFont="1" applyBorder="1"/>
    <xf numFmtId="164" fontId="26" fillId="10" borderId="0" xfId="0" applyNumberFormat="1" applyFont="1" applyFill="1" applyBorder="1" applyAlignment="1">
      <alignment horizontal="right" vertical="center" wrapText="1"/>
    </xf>
    <xf numFmtId="0" fontId="1" fillId="0" borderId="0" xfId="0" applyNumberFormat="1" applyFont="1" applyBorder="1" applyAlignment="1">
      <alignment horizontal="right"/>
    </xf>
    <xf numFmtId="0" fontId="10" fillId="0" borderId="0" xfId="0" applyFont="1" applyFill="1" applyBorder="1" applyAlignment="1">
      <alignment horizontal="right" vertical="center" wrapText="1"/>
    </xf>
    <xf numFmtId="0" fontId="0" fillId="0" borderId="0" xfId="0" applyAlignment="1">
      <alignment horizontal="right"/>
    </xf>
    <xf numFmtId="165" fontId="4" fillId="0" borderId="0" xfId="0" applyNumberFormat="1" applyFont="1" applyFill="1" applyBorder="1" applyAlignment="1">
      <alignment horizontal="center" vertical="center" wrapText="1"/>
    </xf>
    <xf numFmtId="4" fontId="2" fillId="0" borderId="0" xfId="0" applyNumberFormat="1" applyFont="1" applyBorder="1" applyAlignment="1">
      <alignment vertical="center"/>
    </xf>
    <xf numFmtId="166" fontId="3" fillId="0" borderId="0" xfId="0" applyNumberFormat="1" applyFont="1" applyBorder="1" applyAlignment="1">
      <alignment horizontal="center" vertical="center" wrapText="1"/>
    </xf>
    <xf numFmtId="164" fontId="10" fillId="9" borderId="1" xfId="0" applyNumberFormat="1" applyFont="1" applyFill="1" applyBorder="1" applyAlignment="1">
      <alignment horizontal="right" vertical="center" wrapText="1"/>
    </xf>
    <xf numFmtId="165" fontId="30" fillId="7" borderId="12" xfId="0" applyNumberFormat="1"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12" fillId="11" borderId="12" xfId="0" applyFont="1" applyFill="1" applyBorder="1" applyAlignment="1">
      <alignment horizontal="center" vertical="center" wrapText="1"/>
    </xf>
    <xf numFmtId="165" fontId="12" fillId="0" borderId="12" xfId="0" applyNumberFormat="1" applyFont="1" applyFill="1" applyBorder="1" applyAlignment="1">
      <alignment horizontal="center" vertical="center" wrapText="1"/>
    </xf>
    <xf numFmtId="165" fontId="12" fillId="8" borderId="12" xfId="0" applyNumberFormat="1" applyFont="1" applyFill="1" applyBorder="1" applyAlignment="1">
      <alignment horizontal="right" vertical="center" wrapText="1"/>
    </xf>
    <xf numFmtId="0" fontId="12" fillId="8" borderId="12" xfId="0" applyFont="1" applyFill="1" applyBorder="1" applyAlignment="1">
      <alignment horizontal="center" vertical="center"/>
    </xf>
    <xf numFmtId="167" fontId="12" fillId="4" borderId="11" xfId="0" applyNumberFormat="1" applyFont="1" applyFill="1" applyBorder="1" applyAlignment="1">
      <alignment horizontal="right" vertical="center" wrapText="1" indent="1"/>
    </xf>
    <xf numFmtId="166" fontId="12" fillId="4" borderId="11" xfId="0" applyNumberFormat="1" applyFont="1" applyFill="1" applyBorder="1" applyAlignment="1">
      <alignment horizontal="right" vertical="center" wrapText="1" indent="1"/>
    </xf>
    <xf numFmtId="171" fontId="12" fillId="4" borderId="11" xfId="0" applyNumberFormat="1" applyFont="1" applyFill="1" applyBorder="1" applyAlignment="1">
      <alignment horizontal="right" vertical="center" wrapText="1" indent="1"/>
    </xf>
    <xf numFmtId="165" fontId="12" fillId="8" borderId="0" xfId="0" applyNumberFormat="1" applyFont="1" applyFill="1" applyBorder="1" applyAlignment="1">
      <alignment vertical="center" wrapText="1"/>
    </xf>
    <xf numFmtId="4" fontId="12" fillId="4" borderId="0" xfId="0" applyNumberFormat="1" applyFont="1" applyFill="1" applyBorder="1" applyAlignment="1">
      <alignment horizontal="right" vertical="center"/>
    </xf>
    <xf numFmtId="1" fontId="12" fillId="0" borderId="12" xfId="0" applyNumberFormat="1" applyFont="1" applyFill="1" applyBorder="1" applyAlignment="1">
      <alignment horizontal="center" vertical="center" wrapText="1"/>
    </xf>
    <xf numFmtId="0" fontId="0" fillId="4" borderId="0" xfId="0" applyFill="1"/>
    <xf numFmtId="44" fontId="2" fillId="0" borderId="0" xfId="3" applyFont="1" applyBorder="1"/>
    <xf numFmtId="44" fontId="2" fillId="0" borderId="0" xfId="0" applyNumberFormat="1" applyFont="1" applyBorder="1"/>
    <xf numFmtId="0" fontId="34" fillId="7" borderId="11" xfId="0" applyFont="1" applyFill="1" applyBorder="1" applyAlignment="1">
      <alignment vertical="center" wrapText="1"/>
    </xf>
    <xf numFmtId="166" fontId="35" fillId="7" borderId="11" xfId="0" applyNumberFormat="1" applyFont="1" applyFill="1" applyBorder="1" applyAlignment="1">
      <alignment horizontal="right" vertical="center" wrapText="1"/>
    </xf>
    <xf numFmtId="0" fontId="34" fillId="0" borderId="11" xfId="0" applyFont="1" applyFill="1" applyBorder="1" applyAlignment="1">
      <alignment vertical="center" wrapText="1"/>
    </xf>
    <xf numFmtId="166" fontId="35" fillId="0" borderId="11" xfId="0" applyNumberFormat="1" applyFont="1" applyFill="1" applyBorder="1" applyAlignment="1">
      <alignment horizontal="right" vertical="center" wrapText="1"/>
    </xf>
    <xf numFmtId="166" fontId="34" fillId="7" borderId="11" xfId="0" applyNumberFormat="1" applyFont="1" applyFill="1" applyBorder="1" applyAlignment="1">
      <alignment horizontal="right" vertical="center" wrapText="1"/>
    </xf>
    <xf numFmtId="166" fontId="34" fillId="0" borderId="11" xfId="0" applyNumberFormat="1" applyFont="1" applyFill="1" applyBorder="1" applyAlignment="1">
      <alignment horizontal="right" vertical="center" wrapText="1"/>
    </xf>
    <xf numFmtId="166" fontId="35" fillId="7" borderId="11" xfId="0" applyNumberFormat="1" applyFont="1" applyFill="1" applyBorder="1" applyAlignment="1">
      <alignment horizontal="right" vertical="center"/>
    </xf>
    <xf numFmtId="166" fontId="35" fillId="0" borderId="11" xfId="0" applyNumberFormat="1" applyFont="1" applyFill="1" applyBorder="1" applyAlignment="1">
      <alignment horizontal="right" vertical="center"/>
    </xf>
    <xf numFmtId="0" fontId="34" fillId="7" borderId="12" xfId="0" applyFont="1" applyFill="1" applyBorder="1" applyAlignment="1">
      <alignment horizontal="left" vertical="center" wrapText="1"/>
    </xf>
    <xf numFmtId="0" fontId="34" fillId="0" borderId="12" xfId="0" applyFont="1" applyFill="1" applyBorder="1" applyAlignment="1">
      <alignment vertical="center" wrapText="1"/>
    </xf>
    <xf numFmtId="166" fontId="34" fillId="7" borderId="11" xfId="0" applyNumberFormat="1" applyFont="1" applyFill="1" applyBorder="1" applyAlignment="1">
      <alignment horizontal="right" vertical="center"/>
    </xf>
    <xf numFmtId="166" fontId="36" fillId="5" borderId="4" xfId="0" applyNumberFormat="1" applyFont="1" applyFill="1" applyBorder="1" applyAlignment="1">
      <alignment horizontal="center" vertical="center"/>
    </xf>
    <xf numFmtId="44" fontId="0" fillId="0" borderId="0" xfId="3" applyFont="1" applyAlignment="1">
      <alignment horizontal="center" vertical="center" wrapText="1"/>
    </xf>
    <xf numFmtId="44" fontId="3" fillId="0" borderId="0" xfId="0" applyNumberFormat="1" applyFont="1" applyBorder="1" applyAlignment="1">
      <alignment horizontal="center" vertical="center" wrapText="1"/>
    </xf>
    <xf numFmtId="172" fontId="7" fillId="0" borderId="8" xfId="0" applyNumberFormat="1" applyFont="1" applyFill="1" applyBorder="1" applyAlignment="1">
      <alignment horizontal="right" vertical="center" wrapText="1"/>
    </xf>
    <xf numFmtId="44" fontId="1" fillId="0" borderId="0" xfId="0" applyNumberFormat="1" applyFont="1" applyAlignment="1">
      <alignment horizontal="center" vertical="center"/>
    </xf>
    <xf numFmtId="0" fontId="11" fillId="0" borderId="0" xfId="1" applyNumberFormat="1" applyFont="1" applyFill="1" applyBorder="1" applyAlignment="1">
      <alignment horizontal="center" vertical="center" wrapText="1"/>
    </xf>
    <xf numFmtId="0" fontId="20" fillId="0" borderId="0" xfId="0" applyNumberFormat="1" applyFont="1" applyFill="1" applyBorder="1" applyAlignment="1">
      <alignment horizontal="center"/>
    </xf>
    <xf numFmtId="167" fontId="30" fillId="7" borderId="0" xfId="0" applyNumberFormat="1" applyFont="1" applyFill="1" applyBorder="1" applyAlignment="1">
      <alignment horizontal="center" vertical="center" wrapText="1"/>
    </xf>
    <xf numFmtId="168" fontId="5" fillId="4" borderId="0" xfId="1" applyNumberFormat="1" applyFont="1" applyFill="1" applyBorder="1" applyAlignment="1">
      <alignment horizontal="right" vertical="center" wrapText="1"/>
    </xf>
    <xf numFmtId="168" fontId="5" fillId="0" borderId="0" xfId="1" applyNumberFormat="1" applyFont="1" applyFill="1" applyBorder="1" applyAlignment="1">
      <alignment horizontal="right" vertical="center" wrapText="1"/>
    </xf>
    <xf numFmtId="166" fontId="12" fillId="0" borderId="0" xfId="0" applyNumberFormat="1" applyFont="1" applyFill="1" applyBorder="1" applyAlignment="1">
      <alignment horizontal="right" vertical="center" wrapText="1"/>
    </xf>
    <xf numFmtId="164" fontId="12"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wrapText="1" indent="1"/>
    </xf>
    <xf numFmtId="166" fontId="2" fillId="0" borderId="0" xfId="0" applyNumberFormat="1" applyFont="1" applyFill="1" applyBorder="1" applyAlignment="1">
      <alignment vertical="center"/>
    </xf>
    <xf numFmtId="4" fontId="0" fillId="0" borderId="0" xfId="0" applyNumberFormat="1" applyAlignment="1">
      <alignment horizontal="center" vertical="center" wrapText="1"/>
    </xf>
    <xf numFmtId="166" fontId="35" fillId="7" borderId="12" xfId="0" applyNumberFormat="1" applyFont="1" applyFill="1" applyBorder="1" applyAlignment="1">
      <alignment horizontal="right" vertical="center" wrapText="1"/>
    </xf>
    <xf numFmtId="166" fontId="35" fillId="0" borderId="12" xfId="0" applyNumberFormat="1" applyFont="1" applyFill="1" applyBorder="1" applyAlignment="1">
      <alignment horizontal="right" vertical="center" wrapText="1"/>
    </xf>
    <xf numFmtId="166" fontId="35" fillId="7" borderId="14" xfId="0" applyNumberFormat="1" applyFont="1" applyFill="1" applyBorder="1" applyAlignment="1">
      <alignment horizontal="right" vertical="center" wrapText="1"/>
    </xf>
    <xf numFmtId="166" fontId="35" fillId="0" borderId="14" xfId="0" applyNumberFormat="1" applyFont="1" applyFill="1" applyBorder="1" applyAlignment="1">
      <alignment horizontal="right" vertical="center" wrapText="1"/>
    </xf>
    <xf numFmtId="166" fontId="36" fillId="5" borderId="23" xfId="0" applyNumberFormat="1" applyFont="1" applyFill="1" applyBorder="1" applyAlignment="1">
      <alignment horizontal="center" vertical="center"/>
    </xf>
    <xf numFmtId="166" fontId="36" fillId="5" borderId="10" xfId="0" applyNumberFormat="1" applyFont="1" applyFill="1" applyBorder="1" applyAlignment="1">
      <alignment horizontal="center" vertical="center"/>
    </xf>
    <xf numFmtId="166" fontId="16" fillId="5" borderId="1" xfId="0" applyNumberFormat="1" applyFont="1" applyFill="1" applyBorder="1" applyAlignment="1">
      <alignment horizontal="right" vertical="center" wrapText="1"/>
    </xf>
    <xf numFmtId="166" fontId="36" fillId="5" borderId="1" xfId="0" applyNumberFormat="1" applyFont="1" applyFill="1" applyBorder="1" applyAlignment="1">
      <alignment horizontal="center" vertical="center"/>
    </xf>
    <xf numFmtId="166" fontId="16" fillId="5" borderId="1" xfId="0" applyNumberFormat="1" applyFont="1" applyFill="1" applyBorder="1" applyAlignment="1">
      <alignment horizontal="left" vertical="center" wrapText="1"/>
    </xf>
    <xf numFmtId="166" fontId="16" fillId="5" borderId="1" xfId="0" applyNumberFormat="1" applyFont="1" applyFill="1" applyBorder="1" applyAlignment="1">
      <alignment horizontal="center" vertical="center"/>
    </xf>
    <xf numFmtId="166" fontId="0" fillId="0" borderId="0" xfId="0" applyNumberFormat="1" applyBorder="1" applyAlignment="1">
      <alignment horizontal="center" vertical="center" wrapText="1"/>
    </xf>
    <xf numFmtId="44" fontId="0" fillId="0" borderId="0" xfId="0" applyNumberFormat="1" applyBorder="1" applyAlignment="1">
      <alignment horizontal="center" vertical="center" wrapText="1"/>
    </xf>
    <xf numFmtId="4" fontId="2" fillId="0" borderId="0" xfId="0" applyNumberFormat="1" applyFont="1" applyBorder="1"/>
    <xf numFmtId="171" fontId="0" fillId="0" borderId="0" xfId="0" applyNumberFormat="1" applyBorder="1" applyAlignment="1">
      <alignment horizontal="center" vertical="center" wrapText="1"/>
    </xf>
    <xf numFmtId="0" fontId="33" fillId="7" borderId="11" xfId="0" applyFont="1" applyFill="1" applyBorder="1" applyAlignment="1">
      <alignment horizontal="center" vertical="center"/>
    </xf>
    <xf numFmtId="0" fontId="32" fillId="5" borderId="5" xfId="0" applyFont="1" applyFill="1" applyBorder="1" applyAlignment="1">
      <alignment horizontal="center" vertical="center" wrapText="1"/>
    </xf>
    <xf numFmtId="167" fontId="32" fillId="5" borderId="5" xfId="0" applyNumberFormat="1" applyFont="1" applyFill="1" applyBorder="1" applyAlignment="1">
      <alignment horizontal="center" vertical="center" wrapText="1"/>
    </xf>
    <xf numFmtId="0" fontId="32" fillId="5" borderId="2" xfId="0" applyFont="1" applyFill="1" applyBorder="1" applyAlignment="1">
      <alignment horizontal="center" vertical="center" wrapText="1"/>
    </xf>
    <xf numFmtId="0" fontId="33" fillId="0" borderId="11" xfId="0" applyFont="1" applyFill="1" applyBorder="1" applyAlignment="1">
      <alignment horizontal="center" vertical="center"/>
    </xf>
    <xf numFmtId="6" fontId="31" fillId="12" borderId="0" xfId="0" applyNumberFormat="1" applyFont="1" applyFill="1" applyBorder="1" applyAlignment="1">
      <alignment horizontal="center" vertical="center" wrapText="1"/>
    </xf>
    <xf numFmtId="173" fontId="0" fillId="0" borderId="0" xfId="0" applyNumberFormat="1" applyBorder="1" applyAlignment="1">
      <alignment horizontal="center" vertical="center" wrapText="1"/>
    </xf>
    <xf numFmtId="0" fontId="39" fillId="2" borderId="0" xfId="0" applyFont="1" applyFill="1"/>
    <xf numFmtId="0" fontId="34" fillId="0" borderId="0" xfId="0" applyFont="1" applyFill="1"/>
    <xf numFmtId="0" fontId="34" fillId="0" borderId="0" xfId="0" applyFont="1"/>
    <xf numFmtId="0" fontId="34" fillId="0" borderId="0" xfId="0" applyFont="1" applyAlignment="1">
      <alignment wrapText="1"/>
    </xf>
    <xf numFmtId="167" fontId="34" fillId="0" borderId="0" xfId="0" applyNumberFormat="1" applyFont="1"/>
    <xf numFmtId="0" fontId="34" fillId="3" borderId="0" xfId="0" applyFont="1" applyFill="1"/>
    <xf numFmtId="169" fontId="34" fillId="0" borderId="0" xfId="0" applyNumberFormat="1" applyFont="1" applyFill="1"/>
    <xf numFmtId="169" fontId="35" fillId="0" borderId="3" xfId="0" applyNumberFormat="1" applyFont="1" applyFill="1" applyBorder="1" applyAlignment="1">
      <alignment horizontal="right" vertical="center" wrapText="1"/>
    </xf>
    <xf numFmtId="0" fontId="34" fillId="0" borderId="0" xfId="0" applyFont="1" applyFill="1" applyAlignment="1">
      <alignment horizontal="right"/>
    </xf>
    <xf numFmtId="167" fontId="34" fillId="0" borderId="0" xfId="0" applyNumberFormat="1" applyFont="1" applyFill="1"/>
    <xf numFmtId="166" fontId="34" fillId="0" borderId="0" xfId="0" applyNumberFormat="1" applyFont="1"/>
    <xf numFmtId="44" fontId="11" fillId="0" borderId="0" xfId="0" applyNumberFormat="1" applyFont="1" applyBorder="1" applyAlignment="1">
      <alignment vertical="center"/>
    </xf>
    <xf numFmtId="44" fontId="11" fillId="0" borderId="0" xfId="3" applyFont="1" applyAlignment="1">
      <alignment horizontal="center" vertical="center" wrapText="1"/>
    </xf>
    <xf numFmtId="165" fontId="3" fillId="0" borderId="0" xfId="0" applyNumberFormat="1" applyFont="1" applyBorder="1" applyAlignment="1">
      <alignment horizontal="center" vertical="center" wrapText="1"/>
    </xf>
    <xf numFmtId="166" fontId="0" fillId="0" borderId="0" xfId="0" applyNumberFormat="1" applyFill="1" applyBorder="1" applyAlignment="1">
      <alignment horizontal="center" vertical="center" wrapText="1"/>
    </xf>
    <xf numFmtId="164" fontId="2" fillId="0" borderId="0" xfId="0" applyNumberFormat="1" applyFont="1" applyBorder="1"/>
    <xf numFmtId="44" fontId="11" fillId="13" borderId="0" xfId="0" applyNumberFormat="1" applyFont="1" applyFill="1" applyBorder="1" applyAlignment="1">
      <alignment vertical="center"/>
    </xf>
    <xf numFmtId="0" fontId="28" fillId="8" borderId="25" xfId="0" applyFont="1" applyFill="1" applyBorder="1" applyAlignment="1">
      <alignment horizontal="center" vertical="center" wrapText="1"/>
    </xf>
    <xf numFmtId="4" fontId="12" fillId="8" borderId="26" xfId="0" applyNumberFormat="1" applyFont="1" applyFill="1" applyBorder="1" applyAlignment="1">
      <alignment vertical="center"/>
    </xf>
    <xf numFmtId="0" fontId="28" fillId="8" borderId="27" xfId="0" applyFont="1" applyFill="1" applyBorder="1" applyAlignment="1">
      <alignment horizontal="center" vertical="center" wrapText="1"/>
    </xf>
    <xf numFmtId="0" fontId="28" fillId="8" borderId="28" xfId="0" applyFont="1" applyFill="1" applyBorder="1" applyAlignment="1">
      <alignment horizontal="center" vertical="center" wrapText="1"/>
    </xf>
    <xf numFmtId="4" fontId="12" fillId="8" borderId="29" xfId="0" applyNumberFormat="1" applyFont="1" applyFill="1" applyBorder="1" applyAlignment="1">
      <alignment vertical="center"/>
    </xf>
    <xf numFmtId="44" fontId="40" fillId="0" borderId="0" xfId="3" applyFont="1" applyAlignment="1">
      <alignment horizontal="center" vertical="center" wrapText="1"/>
    </xf>
    <xf numFmtId="0" fontId="0" fillId="0" borderId="0" xfId="0" applyAlignment="1">
      <alignment horizontal="center"/>
    </xf>
    <xf numFmtId="166" fontId="16" fillId="5" borderId="1" xfId="0" applyNumberFormat="1" applyFont="1" applyFill="1" applyBorder="1" applyAlignment="1">
      <alignment horizontal="center" vertical="center" wrapText="1"/>
    </xf>
    <xf numFmtId="0" fontId="33" fillId="7" borderId="11" xfId="0" applyFont="1" applyFill="1" applyBorder="1" applyAlignment="1">
      <alignment horizontal="center" vertical="center"/>
    </xf>
    <xf numFmtId="0" fontId="36" fillId="5" borderId="0" xfId="0" applyNumberFormat="1" applyFont="1" applyFill="1" applyAlignment="1">
      <alignment horizontal="center"/>
    </xf>
    <xf numFmtId="0" fontId="32" fillId="5" borderId="1" xfId="0" applyFont="1" applyFill="1" applyBorder="1" applyAlignment="1">
      <alignment horizontal="center" vertical="center" wrapText="1"/>
    </xf>
    <xf numFmtId="0" fontId="32" fillId="5" borderId="5" xfId="0" applyFont="1" applyFill="1" applyBorder="1" applyAlignment="1">
      <alignment horizontal="center" vertical="center" wrapText="1"/>
    </xf>
    <xf numFmtId="167" fontId="32" fillId="5" borderId="1" xfId="0" applyNumberFormat="1" applyFont="1" applyFill="1" applyBorder="1" applyAlignment="1">
      <alignment horizontal="center" vertical="center" wrapText="1"/>
    </xf>
    <xf numFmtId="167" fontId="32" fillId="5" borderId="5" xfId="0" applyNumberFormat="1"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32" fillId="5" borderId="2" xfId="0" applyFont="1" applyFill="1" applyBorder="1" applyAlignment="1">
      <alignment horizontal="center" vertical="center" wrapText="1"/>
    </xf>
    <xf numFmtId="167" fontId="32" fillId="5" borderId="2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3" fillId="0" borderId="11" xfId="0" applyFont="1" applyFill="1" applyBorder="1" applyAlignment="1">
      <alignment horizontal="right" vertical="center"/>
    </xf>
    <xf numFmtId="0" fontId="33" fillId="0" borderId="11" xfId="0" applyFont="1" applyFill="1" applyBorder="1" applyAlignment="1">
      <alignment horizontal="center" vertical="center"/>
    </xf>
    <xf numFmtId="0" fontId="33" fillId="7" borderId="11" xfId="0" applyFont="1" applyFill="1" applyBorder="1" applyAlignment="1">
      <alignment horizontal="right" vertical="center"/>
    </xf>
    <xf numFmtId="0" fontId="34" fillId="0" borderId="4" xfId="0" applyFont="1" applyBorder="1"/>
    <xf numFmtId="165" fontId="10" fillId="9" borderId="17" xfId="0" applyNumberFormat="1" applyFont="1" applyFill="1" applyBorder="1" applyAlignment="1">
      <alignment horizontal="center" vertical="center" wrapText="1"/>
    </xf>
    <xf numFmtId="165" fontId="10" fillId="9" borderId="2" xfId="0" applyNumberFormat="1" applyFont="1" applyFill="1" applyBorder="1" applyAlignment="1">
      <alignment horizontal="center" vertical="center" wrapText="1"/>
    </xf>
    <xf numFmtId="0" fontId="20" fillId="0" borderId="0" xfId="0" applyNumberFormat="1" applyFont="1" applyAlignment="1">
      <alignment horizontal="center"/>
    </xf>
    <xf numFmtId="0" fontId="19" fillId="0" borderId="0" xfId="0" applyNumberFormat="1" applyFont="1" applyAlignment="1">
      <alignment horizontal="center" vertical="center" wrapText="1"/>
    </xf>
    <xf numFmtId="0" fontId="22" fillId="6" borderId="11" xfId="0" applyFont="1" applyFill="1" applyBorder="1" applyAlignment="1">
      <alignment horizontal="center" vertical="center" wrapText="1"/>
    </xf>
    <xf numFmtId="165" fontId="12" fillId="4" borderId="12" xfId="0" applyNumberFormat="1" applyFont="1" applyFill="1" applyBorder="1" applyAlignment="1">
      <alignment horizontal="right" vertical="center" wrapText="1"/>
    </xf>
    <xf numFmtId="165" fontId="12" fillId="4" borderId="14" xfId="0" applyNumberFormat="1" applyFont="1" applyFill="1" applyBorder="1" applyAlignment="1">
      <alignment horizontal="right" vertical="center" wrapText="1"/>
    </xf>
    <xf numFmtId="165" fontId="10" fillId="5" borderId="15" xfId="0" applyNumberFormat="1" applyFont="1" applyFill="1" applyBorder="1" applyAlignment="1">
      <alignment horizontal="right" vertical="center" wrapText="1"/>
    </xf>
    <xf numFmtId="165" fontId="10" fillId="5" borderId="10" xfId="0" applyNumberFormat="1" applyFont="1" applyFill="1" applyBorder="1" applyAlignment="1">
      <alignment horizontal="right" vertical="center" wrapText="1"/>
    </xf>
    <xf numFmtId="165" fontId="4" fillId="5" borderId="15" xfId="0" applyNumberFormat="1" applyFont="1" applyFill="1" applyBorder="1" applyAlignment="1">
      <alignment horizontal="right" vertical="center" wrapText="1"/>
    </xf>
    <xf numFmtId="165" fontId="4" fillId="5" borderId="10"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168" fontId="38" fillId="4" borderId="0" xfId="1" applyNumberFormat="1" applyFont="1" applyFill="1" applyBorder="1" applyAlignment="1">
      <alignment horizontal="right" vertical="center" wrapText="1"/>
    </xf>
    <xf numFmtId="165" fontId="10" fillId="9" borderId="0" xfId="0" applyNumberFormat="1" applyFont="1" applyFill="1" applyBorder="1" applyAlignment="1">
      <alignment horizontal="center" vertical="center" wrapText="1"/>
    </xf>
    <xf numFmtId="165" fontId="10" fillId="9" borderId="8" xfId="0" applyNumberFormat="1" applyFont="1" applyFill="1" applyBorder="1" applyAlignment="1">
      <alignment horizontal="center" vertical="center" wrapText="1"/>
    </xf>
    <xf numFmtId="165" fontId="26" fillId="10" borderId="0" xfId="0" applyNumberFormat="1" applyFont="1" applyFill="1" applyBorder="1" applyAlignment="1">
      <alignment horizontal="right" vertical="center" wrapText="1"/>
    </xf>
    <xf numFmtId="165" fontId="12" fillId="0" borderId="12" xfId="0" applyNumberFormat="1" applyFont="1" applyFill="1" applyBorder="1" applyAlignment="1">
      <alignment horizontal="right" vertical="center" wrapText="1"/>
    </xf>
    <xf numFmtId="165" fontId="12" fillId="0" borderId="14" xfId="0" applyNumberFormat="1" applyFont="1" applyFill="1" applyBorder="1" applyAlignment="1">
      <alignment horizontal="right" vertical="center" wrapText="1"/>
    </xf>
    <xf numFmtId="6" fontId="31" fillId="12" borderId="0" xfId="0" applyNumberFormat="1" applyFont="1" applyFill="1" applyBorder="1" applyAlignment="1">
      <alignment horizontal="center" vertical="center" wrapText="1"/>
    </xf>
    <xf numFmtId="0" fontId="31" fillId="12" borderId="0" xfId="0" applyFont="1" applyFill="1" applyBorder="1" applyAlignment="1">
      <alignment horizontal="center" vertical="center" wrapText="1"/>
    </xf>
    <xf numFmtId="0" fontId="11" fillId="0" borderId="0" xfId="0" applyFont="1" applyFill="1" applyBorder="1" applyAlignment="1">
      <alignment horizontal="justify" vertical="center"/>
    </xf>
    <xf numFmtId="0" fontId="11" fillId="0" borderId="9" xfId="0" applyFont="1" applyFill="1" applyBorder="1" applyAlignment="1">
      <alignment horizontal="justify" vertical="center"/>
    </xf>
    <xf numFmtId="165" fontId="10" fillId="5" borderId="0" xfId="0" applyNumberFormat="1" applyFont="1" applyFill="1" applyBorder="1" applyAlignment="1">
      <alignment horizontal="right" vertical="center" wrapText="1"/>
    </xf>
    <xf numFmtId="165" fontId="10" fillId="5" borderId="8" xfId="0" applyNumberFormat="1" applyFont="1" applyFill="1" applyBorder="1" applyAlignment="1">
      <alignment horizontal="right" vertical="center" wrapText="1"/>
    </xf>
    <xf numFmtId="165" fontId="12" fillId="0" borderId="18" xfId="0" applyNumberFormat="1" applyFont="1" applyFill="1" applyBorder="1" applyAlignment="1">
      <alignment horizontal="right" vertical="center" wrapText="1"/>
    </xf>
    <xf numFmtId="165" fontId="10" fillId="5" borderId="17" xfId="0" applyNumberFormat="1" applyFont="1" applyFill="1" applyBorder="1" applyAlignment="1">
      <alignment horizontal="right" vertical="center" wrapText="1"/>
    </xf>
    <xf numFmtId="165" fontId="10" fillId="5" borderId="2" xfId="0" applyNumberFormat="1" applyFont="1" applyFill="1" applyBorder="1" applyAlignment="1">
      <alignment horizontal="right" vertical="center" wrapText="1"/>
    </xf>
    <xf numFmtId="0" fontId="11" fillId="8" borderId="16" xfId="0" applyFont="1" applyFill="1" applyBorder="1" applyAlignment="1">
      <alignment horizontal="justify" vertical="center"/>
    </xf>
    <xf numFmtId="0" fontId="20" fillId="0" borderId="7" xfId="0" applyNumberFormat="1" applyFont="1" applyBorder="1" applyAlignment="1">
      <alignment horizontal="center"/>
    </xf>
    <xf numFmtId="0" fontId="20" fillId="0" borderId="0" xfId="0" applyNumberFormat="1" applyFont="1" applyBorder="1" applyAlignment="1">
      <alignment horizontal="center"/>
    </xf>
    <xf numFmtId="0" fontId="20" fillId="0" borderId="8" xfId="0" applyNumberFormat="1" applyFont="1" applyBorder="1" applyAlignment="1">
      <alignment horizontal="center"/>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165" fontId="10" fillId="9" borderId="17" xfId="0" applyNumberFormat="1" applyFont="1" applyFill="1" applyBorder="1" applyAlignment="1">
      <alignment horizontal="right" vertical="center" wrapText="1"/>
    </xf>
    <xf numFmtId="165" fontId="10" fillId="9" borderId="2" xfId="0" applyNumberFormat="1" applyFont="1" applyFill="1" applyBorder="1" applyAlignment="1">
      <alignment horizontal="right" vertical="center" wrapText="1"/>
    </xf>
    <xf numFmtId="0" fontId="3" fillId="0" borderId="7"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26" fillId="6" borderId="11" xfId="0" applyFont="1" applyFill="1" applyBorder="1" applyAlignment="1">
      <alignment horizontal="center" vertical="center" wrapText="1"/>
    </xf>
    <xf numFmtId="165" fontId="10" fillId="5" borderId="15"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2" fillId="4" borderId="22" xfId="0" applyNumberFormat="1" applyFont="1" applyFill="1" applyBorder="1" applyAlignment="1">
      <alignment horizontal="right" vertical="center" wrapText="1"/>
    </xf>
    <xf numFmtId="0" fontId="11" fillId="0" borderId="7"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165" fontId="12" fillId="8" borderId="12" xfId="0" applyNumberFormat="1" applyFont="1" applyFill="1" applyBorder="1" applyAlignment="1">
      <alignment horizontal="right" vertical="center" wrapText="1"/>
    </xf>
    <xf numFmtId="165" fontId="12" fillId="8" borderId="14" xfId="0" applyNumberFormat="1" applyFont="1" applyFill="1" applyBorder="1" applyAlignment="1">
      <alignment horizontal="right" vertical="center" wrapText="1"/>
    </xf>
    <xf numFmtId="0" fontId="28" fillId="8" borderId="26" xfId="0" applyFont="1" applyFill="1" applyBorder="1" applyAlignment="1">
      <alignment horizontal="center" vertical="center" wrapText="1"/>
    </xf>
    <xf numFmtId="0" fontId="28" fillId="8" borderId="30"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20" fillId="0" borderId="7" xfId="0"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8" xfId="0" applyNumberFormat="1" applyFont="1" applyFill="1" applyBorder="1" applyAlignment="1">
      <alignment horizontal="center"/>
    </xf>
    <xf numFmtId="0" fontId="10" fillId="0" borderId="18"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1" fillId="0" borderId="7"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1" fillId="0" borderId="8" xfId="1" applyNumberFormat="1" applyFont="1" applyFill="1" applyBorder="1" applyAlignment="1">
      <alignment horizontal="center" vertical="center" wrapText="1"/>
    </xf>
    <xf numFmtId="165" fontId="10" fillId="4" borderId="7" xfId="0" applyNumberFormat="1" applyFont="1" applyFill="1" applyBorder="1" applyAlignment="1">
      <alignment horizontal="center" vertical="center" wrapText="1"/>
    </xf>
    <xf numFmtId="165" fontId="10" fillId="4" borderId="0" xfId="0" applyNumberFormat="1" applyFont="1" applyFill="1" applyBorder="1" applyAlignment="1">
      <alignment horizontal="center" vertical="center" wrapText="1"/>
    </xf>
    <xf numFmtId="165" fontId="10" fillId="4" borderId="8" xfId="0" applyNumberFormat="1" applyFont="1" applyFill="1" applyBorder="1" applyAlignment="1">
      <alignment horizontal="center" vertical="center" wrapText="1"/>
    </xf>
    <xf numFmtId="0" fontId="20" fillId="0" borderId="7"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20" fillId="0" borderId="7"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8" xfId="0" applyNumberFormat="1" applyFont="1" applyBorder="1" applyAlignment="1">
      <alignment horizontal="center" vertical="center"/>
    </xf>
    <xf numFmtId="165" fontId="10" fillId="5" borderId="12" xfId="0" applyNumberFormat="1" applyFont="1" applyFill="1" applyBorder="1" applyAlignment="1">
      <alignment horizontal="right" vertical="center" wrapText="1"/>
    </xf>
    <xf numFmtId="165" fontId="10" fillId="5" borderId="14" xfId="0" applyNumberFormat="1" applyFont="1" applyFill="1" applyBorder="1" applyAlignment="1">
      <alignment horizontal="right" vertical="center" wrapText="1"/>
    </xf>
    <xf numFmtId="165" fontId="4" fillId="5" borderId="12" xfId="0" applyNumberFormat="1" applyFont="1" applyFill="1" applyBorder="1" applyAlignment="1">
      <alignment horizontal="right" vertical="center" wrapText="1"/>
    </xf>
    <xf numFmtId="165" fontId="4" fillId="5" borderId="14" xfId="0" applyNumberFormat="1" applyFont="1" applyFill="1" applyBorder="1" applyAlignment="1">
      <alignment horizontal="right" vertical="center" wrapText="1"/>
    </xf>
    <xf numFmtId="165" fontId="10" fillId="5" borderId="20" xfId="0" applyNumberFormat="1" applyFont="1" applyFill="1" applyBorder="1" applyAlignment="1">
      <alignment horizontal="right" vertical="center" wrapText="1"/>
    </xf>
    <xf numFmtId="165" fontId="4" fillId="5" borderId="0" xfId="0" applyNumberFormat="1" applyFont="1" applyFill="1" applyBorder="1" applyAlignment="1">
      <alignment horizontal="right" vertical="center" wrapText="1"/>
    </xf>
  </cellXfs>
  <cellStyles count="4">
    <cellStyle name="Millares" xfId="1" builtinId="3"/>
    <cellStyle name="Moneda" xfId="3" builtinId="4"/>
    <cellStyle name="Normal" xfId="0" builtinId="0"/>
    <cellStyle name="Normal 2" xfId="2" xr:uid="{00000000-0005-0000-0000-000003000000}"/>
  </cellStyles>
  <dxfs count="0"/>
  <tableStyles count="0" defaultTableStyle="TableStyleMedium2" defaultPivotStyle="PivotStyleLight16"/>
  <colors>
    <mruColors>
      <color rgb="FF004442"/>
      <color rgb="FF005E5C"/>
      <color rgb="FFD9D9D9"/>
      <color rgb="FFF2F2F2"/>
      <color rgb="FFEEC100"/>
      <color rgb="FF006666"/>
      <color rgb="FF6D1309"/>
      <color rgb="FF821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a:extLst>
            <a:ext uri="{FF2B5EF4-FFF2-40B4-BE49-F238E27FC236}">
              <a16:creationId xmlns:a16="http://schemas.microsoft.com/office/drawing/2014/main" id="{00000000-0008-0000-0000-000006000000}"/>
            </a:ext>
          </a:extLst>
        </xdr:cNvPr>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a:extLst>
            <a:ext uri="{FF2B5EF4-FFF2-40B4-BE49-F238E27FC236}">
              <a16:creationId xmlns:a16="http://schemas.microsoft.com/office/drawing/2014/main" id="{00000000-0008-0000-0000-000007000000}"/>
            </a:ext>
          </a:extLst>
        </xdr:cNvPr>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186530</xdr:rowOff>
    </xdr:to>
    <xdr:pic>
      <xdr:nvPicPr>
        <xdr:cNvPr id="9" name="Imagen 8" descr="https://scontent-bog1-1.xx.fbcdn.net/v/t31.0-8/20286841_690746294450891_1940206954813301760_o.jpg?oh=cfdd8858870007835376e468cae6998f&amp;oe=5A19C51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3377074</xdr:colOff>
      <xdr:row>1</xdr:row>
      <xdr:rowOff>22562</xdr:rowOff>
    </xdr:to>
    <xdr:pic>
      <xdr:nvPicPr>
        <xdr:cNvPr id="16" name="Imagen 15" descr="UCundinamarca">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149679</xdr:colOff>
      <xdr:row>0</xdr:row>
      <xdr:rowOff>0</xdr:rowOff>
    </xdr:from>
    <xdr:to>
      <xdr:col>1</xdr:col>
      <xdr:colOff>3383643</xdr:colOff>
      <xdr:row>0</xdr:row>
      <xdr:rowOff>1141750</xdr:rowOff>
    </xdr:to>
    <xdr:pic>
      <xdr:nvPicPr>
        <xdr:cNvPr id="13" name="Imagen 12" descr="UCundinamarca">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679" y="0"/>
          <a:ext cx="3383643"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3483429</xdr:colOff>
      <xdr:row>0</xdr:row>
      <xdr:rowOff>1141750</xdr:rowOff>
    </xdr:to>
    <xdr:pic>
      <xdr:nvPicPr>
        <xdr:cNvPr id="4" name="Imagen 3" descr="UCundinamarc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3489099</xdr:colOff>
      <xdr:row>0</xdr:row>
      <xdr:rowOff>1141750</xdr:rowOff>
    </xdr:to>
    <xdr:pic>
      <xdr:nvPicPr>
        <xdr:cNvPr id="14" name="Imagen 13" descr="UCundinamarca">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3477192</xdr:colOff>
      <xdr:row>0</xdr:row>
      <xdr:rowOff>1141750</xdr:rowOff>
    </xdr:to>
    <xdr:pic>
      <xdr:nvPicPr>
        <xdr:cNvPr id="12" name="Imagen 11" descr="UCundinamarca">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3477192</xdr:colOff>
      <xdr:row>0</xdr:row>
      <xdr:rowOff>1141750</xdr:rowOff>
    </xdr:to>
    <xdr:pic>
      <xdr:nvPicPr>
        <xdr:cNvPr id="11" name="Imagen 10" descr="UCundinamarca">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3477192</xdr:colOff>
      <xdr:row>0</xdr:row>
      <xdr:rowOff>1141750</xdr:rowOff>
    </xdr:to>
    <xdr:pic>
      <xdr:nvPicPr>
        <xdr:cNvPr id="11" name="Imagen 10" descr="UCundinamarca">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3477192</xdr:colOff>
      <xdr:row>0</xdr:row>
      <xdr:rowOff>1141750</xdr:rowOff>
    </xdr:to>
    <xdr:pic>
      <xdr:nvPicPr>
        <xdr:cNvPr id="18" name="Imagen 17" descr="UCundinamarca">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3487398</xdr:colOff>
      <xdr:row>0</xdr:row>
      <xdr:rowOff>1141750</xdr:rowOff>
    </xdr:to>
    <xdr:pic>
      <xdr:nvPicPr>
        <xdr:cNvPr id="18" name="Imagen 17" descr="UCundinamarca">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3487398</xdr:colOff>
      <xdr:row>0</xdr:row>
      <xdr:rowOff>1141750</xdr:rowOff>
    </xdr:to>
    <xdr:pic>
      <xdr:nvPicPr>
        <xdr:cNvPr id="18" name="Imagen 17" descr="UCundinamarca">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xdr:colOff>
      <xdr:row>29</xdr:row>
      <xdr:rowOff>95250</xdr:rowOff>
    </xdr:from>
    <xdr:to>
      <xdr:col>7</xdr:col>
      <xdr:colOff>0</xdr:colOff>
      <xdr:row>36</xdr:row>
      <xdr:rowOff>149679</xdr:rowOff>
    </xdr:to>
    <xdr:sp macro="" textlink="">
      <xdr:nvSpPr>
        <xdr:cNvPr id="2" name="Cuadro de texto 20">
          <a:extLst>
            <a:ext uri="{FF2B5EF4-FFF2-40B4-BE49-F238E27FC236}">
              <a16:creationId xmlns:a16="http://schemas.microsoft.com/office/drawing/2014/main" id="{00000000-0008-0000-0100-000002000000}"/>
            </a:ext>
          </a:extLst>
        </xdr:cNvPr>
        <xdr:cNvSpPr txBox="1"/>
      </xdr:nvSpPr>
      <xdr:spPr>
        <a:xfrm>
          <a:off x="13607" y="5619750"/>
          <a:ext cx="6708322" cy="1387929"/>
        </a:xfrm>
        <a:prstGeom prst="rect">
          <a:avLst/>
        </a:prstGeom>
        <a:solidFill>
          <a:srgbClr val="747372">
            <a:lumMod val="75000"/>
            <a:alpha val="59000"/>
          </a:srgb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scene3d>
            <a:camera prst="orthographicFront"/>
            <a:lightRig rig="threePt" dir="t"/>
          </a:scene3d>
          <a:sp3d extrusionH="57150">
            <a:bevelT w="38100" h="38100"/>
          </a:sp3d>
        </a:bodyPr>
        <a:lstStyle/>
        <a:p>
          <a:pPr algn="ctr"/>
          <a:r>
            <a:rPr lang="es-CO" sz="3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r>
            <a:rPr lang="es-CO" sz="2800" b="1">
              <a:solidFill>
                <a:schemeClr val="lt1"/>
              </a:solidFill>
              <a:effectLst>
                <a:outerShdw blurRad="50800" dist="38100" algn="l" rotWithShape="0">
                  <a:srgbClr val="000000">
                    <a:alpha val="40000"/>
                  </a:srgbClr>
                </a:outerShdw>
              </a:effectLst>
              <a:latin typeface="+mn-lt"/>
              <a:ea typeface="+mn-ea"/>
              <a:cs typeface="+mn-cs"/>
            </a:rPr>
            <a:t>PLAN OPERATIVO</a:t>
          </a:r>
          <a:r>
            <a:rPr lang="es-CO" sz="2800" b="1" baseline="0">
              <a:solidFill>
                <a:schemeClr val="lt1"/>
              </a:solidFill>
              <a:effectLst>
                <a:outerShdw blurRad="50800" dist="38100" algn="l" rotWithShape="0">
                  <a:srgbClr val="000000">
                    <a:alpha val="40000"/>
                  </a:srgbClr>
                </a:outerShdw>
              </a:effectLst>
              <a:latin typeface="+mn-lt"/>
              <a:ea typeface="+mn-ea"/>
              <a:cs typeface="+mn-cs"/>
            </a:rPr>
            <a:t> ANUAL DE INVERSIONES</a:t>
          </a:r>
          <a:endParaRPr lang="es-CO" sz="2000">
            <a:effectLst/>
          </a:endParaRPr>
        </a:p>
        <a:p>
          <a:pPr algn="ctr"/>
          <a:r>
            <a:rPr lang="es-CO" sz="2800" b="1" baseline="0">
              <a:solidFill>
                <a:schemeClr val="lt1"/>
              </a:solidFill>
              <a:effectLst>
                <a:outerShdw blurRad="50800" dist="38100" algn="l" rotWithShape="0">
                  <a:srgbClr val="000000">
                    <a:alpha val="40000"/>
                  </a:srgbClr>
                </a:outerShdw>
              </a:effectLst>
              <a:latin typeface="+mn-lt"/>
              <a:ea typeface="+mn-ea"/>
              <a:cs typeface="+mn-cs"/>
            </a:rPr>
            <a:t>VIGENCIA 2018 - Versión 2</a:t>
          </a:r>
          <a:endParaRPr lang="es-CO" sz="2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28</xdr:row>
      <xdr:rowOff>31750</xdr:rowOff>
    </xdr:to>
    <xdr:pic>
      <xdr:nvPicPr>
        <xdr:cNvPr id="3" name="Imagen 2" descr="https://scontent-bog1-1.xx.fbcdn.net/v/t31.0-8/20286841_690746294450891_1940206954813301760_o.jpg?oh=cfdd8858870007835376e468cae6998f&amp;oe=5A19C518">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24650" cy="515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40824</xdr:colOff>
      <xdr:row>41</xdr:row>
      <xdr:rowOff>122464</xdr:rowOff>
    </xdr:from>
    <xdr:to>
      <xdr:col>4</xdr:col>
      <xdr:colOff>625930</xdr:colOff>
      <xdr:row>50</xdr:row>
      <xdr:rowOff>173319</xdr:rowOff>
    </xdr:to>
    <xdr:pic>
      <xdr:nvPicPr>
        <xdr:cNvPr id="8" name="Imagen 7" descr="UCundinamarca">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3143"/>
        <a:stretch/>
      </xdr:blipFill>
      <xdr:spPr bwMode="auto">
        <a:xfrm>
          <a:off x="1564824" y="7932964"/>
          <a:ext cx="2109106" cy="176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585108</xdr:colOff>
      <xdr:row>45</xdr:row>
      <xdr:rowOff>13607</xdr:rowOff>
    </xdr:from>
    <xdr:to>
      <xdr:col>6</xdr:col>
      <xdr:colOff>2068286</xdr:colOff>
      <xdr:row>51</xdr:row>
      <xdr:rowOff>95250</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3633108" y="8586107"/>
          <a:ext cx="3007178" cy="1224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800" b="1">
              <a:solidFill>
                <a:srgbClr val="004442"/>
              </a:solidFill>
            </a:rPr>
            <a:t>UCUNDINAMARCA</a:t>
          </a:r>
        </a:p>
        <a:p>
          <a:r>
            <a:rPr lang="es-CO" sz="3000" b="1">
              <a:solidFill>
                <a:srgbClr val="004442"/>
              </a:solidFill>
              <a:latin typeface="Monotype Corsiva" panose="03010101010201010101" pitchFamily="66" charset="0"/>
            </a:rPr>
            <a:t>Generación</a:t>
          </a:r>
          <a:r>
            <a:rPr lang="es-CO" sz="3000" b="1" baseline="0">
              <a:solidFill>
                <a:srgbClr val="004442"/>
              </a:solidFill>
              <a:latin typeface="Monotype Corsiva" panose="03010101010201010101" pitchFamily="66" charset="0"/>
            </a:rPr>
            <a:t> Siglo 21</a:t>
          </a:r>
          <a:endParaRPr lang="es-CO" sz="3000" b="1">
            <a:solidFill>
              <a:srgbClr val="004442"/>
            </a:solidFill>
            <a:latin typeface="Monotype Corsiva" panose="03010101010201010101" pitchFamily="66"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3489099</xdr:colOff>
      <xdr:row>0</xdr:row>
      <xdr:rowOff>1141750</xdr:rowOff>
    </xdr:to>
    <xdr:pic>
      <xdr:nvPicPr>
        <xdr:cNvPr id="18" name="Imagen 17" descr="UCundinamarca">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3479293</xdr:colOff>
      <xdr:row>0</xdr:row>
      <xdr:rowOff>1141750</xdr:rowOff>
    </xdr:to>
    <xdr:pic>
      <xdr:nvPicPr>
        <xdr:cNvPr id="18" name="Imagen 17" descr="UCundinamarca">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3470955</xdr:colOff>
      <xdr:row>0</xdr:row>
      <xdr:rowOff>1141750</xdr:rowOff>
    </xdr:to>
    <xdr:pic>
      <xdr:nvPicPr>
        <xdr:cNvPr id="18" name="Imagen 17" descr="UCundinamarca">
          <a:extLst>
            <a:ext uri="{FF2B5EF4-FFF2-40B4-BE49-F238E27FC236}">
              <a16:creationId xmlns:a16="http://schemas.microsoft.com/office/drawing/2014/main" id="{00000000-0008-0000-1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3493067</xdr:colOff>
      <xdr:row>0</xdr:row>
      <xdr:rowOff>1141750</xdr:rowOff>
    </xdr:to>
    <xdr:pic>
      <xdr:nvPicPr>
        <xdr:cNvPr id="18" name="Imagen 17" descr="UCundinamarca">
          <a:extLst>
            <a:ext uri="{FF2B5EF4-FFF2-40B4-BE49-F238E27FC236}">
              <a16:creationId xmlns:a16="http://schemas.microsoft.com/office/drawing/2014/main" id="{00000000-0008-0000-16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254000</xdr:colOff>
      <xdr:row>29</xdr:row>
      <xdr:rowOff>176212</xdr:rowOff>
    </xdr:from>
    <xdr:to>
      <xdr:col>6</xdr:col>
      <xdr:colOff>1790700</xdr:colOff>
      <xdr:row>41</xdr:row>
      <xdr:rowOff>23812</xdr:rowOff>
    </xdr:to>
    <xdr:sp macro="" textlink="">
      <xdr:nvSpPr>
        <xdr:cNvPr id="3" name="Cuadro de texto 20">
          <a:extLst>
            <a:ext uri="{FF2B5EF4-FFF2-40B4-BE49-F238E27FC236}">
              <a16:creationId xmlns:a16="http://schemas.microsoft.com/office/drawing/2014/main" id="{00000000-0008-0000-1700-000003000000}"/>
            </a:ext>
          </a:extLst>
        </xdr:cNvPr>
        <xdr:cNvSpPr txBox="1"/>
      </xdr:nvSpPr>
      <xdr:spPr>
        <a:xfrm>
          <a:off x="254000" y="5700712"/>
          <a:ext cx="6108700" cy="2133600"/>
        </a:xfrm>
        <a:prstGeom prst="rect">
          <a:avLst/>
        </a:prstGeom>
        <a:solidFill>
          <a:srgbClr val="747372">
            <a:lumMod val="75000"/>
            <a:alpha val="59000"/>
          </a:srgb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28</xdr:row>
      <xdr:rowOff>31750</xdr:rowOff>
    </xdr:to>
    <xdr:pic>
      <xdr:nvPicPr>
        <xdr:cNvPr id="5" name="Imagen 4" descr="https://scontent-bog1-1.xx.fbcdn.net/v/t31.0-8/20286841_690746294450891_1940206954813301760_o.jpg?oh=cfdd8858870007835376e468cae6998f&amp;oe=5A19C518">
          <a:extLst>
            <a:ext uri="{FF2B5EF4-FFF2-40B4-BE49-F238E27FC236}">
              <a16:creationId xmlns:a16="http://schemas.microsoft.com/office/drawing/2014/main" id="{00000000-0008-0000-17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515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29</xdr:row>
      <xdr:rowOff>142875</xdr:rowOff>
    </xdr:from>
    <xdr:to>
      <xdr:col>6</xdr:col>
      <xdr:colOff>1690687</xdr:colOff>
      <xdr:row>40</xdr:row>
      <xdr:rowOff>166687</xdr:rowOff>
    </xdr:to>
    <xdr:sp macro="" textlink="">
      <xdr:nvSpPr>
        <xdr:cNvPr id="7" name="Cuadro de texto 3">
          <a:extLst>
            <a:ext uri="{FF2B5EF4-FFF2-40B4-BE49-F238E27FC236}">
              <a16:creationId xmlns:a16="http://schemas.microsoft.com/office/drawing/2014/main" id="{00000000-0008-0000-1700-000007000000}"/>
            </a:ext>
          </a:extLst>
        </xdr:cNvPr>
        <xdr:cNvSpPr txBox="1"/>
      </xdr:nvSpPr>
      <xdr:spPr>
        <a:xfrm>
          <a:off x="190500" y="5667375"/>
          <a:ext cx="6072187" cy="2119312"/>
        </a:xfrm>
        <a:prstGeom prst="rect">
          <a:avLst/>
        </a:prstGeom>
        <a:solidFill>
          <a:schemeClr val="bg2">
            <a:lumMod val="50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DIRECCIÓN DE PLANEACIÓN INSTITUTIONAL</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Diagonal 18 No. 20 – 29 Fusagasugá</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Tel: 8281483 Ext. 107 – 178 - 188</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u="none" strike="noStrike"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planeación@mail.unicundi.edu.co</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u="none" strike="noStrike"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Vigilada Ministerio de Educación</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xdr:txBody>
    </xdr:sp>
    <xdr:clientData/>
  </xdr:twoCellAnchor>
  <xdr:twoCellAnchor editAs="oneCell">
    <xdr:from>
      <xdr:col>4</xdr:col>
      <xdr:colOff>380997</xdr:colOff>
      <xdr:row>45</xdr:row>
      <xdr:rowOff>51028</xdr:rowOff>
    </xdr:from>
    <xdr:to>
      <xdr:col>6</xdr:col>
      <xdr:colOff>47622</xdr:colOff>
      <xdr:row>49</xdr:row>
      <xdr:rowOff>129469</xdr:rowOff>
    </xdr:to>
    <xdr:pic>
      <xdr:nvPicPr>
        <xdr:cNvPr id="8" name="Imagen 7" descr="https://www.ucundinamarca.edu.co/images/iconos/icontec-logos.png">
          <a:extLst>
            <a:ext uri="{FF2B5EF4-FFF2-40B4-BE49-F238E27FC236}">
              <a16:creationId xmlns:a16="http://schemas.microsoft.com/office/drawing/2014/main" id="{00000000-0008-0000-1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8997" y="8623528"/>
          <a:ext cx="1190625" cy="8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476251</xdr:colOff>
      <xdr:row>42</xdr:row>
      <xdr:rowOff>184025</xdr:rowOff>
    </xdr:from>
    <xdr:to>
      <xdr:col>3</xdr:col>
      <xdr:colOff>523875</xdr:colOff>
      <xdr:row>48</xdr:row>
      <xdr:rowOff>180976</xdr:rowOff>
    </xdr:to>
    <xdr:pic>
      <xdr:nvPicPr>
        <xdr:cNvPr id="9" name="Imagen 8" descr="https://www.ucundinamarca.edu.co/images/iconos/escudo-ucundinamarca.png">
          <a:extLst>
            <a:ext uri="{FF2B5EF4-FFF2-40B4-BE49-F238E27FC236}">
              <a16:creationId xmlns:a16="http://schemas.microsoft.com/office/drawing/2014/main" id="{00000000-0008-0000-17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1" y="8185025"/>
          <a:ext cx="809624" cy="1139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1483180</xdr:colOff>
      <xdr:row>0</xdr:row>
      <xdr:rowOff>81482</xdr:rowOff>
    </xdr:from>
    <xdr:to>
      <xdr:col>16</xdr:col>
      <xdr:colOff>1</xdr:colOff>
      <xdr:row>0</xdr:row>
      <xdr:rowOff>871264</xdr:rowOff>
    </xdr:to>
    <xdr:sp macro="" textlink="">
      <xdr:nvSpPr>
        <xdr:cNvPr id="4" name="Cuadro de texto 2">
          <a:extLst>
            <a:ext uri="{FF2B5EF4-FFF2-40B4-BE49-F238E27FC236}">
              <a16:creationId xmlns:a16="http://schemas.microsoft.com/office/drawing/2014/main" id="{00000000-0008-0000-0200-000004000000}"/>
            </a:ext>
          </a:extLst>
        </xdr:cNvPr>
        <xdr:cNvSpPr txBox="1">
          <a:spLocks noChangeArrowheads="1"/>
        </xdr:cNvSpPr>
      </xdr:nvSpPr>
      <xdr:spPr bwMode="auto">
        <a:xfrm>
          <a:off x="2092262" y="81482"/>
          <a:ext cx="7704882" cy="789782"/>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20000"/>
            </a:lnSpc>
            <a:spcBef>
              <a:spcPts val="200"/>
            </a:spcBef>
            <a:spcAft>
              <a:spcPts val="800"/>
            </a:spcAft>
          </a:pPr>
          <a:r>
            <a:rPr lang="en-US"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rPr>
            <a:t>PRESUPUESTO DE INVERSIÓN ACADÉMICA POR FUENTES DE FINANCIACIÓN </a:t>
          </a:r>
        </a:p>
        <a:p>
          <a:pPr algn="ctr">
            <a:lnSpc>
              <a:spcPct val="120000"/>
            </a:lnSpc>
            <a:spcBef>
              <a:spcPts val="200"/>
            </a:spcBef>
            <a:spcAft>
              <a:spcPts val="800"/>
            </a:spcAft>
          </a:pPr>
          <a:r>
            <a:rPr lang="en-US"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rPr>
            <a:t>PLAN OPERATIVO ANUAL DE INVERSIONES - 2018</a:t>
          </a:r>
          <a:endParaRPr lang="es-CO"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endParaRPr>
        </a:p>
      </xdr:txBody>
    </xdr:sp>
    <xdr:clientData/>
  </xdr:twoCellAnchor>
  <xdr:twoCellAnchor editAs="oneCell">
    <xdr:from>
      <xdr:col>2</xdr:col>
      <xdr:colOff>638176</xdr:colOff>
      <xdr:row>0</xdr:row>
      <xdr:rowOff>0</xdr:rowOff>
    </xdr:from>
    <xdr:to>
      <xdr:col>2</xdr:col>
      <xdr:colOff>1347107</xdr:colOff>
      <xdr:row>1</xdr:row>
      <xdr:rowOff>13797</xdr:rowOff>
    </xdr:to>
    <xdr:pic>
      <xdr:nvPicPr>
        <xdr:cNvPr id="5" name="Imagen 4" descr="Logo">
          <a:extLst>
            <a:ext uri="{FF2B5EF4-FFF2-40B4-BE49-F238E27FC236}">
              <a16:creationId xmlns:a16="http://schemas.microsoft.com/office/drawing/2014/main" id="{00000000-0008-0000-02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766" r="92203" b="10057"/>
        <a:stretch/>
      </xdr:blipFill>
      <xdr:spPr bwMode="auto">
        <a:xfrm>
          <a:off x="1223283" y="0"/>
          <a:ext cx="708931" cy="1020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3389086</xdr:colOff>
      <xdr:row>0</xdr:row>
      <xdr:rowOff>1141750</xdr:rowOff>
    </xdr:to>
    <xdr:pic>
      <xdr:nvPicPr>
        <xdr:cNvPr id="4" name="Imagen 3" descr="UCundinamarc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3385911</xdr:colOff>
      <xdr:row>0</xdr:row>
      <xdr:rowOff>1141750</xdr:rowOff>
    </xdr:to>
    <xdr:pic>
      <xdr:nvPicPr>
        <xdr:cNvPr id="4" name="Imagen 3" descr="UCundinamarca">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1</xdr:col>
      <xdr:colOff>3387045</xdr:colOff>
      <xdr:row>1</xdr:row>
      <xdr:rowOff>12357</xdr:rowOff>
    </xdr:to>
    <xdr:pic>
      <xdr:nvPicPr>
        <xdr:cNvPr id="4" name="Imagen 3" descr="UCundinamarc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3383643</xdr:colOff>
      <xdr:row>1</xdr:row>
      <xdr:rowOff>734</xdr:rowOff>
    </xdr:to>
    <xdr:pic>
      <xdr:nvPicPr>
        <xdr:cNvPr id="4" name="Imagen 3" descr="UCundinamarca">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3381942</xdr:colOff>
      <xdr:row>0</xdr:row>
      <xdr:rowOff>1141750</xdr:rowOff>
    </xdr:to>
    <xdr:pic>
      <xdr:nvPicPr>
        <xdr:cNvPr id="18" name="Imagen 17" descr="UCundinamarca">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3385911</xdr:colOff>
      <xdr:row>2</xdr:row>
      <xdr:rowOff>10656</xdr:rowOff>
    </xdr:to>
    <xdr:pic>
      <xdr:nvPicPr>
        <xdr:cNvPr id="17" name="Imagen 16" descr="UCundinamarca">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n/Dropbox/1.%20Banco_Proyectos/2016/0-Proyectos/proyectos%20radic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s>
    <sheetDataSet>
      <sheetData sheetId="0">
        <row r="2">
          <cell r="B2" t="str">
            <v xml:space="preserve">No de Proyecto </v>
          </cell>
        </row>
        <row r="4">
          <cell r="B4" t="str">
            <v xml:space="preserve">Rubro 410101 - Autoevaluación y Acreditación </v>
          </cell>
        </row>
        <row r="6">
          <cell r="B6">
            <v>17</v>
          </cell>
        </row>
        <row r="9">
          <cell r="B9" t="str">
            <v>Rubro 410102 - Desarrollo Académico</v>
          </cell>
        </row>
        <row r="14">
          <cell r="B14" t="str">
            <v xml:space="preserve">Rubro 410103 - Dotación laboratorios </v>
          </cell>
        </row>
        <row r="18">
          <cell r="B18">
            <v>24</v>
          </cell>
        </row>
        <row r="28">
          <cell r="B28" t="str">
            <v xml:space="preserve">Rubro 410104 - Dotación Bibliotecas </v>
          </cell>
        </row>
        <row r="32">
          <cell r="B32">
            <v>23</v>
          </cell>
        </row>
        <row r="33">
          <cell r="B33">
            <v>22</v>
          </cell>
        </row>
        <row r="35">
          <cell r="B35">
            <v>13</v>
          </cell>
        </row>
        <row r="36">
          <cell r="B36">
            <v>21</v>
          </cell>
        </row>
        <row r="38">
          <cell r="B38" t="str">
            <v xml:space="preserve">Rubro 410105 - Archivo Documental </v>
          </cell>
        </row>
        <row r="46">
          <cell r="B46" t="str">
            <v xml:space="preserve">Rubro 410106 - Investigación </v>
          </cell>
        </row>
        <row r="56">
          <cell r="B56">
            <v>18</v>
          </cell>
        </row>
        <row r="57">
          <cell r="B57">
            <v>25</v>
          </cell>
        </row>
        <row r="60">
          <cell r="B60" t="str">
            <v xml:space="preserve">Rubro 410107 - Granja Agropecuaria </v>
          </cell>
        </row>
        <row r="65">
          <cell r="B65">
            <v>12</v>
          </cell>
        </row>
        <row r="68">
          <cell r="B68" t="str">
            <v xml:space="preserve">Rubro 410108 - Planta Física </v>
          </cell>
        </row>
        <row r="89">
          <cell r="B89" t="str">
            <v xml:space="preserve">Rubro 410109 - Desarrollo Tecnológico </v>
          </cell>
        </row>
        <row r="93">
          <cell r="B93">
            <v>1</v>
          </cell>
        </row>
        <row r="94">
          <cell r="B94">
            <v>9</v>
          </cell>
        </row>
        <row r="95">
          <cell r="B95">
            <v>10</v>
          </cell>
        </row>
        <row r="96">
          <cell r="B96">
            <v>11</v>
          </cell>
        </row>
        <row r="97">
          <cell r="B97">
            <v>26</v>
          </cell>
        </row>
        <row r="99">
          <cell r="B99" t="str">
            <v xml:space="preserve">Rubro 410111 - Bienestar Universitario </v>
          </cell>
        </row>
        <row r="101">
          <cell r="B101">
            <v>5</v>
          </cell>
        </row>
        <row r="102">
          <cell r="B102">
            <v>6</v>
          </cell>
        </row>
        <row r="103">
          <cell r="B103">
            <v>7</v>
          </cell>
        </row>
        <row r="104">
          <cell r="B104">
            <v>8</v>
          </cell>
        </row>
        <row r="106">
          <cell r="B106" t="str">
            <v>Rubro 410112 -  Formación, Desarrollo y Capacitación Personal Administrativo</v>
          </cell>
        </row>
        <row r="112">
          <cell r="B112" t="str">
            <v xml:space="preserve">Rubro 410113 - Formación, Desarrollo y Capacitación Personal Docente </v>
          </cell>
        </row>
        <row r="118">
          <cell r="B118" t="str">
            <v>Rubro 410115 - Sistema Gestion de Calidad</v>
          </cell>
        </row>
        <row r="120">
          <cell r="B120">
            <v>32</v>
          </cell>
        </row>
        <row r="125">
          <cell r="B125" t="str">
            <v>Rubro 410116 - Fortalecimiento Institucional</v>
          </cell>
        </row>
        <row r="127">
          <cell r="B127">
            <v>16</v>
          </cell>
        </row>
        <row r="128">
          <cell r="B128">
            <v>27</v>
          </cell>
        </row>
        <row r="129">
          <cell r="B129">
            <v>31</v>
          </cell>
        </row>
        <row r="134">
          <cell r="B134" t="str">
            <v xml:space="preserve">Rubro 410117 - Internacionalización </v>
          </cell>
        </row>
        <row r="136">
          <cell r="B136">
            <v>3</v>
          </cell>
        </row>
        <row r="137">
          <cell r="B137">
            <v>15</v>
          </cell>
        </row>
        <row r="140">
          <cell r="B140" t="str">
            <v xml:space="preserve">Rubro 410118 - Programas de Seguimiento a Graduados </v>
          </cell>
        </row>
        <row r="142">
          <cell r="B142">
            <v>14</v>
          </cell>
        </row>
        <row r="146">
          <cell r="B146" t="str">
            <v xml:space="preserve">Rubro 410119 - Proyección Social </v>
          </cell>
        </row>
        <row r="148">
          <cell r="B148">
            <v>20</v>
          </cell>
        </row>
        <row r="152">
          <cell r="B152" t="str">
            <v xml:space="preserve">Rubro 410120 - Programa Becas </v>
          </cell>
        </row>
        <row r="156">
          <cell r="B156">
            <v>4</v>
          </cell>
        </row>
        <row r="160">
          <cell r="B160" t="str">
            <v>Rubro 410122 - Educación Virtual a Distancia</v>
          </cell>
        </row>
        <row r="162">
          <cell r="B162">
            <v>30</v>
          </cell>
        </row>
        <row r="163">
          <cell r="B163">
            <v>29</v>
          </cell>
        </row>
        <row r="164">
          <cell r="B164">
            <v>28</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G32"/>
  <sheetViews>
    <sheetView view="pageBreakPreview" topLeftCell="A31" zoomScale="80" zoomScaleNormal="50" zoomScaleSheetLayoutView="80" workbookViewId="0">
      <selection activeCell="E12" sqref="E12"/>
    </sheetView>
  </sheetViews>
  <sheetFormatPr baseColWidth="10" defaultColWidth="10.7109375" defaultRowHeight="15" x14ac:dyDescent="0.25"/>
  <cols>
    <col min="7" max="7" width="32.28515625" customWidth="1"/>
    <col min="8" max="8" width="21.140625" customWidth="1"/>
  </cols>
  <sheetData>
    <row r="4" spans="1:2" ht="27" customHeight="1" x14ac:dyDescent="0.25"/>
    <row r="9" spans="1:2" x14ac:dyDescent="0.25">
      <c r="A9" s="169"/>
      <c r="B9" s="169"/>
    </row>
    <row r="10" spans="1:2" x14ac:dyDescent="0.25">
      <c r="A10" s="169"/>
      <c r="B10" s="169"/>
    </row>
    <row r="11" spans="1:2" x14ac:dyDescent="0.25">
      <c r="A11" s="169"/>
      <c r="B11" s="169"/>
    </row>
    <row r="14" spans="1:2" ht="4.5" customHeight="1" x14ac:dyDescent="0.25"/>
    <row r="32" spans="7:7" ht="15.6" customHeight="1" x14ac:dyDescent="0.25">
      <c r="G32" s="124"/>
    </row>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BreakPreview" topLeftCell="B6" zoomScaleNormal="140" zoomScaleSheetLayoutView="100" workbookViewId="0">
      <selection sqref="A1:G52"/>
    </sheetView>
  </sheetViews>
  <sheetFormatPr baseColWidth="10" defaultColWidth="11.42578125" defaultRowHeight="15" x14ac:dyDescent="0.25"/>
  <cols>
    <col min="1" max="1" width="7.42578125" style="4" hidden="1" customWidth="1"/>
    <col min="2" max="2" width="54.5703125" style="4" customWidth="1"/>
    <col min="3" max="3" width="30.42578125" style="10" customWidth="1"/>
    <col min="4" max="4" width="27.28515625" customWidth="1"/>
  </cols>
  <sheetData>
    <row r="1" spans="1:3" s="14" customFormat="1" ht="88.5" customHeight="1" x14ac:dyDescent="0.2">
      <c r="A1" s="105"/>
      <c r="B1" s="105"/>
      <c r="C1" s="106"/>
    </row>
    <row r="2" spans="1:3" s="14" customFormat="1" ht="15.75" x14ac:dyDescent="0.2">
      <c r="A2" s="19"/>
      <c r="B2" s="19"/>
      <c r="C2" s="41"/>
    </row>
    <row r="3" spans="1:3" s="14" customFormat="1" ht="19.5" customHeight="1" x14ac:dyDescent="0.3">
      <c r="A3" s="307" t="s">
        <v>47</v>
      </c>
      <c r="B3" s="308"/>
      <c r="C3" s="309"/>
    </row>
    <row r="4" spans="1:3" s="14" customFormat="1" ht="27" customHeight="1" x14ac:dyDescent="0.2">
      <c r="A4" s="19"/>
      <c r="B4" s="19"/>
      <c r="C4" s="41"/>
    </row>
    <row r="5" spans="1:3" s="14" customFormat="1" ht="67.5" customHeight="1" x14ac:dyDescent="0.2">
      <c r="A5" s="322" t="s">
        <v>94</v>
      </c>
      <c r="B5" s="323"/>
      <c r="C5" s="324"/>
    </row>
    <row r="6" spans="1:3" s="14" customFormat="1" ht="15.75" x14ac:dyDescent="0.2">
      <c r="A6" s="19"/>
      <c r="B6" s="19"/>
      <c r="C6" s="41"/>
    </row>
    <row r="7" spans="1:3" s="59" customFormat="1" ht="30" customHeight="1" x14ac:dyDescent="0.25">
      <c r="A7" s="283" t="s">
        <v>4</v>
      </c>
      <c r="B7" s="283"/>
      <c r="C7" s="283"/>
    </row>
    <row r="8" spans="1:3" s="16" customFormat="1" ht="15" customHeight="1" x14ac:dyDescent="0.25">
      <c r="A8" s="20"/>
      <c r="B8" s="20"/>
      <c r="C8" s="51"/>
    </row>
    <row r="9" spans="1:3" s="59" customFormat="1" ht="15.6" customHeight="1" x14ac:dyDescent="0.25">
      <c r="A9" s="325" t="s">
        <v>60</v>
      </c>
      <c r="B9" s="326"/>
      <c r="C9" s="125">
        <v>45000000</v>
      </c>
    </row>
    <row r="10" spans="1:3" s="16" customFormat="1" ht="4.5" customHeight="1" x14ac:dyDescent="0.25">
      <c r="A10" s="13"/>
      <c r="B10" s="13"/>
      <c r="C10" s="51"/>
    </row>
    <row r="11" spans="1:3" s="59" customFormat="1" ht="21" x14ac:dyDescent="0.25">
      <c r="A11" s="286" t="s">
        <v>34</v>
      </c>
      <c r="B11" s="287"/>
      <c r="C11" s="70">
        <f>SUM(C9:C9)</f>
        <v>45000000</v>
      </c>
    </row>
    <row r="12" spans="1:3" s="59" customFormat="1" ht="16.5" customHeight="1" x14ac:dyDescent="0.25">
      <c r="A12" s="19"/>
      <c r="B12" s="19"/>
      <c r="C12" s="41"/>
    </row>
    <row r="13" spans="1:3" s="1" customFormat="1" ht="15" customHeight="1" x14ac:dyDescent="0.25">
      <c r="A13" s="174" t="s">
        <v>157</v>
      </c>
      <c r="B13" s="174" t="s">
        <v>133</v>
      </c>
      <c r="C13" s="126" t="s">
        <v>134</v>
      </c>
    </row>
    <row r="14" spans="1:3" s="3" customFormat="1" ht="60" customHeight="1" x14ac:dyDescent="0.2">
      <c r="A14" s="177">
        <v>14</v>
      </c>
      <c r="B14" s="176" t="s">
        <v>138</v>
      </c>
      <c r="C14" s="88">
        <v>3000000</v>
      </c>
    </row>
    <row r="15" spans="1:3" s="3" customFormat="1" ht="60" customHeight="1" x14ac:dyDescent="0.2">
      <c r="A15" s="177">
        <v>59</v>
      </c>
      <c r="B15" s="176" t="s">
        <v>193</v>
      </c>
      <c r="C15" s="88">
        <v>14000001</v>
      </c>
    </row>
    <row r="16" spans="1:3" s="3" customFormat="1" ht="28.5" customHeight="1" x14ac:dyDescent="0.2">
      <c r="A16" s="177"/>
      <c r="B16" s="176" t="s">
        <v>194</v>
      </c>
      <c r="C16" s="88">
        <f>+C11-C14-C15</f>
        <v>27999999</v>
      </c>
    </row>
    <row r="17" spans="1:3" s="3" customFormat="1" ht="15" customHeight="1" x14ac:dyDescent="0.2">
      <c r="A17" s="18" t="s">
        <v>118</v>
      </c>
      <c r="B17" s="18"/>
      <c r="C17" s="52"/>
    </row>
    <row r="18" spans="1:3" s="3" customFormat="1" ht="21" customHeight="1" x14ac:dyDescent="0.2">
      <c r="A18" s="319" t="s">
        <v>34</v>
      </c>
      <c r="B18" s="320"/>
      <c r="C18" s="69">
        <f>SUM(C14:C16)</f>
        <v>45000000</v>
      </c>
    </row>
    <row r="19" spans="1:3" x14ac:dyDescent="0.25">
      <c r="B19" s="4" t="s">
        <v>33</v>
      </c>
    </row>
    <row r="33" spans="7:7" ht="15.6" customHeight="1" x14ac:dyDescent="0.25">
      <c r="G33" s="124"/>
    </row>
  </sheetData>
  <mergeCells count="6">
    <mergeCell ref="A11:B11"/>
    <mergeCell ref="A18:B18"/>
    <mergeCell ref="A7:C7"/>
    <mergeCell ref="A3:C3"/>
    <mergeCell ref="A5:C5"/>
    <mergeCell ref="A9:B9"/>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2"/>
  <sheetViews>
    <sheetView view="pageBreakPreview" topLeftCell="B4"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8.28515625" style="4" customWidth="1"/>
    <col min="3" max="3" width="30.42578125" style="10" customWidth="1"/>
    <col min="4" max="4" width="27.28515625" hidden="1" customWidth="1"/>
  </cols>
  <sheetData>
    <row r="1" spans="1:4" s="3" customFormat="1" ht="90" customHeight="1" x14ac:dyDescent="0.2">
      <c r="A1" s="107"/>
      <c r="B1" s="107"/>
      <c r="C1" s="108"/>
    </row>
    <row r="2" spans="1:4" s="3" customFormat="1" ht="22.5" customHeight="1" x14ac:dyDescent="0.3">
      <c r="A2" s="307" t="s">
        <v>48</v>
      </c>
      <c r="B2" s="308"/>
      <c r="C2" s="309"/>
    </row>
    <row r="3" spans="1:4" s="3" customFormat="1" ht="17.25" customHeight="1" x14ac:dyDescent="0.2">
      <c r="C3" s="50"/>
    </row>
    <row r="4" spans="1:4" s="3" customFormat="1" ht="27" customHeight="1" x14ac:dyDescent="0.2">
      <c r="A4" s="329" t="s">
        <v>49</v>
      </c>
      <c r="B4" s="330"/>
      <c r="C4" s="331"/>
    </row>
    <row r="5" spans="1:4" s="3" customFormat="1" ht="21.75" customHeight="1" x14ac:dyDescent="0.2">
      <c r="C5" s="50"/>
    </row>
    <row r="6" spans="1:4" s="59" customFormat="1" ht="30" customHeight="1" x14ac:dyDescent="0.25">
      <c r="A6" s="283" t="s">
        <v>5</v>
      </c>
      <c r="B6" s="283"/>
      <c r="C6" s="283"/>
    </row>
    <row r="7" spans="1:4" s="16" customFormat="1" ht="16.5" customHeight="1" x14ac:dyDescent="0.25">
      <c r="A7" s="21"/>
      <c r="B7" s="21"/>
      <c r="C7" s="38"/>
    </row>
    <row r="8" spans="1:4" s="59" customFormat="1" ht="16.5" customHeight="1" x14ac:dyDescent="0.25">
      <c r="A8" s="295" t="s">
        <v>60</v>
      </c>
      <c r="B8" s="296"/>
      <c r="C8" s="84">
        <v>280200240</v>
      </c>
    </row>
    <row r="9" spans="1:4" s="59" customFormat="1" ht="16.5" customHeight="1" x14ac:dyDescent="0.25">
      <c r="A9" s="295" t="s">
        <v>69</v>
      </c>
      <c r="B9" s="296"/>
      <c r="C9" s="84">
        <v>600000000</v>
      </c>
    </row>
    <row r="10" spans="1:4" s="59" customFormat="1" ht="16.5" customHeight="1" x14ac:dyDescent="0.25">
      <c r="A10" s="295" t="s">
        <v>131</v>
      </c>
      <c r="B10" s="296"/>
      <c r="C10" s="84">
        <v>81459469</v>
      </c>
    </row>
    <row r="11" spans="1:4" s="59" customFormat="1" ht="16.5" customHeight="1" x14ac:dyDescent="0.25">
      <c r="A11" s="284" t="s">
        <v>158</v>
      </c>
      <c r="B11" s="321"/>
      <c r="C11" s="84">
        <f>+Presupuesto!H16</f>
        <v>1656660581.25</v>
      </c>
      <c r="D11" s="228"/>
    </row>
    <row r="12" spans="1:4" s="59" customFormat="1" ht="15.75" x14ac:dyDescent="0.25">
      <c r="A12" s="284" t="s">
        <v>167</v>
      </c>
      <c r="B12" s="285"/>
      <c r="C12" s="84">
        <f>+Presupuesto!H17</f>
        <v>212321724.27000001</v>
      </c>
      <c r="D12" s="228"/>
    </row>
    <row r="13" spans="1:4" s="59" customFormat="1" ht="16.5" customHeight="1" x14ac:dyDescent="0.25">
      <c r="A13" s="284" t="s">
        <v>168</v>
      </c>
      <c r="B13" s="285"/>
      <c r="C13" s="84">
        <f>+Presupuesto!J16</f>
        <v>7892583436.9499998</v>
      </c>
      <c r="D13" s="228"/>
    </row>
    <row r="14" spans="1:4" s="59" customFormat="1" ht="16.5" customHeight="1" x14ac:dyDescent="0.25">
      <c r="A14" s="284" t="s">
        <v>162</v>
      </c>
      <c r="B14" s="285"/>
      <c r="C14" s="84">
        <f>+Presupuesto!I16</f>
        <v>583520790.88</v>
      </c>
    </row>
    <row r="15" spans="1:4" s="59" customFormat="1" ht="16.5" customHeight="1" x14ac:dyDescent="0.25">
      <c r="A15" s="284" t="s">
        <v>212</v>
      </c>
      <c r="B15" s="285"/>
      <c r="C15" s="84">
        <f>+Presupuesto!L16</f>
        <v>2727857784</v>
      </c>
      <c r="D15" s="228"/>
    </row>
    <row r="16" spans="1:4" s="59" customFormat="1" ht="5.25" customHeight="1" x14ac:dyDescent="0.25">
      <c r="A16" s="90"/>
      <c r="B16" s="90"/>
      <c r="C16" s="91"/>
    </row>
    <row r="17" spans="1:4" s="59" customFormat="1" ht="20.100000000000001" customHeight="1" x14ac:dyDescent="0.25">
      <c r="A17" s="304" t="s">
        <v>108</v>
      </c>
      <c r="B17" s="305"/>
      <c r="C17" s="98">
        <f>+SUM(C8:C15)</f>
        <v>14034604026.349998</v>
      </c>
    </row>
    <row r="18" spans="1:4" s="59" customFormat="1" ht="14.25" customHeight="1" x14ac:dyDescent="0.25">
      <c r="A18" s="81"/>
      <c r="B18" s="81"/>
      <c r="C18" s="82"/>
    </row>
    <row r="19" spans="1:4" s="1" customFormat="1" ht="16.5" customHeight="1" x14ac:dyDescent="0.25">
      <c r="A19" s="174" t="s">
        <v>157</v>
      </c>
      <c r="B19" s="174" t="s">
        <v>33</v>
      </c>
      <c r="C19" s="126" t="s">
        <v>134</v>
      </c>
    </row>
    <row r="20" spans="1:4" s="3" customFormat="1" ht="115.5" customHeight="1" x14ac:dyDescent="0.2">
      <c r="A20" s="177">
        <v>45</v>
      </c>
      <c r="B20" s="177" t="s">
        <v>174</v>
      </c>
      <c r="C20" s="88">
        <v>183445780</v>
      </c>
      <c r="D20" s="230">
        <f>SUM(C20:C32)</f>
        <v>13740822833.08</v>
      </c>
    </row>
    <row r="21" spans="1:4" s="3" customFormat="1" ht="82.5" customHeight="1" x14ac:dyDescent="0.2">
      <c r="A21" s="177">
        <v>46</v>
      </c>
      <c r="B21" s="177" t="s">
        <v>175</v>
      </c>
      <c r="C21" s="88">
        <v>102378814</v>
      </c>
      <c r="D21" s="190">
        <f>+D20+C45</f>
        <v>14034604026.35</v>
      </c>
    </row>
    <row r="22" spans="1:4" s="3" customFormat="1" ht="83.25" customHeight="1" x14ac:dyDescent="0.2">
      <c r="A22" s="177">
        <v>47</v>
      </c>
      <c r="B22" s="177" t="s">
        <v>172</v>
      </c>
      <c r="C22" s="88">
        <v>71909237</v>
      </c>
      <c r="D22" s="190">
        <f>+D21-C17</f>
        <v>0</v>
      </c>
    </row>
    <row r="23" spans="1:4" s="3" customFormat="1" ht="83.25" customHeight="1" x14ac:dyDescent="0.2">
      <c r="A23" s="177">
        <v>51</v>
      </c>
      <c r="B23" s="177" t="s">
        <v>195</v>
      </c>
      <c r="C23" s="88">
        <v>961520285</v>
      </c>
    </row>
    <row r="24" spans="1:4" s="3" customFormat="1" ht="101.25" customHeight="1" x14ac:dyDescent="0.2">
      <c r="A24" s="177">
        <v>52</v>
      </c>
      <c r="B24" s="177" t="s">
        <v>171</v>
      </c>
      <c r="C24" s="88">
        <v>542746334</v>
      </c>
    </row>
    <row r="25" spans="1:4" s="3" customFormat="1" ht="70.5" customHeight="1" x14ac:dyDescent="0.2">
      <c r="A25" s="177">
        <v>69</v>
      </c>
      <c r="B25" s="177" t="s">
        <v>200</v>
      </c>
      <c r="C25" s="88">
        <v>38565391</v>
      </c>
    </row>
    <row r="26" spans="1:4" s="3" customFormat="1" ht="93" customHeight="1" x14ac:dyDescent="0.2">
      <c r="A26" s="177">
        <v>71</v>
      </c>
      <c r="B26" s="177" t="s">
        <v>205</v>
      </c>
      <c r="C26" s="88">
        <v>189394280</v>
      </c>
    </row>
    <row r="27" spans="1:4" s="3" customFormat="1" ht="24.75" customHeight="1" x14ac:dyDescent="0.2">
      <c r="A27" s="177">
        <v>73</v>
      </c>
      <c r="B27" s="327" t="s">
        <v>224</v>
      </c>
      <c r="C27" s="88">
        <v>521150591</v>
      </c>
      <c r="D27" s="190"/>
    </row>
    <row r="28" spans="1:4" s="3" customFormat="1" ht="24.75" customHeight="1" x14ac:dyDescent="0.2">
      <c r="A28" s="177"/>
      <c r="B28" s="328"/>
      <c r="C28" s="88">
        <v>509270900.13</v>
      </c>
      <c r="D28" s="190"/>
    </row>
    <row r="29" spans="1:4" s="3" customFormat="1" ht="24.75" customHeight="1" x14ac:dyDescent="0.2">
      <c r="A29" s="177"/>
      <c r="B29" s="177" t="s">
        <v>220</v>
      </c>
      <c r="C29" s="88">
        <v>300000000</v>
      </c>
      <c r="D29" s="190"/>
    </row>
    <row r="30" spans="1:4" s="3" customFormat="1" ht="76.5" customHeight="1" x14ac:dyDescent="0.2">
      <c r="A30" s="177"/>
      <c r="B30" s="177" t="s">
        <v>206</v>
      </c>
      <c r="C30" s="88">
        <f>486982216+1427857784</f>
        <v>1914840000</v>
      </c>
      <c r="D30" s="190"/>
    </row>
    <row r="31" spans="1:4" s="3" customFormat="1" ht="36" customHeight="1" x14ac:dyDescent="0.2">
      <c r="A31" s="177"/>
      <c r="B31" s="177" t="s">
        <v>176</v>
      </c>
      <c r="C31" s="88">
        <f>3775956060.95+3629645160</f>
        <v>7405601220.9499998</v>
      </c>
      <c r="D31" s="230"/>
    </row>
    <row r="32" spans="1:4" s="3" customFormat="1" ht="53.25" customHeight="1" x14ac:dyDescent="0.2">
      <c r="A32" s="177"/>
      <c r="B32" s="177" t="s">
        <v>219</v>
      </c>
      <c r="C32" s="88">
        <v>1000000000</v>
      </c>
      <c r="D32" s="230"/>
    </row>
    <row r="33" spans="1:12" s="3" customFormat="1" ht="5.25" customHeight="1" x14ac:dyDescent="0.25">
      <c r="A33" s="5"/>
      <c r="B33" s="5"/>
      <c r="C33" s="5"/>
    </row>
    <row r="34" spans="1:12" s="3" customFormat="1" ht="18.75" x14ac:dyDescent="0.2">
      <c r="A34" s="294" t="s">
        <v>127</v>
      </c>
      <c r="B34" s="294"/>
      <c r="C34" s="166">
        <f>SUM(C20:C33)</f>
        <v>13740822833.08</v>
      </c>
      <c r="D34" s="110"/>
      <c r="E34" s="110"/>
      <c r="F34" s="110"/>
      <c r="G34" s="110"/>
      <c r="H34" s="110"/>
      <c r="I34" s="110"/>
      <c r="J34" s="110"/>
      <c r="K34" s="110"/>
      <c r="L34" s="110"/>
    </row>
    <row r="35" spans="1:12" s="3" customFormat="1" ht="16.5" customHeight="1" x14ac:dyDescent="0.2">
      <c r="C35" s="35"/>
    </row>
    <row r="36" spans="1:12" s="3" customFormat="1" ht="30" customHeight="1" x14ac:dyDescent="0.2">
      <c r="A36" s="283" t="s">
        <v>70</v>
      </c>
      <c r="B36" s="283"/>
      <c r="C36" s="283"/>
    </row>
    <row r="37" spans="1:12" s="3" customFormat="1" ht="15" customHeight="1" x14ac:dyDescent="0.2">
      <c r="A37" s="61"/>
      <c r="B37" s="61"/>
      <c r="C37" s="61"/>
    </row>
    <row r="38" spans="1:12" s="1" customFormat="1" ht="15" customHeight="1" x14ac:dyDescent="0.25">
      <c r="A38" s="174" t="s">
        <v>157</v>
      </c>
      <c r="B38" s="174" t="s">
        <v>133</v>
      </c>
      <c r="C38" s="126" t="s">
        <v>134</v>
      </c>
    </row>
    <row r="39" spans="1:12" s="3" customFormat="1" ht="38.25" customHeight="1" x14ac:dyDescent="0.2">
      <c r="A39" s="177">
        <v>44</v>
      </c>
      <c r="B39" s="177" t="s">
        <v>173</v>
      </c>
      <c r="C39" s="88">
        <v>71338430</v>
      </c>
    </row>
    <row r="40" spans="1:12" s="3" customFormat="1" ht="53.25" customHeight="1" x14ac:dyDescent="0.2">
      <c r="A40" s="177">
        <v>62</v>
      </c>
      <c r="B40" s="177" t="s">
        <v>198</v>
      </c>
      <c r="C40" s="88">
        <v>51350880</v>
      </c>
      <c r="D40" s="165"/>
    </row>
    <row r="41" spans="1:12" s="3" customFormat="1" ht="33.75" customHeight="1" x14ac:dyDescent="0.2">
      <c r="A41" s="181">
        <v>63</v>
      </c>
      <c r="B41" s="177" t="s">
        <v>197</v>
      </c>
      <c r="C41" s="88">
        <v>81362400</v>
      </c>
      <c r="D41" s="190"/>
    </row>
    <row r="42" spans="1:12" s="3" customFormat="1" ht="65.25" customHeight="1" x14ac:dyDescent="0.2">
      <c r="A42" s="181">
        <v>67</v>
      </c>
      <c r="B42" s="177" t="s">
        <v>196</v>
      </c>
      <c r="C42" s="88">
        <v>75452248</v>
      </c>
    </row>
    <row r="43" spans="1:12" s="3" customFormat="1" ht="30" customHeight="1" x14ac:dyDescent="0.2">
      <c r="A43" s="181"/>
      <c r="B43" s="177" t="s">
        <v>199</v>
      </c>
      <c r="C43" s="88">
        <v>14277235.27</v>
      </c>
    </row>
    <row r="44" spans="1:12" s="3" customFormat="1" ht="5.25" customHeight="1" x14ac:dyDescent="0.25">
      <c r="A44" s="5"/>
      <c r="B44" s="5"/>
      <c r="C44" s="5"/>
    </row>
    <row r="45" spans="1:12" s="3" customFormat="1" ht="18.75" x14ac:dyDescent="0.2">
      <c r="A45" s="294" t="s">
        <v>128</v>
      </c>
      <c r="B45" s="294"/>
      <c r="C45" s="166">
        <f>SUM(C39:C44)</f>
        <v>293781193.26999998</v>
      </c>
      <c r="D45" s="110"/>
      <c r="E45" s="110"/>
      <c r="F45" s="110"/>
      <c r="G45" s="110"/>
      <c r="H45" s="110"/>
      <c r="I45" s="110"/>
      <c r="J45" s="110"/>
      <c r="K45" s="110"/>
      <c r="L45" s="110"/>
    </row>
    <row r="46" spans="1:12" s="5" customFormat="1" ht="15" customHeight="1" x14ac:dyDescent="0.25"/>
    <row r="47" spans="1:12" s="3" customFormat="1" ht="19.5" customHeight="1" x14ac:dyDescent="0.2">
      <c r="A47" s="286" t="s">
        <v>108</v>
      </c>
      <c r="B47" s="287"/>
      <c r="C47" s="112">
        <f>+C34+C45</f>
        <v>14034604026.35</v>
      </c>
    </row>
    <row r="48" spans="1:12" s="3" customFormat="1" ht="19.5" customHeight="1" x14ac:dyDescent="0.2">
      <c r="A48" s="12"/>
      <c r="B48" s="12"/>
      <c r="C48" s="49"/>
    </row>
    <row r="49" spans="1:7" s="3" customFormat="1" ht="48.75" hidden="1" customHeight="1" x14ac:dyDescent="0.2">
      <c r="A49" s="12"/>
      <c r="B49" s="12"/>
      <c r="C49" s="49"/>
    </row>
    <row r="52" spans="1:7" ht="15.6" customHeight="1" x14ac:dyDescent="0.25">
      <c r="G52" s="124"/>
    </row>
  </sheetData>
  <mergeCells count="17">
    <mergeCell ref="A2:C2"/>
    <mergeCell ref="A4:C4"/>
    <mergeCell ref="A6:C6"/>
    <mergeCell ref="A36:C36"/>
    <mergeCell ref="A8:B8"/>
    <mergeCell ref="A9:B9"/>
    <mergeCell ref="A10:B10"/>
    <mergeCell ref="A14:B14"/>
    <mergeCell ref="A11:B11"/>
    <mergeCell ref="A12:B12"/>
    <mergeCell ref="A13:B13"/>
    <mergeCell ref="A15:B15"/>
    <mergeCell ref="B27:B28"/>
    <mergeCell ref="A45:B45"/>
    <mergeCell ref="A34:B34"/>
    <mergeCell ref="A17:B17"/>
    <mergeCell ref="A47:B47"/>
  </mergeCells>
  <printOptions horizontalCentered="1"/>
  <pageMargins left="1.1811023622047245" right="0.78740157480314965" top="1.1811023622047245" bottom="1.1811023622047245" header="0" footer="0"/>
  <pageSetup scale="61"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8"/>
  <sheetViews>
    <sheetView view="pageBreakPreview" topLeftCell="B1"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7.28515625" style="4" customWidth="1"/>
    <col min="3" max="3" width="30.42578125" style="10" customWidth="1"/>
    <col min="4" max="4" width="30.42578125" style="10" hidden="1" customWidth="1"/>
    <col min="5" max="5" width="27.28515625" customWidth="1"/>
  </cols>
  <sheetData>
    <row r="1" spans="1:4" s="3" customFormat="1" ht="90.75" customHeight="1" x14ac:dyDescent="0.2">
      <c r="A1" s="12"/>
      <c r="B1" s="12"/>
      <c r="C1" s="49"/>
      <c r="D1" s="210"/>
    </row>
    <row r="2" spans="1:4" s="3" customFormat="1" ht="20.25" customHeight="1" x14ac:dyDescent="0.3">
      <c r="A2" s="332" t="s">
        <v>50</v>
      </c>
      <c r="B2" s="333"/>
      <c r="C2" s="334"/>
      <c r="D2" s="208"/>
    </row>
    <row r="3" spans="1:4" s="3" customFormat="1" ht="13.5" customHeight="1" x14ac:dyDescent="0.2">
      <c r="A3" s="31"/>
      <c r="B3" s="31"/>
      <c r="C3" s="48"/>
      <c r="D3" s="211"/>
    </row>
    <row r="4" spans="1:4" s="3" customFormat="1" ht="135.75" customHeight="1" x14ac:dyDescent="0.2">
      <c r="A4" s="337" t="s">
        <v>51</v>
      </c>
      <c r="B4" s="338"/>
      <c r="C4" s="339"/>
      <c r="D4" s="207"/>
    </row>
    <row r="5" spans="1:4" s="3" customFormat="1" ht="6.75" customHeight="1" x14ac:dyDescent="0.2">
      <c r="A5" s="31"/>
      <c r="B5" s="31"/>
      <c r="C5" s="48"/>
      <c r="D5" s="211"/>
    </row>
    <row r="6" spans="1:4" s="14" customFormat="1" ht="30" customHeight="1" x14ac:dyDescent="0.2">
      <c r="A6" s="283" t="s">
        <v>6</v>
      </c>
      <c r="B6" s="283"/>
      <c r="C6" s="283"/>
      <c r="D6" s="123"/>
    </row>
    <row r="7" spans="1:4" s="3" customFormat="1" ht="15.75" customHeight="1" x14ac:dyDescent="0.2">
      <c r="A7" s="40"/>
      <c r="B7" s="40"/>
      <c r="C7" s="77"/>
      <c r="D7" s="15"/>
    </row>
    <row r="8" spans="1:4" s="3" customFormat="1" ht="16.5" customHeight="1" x14ac:dyDescent="0.2">
      <c r="A8" s="295" t="s">
        <v>68</v>
      </c>
      <c r="B8" s="296"/>
      <c r="C8" s="128">
        <v>600000000</v>
      </c>
      <c r="D8" s="212"/>
    </row>
    <row r="9" spans="1:4" s="3" customFormat="1" ht="16.5" customHeight="1" x14ac:dyDescent="0.2">
      <c r="A9" s="295" t="s">
        <v>69</v>
      </c>
      <c r="B9" s="296"/>
      <c r="C9" s="128">
        <v>600000000</v>
      </c>
      <c r="D9" s="212"/>
    </row>
    <row r="10" spans="1:4" s="59" customFormat="1" ht="16.5" customHeight="1" x14ac:dyDescent="0.25">
      <c r="A10" s="295" t="s">
        <v>131</v>
      </c>
      <c r="B10" s="296"/>
      <c r="C10" s="125">
        <v>81459469</v>
      </c>
      <c r="D10" s="213"/>
    </row>
    <row r="11" spans="1:4" s="59" customFormat="1" ht="16.5" customHeight="1" x14ac:dyDescent="0.25">
      <c r="A11" s="284" t="s">
        <v>158</v>
      </c>
      <c r="B11" s="321"/>
      <c r="C11" s="125">
        <f>+Presupuesto!H18</f>
        <v>756826778.22000003</v>
      </c>
      <c r="D11" s="213"/>
    </row>
    <row r="12" spans="1:4" s="59" customFormat="1" ht="30.75" customHeight="1" x14ac:dyDescent="0.25">
      <c r="A12" s="284" t="s">
        <v>167</v>
      </c>
      <c r="B12" s="285"/>
      <c r="C12" s="125">
        <f>+Presupuesto!H19</f>
        <v>126315905.47</v>
      </c>
      <c r="D12" s="213"/>
    </row>
    <row r="13" spans="1:4" s="59" customFormat="1" ht="15.75" x14ac:dyDescent="0.25">
      <c r="A13" s="284" t="s">
        <v>221</v>
      </c>
      <c r="B13" s="285"/>
      <c r="C13" s="125">
        <f>+Presupuesto!L18</f>
        <v>7003279826</v>
      </c>
      <c r="D13" s="213"/>
    </row>
    <row r="14" spans="1:4" s="59" customFormat="1" ht="15.75" x14ac:dyDescent="0.25">
      <c r="A14" s="284" t="s">
        <v>222</v>
      </c>
      <c r="B14" s="285"/>
      <c r="C14" s="125">
        <f>+Presupuesto!M18</f>
        <v>473934410</v>
      </c>
      <c r="D14" s="213"/>
    </row>
    <row r="15" spans="1:4" s="3" customFormat="1" ht="3.75" customHeight="1" x14ac:dyDescent="0.2">
      <c r="A15" s="335"/>
      <c r="B15" s="336"/>
      <c r="C15" s="77"/>
      <c r="D15" s="15"/>
    </row>
    <row r="16" spans="1:4" s="59" customFormat="1" ht="19.5" customHeight="1" x14ac:dyDescent="0.25">
      <c r="A16" s="304" t="s">
        <v>108</v>
      </c>
      <c r="B16" s="305"/>
      <c r="C16" s="98">
        <f>SUM(C8:C15)</f>
        <v>9641816388.6900005</v>
      </c>
      <c r="D16" s="158"/>
    </row>
    <row r="17" spans="1:13" s="59" customFormat="1" ht="15" customHeight="1" x14ac:dyDescent="0.25">
      <c r="C17" s="37"/>
      <c r="D17" s="116"/>
    </row>
    <row r="18" spans="1:13" s="1" customFormat="1" ht="15.75" customHeight="1" x14ac:dyDescent="0.25">
      <c r="A18" s="174" t="s">
        <v>157</v>
      </c>
      <c r="B18" s="174" t="s">
        <v>133</v>
      </c>
      <c r="C18" s="126" t="s">
        <v>134</v>
      </c>
      <c r="D18" s="209"/>
    </row>
    <row r="19" spans="1:13" s="3" customFormat="1" ht="46.5" customHeight="1" x14ac:dyDescent="0.2">
      <c r="A19" s="177">
        <v>7</v>
      </c>
      <c r="B19" s="177" t="s">
        <v>227</v>
      </c>
      <c r="C19" s="88">
        <f>800000000+473934000</f>
        <v>1273934000</v>
      </c>
      <c r="D19" s="113"/>
    </row>
    <row r="20" spans="1:13" s="3" customFormat="1" ht="46.5" customHeight="1" x14ac:dyDescent="0.2">
      <c r="A20" s="177">
        <v>8</v>
      </c>
      <c r="B20" s="177" t="s">
        <v>145</v>
      </c>
      <c r="C20" s="88">
        <f>153000000+200000000+1115000000</f>
        <v>1468000000</v>
      </c>
      <c r="D20" s="113"/>
    </row>
    <row r="21" spans="1:13" s="3" customFormat="1" ht="33" customHeight="1" x14ac:dyDescent="0.2">
      <c r="A21" s="177">
        <v>9</v>
      </c>
      <c r="B21" s="177" t="s">
        <v>181</v>
      </c>
      <c r="C21" s="88">
        <v>600000000</v>
      </c>
      <c r="D21" s="113">
        <v>200000000</v>
      </c>
    </row>
    <row r="22" spans="1:13" s="3" customFormat="1" ht="51" customHeight="1" x14ac:dyDescent="0.2">
      <c r="A22" s="177">
        <v>10</v>
      </c>
      <c r="B22" s="177" t="s">
        <v>151</v>
      </c>
      <c r="C22" s="88">
        <f>147000000+556826778.22+814345416+473934820</f>
        <v>1992107014.22</v>
      </c>
      <c r="D22" s="113"/>
    </row>
    <row r="23" spans="1:13" s="3" customFormat="1" ht="5.25" customHeight="1" x14ac:dyDescent="0.25">
      <c r="A23" s="5"/>
      <c r="B23" s="5"/>
      <c r="C23" s="5"/>
      <c r="D23" s="5"/>
    </row>
    <row r="24" spans="1:13" s="3" customFormat="1" ht="18.75" customHeight="1" x14ac:dyDescent="0.2">
      <c r="A24" s="294" t="s">
        <v>129</v>
      </c>
      <c r="B24" s="294"/>
      <c r="C24" s="166">
        <f>SUM(C19:C23)</f>
        <v>5334041014.2200003</v>
      </c>
      <c r="D24" s="166"/>
      <c r="E24" s="110"/>
      <c r="F24" s="110"/>
      <c r="G24" s="110"/>
      <c r="H24" s="110"/>
      <c r="I24" s="110"/>
      <c r="J24" s="110"/>
      <c r="K24" s="110"/>
      <c r="L24" s="110"/>
      <c r="M24" s="110"/>
    </row>
    <row r="25" spans="1:13" s="3" customFormat="1" ht="17.25" customHeight="1" x14ac:dyDescent="0.2">
      <c r="A25" s="23"/>
      <c r="B25" s="23"/>
      <c r="C25" s="46"/>
      <c r="D25" s="214"/>
    </row>
    <row r="26" spans="1:13" s="3" customFormat="1" ht="29.25" customHeight="1" x14ac:dyDescent="0.2">
      <c r="A26" s="283" t="s">
        <v>59</v>
      </c>
      <c r="B26" s="283"/>
      <c r="C26" s="283"/>
      <c r="D26" s="123"/>
    </row>
    <row r="27" spans="1:13" s="3" customFormat="1" ht="12.75" customHeight="1" x14ac:dyDescent="0.2">
      <c r="A27" s="61"/>
      <c r="B27" s="61"/>
      <c r="C27" s="62"/>
      <c r="D27" s="61"/>
    </row>
    <row r="28" spans="1:13" s="1" customFormat="1" ht="15" customHeight="1" x14ac:dyDescent="0.25">
      <c r="A28" s="174" t="s">
        <v>157</v>
      </c>
      <c r="B28" s="174" t="s">
        <v>133</v>
      </c>
      <c r="C28" s="126" t="s">
        <v>134</v>
      </c>
      <c r="D28" s="209"/>
    </row>
    <row r="29" spans="1:13" s="3" customFormat="1" ht="54.6" customHeight="1" x14ac:dyDescent="0.2">
      <c r="A29" s="177">
        <v>60</v>
      </c>
      <c r="B29" s="177" t="s">
        <v>150</v>
      </c>
      <c r="C29" s="88">
        <v>53573800</v>
      </c>
      <c r="D29" s="113"/>
    </row>
    <row r="30" spans="1:13" s="3" customFormat="1" ht="73.5" customHeight="1" x14ac:dyDescent="0.2">
      <c r="A30" s="177">
        <v>66</v>
      </c>
      <c r="B30" s="177" t="s">
        <v>203</v>
      </c>
      <c r="C30" s="88">
        <v>32472444</v>
      </c>
      <c r="D30" s="113"/>
    </row>
    <row r="31" spans="1:13" s="3" customFormat="1" ht="49.5" customHeight="1" x14ac:dyDescent="0.2">
      <c r="A31" s="177"/>
      <c r="B31" s="177" t="s">
        <v>223</v>
      </c>
      <c r="C31" s="88">
        <f>3900000000+121729130.47</f>
        <v>4021729130.4699998</v>
      </c>
      <c r="D31" s="113"/>
    </row>
    <row r="32" spans="1:13" s="3" customFormat="1" ht="5.25" customHeight="1" x14ac:dyDescent="0.25">
      <c r="A32" s="5"/>
      <c r="B32" s="5"/>
      <c r="C32" s="5"/>
      <c r="D32" s="5"/>
    </row>
    <row r="33" spans="1:13" s="3" customFormat="1" ht="18.75" customHeight="1" x14ac:dyDescent="0.2">
      <c r="A33" s="294" t="s">
        <v>130</v>
      </c>
      <c r="B33" s="294"/>
      <c r="C33" s="166">
        <f>SUM(C29:C31)</f>
        <v>4107775374.4699998</v>
      </c>
      <c r="D33" s="166"/>
      <c r="E33" s="110"/>
      <c r="F33" s="110"/>
      <c r="G33" s="110"/>
      <c r="H33" s="110"/>
      <c r="I33" s="110"/>
      <c r="J33" s="110"/>
      <c r="K33" s="110"/>
      <c r="L33" s="110"/>
      <c r="M33" s="110"/>
    </row>
    <row r="34" spans="1:13" s="3" customFormat="1" ht="17.25" customHeight="1" x14ac:dyDescent="0.2">
      <c r="A34" s="63"/>
      <c r="B34" s="63"/>
      <c r="C34" s="64"/>
      <c r="D34" s="215"/>
    </row>
    <row r="35" spans="1:13" s="3" customFormat="1" ht="19.5" customHeight="1" x14ac:dyDescent="0.2">
      <c r="A35" s="304" t="s">
        <v>108</v>
      </c>
      <c r="B35" s="305"/>
      <c r="C35" s="98">
        <f>C24+C33</f>
        <v>9441816388.6900005</v>
      </c>
      <c r="D35" s="158"/>
    </row>
    <row r="36" spans="1:13" s="3" customFormat="1" ht="6.75" customHeight="1" x14ac:dyDescent="0.2">
      <c r="A36" s="22"/>
      <c r="B36" s="22"/>
      <c r="C36" s="47"/>
      <c r="D36" s="22"/>
    </row>
    <row r="38" spans="1:13" ht="15.6" customHeight="1" x14ac:dyDescent="0.25">
      <c r="H38" s="124"/>
    </row>
  </sheetData>
  <mergeCells count="16">
    <mergeCell ref="A33:B33"/>
    <mergeCell ref="A35:B35"/>
    <mergeCell ref="A4:C4"/>
    <mergeCell ref="A6:C6"/>
    <mergeCell ref="A26:C26"/>
    <mergeCell ref="A16:B16"/>
    <mergeCell ref="A24:B24"/>
    <mergeCell ref="A11:B11"/>
    <mergeCell ref="A12:B12"/>
    <mergeCell ref="A2:C2"/>
    <mergeCell ref="A8:B8"/>
    <mergeCell ref="A9:B9"/>
    <mergeCell ref="A10:B10"/>
    <mergeCell ref="A15:B15"/>
    <mergeCell ref="A13:B13"/>
    <mergeCell ref="A14:B14"/>
  </mergeCells>
  <printOptions horizontalCentered="1"/>
  <pageMargins left="1.1811023622047245" right="0.78740157480314965" top="1.1811023622047245" bottom="1.1811023622047245" header="0" footer="0"/>
  <pageSetup paperSize="123" scale="55" fitToWidth="0" orientation="portrait" r:id="rId1"/>
  <rowBreaks count="1" manualBreakCount="1">
    <brk id="2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view="pageBreakPreview" topLeftCell="B8" zoomScaleNormal="140" zoomScaleSheetLayoutView="100" workbookViewId="0">
      <selection sqref="A1:G52"/>
    </sheetView>
  </sheetViews>
  <sheetFormatPr baseColWidth="10" defaultColWidth="11.42578125" defaultRowHeight="15" x14ac:dyDescent="0.25"/>
  <cols>
    <col min="1" max="1" width="6" style="4" hidden="1" customWidth="1"/>
    <col min="2" max="2" width="54.5703125" style="4" customWidth="1"/>
    <col min="3" max="3" width="30.42578125" style="10" customWidth="1"/>
    <col min="4" max="4" width="27.28515625" customWidth="1"/>
  </cols>
  <sheetData>
    <row r="1" spans="1:3" s="3" customFormat="1" ht="90" customHeight="1" x14ac:dyDescent="0.2">
      <c r="A1" s="340"/>
      <c r="B1" s="341"/>
      <c r="C1" s="342"/>
    </row>
    <row r="2" spans="1:3" s="3" customFormat="1" ht="11.25" customHeight="1" x14ac:dyDescent="0.2">
      <c r="A2" s="30"/>
      <c r="B2" s="30"/>
      <c r="C2" s="44"/>
    </row>
    <row r="3" spans="1:3" s="3" customFormat="1" ht="20.25" customHeight="1" x14ac:dyDescent="0.3">
      <c r="A3" s="332" t="s">
        <v>52</v>
      </c>
      <c r="B3" s="333"/>
      <c r="C3" s="334"/>
    </row>
    <row r="4" spans="1:3" s="3" customFormat="1" ht="27" customHeight="1" x14ac:dyDescent="0.2">
      <c r="A4" s="32"/>
      <c r="B4" s="32"/>
      <c r="C4" s="45"/>
    </row>
    <row r="5" spans="1:3" s="3" customFormat="1" ht="112.5" customHeight="1" x14ac:dyDescent="0.2">
      <c r="A5" s="322" t="s">
        <v>96</v>
      </c>
      <c r="B5" s="323"/>
      <c r="C5" s="324"/>
    </row>
    <row r="6" spans="1:3" s="3" customFormat="1" ht="11.25" customHeight="1" x14ac:dyDescent="0.2">
      <c r="A6" s="30"/>
      <c r="B6" s="30"/>
      <c r="C6" s="44"/>
    </row>
    <row r="7" spans="1:3" s="3" customFormat="1" ht="30" customHeight="1" x14ac:dyDescent="0.2">
      <c r="A7" s="283" t="s">
        <v>104</v>
      </c>
      <c r="B7" s="283"/>
      <c r="C7" s="283"/>
    </row>
    <row r="8" spans="1:3" s="3" customFormat="1" ht="15" customHeight="1" x14ac:dyDescent="0.2">
      <c r="A8" s="15"/>
      <c r="B8" s="15"/>
      <c r="C8" s="40"/>
    </row>
    <row r="9" spans="1:3" s="3" customFormat="1" ht="20.100000000000001" customHeight="1" x14ac:dyDescent="0.2">
      <c r="A9" s="295" t="s">
        <v>71</v>
      </c>
      <c r="B9" s="296"/>
      <c r="C9" s="128">
        <v>1786930539</v>
      </c>
    </row>
    <row r="10" spans="1:3" s="3" customFormat="1" ht="20.100000000000001" customHeight="1" x14ac:dyDescent="0.2">
      <c r="A10" s="295" t="s">
        <v>212</v>
      </c>
      <c r="B10" s="296"/>
      <c r="C10" s="128">
        <f>+Presupuesto!L20</f>
        <v>500000000</v>
      </c>
    </row>
    <row r="11" spans="1:3" s="3" customFormat="1" ht="7.5" customHeight="1" x14ac:dyDescent="0.2">
      <c r="A11" s="81"/>
      <c r="B11" s="81"/>
      <c r="C11" s="86"/>
    </row>
    <row r="12" spans="1:3" s="3" customFormat="1" ht="20.100000000000001" customHeight="1" x14ac:dyDescent="0.2">
      <c r="A12" s="286" t="s">
        <v>38</v>
      </c>
      <c r="B12" s="287"/>
      <c r="C12" s="164">
        <f>SUM(C9:C10)</f>
        <v>2286930539</v>
      </c>
    </row>
    <row r="13" spans="1:3" s="3" customFormat="1" ht="15.75" customHeight="1" x14ac:dyDescent="0.2">
      <c r="A13" s="19"/>
      <c r="B13" s="19"/>
      <c r="C13" s="43"/>
    </row>
    <row r="14" spans="1:3" s="1" customFormat="1" ht="15" customHeight="1" x14ac:dyDescent="0.25">
      <c r="A14" s="174" t="s">
        <v>157</v>
      </c>
      <c r="B14" s="174" t="s">
        <v>133</v>
      </c>
      <c r="C14" s="126" t="s">
        <v>134</v>
      </c>
    </row>
    <row r="15" spans="1:3" s="59" customFormat="1" ht="49.5" customHeight="1" x14ac:dyDescent="0.25">
      <c r="A15" s="176">
        <v>1</v>
      </c>
      <c r="B15" s="176" t="s">
        <v>109</v>
      </c>
      <c r="C15" s="88">
        <v>460000000</v>
      </c>
    </row>
    <row r="16" spans="1:3" s="59" customFormat="1" ht="49.5" customHeight="1" x14ac:dyDescent="0.25">
      <c r="A16" s="176">
        <v>2</v>
      </c>
      <c r="B16" s="176" t="s">
        <v>110</v>
      </c>
      <c r="C16" s="88">
        <f>29079758+80000000</f>
        <v>109079758</v>
      </c>
    </row>
    <row r="17" spans="1:3" s="59" customFormat="1" ht="49.5" customHeight="1" x14ac:dyDescent="0.25">
      <c r="A17" s="176">
        <v>3</v>
      </c>
      <c r="B17" s="176" t="s">
        <v>90</v>
      </c>
      <c r="C17" s="88">
        <f>388850000+300000000</f>
        <v>688850000</v>
      </c>
    </row>
    <row r="18" spans="1:3" s="59" customFormat="1" ht="39" customHeight="1" x14ac:dyDescent="0.25">
      <c r="A18" s="176">
        <v>4</v>
      </c>
      <c r="B18" s="176" t="s">
        <v>111</v>
      </c>
      <c r="C18" s="88">
        <f>193000000+120000000</f>
        <v>313000000</v>
      </c>
    </row>
    <row r="19" spans="1:3" s="59" customFormat="1" ht="49.5" customHeight="1" x14ac:dyDescent="0.25">
      <c r="A19" s="176">
        <v>5</v>
      </c>
      <c r="B19" s="176" t="s">
        <v>228</v>
      </c>
      <c r="C19" s="88">
        <v>716000781</v>
      </c>
    </row>
    <row r="20" spans="1:3" s="3" customFormat="1" ht="15" customHeight="1" x14ac:dyDescent="0.25">
      <c r="A20" s="65"/>
      <c r="B20" s="65"/>
      <c r="C20" s="165"/>
    </row>
    <row r="21" spans="1:3" s="3" customFormat="1" ht="20.25" customHeight="1" x14ac:dyDescent="0.2">
      <c r="A21" s="286" t="s">
        <v>38</v>
      </c>
      <c r="B21" s="287"/>
      <c r="C21" s="164">
        <f>SUM(C15:C19)</f>
        <v>2286930539</v>
      </c>
    </row>
    <row r="22" spans="1:3" x14ac:dyDescent="0.25">
      <c r="A22" s="65"/>
      <c r="B22" s="65"/>
    </row>
    <row r="33" spans="7:7" ht="15.6" customHeight="1" x14ac:dyDescent="0.25">
      <c r="G33" s="124"/>
    </row>
  </sheetData>
  <mergeCells count="8">
    <mergeCell ref="A21:B21"/>
    <mergeCell ref="A12:B12"/>
    <mergeCell ref="A7:C7"/>
    <mergeCell ref="A1:C1"/>
    <mergeCell ref="A3:C3"/>
    <mergeCell ref="A5:C5"/>
    <mergeCell ref="A9:B9"/>
    <mergeCell ref="A10:B10"/>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2"/>
  <sheetViews>
    <sheetView tabSelected="1" view="pageBreakPreview" topLeftCell="B8"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28515625" customWidth="1"/>
  </cols>
  <sheetData>
    <row r="1" spans="1:3" s="3" customFormat="1" ht="90" customHeight="1" x14ac:dyDescent="0.25">
      <c r="A1" s="103"/>
      <c r="B1" s="103"/>
      <c r="C1" s="104"/>
    </row>
    <row r="2" spans="1:3" s="3" customFormat="1" x14ac:dyDescent="0.25">
      <c r="A2" s="65"/>
      <c r="B2" s="65"/>
      <c r="C2" s="39"/>
    </row>
    <row r="3" spans="1:3" s="3" customFormat="1" ht="42" customHeight="1" x14ac:dyDescent="0.2">
      <c r="A3" s="343" t="s">
        <v>74</v>
      </c>
      <c r="B3" s="344"/>
      <c r="C3" s="345"/>
    </row>
    <row r="4" spans="1:3" s="3" customFormat="1" ht="27" customHeight="1" x14ac:dyDescent="0.25">
      <c r="A4" s="65"/>
      <c r="B4" s="65"/>
      <c r="C4" s="39"/>
    </row>
    <row r="5" spans="1:3" s="3" customFormat="1" ht="71.25" customHeight="1" x14ac:dyDescent="0.2">
      <c r="A5" s="346" t="s">
        <v>53</v>
      </c>
      <c r="B5" s="347"/>
      <c r="C5" s="348"/>
    </row>
    <row r="6" spans="1:3" s="3" customFormat="1" x14ac:dyDescent="0.25">
      <c r="A6" s="65"/>
      <c r="B6" s="65"/>
      <c r="C6" s="39"/>
    </row>
    <row r="7" spans="1:3" s="3" customFormat="1" ht="45" customHeight="1" x14ac:dyDescent="0.2">
      <c r="A7" s="283" t="s">
        <v>72</v>
      </c>
      <c r="B7" s="283"/>
      <c r="C7" s="283"/>
    </row>
    <row r="8" spans="1:3" s="3" customFormat="1" ht="15" customHeight="1" x14ac:dyDescent="0.2">
      <c r="A8" s="15"/>
      <c r="B8" s="15"/>
      <c r="C8" s="40"/>
    </row>
    <row r="9" spans="1:3" s="3" customFormat="1" ht="20.100000000000001" customHeight="1" x14ac:dyDescent="0.2">
      <c r="A9" s="325" t="s">
        <v>107</v>
      </c>
      <c r="B9" s="326"/>
      <c r="C9" s="128">
        <v>120000000</v>
      </c>
    </row>
    <row r="10" spans="1:3" s="3" customFormat="1" ht="4.5" customHeight="1" x14ac:dyDescent="0.2">
      <c r="A10" s="17"/>
      <c r="B10" s="17"/>
      <c r="C10" s="58"/>
    </row>
    <row r="11" spans="1:3" s="59" customFormat="1" ht="20.100000000000001" customHeight="1" x14ac:dyDescent="0.25">
      <c r="A11" s="288" t="s">
        <v>34</v>
      </c>
      <c r="B11" s="289"/>
      <c r="C11" s="160">
        <f>SUM(C9:C10)</f>
        <v>120000000</v>
      </c>
    </row>
    <row r="12" spans="1:3" s="59" customFormat="1" ht="15" customHeight="1" x14ac:dyDescent="0.25">
      <c r="A12" s="17"/>
      <c r="B12" s="17"/>
      <c r="C12" s="58"/>
    </row>
    <row r="13" spans="1:3" s="1" customFormat="1" ht="18.75" customHeight="1" x14ac:dyDescent="0.25">
      <c r="A13" s="174" t="s">
        <v>157</v>
      </c>
      <c r="B13" s="174" t="s">
        <v>133</v>
      </c>
      <c r="C13" s="126" t="s">
        <v>134</v>
      </c>
    </row>
    <row r="14" spans="1:3" s="59" customFormat="1" ht="30" customHeight="1" x14ac:dyDescent="0.25">
      <c r="A14" s="176">
        <v>13</v>
      </c>
      <c r="B14" s="176" t="s">
        <v>139</v>
      </c>
      <c r="C14" s="161">
        <v>120000000</v>
      </c>
    </row>
    <row r="15" spans="1:3" s="3" customFormat="1" ht="15" customHeight="1" x14ac:dyDescent="0.25">
      <c r="A15" s="65"/>
      <c r="B15" s="65"/>
      <c r="C15" s="162"/>
    </row>
    <row r="16" spans="1:3" s="3" customFormat="1" ht="18.75" x14ac:dyDescent="0.2">
      <c r="A16" s="288" t="s">
        <v>34</v>
      </c>
      <c r="B16" s="289"/>
      <c r="C16" s="163">
        <f>SUM(C14:C14)</f>
        <v>120000000</v>
      </c>
    </row>
    <row r="17" spans="1:7" s="3" customFormat="1" ht="76.5" customHeight="1" x14ac:dyDescent="0.25">
      <c r="A17" s="65"/>
      <c r="B17" s="65"/>
      <c r="C17" s="39"/>
    </row>
    <row r="18" spans="1:7" s="3" customFormat="1" ht="63" customHeight="1" x14ac:dyDescent="0.25">
      <c r="A18" s="65"/>
      <c r="B18" s="65"/>
      <c r="C18" s="39"/>
    </row>
    <row r="19" spans="1:7" s="3" customFormat="1" ht="39" customHeight="1" x14ac:dyDescent="0.25">
      <c r="A19" s="65"/>
      <c r="B19" s="65" t="s">
        <v>33</v>
      </c>
      <c r="C19" s="39"/>
    </row>
    <row r="20" spans="1:7" s="3" customFormat="1" ht="57.75" customHeight="1" x14ac:dyDescent="0.25">
      <c r="A20" s="65"/>
      <c r="B20" s="65"/>
      <c r="C20" s="39"/>
    </row>
    <row r="21" spans="1:7" s="5" customFormat="1" x14ac:dyDescent="0.25">
      <c r="A21" s="65"/>
      <c r="B21" s="65"/>
      <c r="C21" s="9"/>
    </row>
    <row r="22" spans="1:7" x14ac:dyDescent="0.25">
      <c r="C22" s="33"/>
    </row>
    <row r="32" spans="1:7" ht="15.6" customHeight="1" x14ac:dyDescent="0.25">
      <c r="G32" s="124"/>
    </row>
  </sheetData>
  <mergeCells count="6">
    <mergeCell ref="A16:B16"/>
    <mergeCell ref="A3:C3"/>
    <mergeCell ref="A5:C5"/>
    <mergeCell ref="A7:C7"/>
    <mergeCell ref="A11:B11"/>
    <mergeCell ref="A9:B9"/>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view="pageBreakPreview" topLeftCell="B8"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28515625" customWidth="1"/>
  </cols>
  <sheetData>
    <row r="1" spans="1:3" s="3" customFormat="1" ht="90" customHeight="1" x14ac:dyDescent="0.25">
      <c r="A1" s="103"/>
      <c r="B1" s="103"/>
      <c r="C1" s="104"/>
    </row>
    <row r="2" spans="1:3" s="3" customFormat="1" ht="15.95" customHeight="1" x14ac:dyDescent="0.25">
      <c r="A2" s="65"/>
      <c r="B2" s="65"/>
      <c r="C2" s="39"/>
    </row>
    <row r="3" spans="1:3" s="3" customFormat="1" ht="15.95" customHeight="1" x14ac:dyDescent="0.25">
      <c r="A3" s="65"/>
      <c r="B3" s="65"/>
      <c r="C3" s="39"/>
    </row>
    <row r="4" spans="1:3" s="3" customFormat="1" ht="27" customHeight="1" x14ac:dyDescent="0.2">
      <c r="A4" s="349" t="s">
        <v>73</v>
      </c>
      <c r="B4" s="350"/>
      <c r="C4" s="351"/>
    </row>
    <row r="5" spans="1:3" s="3" customFormat="1" ht="19.5" customHeight="1" x14ac:dyDescent="0.25">
      <c r="A5" s="65"/>
      <c r="B5" s="65"/>
      <c r="C5" s="39"/>
    </row>
    <row r="6" spans="1:3" s="3" customFormat="1" ht="69.75" customHeight="1" x14ac:dyDescent="0.2">
      <c r="A6" s="346" t="s">
        <v>97</v>
      </c>
      <c r="B6" s="347"/>
      <c r="C6" s="348"/>
    </row>
    <row r="7" spans="1:3" s="3" customFormat="1" ht="21.75" customHeight="1" x14ac:dyDescent="0.25">
      <c r="A7" s="65"/>
      <c r="B7" s="65"/>
      <c r="C7" s="39"/>
    </row>
    <row r="8" spans="1:3" s="3" customFormat="1" ht="30" customHeight="1" x14ac:dyDescent="0.2">
      <c r="A8" s="283" t="s">
        <v>103</v>
      </c>
      <c r="B8" s="283"/>
      <c r="C8" s="283"/>
    </row>
    <row r="9" spans="1:3" s="3" customFormat="1" ht="15" customHeight="1" x14ac:dyDescent="0.2">
      <c r="A9" s="168"/>
      <c r="B9" s="168"/>
      <c r="C9" s="40"/>
    </row>
    <row r="10" spans="1:3" s="3" customFormat="1" ht="20.25" customHeight="1" x14ac:dyDescent="0.2">
      <c r="A10" s="295" t="s">
        <v>75</v>
      </c>
      <c r="B10" s="296"/>
      <c r="C10" s="128">
        <v>120000000</v>
      </c>
    </row>
    <row r="11" spans="1:3" s="3" customFormat="1" ht="4.5" customHeight="1" x14ac:dyDescent="0.2">
      <c r="A11" s="17"/>
      <c r="B11" s="17"/>
      <c r="C11" s="42"/>
    </row>
    <row r="12" spans="1:3" s="59" customFormat="1" ht="20.25" customHeight="1" x14ac:dyDescent="0.25">
      <c r="A12" s="352" t="s">
        <v>34</v>
      </c>
      <c r="B12" s="353"/>
      <c r="C12" s="159">
        <f>SUM(C10:C11)</f>
        <v>120000000</v>
      </c>
    </row>
    <row r="13" spans="1:3" s="59" customFormat="1" ht="15" customHeight="1" x14ac:dyDescent="0.25">
      <c r="A13" s="17"/>
      <c r="B13" s="17"/>
      <c r="C13" s="42"/>
    </row>
    <row r="14" spans="1:3" s="1" customFormat="1" ht="15" customHeight="1" x14ac:dyDescent="0.25">
      <c r="A14" s="174" t="s">
        <v>157</v>
      </c>
      <c r="B14" s="174" t="s">
        <v>133</v>
      </c>
      <c r="C14" s="126" t="s">
        <v>134</v>
      </c>
    </row>
    <row r="15" spans="1:3" s="16" customFormat="1" ht="30" customHeight="1" x14ac:dyDescent="0.25">
      <c r="A15" s="176">
        <v>32</v>
      </c>
      <c r="B15" s="176" t="s">
        <v>146</v>
      </c>
      <c r="C15" s="88">
        <v>120000000</v>
      </c>
    </row>
    <row r="16" spans="1:3" s="3" customFormat="1" ht="15" customHeight="1" x14ac:dyDescent="0.25">
      <c r="A16" s="65"/>
      <c r="B16" s="65"/>
      <c r="C16" s="39"/>
    </row>
    <row r="17" spans="1:7" s="3" customFormat="1" ht="19.5" customHeight="1" x14ac:dyDescent="0.2">
      <c r="A17" s="301" t="s">
        <v>34</v>
      </c>
      <c r="B17" s="301"/>
      <c r="C17" s="158">
        <f>SUM(C15:C15)</f>
        <v>120000000</v>
      </c>
    </row>
    <row r="18" spans="1:7" s="3" customFormat="1" ht="63" customHeight="1" x14ac:dyDescent="0.2">
      <c r="A18" s="59"/>
      <c r="B18" s="59"/>
      <c r="C18" s="66"/>
    </row>
    <row r="19" spans="1:7" s="3" customFormat="1" ht="59.25" customHeight="1" x14ac:dyDescent="0.2">
      <c r="A19" s="59"/>
      <c r="B19" s="59" t="s">
        <v>33</v>
      </c>
      <c r="C19" s="66"/>
    </row>
    <row r="20" spans="1:7" s="3" customFormat="1" ht="83.25" customHeight="1" x14ac:dyDescent="0.2">
      <c r="A20" s="59"/>
      <c r="B20" s="59"/>
      <c r="C20" s="66"/>
    </row>
    <row r="32" spans="1:7" ht="15.6" customHeight="1" x14ac:dyDescent="0.25">
      <c r="G32" s="124"/>
    </row>
  </sheetData>
  <mergeCells count="6">
    <mergeCell ref="A17:B17"/>
    <mergeCell ref="A4:C4"/>
    <mergeCell ref="A6:C6"/>
    <mergeCell ref="A8:C8"/>
    <mergeCell ref="A10:B10"/>
    <mergeCell ref="A12:B12"/>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view="pageBreakPreview" topLeftCell="B15"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55" customWidth="1"/>
    <col min="4" max="4" width="27.42578125" customWidth="1"/>
  </cols>
  <sheetData>
    <row r="1" spans="1:3" s="3" customFormat="1" ht="90" customHeight="1" x14ac:dyDescent="0.25">
      <c r="A1" s="103"/>
      <c r="B1" s="103"/>
      <c r="C1" s="150"/>
    </row>
    <row r="2" spans="1:3" s="3" customFormat="1" ht="15.95" customHeight="1" x14ac:dyDescent="0.25">
      <c r="A2" s="65"/>
      <c r="B2" s="65"/>
      <c r="C2" s="151"/>
    </row>
    <row r="3" spans="1:3" s="3" customFormat="1" ht="15.95" customHeight="1" x14ac:dyDescent="0.25">
      <c r="A3" s="65"/>
      <c r="B3" s="65"/>
      <c r="C3" s="151"/>
    </row>
    <row r="4" spans="1:3" s="3" customFormat="1" ht="27" customHeight="1" x14ac:dyDescent="0.2">
      <c r="A4" s="349" t="s">
        <v>76</v>
      </c>
      <c r="B4" s="350"/>
      <c r="C4" s="351"/>
    </row>
    <row r="5" spans="1:3" s="3" customFormat="1" ht="19.5" customHeight="1" x14ac:dyDescent="0.25">
      <c r="A5" s="65"/>
      <c r="B5" s="65"/>
      <c r="C5" s="151"/>
    </row>
    <row r="6" spans="1:3" s="3" customFormat="1" ht="69.75" customHeight="1" x14ac:dyDescent="0.2">
      <c r="A6" s="346" t="s">
        <v>116</v>
      </c>
      <c r="B6" s="347"/>
      <c r="C6" s="348"/>
    </row>
    <row r="7" spans="1:3" s="3" customFormat="1" ht="21.75" customHeight="1" x14ac:dyDescent="0.25">
      <c r="A7" s="65"/>
      <c r="B7" s="65"/>
      <c r="C7" s="151"/>
    </row>
    <row r="8" spans="1:3" s="3" customFormat="1" ht="30" customHeight="1" x14ac:dyDescent="0.2">
      <c r="A8" s="283" t="s">
        <v>77</v>
      </c>
      <c r="B8" s="283"/>
      <c r="C8" s="283"/>
    </row>
    <row r="9" spans="1:3" s="3" customFormat="1" ht="15.75" customHeight="1" x14ac:dyDescent="0.2">
      <c r="A9" s="168"/>
      <c r="B9" s="168"/>
      <c r="C9" s="152"/>
    </row>
    <row r="10" spans="1:3" s="3" customFormat="1" ht="20.25" customHeight="1" x14ac:dyDescent="0.2">
      <c r="A10" s="295" t="s">
        <v>67</v>
      </c>
      <c r="B10" s="296"/>
      <c r="C10" s="129">
        <v>150000000</v>
      </c>
    </row>
    <row r="11" spans="1:3" s="3" customFormat="1" ht="20.25" customHeight="1" x14ac:dyDescent="0.2">
      <c r="A11" s="284" t="s">
        <v>168</v>
      </c>
      <c r="B11" s="285"/>
      <c r="C11" s="129">
        <f>+Presupuesto!J23</f>
        <v>500000000</v>
      </c>
    </row>
    <row r="12" spans="1:3" s="3" customFormat="1" ht="5.25" customHeight="1" x14ac:dyDescent="0.2">
      <c r="A12" s="168"/>
      <c r="B12" s="168"/>
      <c r="C12" s="152"/>
    </row>
    <row r="13" spans="1:3" s="59" customFormat="1" ht="20.25" customHeight="1" x14ac:dyDescent="0.25">
      <c r="A13" s="354" t="s">
        <v>34</v>
      </c>
      <c r="B13" s="355"/>
      <c r="C13" s="134">
        <f>SUM(C10:C12)</f>
        <v>650000000</v>
      </c>
    </row>
    <row r="14" spans="1:3" s="59" customFormat="1" ht="16.5" customHeight="1" x14ac:dyDescent="0.25">
      <c r="A14" s="17"/>
      <c r="B14" s="17"/>
      <c r="C14" s="135"/>
    </row>
    <row r="15" spans="1:3" s="1" customFormat="1" ht="16.5" customHeight="1" x14ac:dyDescent="0.25">
      <c r="A15" s="174" t="s">
        <v>157</v>
      </c>
      <c r="B15" s="174" t="s">
        <v>133</v>
      </c>
      <c r="C15" s="126" t="s">
        <v>134</v>
      </c>
    </row>
    <row r="16" spans="1:3" s="1" customFormat="1" ht="30" customHeight="1" x14ac:dyDescent="0.25">
      <c r="A16" s="178">
        <v>39</v>
      </c>
      <c r="B16" s="178" t="s">
        <v>188</v>
      </c>
      <c r="C16" s="157">
        <v>50000000</v>
      </c>
    </row>
    <row r="17" spans="1:4" s="1" customFormat="1" ht="30" customHeight="1" x14ac:dyDescent="0.25">
      <c r="A17" s="178"/>
      <c r="B17" s="178" t="s">
        <v>230</v>
      </c>
      <c r="C17" s="157">
        <v>50000000</v>
      </c>
    </row>
    <row r="18" spans="1:4" s="16" customFormat="1" ht="31.5" customHeight="1" x14ac:dyDescent="0.25">
      <c r="A18" s="176"/>
      <c r="B18" s="176" t="s">
        <v>231</v>
      </c>
      <c r="C18" s="157">
        <v>50000000</v>
      </c>
    </row>
    <row r="19" spans="1:4" s="3" customFormat="1" ht="30" customHeight="1" x14ac:dyDescent="0.25">
      <c r="A19" s="178"/>
      <c r="B19" s="178" t="s">
        <v>202</v>
      </c>
      <c r="C19" s="157">
        <v>500000000</v>
      </c>
      <c r="D19" s="7"/>
    </row>
    <row r="20" spans="1:4" s="3" customFormat="1" ht="17.25" customHeight="1" x14ac:dyDescent="0.25">
      <c r="A20" s="79"/>
      <c r="B20" s="79" t="s">
        <v>33</v>
      </c>
      <c r="C20" s="156"/>
      <c r="D20" s="7"/>
    </row>
    <row r="21" spans="1:4" s="3" customFormat="1" ht="30" customHeight="1" x14ac:dyDescent="0.2">
      <c r="A21" s="286" t="s">
        <v>37</v>
      </c>
      <c r="B21" s="287"/>
      <c r="C21" s="149">
        <f>SUM(C16:C19)</f>
        <v>650000000</v>
      </c>
    </row>
    <row r="22" spans="1:4" s="3" customFormat="1" ht="63" customHeight="1" x14ac:dyDescent="0.2">
      <c r="A22" s="59"/>
      <c r="B22" s="59"/>
      <c r="C22" s="153"/>
    </row>
    <row r="23" spans="1:4" s="5" customFormat="1" ht="6" customHeight="1" x14ac:dyDescent="0.25">
      <c r="A23" s="65"/>
      <c r="B23" s="65"/>
      <c r="C23" s="154"/>
    </row>
    <row r="24" spans="1:4" s="5" customFormat="1" x14ac:dyDescent="0.25">
      <c r="A24" s="65"/>
      <c r="B24" s="65"/>
      <c r="C24" s="154"/>
    </row>
    <row r="25" spans="1:4" s="5" customFormat="1" x14ac:dyDescent="0.25">
      <c r="A25" s="65"/>
      <c r="B25" s="65"/>
      <c r="C25" s="154"/>
    </row>
    <row r="26" spans="1:4" s="5" customFormat="1" x14ac:dyDescent="0.25">
      <c r="A26" s="65"/>
      <c r="B26" s="65"/>
      <c r="C26" s="154"/>
    </row>
    <row r="27" spans="1:4" s="5" customFormat="1" x14ac:dyDescent="0.25">
      <c r="A27" s="65"/>
      <c r="B27" s="65"/>
      <c r="C27" s="154"/>
    </row>
    <row r="34" spans="7:7" ht="15.6" customHeight="1" x14ac:dyDescent="0.25">
      <c r="G34" s="124"/>
    </row>
  </sheetData>
  <mergeCells count="7">
    <mergeCell ref="A21:B21"/>
    <mergeCell ref="A4:C4"/>
    <mergeCell ref="A6:C6"/>
    <mergeCell ref="A8:C8"/>
    <mergeCell ref="A10:B10"/>
    <mergeCell ref="A13:B13"/>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view="pageBreakPreview" topLeftCell="B6"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78</v>
      </c>
      <c r="B3" s="350"/>
      <c r="C3" s="351"/>
    </row>
    <row r="4" spans="1:3" s="3" customFormat="1" ht="27" customHeight="1" x14ac:dyDescent="0.25">
      <c r="A4" s="65"/>
      <c r="B4" s="65"/>
      <c r="C4" s="131"/>
    </row>
    <row r="5" spans="1:3" s="3" customFormat="1" ht="74.25" customHeight="1" x14ac:dyDescent="0.2">
      <c r="A5" s="346" t="s">
        <v>99</v>
      </c>
      <c r="B5" s="347"/>
      <c r="C5" s="348"/>
    </row>
    <row r="6" spans="1:3" s="3" customFormat="1" ht="21.75" customHeight="1" x14ac:dyDescent="0.25">
      <c r="A6" s="65"/>
      <c r="B6" s="65"/>
      <c r="C6" s="131"/>
    </row>
    <row r="7" spans="1:3" s="3" customFormat="1" ht="30" customHeight="1" x14ac:dyDescent="0.2">
      <c r="A7" s="283" t="s">
        <v>79</v>
      </c>
      <c r="B7" s="283"/>
      <c r="C7" s="283"/>
    </row>
    <row r="8" spans="1:3" s="3" customFormat="1" ht="4.5" customHeight="1" x14ac:dyDescent="0.2">
      <c r="A8" s="15"/>
      <c r="B8" s="15"/>
      <c r="C8" s="132"/>
    </row>
    <row r="9" spans="1:3" s="3" customFormat="1" ht="20.25" customHeight="1" x14ac:dyDescent="0.2">
      <c r="A9" s="295" t="s">
        <v>67</v>
      </c>
      <c r="B9" s="296"/>
      <c r="C9" s="129">
        <v>250000000</v>
      </c>
    </row>
    <row r="10" spans="1:3" s="3" customFormat="1" ht="20.25" customHeight="1" x14ac:dyDescent="0.2">
      <c r="A10" s="295" t="s">
        <v>212</v>
      </c>
      <c r="B10" s="296"/>
      <c r="C10" s="129">
        <f>+Presupuesto!L24</f>
        <v>20000000</v>
      </c>
    </row>
    <row r="11" spans="1:3" s="3" customFormat="1" ht="4.5" customHeight="1" x14ac:dyDescent="0.25">
      <c r="A11" s="167"/>
      <c r="B11" s="167"/>
      <c r="C11" s="113"/>
    </row>
    <row r="12" spans="1:3" s="59" customFormat="1" ht="21" x14ac:dyDescent="0.25">
      <c r="A12" s="352" t="s">
        <v>34</v>
      </c>
      <c r="B12" s="353"/>
      <c r="C12" s="146">
        <f>SUM(C9:C11)</f>
        <v>270000000</v>
      </c>
    </row>
    <row r="13" spans="1:3" s="59" customFormat="1" ht="15" customHeight="1" x14ac:dyDescent="0.25">
      <c r="A13" s="17"/>
      <c r="B13" s="17"/>
      <c r="C13" s="135"/>
    </row>
    <row r="14" spans="1:3" s="1" customFormat="1" ht="15" customHeight="1" x14ac:dyDescent="0.25">
      <c r="A14" s="174"/>
      <c r="B14" s="174" t="s">
        <v>133</v>
      </c>
      <c r="C14" s="126" t="s">
        <v>134</v>
      </c>
    </row>
    <row r="15" spans="1:3" s="16" customFormat="1" ht="24.75" customHeight="1" x14ac:dyDescent="0.25">
      <c r="A15" s="177">
        <v>11</v>
      </c>
      <c r="B15" s="177" t="s">
        <v>141</v>
      </c>
      <c r="C15" s="88">
        <v>270000000</v>
      </c>
    </row>
    <row r="16" spans="1:3" s="3" customFormat="1" ht="15" customHeight="1" x14ac:dyDescent="0.25">
      <c r="A16" s="65"/>
      <c r="B16" s="65"/>
      <c r="C16" s="147"/>
    </row>
    <row r="17" spans="1:3" s="3" customFormat="1" ht="23.25" x14ac:dyDescent="0.2">
      <c r="A17" s="356" t="s">
        <v>34</v>
      </c>
      <c r="B17" s="302"/>
      <c r="C17" s="148">
        <f>SUM(C15:C15)</f>
        <v>270000000</v>
      </c>
    </row>
    <row r="18" spans="1:3" s="3" customFormat="1" ht="63" customHeight="1" x14ac:dyDescent="0.2">
      <c r="A18" s="59"/>
      <c r="B18" s="59"/>
      <c r="C18" s="140"/>
    </row>
    <row r="19" spans="1:3" s="3" customFormat="1" ht="59.25" customHeight="1" x14ac:dyDescent="0.2">
      <c r="A19" s="59"/>
      <c r="B19" s="59" t="s">
        <v>33</v>
      </c>
      <c r="C19" s="140"/>
    </row>
    <row r="20" spans="1:3" s="5" customFormat="1" x14ac:dyDescent="0.25">
      <c r="A20" s="65"/>
      <c r="B20" s="65"/>
      <c r="C20" s="141"/>
    </row>
    <row r="21" spans="1:3" x14ac:dyDescent="0.25">
      <c r="C21" s="142"/>
    </row>
    <row r="33" spans="7:7" ht="15.6" customHeight="1" x14ac:dyDescent="0.25">
      <c r="G33" s="124"/>
    </row>
  </sheetData>
  <mergeCells count="7">
    <mergeCell ref="A3:C3"/>
    <mergeCell ref="A5:C5"/>
    <mergeCell ref="A7:C7"/>
    <mergeCell ref="A9:B9"/>
    <mergeCell ref="A17:B17"/>
    <mergeCell ref="A12:B12"/>
    <mergeCell ref="A10:B10"/>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1"/>
  <sheetViews>
    <sheetView view="pageBreakPreview" topLeftCell="B10"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710937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80</v>
      </c>
      <c r="B3" s="350"/>
      <c r="C3" s="351"/>
    </row>
    <row r="4" spans="1:3" s="3" customFormat="1" ht="27" customHeight="1" x14ac:dyDescent="0.25">
      <c r="A4" s="65"/>
      <c r="B4" s="65"/>
      <c r="C4" s="131"/>
    </row>
    <row r="5" spans="1:3" s="3" customFormat="1" ht="39.75" customHeight="1" x14ac:dyDescent="0.2">
      <c r="A5" s="346" t="s">
        <v>102</v>
      </c>
      <c r="B5" s="347"/>
      <c r="C5" s="348"/>
    </row>
    <row r="6" spans="1:3" s="3" customFormat="1" ht="21.75" customHeight="1" x14ac:dyDescent="0.25">
      <c r="A6" s="65"/>
      <c r="B6" s="65"/>
      <c r="C6" s="131"/>
    </row>
    <row r="7" spans="1:3" s="3" customFormat="1" ht="30" customHeight="1" x14ac:dyDescent="0.2">
      <c r="A7" s="283" t="s">
        <v>81</v>
      </c>
      <c r="B7" s="283"/>
      <c r="C7" s="283"/>
    </row>
    <row r="8" spans="1:3" s="3" customFormat="1" ht="15" customHeight="1" x14ac:dyDescent="0.2">
      <c r="A8" s="15"/>
      <c r="B8" s="15"/>
      <c r="C8" s="132"/>
    </row>
    <row r="9" spans="1:3" s="3" customFormat="1" ht="20.25" customHeight="1" x14ac:dyDescent="0.2">
      <c r="A9" s="295" t="s">
        <v>67</v>
      </c>
      <c r="B9" s="296"/>
      <c r="C9" s="129">
        <v>150000000</v>
      </c>
    </row>
    <row r="10" spans="1:3" s="3" customFormat="1" ht="4.5" customHeight="1" x14ac:dyDescent="0.25">
      <c r="A10" s="167"/>
      <c r="B10" s="167"/>
      <c r="C10" s="131"/>
    </row>
    <row r="11" spans="1:3" s="59" customFormat="1" ht="24.75" customHeight="1" x14ac:dyDescent="0.25">
      <c r="A11" s="354" t="s">
        <v>34</v>
      </c>
      <c r="B11" s="355"/>
      <c r="C11" s="134">
        <f>C9</f>
        <v>150000000</v>
      </c>
    </row>
    <row r="12" spans="1:3" s="59" customFormat="1" ht="15" customHeight="1" x14ac:dyDescent="0.25">
      <c r="A12" s="17"/>
      <c r="B12" s="17"/>
      <c r="C12" s="135"/>
    </row>
    <row r="13" spans="1:3" s="1" customFormat="1" ht="15" customHeight="1" x14ac:dyDescent="0.25">
      <c r="A13" s="174" t="s">
        <v>157</v>
      </c>
      <c r="B13" s="174" t="s">
        <v>133</v>
      </c>
      <c r="C13" s="126" t="s">
        <v>134</v>
      </c>
    </row>
    <row r="14" spans="1:3" s="59" customFormat="1" ht="48" customHeight="1" x14ac:dyDescent="0.25">
      <c r="A14" s="177">
        <v>29</v>
      </c>
      <c r="B14" s="177" t="s">
        <v>187</v>
      </c>
      <c r="C14" s="88">
        <v>80000000</v>
      </c>
    </row>
    <row r="15" spans="1:3" s="59" customFormat="1" ht="30" customHeight="1" x14ac:dyDescent="0.25">
      <c r="A15" s="177">
        <v>34</v>
      </c>
      <c r="B15" s="177" t="s">
        <v>186</v>
      </c>
      <c r="C15" s="88">
        <v>70000000</v>
      </c>
    </row>
    <row r="16" spans="1:3" s="3" customFormat="1" ht="15" customHeight="1" x14ac:dyDescent="0.25">
      <c r="A16" s="65"/>
      <c r="B16" s="65"/>
      <c r="C16" s="131"/>
    </row>
    <row r="17" spans="1:7" s="3" customFormat="1" ht="24.75" customHeight="1" x14ac:dyDescent="0.2">
      <c r="A17" s="304" t="s">
        <v>37</v>
      </c>
      <c r="B17" s="305"/>
      <c r="C17" s="139">
        <f>SUM(C15:C15)</f>
        <v>70000000</v>
      </c>
    </row>
    <row r="18" spans="1:7" s="3" customFormat="1" ht="63" customHeight="1" x14ac:dyDescent="0.2">
      <c r="A18" s="59"/>
      <c r="B18" s="59"/>
      <c r="C18" s="140"/>
    </row>
    <row r="19" spans="1:7" s="3" customFormat="1" ht="59.25" customHeight="1" x14ac:dyDescent="0.2">
      <c r="A19" s="59"/>
      <c r="B19" s="59" t="s">
        <v>33</v>
      </c>
      <c r="C19" s="140"/>
    </row>
    <row r="20" spans="1:7" s="5" customFormat="1" x14ac:dyDescent="0.25">
      <c r="A20" s="65"/>
      <c r="B20" s="65"/>
      <c r="C20" s="145"/>
    </row>
    <row r="21" spans="1:7" s="5" customFormat="1" x14ac:dyDescent="0.25">
      <c r="A21" s="65"/>
      <c r="B21" s="65"/>
      <c r="C21" s="145"/>
    </row>
    <row r="22" spans="1:7" s="5" customFormat="1" x14ac:dyDescent="0.25">
      <c r="A22" s="65"/>
      <c r="B22" s="65"/>
      <c r="C22" s="141"/>
    </row>
    <row r="23" spans="1:7" x14ac:dyDescent="0.25">
      <c r="C23" s="142"/>
    </row>
    <row r="31" spans="1:7" ht="15.6" customHeight="1" x14ac:dyDescent="0.25">
      <c r="G31" s="124"/>
    </row>
  </sheetData>
  <mergeCells count="6">
    <mergeCell ref="A3:C3"/>
    <mergeCell ref="A5:C5"/>
    <mergeCell ref="A7:C7"/>
    <mergeCell ref="A17:B17"/>
    <mergeCell ref="A11:B11"/>
    <mergeCell ref="A9:B9"/>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2"/>
  <sheetViews>
    <sheetView view="pageBreakPreview" topLeftCell="B5"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54</v>
      </c>
      <c r="B3" s="350"/>
      <c r="C3" s="351"/>
    </row>
    <row r="4" spans="1:3" s="3" customFormat="1" ht="27" customHeight="1" x14ac:dyDescent="0.25">
      <c r="A4" s="65"/>
      <c r="B4" s="65"/>
      <c r="C4" s="131"/>
    </row>
    <row r="5" spans="1:3" s="3" customFormat="1" ht="87" customHeight="1" x14ac:dyDescent="0.2">
      <c r="A5" s="346" t="s">
        <v>55</v>
      </c>
      <c r="B5" s="347"/>
      <c r="C5" s="348"/>
    </row>
    <row r="6" spans="1:3" s="3" customFormat="1" ht="21.75" customHeight="1" x14ac:dyDescent="0.25">
      <c r="A6" s="65"/>
      <c r="B6" s="65"/>
      <c r="C6" s="131"/>
    </row>
    <row r="7" spans="1:3" s="3" customFormat="1" ht="30" customHeight="1" x14ac:dyDescent="0.2">
      <c r="A7" s="283" t="s">
        <v>82</v>
      </c>
      <c r="B7" s="283"/>
      <c r="C7" s="283"/>
    </row>
    <row r="8" spans="1:3" s="3" customFormat="1" ht="16.5" customHeight="1" x14ac:dyDescent="0.2">
      <c r="A8" s="15"/>
      <c r="B8" s="15"/>
      <c r="C8" s="132"/>
    </row>
    <row r="9" spans="1:3" s="3" customFormat="1" ht="20.25" customHeight="1" x14ac:dyDescent="0.2">
      <c r="A9" s="295" t="s">
        <v>67</v>
      </c>
      <c r="B9" s="296"/>
      <c r="C9" s="129">
        <v>200000000</v>
      </c>
    </row>
    <row r="10" spans="1:3" s="3" customFormat="1" ht="4.5" customHeight="1" x14ac:dyDescent="0.25">
      <c r="A10" s="167"/>
      <c r="B10" s="167"/>
      <c r="C10" s="131"/>
    </row>
    <row r="11" spans="1:3" s="59" customFormat="1" ht="24.75" customHeight="1" x14ac:dyDescent="0.25">
      <c r="A11" s="354" t="s">
        <v>34</v>
      </c>
      <c r="B11" s="355"/>
      <c r="C11" s="134">
        <f>SUM(C9:C10)</f>
        <v>200000000</v>
      </c>
    </row>
    <row r="12" spans="1:3" s="59" customFormat="1" ht="15" customHeight="1" x14ac:dyDescent="0.25">
      <c r="A12" s="17"/>
      <c r="B12" s="17"/>
      <c r="C12" s="135"/>
    </row>
    <row r="13" spans="1:3" s="1" customFormat="1" ht="15" customHeight="1" x14ac:dyDescent="0.25">
      <c r="A13" s="174" t="s">
        <v>157</v>
      </c>
      <c r="B13" s="174" t="s">
        <v>133</v>
      </c>
      <c r="C13" s="126" t="s">
        <v>134</v>
      </c>
    </row>
    <row r="14" spans="1:3" s="16" customFormat="1" ht="31.5" customHeight="1" x14ac:dyDescent="0.25">
      <c r="A14" s="176">
        <v>26</v>
      </c>
      <c r="B14" s="176" t="s">
        <v>120</v>
      </c>
      <c r="C14" s="88">
        <v>150000000</v>
      </c>
    </row>
    <row r="15" spans="1:3" s="16" customFormat="1" ht="31.5" customHeight="1" x14ac:dyDescent="0.25">
      <c r="A15" s="176">
        <v>30</v>
      </c>
      <c r="B15" s="176" t="s">
        <v>119</v>
      </c>
      <c r="C15" s="88">
        <v>50000000</v>
      </c>
    </row>
    <row r="16" spans="1:3" s="3" customFormat="1" ht="15" customHeight="1" x14ac:dyDescent="0.25">
      <c r="A16" s="65"/>
      <c r="B16" s="65"/>
      <c r="C16" s="131"/>
    </row>
    <row r="17" spans="1:7" s="3" customFormat="1" ht="24.75" customHeight="1" x14ac:dyDescent="0.2">
      <c r="A17" s="304" t="s">
        <v>37</v>
      </c>
      <c r="B17" s="305"/>
      <c r="C17" s="139">
        <f>SUM(C14:C14)</f>
        <v>150000000</v>
      </c>
    </row>
    <row r="18" spans="1:7" s="3" customFormat="1" ht="63" customHeight="1" x14ac:dyDescent="0.2">
      <c r="A18" s="59"/>
      <c r="B18" s="59"/>
      <c r="C18" s="140"/>
    </row>
    <row r="19" spans="1:7" s="3" customFormat="1" ht="59.25" customHeight="1" x14ac:dyDescent="0.2">
      <c r="A19" s="59"/>
      <c r="B19" s="59" t="s">
        <v>33</v>
      </c>
      <c r="C19" s="140"/>
    </row>
    <row r="20" spans="1:7" s="5" customFormat="1" x14ac:dyDescent="0.25">
      <c r="A20" s="65"/>
      <c r="B20" s="65"/>
      <c r="C20" s="145"/>
    </row>
    <row r="21" spans="1:7" s="5" customFormat="1" x14ac:dyDescent="0.25">
      <c r="A21" s="65"/>
      <c r="B21" s="65"/>
      <c r="C21" s="145"/>
    </row>
    <row r="22" spans="1:7" s="5" customFormat="1" x14ac:dyDescent="0.25">
      <c r="A22" s="65"/>
      <c r="B22" s="65"/>
      <c r="C22" s="141"/>
    </row>
    <row r="23" spans="1:7" x14ac:dyDescent="0.25">
      <c r="C23" s="142"/>
    </row>
    <row r="32" spans="1:7" ht="15.6" customHeight="1" x14ac:dyDescent="0.25">
      <c r="G32" s="124"/>
    </row>
  </sheetData>
  <mergeCells count="6">
    <mergeCell ref="A17:B17"/>
    <mergeCell ref="A3:C3"/>
    <mergeCell ref="A5:C5"/>
    <mergeCell ref="A7:C7"/>
    <mergeCell ref="A9:B9"/>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2"/>
  <sheetViews>
    <sheetView view="pageBreakPreview" topLeftCell="A15" zoomScale="70" zoomScaleNormal="50" zoomScaleSheetLayoutView="70" workbookViewId="0">
      <selection sqref="A1:G52"/>
    </sheetView>
  </sheetViews>
  <sheetFormatPr baseColWidth="10" defaultColWidth="11.42578125" defaultRowHeight="15" x14ac:dyDescent="0.25"/>
  <cols>
    <col min="1" max="6" width="11.42578125" style="124"/>
    <col min="7" max="7" width="32.28515625" style="124" customWidth="1"/>
    <col min="8" max="8" width="21.140625" style="124" customWidth="1"/>
    <col min="9" max="16384" width="11.42578125" style="124"/>
  </cols>
  <sheetData>
    <row r="1" spans="1:7" x14ac:dyDescent="0.25">
      <c r="A1" s="262"/>
      <c r="B1" s="262"/>
      <c r="C1" s="262"/>
      <c r="D1" s="262"/>
      <c r="E1" s="262"/>
      <c r="F1" s="262"/>
      <c r="G1" s="262"/>
    </row>
    <row r="2" spans="1:7" x14ac:dyDescent="0.25">
      <c r="A2" s="262"/>
      <c r="B2" s="262"/>
      <c r="C2" s="262"/>
      <c r="D2" s="262"/>
      <c r="E2" s="262"/>
      <c r="F2" s="262"/>
      <c r="G2" s="262"/>
    </row>
    <row r="3" spans="1:7" x14ac:dyDescent="0.25">
      <c r="A3" s="262"/>
      <c r="B3" s="262"/>
      <c r="C3" s="262"/>
      <c r="D3" s="262"/>
      <c r="E3" s="262"/>
      <c r="F3" s="262"/>
      <c r="G3" s="262"/>
    </row>
    <row r="4" spans="1:7" x14ac:dyDescent="0.25">
      <c r="A4" s="262"/>
      <c r="B4" s="262"/>
      <c r="C4" s="262"/>
      <c r="D4" s="262"/>
      <c r="E4" s="262"/>
      <c r="F4" s="262"/>
      <c r="G4" s="262"/>
    </row>
    <row r="5" spans="1:7" x14ac:dyDescent="0.25">
      <c r="A5" s="262"/>
      <c r="B5" s="262"/>
      <c r="C5" s="262"/>
      <c r="D5" s="262"/>
      <c r="E5" s="262"/>
      <c r="F5" s="262"/>
      <c r="G5" s="262"/>
    </row>
    <row r="6" spans="1:7" x14ac:dyDescent="0.25">
      <c r="A6" s="262"/>
      <c r="B6" s="262"/>
      <c r="C6" s="262"/>
      <c r="D6" s="262"/>
      <c r="E6" s="262"/>
      <c r="F6" s="262"/>
      <c r="G6" s="262"/>
    </row>
    <row r="7" spans="1:7" x14ac:dyDescent="0.25">
      <c r="A7" s="262"/>
      <c r="B7" s="262"/>
      <c r="C7" s="262"/>
      <c r="D7" s="262"/>
      <c r="E7" s="262"/>
      <c r="F7" s="262"/>
      <c r="G7" s="262"/>
    </row>
    <row r="8" spans="1:7" x14ac:dyDescent="0.25">
      <c r="A8" s="262"/>
      <c r="B8" s="262"/>
      <c r="C8" s="262"/>
      <c r="D8" s="262"/>
      <c r="E8" s="262"/>
      <c r="F8" s="262"/>
      <c r="G8" s="262"/>
    </row>
    <row r="9" spans="1:7" x14ac:dyDescent="0.25">
      <c r="A9" s="262"/>
      <c r="B9" s="262"/>
      <c r="C9" s="262"/>
      <c r="D9" s="262"/>
      <c r="E9" s="262"/>
      <c r="F9" s="262"/>
      <c r="G9" s="262"/>
    </row>
    <row r="10" spans="1:7" x14ac:dyDescent="0.25">
      <c r="A10" s="262"/>
      <c r="B10" s="262"/>
      <c r="C10" s="262"/>
      <c r="D10" s="262"/>
      <c r="E10" s="262"/>
      <c r="F10" s="262"/>
      <c r="G10" s="262"/>
    </row>
    <row r="11" spans="1:7" x14ac:dyDescent="0.25">
      <c r="A11" s="262"/>
      <c r="B11" s="262"/>
      <c r="C11" s="262"/>
      <c r="D11" s="262"/>
      <c r="E11" s="262"/>
      <c r="F11" s="262"/>
      <c r="G11" s="262"/>
    </row>
    <row r="12" spans="1:7" x14ac:dyDescent="0.25">
      <c r="A12" s="262"/>
      <c r="B12" s="262"/>
      <c r="C12" s="262"/>
      <c r="D12" s="262"/>
      <c r="E12" s="262"/>
      <c r="F12" s="262"/>
      <c r="G12" s="262"/>
    </row>
    <row r="13" spans="1:7" x14ac:dyDescent="0.25">
      <c r="A13" s="262"/>
      <c r="B13" s="262"/>
      <c r="C13" s="262"/>
      <c r="D13" s="262"/>
      <c r="E13" s="262"/>
      <c r="F13" s="262"/>
      <c r="G13" s="262"/>
    </row>
    <row r="14" spans="1:7" x14ac:dyDescent="0.25">
      <c r="A14" s="262"/>
      <c r="B14" s="262"/>
      <c r="C14" s="262"/>
      <c r="D14" s="262"/>
      <c r="E14" s="262"/>
      <c r="F14" s="262"/>
      <c r="G14" s="262"/>
    </row>
    <row r="15" spans="1:7" x14ac:dyDescent="0.25">
      <c r="A15" s="262"/>
      <c r="B15" s="262"/>
      <c r="C15" s="262"/>
      <c r="D15" s="262"/>
      <c r="E15" s="262"/>
      <c r="F15" s="262"/>
      <c r="G15" s="262"/>
    </row>
    <row r="16" spans="1:7" x14ac:dyDescent="0.25">
      <c r="A16" s="262"/>
      <c r="B16" s="262"/>
      <c r="C16" s="262"/>
      <c r="D16" s="262"/>
      <c r="E16" s="262"/>
      <c r="F16" s="262"/>
      <c r="G16" s="262"/>
    </row>
    <row r="17" spans="1:7" x14ac:dyDescent="0.25">
      <c r="A17" s="262"/>
      <c r="B17" s="262"/>
      <c r="C17" s="262"/>
      <c r="D17" s="262"/>
      <c r="E17" s="262"/>
      <c r="F17" s="262"/>
      <c r="G17" s="262"/>
    </row>
    <row r="18" spans="1:7" x14ac:dyDescent="0.25">
      <c r="A18" s="262"/>
      <c r="B18" s="262"/>
      <c r="C18" s="262"/>
      <c r="D18" s="262"/>
      <c r="E18" s="262"/>
      <c r="F18" s="262"/>
      <c r="G18" s="262"/>
    </row>
    <row r="19" spans="1:7" x14ac:dyDescent="0.25">
      <c r="A19" s="262"/>
      <c r="B19" s="262"/>
      <c r="C19" s="262"/>
      <c r="D19" s="262"/>
      <c r="E19" s="262"/>
      <c r="F19" s="262"/>
      <c r="G19" s="262"/>
    </row>
    <row r="20" spans="1:7" x14ac:dyDescent="0.25">
      <c r="A20" s="262"/>
      <c r="B20" s="262"/>
      <c r="C20" s="262"/>
      <c r="D20" s="262"/>
      <c r="E20" s="262"/>
      <c r="F20" s="262"/>
      <c r="G20" s="262"/>
    </row>
    <row r="21" spans="1:7" x14ac:dyDescent="0.25">
      <c r="A21" s="262"/>
      <c r="B21" s="262"/>
      <c r="C21" s="262"/>
      <c r="D21" s="262"/>
      <c r="E21" s="262"/>
      <c r="F21" s="262"/>
      <c r="G21" s="262"/>
    </row>
    <row r="22" spans="1:7" x14ac:dyDescent="0.25">
      <c r="A22" s="262"/>
      <c r="B22" s="262"/>
      <c r="C22" s="262"/>
      <c r="D22" s="262"/>
      <c r="E22" s="262"/>
      <c r="F22" s="262"/>
      <c r="G22" s="262"/>
    </row>
    <row r="23" spans="1:7" x14ac:dyDescent="0.25">
      <c r="A23" s="262"/>
      <c r="B23" s="262"/>
      <c r="C23" s="262"/>
      <c r="D23" s="262"/>
      <c r="E23" s="262"/>
      <c r="F23" s="262"/>
      <c r="G23" s="262"/>
    </row>
    <row r="24" spans="1:7" x14ac:dyDescent="0.25">
      <c r="A24" s="262"/>
      <c r="B24" s="262"/>
      <c r="C24" s="262"/>
      <c r="D24" s="262"/>
      <c r="E24" s="262"/>
      <c r="F24" s="262"/>
      <c r="G24" s="262"/>
    </row>
    <row r="25" spans="1:7" x14ac:dyDescent="0.25">
      <c r="A25" s="262"/>
      <c r="B25" s="262"/>
      <c r="C25" s="262"/>
      <c r="D25" s="262"/>
      <c r="E25" s="262"/>
      <c r="F25" s="262"/>
      <c r="G25" s="262"/>
    </row>
    <row r="26" spans="1:7" x14ac:dyDescent="0.25">
      <c r="A26" s="262"/>
      <c r="B26" s="262"/>
      <c r="C26" s="262"/>
      <c r="D26" s="262"/>
      <c r="E26" s="262"/>
      <c r="F26" s="262"/>
      <c r="G26" s="262"/>
    </row>
    <row r="27" spans="1:7" x14ac:dyDescent="0.25">
      <c r="A27" s="262"/>
      <c r="B27" s="262"/>
      <c r="C27" s="262"/>
      <c r="D27" s="262"/>
      <c r="E27" s="262"/>
      <c r="F27" s="262"/>
      <c r="G27" s="262"/>
    </row>
    <row r="28" spans="1:7" x14ac:dyDescent="0.25">
      <c r="A28" s="262"/>
      <c r="B28" s="262"/>
      <c r="C28" s="262"/>
      <c r="D28" s="262"/>
      <c r="E28" s="262"/>
      <c r="F28" s="262"/>
      <c r="G28" s="262"/>
    </row>
    <row r="29" spans="1:7" x14ac:dyDescent="0.25">
      <c r="A29" s="262"/>
      <c r="B29" s="262"/>
      <c r="C29" s="262"/>
      <c r="D29" s="262"/>
      <c r="E29" s="262"/>
      <c r="F29" s="262"/>
      <c r="G29" s="262"/>
    </row>
    <row r="30" spans="1:7" x14ac:dyDescent="0.25">
      <c r="A30" s="262"/>
      <c r="B30" s="262"/>
      <c r="C30" s="262"/>
      <c r="D30" s="262"/>
      <c r="E30" s="262"/>
      <c r="F30" s="262"/>
      <c r="G30" s="262"/>
    </row>
    <row r="31" spans="1:7" x14ac:dyDescent="0.25">
      <c r="A31" s="262"/>
      <c r="B31" s="262"/>
      <c r="C31" s="262"/>
      <c r="D31" s="262"/>
      <c r="E31" s="262"/>
      <c r="F31" s="262"/>
      <c r="G31" s="262"/>
    </row>
    <row r="32" spans="1:7" x14ac:dyDescent="0.25">
      <c r="A32" s="262"/>
      <c r="B32" s="262"/>
      <c r="C32" s="262"/>
      <c r="D32" s="262"/>
      <c r="E32" s="262"/>
      <c r="F32" s="262"/>
      <c r="G32" s="262"/>
    </row>
    <row r="33" spans="1:7" x14ac:dyDescent="0.25">
      <c r="A33" s="262"/>
      <c r="B33" s="262"/>
      <c r="C33" s="262"/>
      <c r="D33" s="262"/>
      <c r="E33" s="262"/>
      <c r="F33" s="262"/>
      <c r="G33" s="262"/>
    </row>
    <row r="34" spans="1:7" x14ac:dyDescent="0.25">
      <c r="A34" s="262"/>
      <c r="B34" s="262"/>
      <c r="C34" s="262"/>
      <c r="D34" s="262"/>
      <c r="E34" s="262"/>
      <c r="F34" s="262"/>
      <c r="G34" s="262"/>
    </row>
    <row r="35" spans="1:7" x14ac:dyDescent="0.25">
      <c r="A35" s="262"/>
      <c r="B35" s="262"/>
      <c r="C35" s="262"/>
      <c r="D35" s="262"/>
      <c r="E35" s="262"/>
      <c r="F35" s="262"/>
      <c r="G35" s="262"/>
    </row>
    <row r="36" spans="1:7" x14ac:dyDescent="0.25">
      <c r="A36" s="262"/>
      <c r="B36" s="262"/>
      <c r="C36" s="262"/>
      <c r="D36" s="262"/>
      <c r="E36" s="262"/>
      <c r="F36" s="262"/>
      <c r="G36" s="262"/>
    </row>
    <row r="37" spans="1:7" x14ac:dyDescent="0.25">
      <c r="A37" s="262"/>
      <c r="B37" s="262"/>
      <c r="C37" s="262"/>
      <c r="D37" s="262"/>
      <c r="E37" s="262"/>
      <c r="F37" s="262"/>
      <c r="G37" s="262"/>
    </row>
    <row r="38" spans="1:7" x14ac:dyDescent="0.25">
      <c r="A38" s="262"/>
      <c r="B38" s="262"/>
      <c r="C38" s="262"/>
      <c r="D38" s="262"/>
      <c r="E38" s="262"/>
      <c r="F38" s="262"/>
      <c r="G38" s="262"/>
    </row>
    <row r="39" spans="1:7" x14ac:dyDescent="0.25">
      <c r="A39" s="262"/>
      <c r="B39" s="262"/>
      <c r="C39" s="262"/>
      <c r="D39" s="262"/>
      <c r="E39" s="262"/>
      <c r="F39" s="262"/>
      <c r="G39" s="262"/>
    </row>
    <row r="40" spans="1:7" x14ac:dyDescent="0.25">
      <c r="A40" s="262"/>
      <c r="B40" s="262"/>
      <c r="C40" s="262"/>
      <c r="D40" s="262"/>
      <c r="E40" s="262"/>
      <c r="F40" s="262"/>
      <c r="G40" s="262"/>
    </row>
    <row r="41" spans="1:7" x14ac:dyDescent="0.25">
      <c r="A41" s="262"/>
      <c r="B41" s="262"/>
      <c r="C41" s="262"/>
      <c r="D41" s="262"/>
      <c r="E41" s="262"/>
      <c r="F41" s="262"/>
      <c r="G41" s="262"/>
    </row>
    <row r="42" spans="1:7" x14ac:dyDescent="0.25">
      <c r="A42" s="262"/>
      <c r="B42" s="262"/>
      <c r="C42" s="262"/>
      <c r="D42" s="262"/>
      <c r="E42" s="262"/>
      <c r="F42" s="262"/>
      <c r="G42" s="262"/>
    </row>
    <row r="43" spans="1:7" x14ac:dyDescent="0.25">
      <c r="A43" s="262"/>
      <c r="B43" s="262"/>
      <c r="C43" s="262"/>
      <c r="D43" s="262"/>
      <c r="E43" s="262"/>
      <c r="F43" s="262"/>
      <c r="G43" s="262"/>
    </row>
    <row r="44" spans="1:7" x14ac:dyDescent="0.25">
      <c r="A44" s="262"/>
      <c r="B44" s="262"/>
      <c r="C44" s="262"/>
      <c r="D44" s="262"/>
      <c r="E44" s="262"/>
      <c r="F44" s="262"/>
      <c r="G44" s="262"/>
    </row>
    <row r="45" spans="1:7" x14ac:dyDescent="0.25">
      <c r="A45" s="262"/>
      <c r="B45" s="262"/>
      <c r="C45" s="262"/>
      <c r="D45" s="262"/>
      <c r="E45" s="262"/>
      <c r="F45" s="262"/>
      <c r="G45" s="262"/>
    </row>
    <row r="46" spans="1:7" x14ac:dyDescent="0.25">
      <c r="A46" s="262"/>
      <c r="B46" s="262"/>
      <c r="C46" s="262"/>
      <c r="D46" s="262"/>
      <c r="E46" s="262"/>
      <c r="F46" s="262"/>
      <c r="G46" s="262"/>
    </row>
    <row r="47" spans="1:7" x14ac:dyDescent="0.25">
      <c r="A47" s="262"/>
      <c r="B47" s="262"/>
      <c r="C47" s="262"/>
      <c r="D47" s="262"/>
      <c r="E47" s="262"/>
      <c r="F47" s="262"/>
      <c r="G47" s="262"/>
    </row>
    <row r="48" spans="1:7" x14ac:dyDescent="0.25">
      <c r="A48" s="262"/>
      <c r="B48" s="262"/>
      <c r="C48" s="262"/>
      <c r="D48" s="262"/>
      <c r="E48" s="262"/>
      <c r="F48" s="262"/>
      <c r="G48" s="262"/>
    </row>
    <row r="49" spans="1:7" x14ac:dyDescent="0.25">
      <c r="A49" s="262"/>
      <c r="B49" s="262"/>
      <c r="C49" s="262"/>
      <c r="D49" s="262"/>
      <c r="E49" s="262"/>
      <c r="F49" s="262"/>
      <c r="G49" s="262"/>
    </row>
    <row r="50" spans="1:7" x14ac:dyDescent="0.25">
      <c r="A50" s="262"/>
      <c r="B50" s="262"/>
      <c r="C50" s="262"/>
      <c r="D50" s="262"/>
      <c r="E50" s="262"/>
      <c r="F50" s="262"/>
      <c r="G50" s="262"/>
    </row>
    <row r="51" spans="1:7" x14ac:dyDescent="0.25">
      <c r="A51" s="262"/>
      <c r="B51" s="262"/>
      <c r="C51" s="262"/>
      <c r="D51" s="262"/>
      <c r="E51" s="262"/>
      <c r="F51" s="262"/>
      <c r="G51" s="262"/>
    </row>
    <row r="52" spans="1:7" x14ac:dyDescent="0.25">
      <c r="A52" s="262"/>
      <c r="B52" s="262"/>
      <c r="C52" s="262"/>
      <c r="D52" s="262"/>
      <c r="E52" s="262"/>
      <c r="F52" s="262"/>
      <c r="G52" s="262"/>
    </row>
  </sheetData>
  <sheetProtection algorithmName="SHA-512" hashValue="7S/I3rxo9RUnIB5TsDwumigkzMdY2l9rdO5ZJq19zXK+kMav8EAP5aVw+wt+ELIc7s9F+IZA4KkiXQ0gzbc/+w==" saltValue="WkOdgRMeEpbrmGoGAE7YoA==" spinCount="100000" sheet="1" objects="1" scenarios="1" selectLockedCells="1" selectUnlockedCells="1"/>
  <mergeCells count="1">
    <mergeCell ref="A1:G52"/>
  </mergeCells>
  <pageMargins left="0" right="0" top="0" bottom="0" header="0" footer="0"/>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2"/>
  <sheetViews>
    <sheetView view="pageBreakPreview" topLeftCell="B8"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710937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84</v>
      </c>
      <c r="B3" s="350"/>
      <c r="C3" s="351"/>
    </row>
    <row r="4" spans="1:3" s="3" customFormat="1" ht="27" customHeight="1" x14ac:dyDescent="0.25">
      <c r="A4" s="65"/>
      <c r="B4" s="65"/>
      <c r="C4" s="131"/>
    </row>
    <row r="5" spans="1:3" s="3" customFormat="1" ht="36" customHeight="1" x14ac:dyDescent="0.2">
      <c r="A5" s="346" t="s">
        <v>100</v>
      </c>
      <c r="B5" s="347"/>
      <c r="C5" s="348"/>
    </row>
    <row r="6" spans="1:3" s="3" customFormat="1" ht="21.75" customHeight="1" x14ac:dyDescent="0.25">
      <c r="A6" s="65"/>
      <c r="B6" s="65"/>
      <c r="C6" s="131"/>
    </row>
    <row r="7" spans="1:3" s="3" customFormat="1" ht="30" customHeight="1" x14ac:dyDescent="0.2">
      <c r="A7" s="283" t="s">
        <v>83</v>
      </c>
      <c r="B7" s="283"/>
      <c r="C7" s="283"/>
    </row>
    <row r="8" spans="1:3" s="3" customFormat="1" ht="15" customHeight="1" x14ac:dyDescent="0.2">
      <c r="A8" s="15"/>
      <c r="B8" s="15"/>
      <c r="C8" s="132"/>
    </row>
    <row r="9" spans="1:3" s="3" customFormat="1" ht="20.25" customHeight="1" x14ac:dyDescent="0.2">
      <c r="A9" s="295" t="s">
        <v>67</v>
      </c>
      <c r="B9" s="296"/>
      <c r="C9" s="129">
        <v>150000000</v>
      </c>
    </row>
    <row r="10" spans="1:3" s="3" customFormat="1" ht="4.5" customHeight="1" x14ac:dyDescent="0.25">
      <c r="A10" s="167"/>
      <c r="B10" s="167"/>
      <c r="C10" s="131"/>
    </row>
    <row r="11" spans="1:3" s="59" customFormat="1" ht="24.75" customHeight="1" x14ac:dyDescent="0.25">
      <c r="A11" s="354" t="s">
        <v>34</v>
      </c>
      <c r="B11" s="355"/>
      <c r="C11" s="134">
        <f>C9</f>
        <v>150000000</v>
      </c>
    </row>
    <row r="12" spans="1:3" s="59" customFormat="1" ht="15" customHeight="1" x14ac:dyDescent="0.25">
      <c r="A12" s="17"/>
      <c r="B12" s="17"/>
      <c r="C12" s="135"/>
    </row>
    <row r="13" spans="1:3" s="1" customFormat="1" ht="15" customHeight="1" x14ac:dyDescent="0.25">
      <c r="A13" s="174" t="s">
        <v>157</v>
      </c>
      <c r="B13" s="174" t="s">
        <v>133</v>
      </c>
      <c r="C13" s="126" t="s">
        <v>134</v>
      </c>
    </row>
    <row r="14" spans="1:3" s="16" customFormat="1" ht="57" customHeight="1" x14ac:dyDescent="0.25">
      <c r="A14" s="176">
        <v>35</v>
      </c>
      <c r="B14" s="176" t="s">
        <v>117</v>
      </c>
      <c r="C14" s="88">
        <v>150000000</v>
      </c>
    </row>
    <row r="15" spans="1:3" s="3" customFormat="1" ht="15" customHeight="1" x14ac:dyDescent="0.25">
      <c r="A15" s="65"/>
      <c r="B15" s="65"/>
      <c r="C15" s="131"/>
    </row>
    <row r="16" spans="1:3" s="3" customFormat="1" ht="24.75" customHeight="1" x14ac:dyDescent="0.2">
      <c r="A16" s="304" t="s">
        <v>37</v>
      </c>
      <c r="B16" s="305"/>
      <c r="C16" s="139">
        <f>SUM(C14:C14)</f>
        <v>150000000</v>
      </c>
    </row>
    <row r="17" spans="1:7" s="3" customFormat="1" ht="63" customHeight="1" x14ac:dyDescent="0.2">
      <c r="A17" s="59"/>
      <c r="B17" s="59"/>
      <c r="C17" s="140"/>
    </row>
    <row r="18" spans="1:7" s="3" customFormat="1" ht="59.25" customHeight="1" x14ac:dyDescent="0.2">
      <c r="A18" s="59"/>
      <c r="B18" s="59"/>
      <c r="C18" s="140"/>
    </row>
    <row r="19" spans="1:7" s="3" customFormat="1" ht="83.25" customHeight="1" x14ac:dyDescent="0.2">
      <c r="A19" s="59"/>
      <c r="B19" s="59" t="s">
        <v>33</v>
      </c>
      <c r="C19" s="140"/>
    </row>
    <row r="20" spans="1:7" s="5" customFormat="1" x14ac:dyDescent="0.25">
      <c r="A20" s="65"/>
      <c r="B20" s="65"/>
      <c r="C20" s="141"/>
    </row>
    <row r="21" spans="1:7" x14ac:dyDescent="0.25">
      <c r="C21" s="142"/>
    </row>
    <row r="32" spans="1:7" ht="15.6" customHeight="1" x14ac:dyDescent="0.25">
      <c r="G32" s="124"/>
    </row>
  </sheetData>
  <mergeCells count="6">
    <mergeCell ref="A16:B16"/>
    <mergeCell ref="A3:C3"/>
    <mergeCell ref="A5:C5"/>
    <mergeCell ref="A7:C7"/>
    <mergeCell ref="A9:B9"/>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1"/>
  <sheetViews>
    <sheetView view="pageBreakPreview" topLeftCell="B8" zoomScaleNormal="140" zoomScaleSheetLayoutView="100" workbookViewId="0">
      <selection sqref="A1:G52"/>
    </sheetView>
  </sheetViews>
  <sheetFormatPr baseColWidth="10" defaultColWidth="11.42578125" defaultRowHeight="15" x14ac:dyDescent="0.25"/>
  <cols>
    <col min="1" max="1" width="7.42578125" style="4" hidden="1" customWidth="1"/>
    <col min="2" max="2" width="54.5703125" style="4" customWidth="1"/>
    <col min="3" max="3" width="30.42578125" style="143" customWidth="1"/>
    <col min="4" max="4" width="30.42578125" style="10" customWidth="1"/>
    <col min="5" max="5" width="27.28515625" customWidth="1"/>
  </cols>
  <sheetData>
    <row r="1" spans="1:4" s="3" customFormat="1" ht="90" customHeight="1" x14ac:dyDescent="0.25">
      <c r="A1" s="103"/>
      <c r="B1" s="103"/>
      <c r="C1" s="130"/>
      <c r="D1" s="92"/>
    </row>
    <row r="2" spans="1:4" s="3" customFormat="1" ht="15.95" customHeight="1" x14ac:dyDescent="0.25">
      <c r="A2" s="65"/>
      <c r="B2" s="65"/>
      <c r="C2" s="131"/>
      <c r="D2" s="7"/>
    </row>
    <row r="3" spans="1:4" s="3" customFormat="1" ht="20.25" customHeight="1" x14ac:dyDescent="0.2">
      <c r="A3" s="349" t="s">
        <v>56</v>
      </c>
      <c r="B3" s="350"/>
      <c r="C3" s="351"/>
      <c r="D3" s="121"/>
    </row>
    <row r="4" spans="1:4" s="3" customFormat="1" ht="27" customHeight="1" x14ac:dyDescent="0.25">
      <c r="A4" s="65"/>
      <c r="B4" s="65"/>
      <c r="C4" s="131"/>
      <c r="D4" s="7"/>
    </row>
    <row r="5" spans="1:4" s="3" customFormat="1" ht="60.75" customHeight="1" x14ac:dyDescent="0.2">
      <c r="A5" s="346" t="s">
        <v>98</v>
      </c>
      <c r="B5" s="347"/>
      <c r="C5" s="348"/>
      <c r="D5" s="122"/>
    </row>
    <row r="6" spans="1:4" s="3" customFormat="1" ht="21.75" customHeight="1" x14ac:dyDescent="0.25">
      <c r="A6" s="65"/>
      <c r="B6" s="65"/>
      <c r="C6" s="131"/>
      <c r="D6" s="7"/>
    </row>
    <row r="7" spans="1:4" s="3" customFormat="1" ht="30" customHeight="1" x14ac:dyDescent="0.2">
      <c r="A7" s="283" t="s">
        <v>85</v>
      </c>
      <c r="B7" s="283"/>
      <c r="C7" s="283"/>
      <c r="D7" s="123"/>
    </row>
    <row r="8" spans="1:4" s="3" customFormat="1" ht="15.75" customHeight="1" x14ac:dyDescent="0.2">
      <c r="A8" s="15"/>
      <c r="B8" s="15"/>
      <c r="C8" s="132"/>
      <c r="D8" s="15"/>
    </row>
    <row r="9" spans="1:4" s="3" customFormat="1" ht="20.25" customHeight="1" x14ac:dyDescent="0.2">
      <c r="A9" s="295" t="s">
        <v>68</v>
      </c>
      <c r="B9" s="296"/>
      <c r="C9" s="129">
        <v>350000000</v>
      </c>
      <c r="D9" s="82"/>
    </row>
    <row r="10" spans="1:4" s="3" customFormat="1" ht="4.5" customHeight="1" x14ac:dyDescent="0.25">
      <c r="A10" s="167"/>
      <c r="B10" s="167"/>
      <c r="C10" s="131"/>
      <c r="D10" s="7"/>
    </row>
    <row r="11" spans="1:4" s="59" customFormat="1" ht="20.25" customHeight="1" x14ac:dyDescent="0.25">
      <c r="A11" s="354" t="s">
        <v>34</v>
      </c>
      <c r="B11" s="355"/>
      <c r="C11" s="134">
        <f>C9</f>
        <v>350000000</v>
      </c>
      <c r="D11" s="72"/>
    </row>
    <row r="12" spans="1:4" s="59" customFormat="1" ht="15.75" customHeight="1" x14ac:dyDescent="0.25">
      <c r="A12" s="17"/>
      <c r="B12" s="17"/>
      <c r="C12" s="135"/>
    </row>
    <row r="13" spans="1:4" s="1" customFormat="1" ht="15" customHeight="1" x14ac:dyDescent="0.25">
      <c r="A13" s="174" t="s">
        <v>164</v>
      </c>
      <c r="B13" s="174" t="s">
        <v>133</v>
      </c>
      <c r="C13" s="126" t="s">
        <v>134</v>
      </c>
    </row>
    <row r="14" spans="1:4" s="16" customFormat="1" ht="22.5" customHeight="1" x14ac:dyDescent="0.25">
      <c r="A14" s="176">
        <v>36</v>
      </c>
      <c r="B14" s="176" t="s">
        <v>154</v>
      </c>
      <c r="C14" s="88">
        <v>350000000</v>
      </c>
      <c r="D14" s="170"/>
    </row>
    <row r="15" spans="1:4" s="3" customFormat="1" ht="15" customHeight="1" x14ac:dyDescent="0.25">
      <c r="A15" s="65"/>
      <c r="B15" s="65"/>
      <c r="C15" s="131"/>
      <c r="D15" s="7"/>
    </row>
    <row r="16" spans="1:4" s="3" customFormat="1" ht="21" x14ac:dyDescent="0.2">
      <c r="A16" s="304" t="s">
        <v>37</v>
      </c>
      <c r="B16" s="305"/>
      <c r="C16" s="139">
        <f>SUM(C14:C14)</f>
        <v>350000000</v>
      </c>
      <c r="D16" s="109"/>
    </row>
    <row r="17" spans="1:7" s="3" customFormat="1" ht="63" customHeight="1" x14ac:dyDescent="0.2">
      <c r="A17" s="59"/>
      <c r="B17" s="59"/>
      <c r="C17" s="140"/>
      <c r="D17" s="59"/>
    </row>
    <row r="18" spans="1:7" s="3" customFormat="1" ht="59.25" customHeight="1" x14ac:dyDescent="0.2">
      <c r="A18" s="59"/>
      <c r="B18" s="59"/>
      <c r="C18" s="140"/>
      <c r="D18" s="59"/>
    </row>
    <row r="19" spans="1:7" x14ac:dyDescent="0.25">
      <c r="B19" s="4" t="s">
        <v>33</v>
      </c>
      <c r="C19" s="142"/>
      <c r="D19" s="33"/>
    </row>
    <row r="31" spans="1:7" ht="15.6" customHeight="1" x14ac:dyDescent="0.25">
      <c r="G31" s="124"/>
    </row>
  </sheetData>
  <mergeCells count="6">
    <mergeCell ref="A16:B16"/>
    <mergeCell ref="A3:C3"/>
    <mergeCell ref="A5:C5"/>
    <mergeCell ref="A7:C7"/>
    <mergeCell ref="A9:B9"/>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5"/>
  <sheetViews>
    <sheetView view="pageBreakPreview" topLeftCell="B22" zoomScaleNormal="140" zoomScaleSheetLayoutView="100" workbookViewId="0">
      <selection sqref="A1:G52"/>
    </sheetView>
  </sheetViews>
  <sheetFormatPr baseColWidth="10" defaultColWidth="11.42578125" defaultRowHeight="15" x14ac:dyDescent="0.25"/>
  <cols>
    <col min="1" max="1" width="7.42578125" style="4" hidden="1" customWidth="1"/>
    <col min="2" max="2" width="54.570312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226</v>
      </c>
      <c r="B3" s="350"/>
      <c r="C3" s="351"/>
    </row>
    <row r="4" spans="1:3" s="3" customFormat="1" ht="15" customHeight="1" x14ac:dyDescent="0.25">
      <c r="A4" s="65"/>
      <c r="B4" s="65"/>
      <c r="C4" s="131"/>
    </row>
    <row r="5" spans="1:3" s="3" customFormat="1" ht="59.25" customHeight="1" x14ac:dyDescent="0.2">
      <c r="A5" s="346" t="s">
        <v>101</v>
      </c>
      <c r="B5" s="347"/>
      <c r="C5" s="348"/>
    </row>
    <row r="6" spans="1:3" s="3" customFormat="1" ht="14.25" customHeight="1" x14ac:dyDescent="0.25">
      <c r="A6" s="65"/>
      <c r="B6" s="65"/>
      <c r="C6" s="131"/>
    </row>
    <row r="7" spans="1:3" s="3" customFormat="1" ht="30" customHeight="1" x14ac:dyDescent="0.2">
      <c r="A7" s="283" t="s">
        <v>86</v>
      </c>
      <c r="B7" s="283"/>
      <c r="C7" s="283"/>
    </row>
    <row r="8" spans="1:3" s="3" customFormat="1" ht="4.5" customHeight="1" x14ac:dyDescent="0.2">
      <c r="A8" s="15"/>
      <c r="B8" s="15"/>
      <c r="C8" s="132"/>
    </row>
    <row r="9" spans="1:3" s="3" customFormat="1" ht="21.6" customHeight="1" x14ac:dyDescent="0.2">
      <c r="A9" s="295" t="s">
        <v>60</v>
      </c>
      <c r="B9" s="296"/>
      <c r="C9" s="128">
        <v>260000000</v>
      </c>
    </row>
    <row r="10" spans="1:3" s="3" customFormat="1" ht="21.6" customHeight="1" x14ac:dyDescent="0.2">
      <c r="A10" s="295" t="s">
        <v>89</v>
      </c>
      <c r="B10" s="296"/>
      <c r="C10" s="128">
        <v>100000000</v>
      </c>
    </row>
    <row r="11" spans="1:3" s="59" customFormat="1" ht="21.6" customHeight="1" x14ac:dyDescent="0.25">
      <c r="A11" s="295" t="s">
        <v>131</v>
      </c>
      <c r="B11" s="296"/>
      <c r="C11" s="128">
        <v>13576578</v>
      </c>
    </row>
    <row r="12" spans="1:3" s="59" customFormat="1" ht="21.6" customHeight="1" x14ac:dyDescent="0.25">
      <c r="A12" s="284" t="s">
        <v>158</v>
      </c>
      <c r="B12" s="321"/>
      <c r="C12" s="128">
        <f>+Presupuesto!H29</f>
        <v>48138900.219999999</v>
      </c>
    </row>
    <row r="13" spans="1:3" s="59" customFormat="1" ht="38.25" customHeight="1" x14ac:dyDescent="0.25">
      <c r="A13" s="284" t="s">
        <v>167</v>
      </c>
      <c r="B13" s="285"/>
      <c r="C13" s="128">
        <f>+Presupuesto!H30</f>
        <v>19745240.710000001</v>
      </c>
    </row>
    <row r="14" spans="1:3" s="59" customFormat="1" ht="21.6" customHeight="1" x14ac:dyDescent="0.25">
      <c r="A14" s="284" t="s">
        <v>212</v>
      </c>
      <c r="B14" s="285"/>
      <c r="C14" s="128">
        <f>+Presupuesto!L29</f>
        <v>360000000</v>
      </c>
    </row>
    <row r="15" spans="1:3" s="59" customFormat="1" ht="6" customHeight="1" x14ac:dyDescent="0.25">
      <c r="C15" s="133"/>
    </row>
    <row r="16" spans="1:3" s="59" customFormat="1" ht="20.25" customHeight="1" x14ac:dyDescent="0.25">
      <c r="A16" s="354" t="s">
        <v>34</v>
      </c>
      <c r="B16" s="355"/>
      <c r="C16" s="134">
        <f>+SUM(C9:C14)</f>
        <v>801460718.93000007</v>
      </c>
    </row>
    <row r="17" spans="1:12" s="59" customFormat="1" ht="4.5" customHeight="1" x14ac:dyDescent="0.25">
      <c r="A17" s="17"/>
      <c r="B17" s="17"/>
      <c r="C17" s="135"/>
    </row>
    <row r="18" spans="1:12" s="1" customFormat="1" ht="15" customHeight="1" x14ac:dyDescent="0.25">
      <c r="A18" s="174"/>
      <c r="B18" s="174" t="s">
        <v>133</v>
      </c>
      <c r="C18" s="126" t="s">
        <v>134</v>
      </c>
    </row>
    <row r="19" spans="1:12" s="16" customFormat="1" ht="54" customHeight="1" x14ac:dyDescent="0.25">
      <c r="A19" s="176">
        <v>41</v>
      </c>
      <c r="B19" s="176" t="s">
        <v>229</v>
      </c>
      <c r="C19" s="88">
        <f>+C9+C10+C12+C14</f>
        <v>768138900.22000003</v>
      </c>
    </row>
    <row r="20" spans="1:12" s="3" customFormat="1" ht="5.45" customHeight="1" x14ac:dyDescent="0.25">
      <c r="A20" s="65"/>
      <c r="B20" s="65"/>
      <c r="C20" s="131"/>
    </row>
    <row r="21" spans="1:12" s="3" customFormat="1" ht="18.75" customHeight="1" x14ac:dyDescent="0.2">
      <c r="A21" s="294" t="s">
        <v>140</v>
      </c>
      <c r="B21" s="294"/>
      <c r="C21" s="136">
        <f>SUM(C19)</f>
        <v>768138900.22000003</v>
      </c>
      <c r="D21" s="110"/>
      <c r="E21" s="110"/>
      <c r="F21" s="110"/>
      <c r="G21" s="110"/>
      <c r="H21" s="110"/>
      <c r="I21" s="110"/>
      <c r="J21" s="110"/>
      <c r="K21" s="110"/>
      <c r="L21" s="110"/>
    </row>
    <row r="22" spans="1:12" s="3" customFormat="1" ht="12" customHeight="1" x14ac:dyDescent="0.2">
      <c r="A22" s="61"/>
      <c r="B22" s="61"/>
      <c r="C22" s="137"/>
    </row>
    <row r="23" spans="1:12" s="3" customFormat="1" ht="29.25" customHeight="1" x14ac:dyDescent="0.2">
      <c r="A23" s="283" t="s">
        <v>59</v>
      </c>
      <c r="B23" s="283"/>
      <c r="C23" s="283"/>
    </row>
    <row r="24" spans="1:12" s="3" customFormat="1" ht="9.9499999999999993" customHeight="1" x14ac:dyDescent="0.2">
      <c r="A24" s="61"/>
      <c r="B24" s="61"/>
      <c r="C24" s="137"/>
    </row>
    <row r="25" spans="1:12" s="1" customFormat="1" ht="15" customHeight="1" x14ac:dyDescent="0.25">
      <c r="A25" s="174"/>
      <c r="B25" s="174" t="s">
        <v>133</v>
      </c>
      <c r="C25" s="126" t="s">
        <v>134</v>
      </c>
    </row>
    <row r="26" spans="1:12" s="3" customFormat="1" ht="61.5" customHeight="1" x14ac:dyDescent="0.2">
      <c r="A26" s="176">
        <v>41</v>
      </c>
      <c r="B26" s="176" t="s">
        <v>132</v>
      </c>
      <c r="C26" s="88">
        <f>+C11+C13</f>
        <v>33321818.710000001</v>
      </c>
    </row>
    <row r="27" spans="1:12" s="3" customFormat="1" ht="5.25" customHeight="1" x14ac:dyDescent="0.25">
      <c r="A27" s="5"/>
      <c r="B27" s="5"/>
      <c r="C27" s="138"/>
    </row>
    <row r="28" spans="1:12" s="3" customFormat="1" ht="18.75" customHeight="1" x14ac:dyDescent="0.2">
      <c r="A28" s="294" t="s">
        <v>130</v>
      </c>
      <c r="B28" s="294"/>
      <c r="C28" s="136">
        <f>SUM(C26)</f>
        <v>33321818.710000001</v>
      </c>
      <c r="D28" s="110"/>
      <c r="E28" s="110"/>
      <c r="F28" s="110"/>
      <c r="G28" s="110"/>
      <c r="H28" s="110"/>
      <c r="I28" s="110"/>
      <c r="J28" s="110"/>
      <c r="K28" s="110"/>
      <c r="L28" s="110"/>
    </row>
    <row r="29" spans="1:12" s="3" customFormat="1" ht="10.5" customHeight="1" x14ac:dyDescent="0.25">
      <c r="A29" s="5"/>
      <c r="B29" s="5"/>
      <c r="C29" s="138"/>
    </row>
    <row r="30" spans="1:12" s="3" customFormat="1" ht="21" x14ac:dyDescent="0.2">
      <c r="A30" s="304" t="s">
        <v>37</v>
      </c>
      <c r="B30" s="305"/>
      <c r="C30" s="139">
        <f>SUM(C21,C28)</f>
        <v>801460718.93000007</v>
      </c>
    </row>
    <row r="31" spans="1:12" s="3" customFormat="1" ht="63" customHeight="1" x14ac:dyDescent="0.2">
      <c r="A31" s="59"/>
      <c r="B31" s="59"/>
      <c r="C31" s="140"/>
    </row>
    <row r="32" spans="1:12" s="3" customFormat="1" ht="59.25" customHeight="1" x14ac:dyDescent="0.2">
      <c r="A32" s="59"/>
      <c r="B32" s="59"/>
      <c r="C32" s="140"/>
    </row>
    <row r="33" spans="1:7" s="5" customFormat="1" x14ac:dyDescent="0.25">
      <c r="A33" s="65"/>
      <c r="B33" s="65"/>
      <c r="C33" s="141"/>
    </row>
    <row r="34" spans="1:7" x14ac:dyDescent="0.25">
      <c r="C34" s="142"/>
    </row>
    <row r="35" spans="1:7" ht="15.6" customHeight="1" x14ac:dyDescent="0.25">
      <c r="G35" s="124"/>
    </row>
  </sheetData>
  <mergeCells count="14">
    <mergeCell ref="A13:B13"/>
    <mergeCell ref="A28:B28"/>
    <mergeCell ref="A30:B30"/>
    <mergeCell ref="A21:B21"/>
    <mergeCell ref="A3:C3"/>
    <mergeCell ref="A5:C5"/>
    <mergeCell ref="A7:C7"/>
    <mergeCell ref="A23:C23"/>
    <mergeCell ref="A9:B9"/>
    <mergeCell ref="A10:B10"/>
    <mergeCell ref="A11:B11"/>
    <mergeCell ref="A16:B16"/>
    <mergeCell ref="A12:B12"/>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2"/>
  <sheetViews>
    <sheetView view="pageBreakPreview" topLeftCell="B5" zoomScaleNormal="140" zoomScaleSheetLayoutView="100" workbookViewId="0">
      <selection sqref="A1:G52"/>
    </sheetView>
  </sheetViews>
  <sheetFormatPr baseColWidth="10" defaultColWidth="11.42578125" defaultRowHeight="15" x14ac:dyDescent="0.25"/>
  <cols>
    <col min="1" max="1" width="7.42578125" style="4" hidden="1" customWidth="1"/>
    <col min="2" max="2" width="54.5703125" style="4" customWidth="1"/>
    <col min="3" max="3" width="30.42578125" style="143" customWidth="1"/>
    <col min="4" max="4" width="27.28515625" customWidth="1"/>
  </cols>
  <sheetData>
    <row r="1" spans="1:3" s="3" customFormat="1" ht="90" customHeight="1" x14ac:dyDescent="0.25">
      <c r="A1" s="103"/>
      <c r="B1" s="103"/>
      <c r="C1" s="130"/>
    </row>
    <row r="2" spans="1:3" s="3" customFormat="1" ht="15.95" customHeight="1" x14ac:dyDescent="0.25">
      <c r="A2" s="65"/>
      <c r="B2" s="65"/>
      <c r="C2" s="131"/>
    </row>
    <row r="3" spans="1:3" s="3" customFormat="1" ht="20.25" customHeight="1" x14ac:dyDescent="0.2">
      <c r="A3" s="349" t="s">
        <v>87</v>
      </c>
      <c r="B3" s="350"/>
      <c r="C3" s="351"/>
    </row>
    <row r="4" spans="1:3" s="3" customFormat="1" ht="27" customHeight="1" x14ac:dyDescent="0.25">
      <c r="A4" s="65"/>
      <c r="B4" s="65"/>
      <c r="C4" s="131"/>
    </row>
    <row r="5" spans="1:3" s="3" customFormat="1" ht="42" customHeight="1" x14ac:dyDescent="0.2">
      <c r="A5" s="346" t="s">
        <v>57</v>
      </c>
      <c r="B5" s="347"/>
      <c r="C5" s="348"/>
    </row>
    <row r="6" spans="1:3" s="3" customFormat="1" ht="21.75" customHeight="1" x14ac:dyDescent="0.25">
      <c r="A6" s="65"/>
      <c r="B6" s="65"/>
      <c r="C6" s="131"/>
    </row>
    <row r="7" spans="1:3" s="3" customFormat="1" ht="30" customHeight="1" x14ac:dyDescent="0.2">
      <c r="A7" s="283" t="s">
        <v>88</v>
      </c>
      <c r="B7" s="283"/>
      <c r="C7" s="283"/>
    </row>
    <row r="8" spans="1:3" s="3" customFormat="1" ht="4.5" customHeight="1" x14ac:dyDescent="0.2">
      <c r="A8" s="15"/>
      <c r="B8" s="15"/>
      <c r="C8" s="132"/>
    </row>
    <row r="9" spans="1:3" s="3" customFormat="1" ht="20.25" customHeight="1" x14ac:dyDescent="0.2">
      <c r="A9" s="295" t="s">
        <v>60</v>
      </c>
      <c r="B9" s="296"/>
      <c r="C9" s="129">
        <v>200000000</v>
      </c>
    </row>
    <row r="10" spans="1:3" s="3" customFormat="1" ht="4.5" customHeight="1" x14ac:dyDescent="0.25">
      <c r="A10" s="167"/>
      <c r="B10" s="167"/>
      <c r="C10" s="131"/>
    </row>
    <row r="11" spans="1:3" s="59" customFormat="1" ht="24.75" customHeight="1" x14ac:dyDescent="0.25">
      <c r="A11" s="354" t="s">
        <v>34</v>
      </c>
      <c r="B11" s="355"/>
      <c r="C11" s="134">
        <f>SUM(C9:C9)</f>
        <v>200000000</v>
      </c>
    </row>
    <row r="12" spans="1:3" s="59" customFormat="1" ht="15" customHeight="1" x14ac:dyDescent="0.25">
      <c r="A12" s="17"/>
      <c r="B12" s="17"/>
      <c r="C12" s="135"/>
    </row>
    <row r="13" spans="1:3" s="1" customFormat="1" ht="15" customHeight="1" x14ac:dyDescent="0.25">
      <c r="A13" s="174" t="s">
        <v>157</v>
      </c>
      <c r="B13" s="174" t="s">
        <v>133</v>
      </c>
      <c r="C13" s="126" t="s">
        <v>134</v>
      </c>
    </row>
    <row r="14" spans="1:3" s="16" customFormat="1" ht="30.75" customHeight="1" x14ac:dyDescent="0.25">
      <c r="A14" s="187">
        <v>12</v>
      </c>
      <c r="B14" s="179" t="s">
        <v>156</v>
      </c>
      <c r="C14" s="129">
        <v>200000000</v>
      </c>
    </row>
    <row r="15" spans="1:3" s="3" customFormat="1" ht="15" customHeight="1" x14ac:dyDescent="0.25">
      <c r="A15" s="115"/>
      <c r="B15" s="115"/>
      <c r="C15" s="131"/>
    </row>
    <row r="16" spans="1:3" s="3" customFormat="1" ht="24.75" customHeight="1" x14ac:dyDescent="0.2">
      <c r="A16" s="357" t="s">
        <v>34</v>
      </c>
      <c r="B16" s="357"/>
      <c r="C16" s="144">
        <f>SUM(C14:C14)</f>
        <v>200000000</v>
      </c>
    </row>
    <row r="17" spans="1:7" s="3" customFormat="1" ht="63" customHeight="1" x14ac:dyDescent="0.2">
      <c r="A17" s="59"/>
      <c r="B17" s="59"/>
      <c r="C17" s="140"/>
    </row>
    <row r="18" spans="1:7" s="3" customFormat="1" ht="59.25" customHeight="1" x14ac:dyDescent="0.2">
      <c r="A18" s="59"/>
      <c r="B18" s="59"/>
      <c r="C18" s="140"/>
    </row>
    <row r="19" spans="1:7" s="5" customFormat="1" x14ac:dyDescent="0.25">
      <c r="A19" s="65"/>
      <c r="B19" s="65" t="s">
        <v>33</v>
      </c>
      <c r="C19" s="141"/>
    </row>
    <row r="20" spans="1:7" x14ac:dyDescent="0.25">
      <c r="C20" s="142"/>
    </row>
    <row r="32" spans="1:7" ht="15.6" customHeight="1" x14ac:dyDescent="0.25">
      <c r="G32" s="124"/>
    </row>
  </sheetData>
  <mergeCells count="6">
    <mergeCell ref="A3:C3"/>
    <mergeCell ref="A5:C5"/>
    <mergeCell ref="A7:C7"/>
    <mergeCell ref="A16:B16"/>
    <mergeCell ref="A11:B11"/>
    <mergeCell ref="A9:B9"/>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9:I46"/>
  <sheetViews>
    <sheetView view="pageBreakPreview" topLeftCell="A13" zoomScaleNormal="50" zoomScaleSheetLayoutView="100" workbookViewId="0">
      <selection sqref="A1:G52"/>
    </sheetView>
  </sheetViews>
  <sheetFormatPr baseColWidth="10" defaultColWidth="11.42578125" defaultRowHeight="15" x14ac:dyDescent="0.25"/>
  <cols>
    <col min="1" max="6" width="11.42578125" style="114"/>
    <col min="7" max="7" width="32.28515625" style="114" customWidth="1"/>
    <col min="8" max="8" width="21.140625" style="114" customWidth="1"/>
    <col min="9" max="16384" width="11.42578125" style="114"/>
  </cols>
  <sheetData>
    <row r="19" spans="2:2" x14ac:dyDescent="0.25">
      <c r="B19" s="114" t="s">
        <v>33</v>
      </c>
    </row>
    <row r="46" spans="9:9" x14ac:dyDescent="0.25">
      <c r="I46"/>
    </row>
  </sheetData>
  <pageMargins left="0" right="0" top="0" bottom="0"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FZ34"/>
  <sheetViews>
    <sheetView zoomScaleNormal="100" workbookViewId="0">
      <selection activeCell="E9" sqref="E9"/>
    </sheetView>
  </sheetViews>
  <sheetFormatPr baseColWidth="10" defaultColWidth="11.42578125" defaultRowHeight="11.25" x14ac:dyDescent="0.2"/>
  <cols>
    <col min="1" max="1" width="0.140625" style="240" customWidth="1"/>
    <col min="2" max="2" width="8.7109375" style="241" customWidth="1"/>
    <col min="3" max="3" width="23.5703125" style="242" customWidth="1"/>
    <col min="4" max="4" width="18.28515625" style="241" customWidth="1"/>
    <col min="5" max="6" width="18.28515625" style="243" customWidth="1"/>
    <col min="7" max="7" width="23.28515625" style="243" customWidth="1"/>
    <col min="8" max="9" width="18.28515625" style="243" customWidth="1"/>
    <col min="10" max="16" width="21.5703125" style="243" customWidth="1"/>
    <col min="17" max="17" width="1.5703125" style="240" customWidth="1"/>
    <col min="18" max="18" width="19" style="240" customWidth="1"/>
    <col min="19" max="182" width="11.42578125" style="240"/>
    <col min="183" max="16384" width="11.42578125" style="241"/>
  </cols>
  <sheetData>
    <row r="1" spans="1:182" ht="79.5" customHeight="1" x14ac:dyDescent="0.2">
      <c r="A1" s="239"/>
      <c r="B1" s="265" t="s">
        <v>33</v>
      </c>
      <c r="C1" s="265"/>
      <c r="D1" s="265"/>
      <c r="E1" s="265"/>
      <c r="F1" s="265"/>
      <c r="G1" s="265"/>
      <c r="H1" s="265"/>
      <c r="I1" s="265"/>
      <c r="J1" s="265"/>
      <c r="K1" s="265"/>
      <c r="L1" s="265"/>
      <c r="M1" s="265"/>
      <c r="N1" s="265"/>
      <c r="O1" s="265"/>
      <c r="P1" s="265"/>
    </row>
    <row r="2" spans="1:182" ht="8.25" customHeight="1" x14ac:dyDescent="0.2"/>
    <row r="3" spans="1:182" ht="17.45" customHeight="1" x14ac:dyDescent="0.2">
      <c r="B3" s="266" t="s">
        <v>16</v>
      </c>
      <c r="C3" s="266" t="s">
        <v>17</v>
      </c>
      <c r="D3" s="270" t="s">
        <v>18</v>
      </c>
      <c r="E3" s="271"/>
      <c r="F3" s="271"/>
      <c r="G3" s="271"/>
      <c r="H3" s="271"/>
      <c r="I3" s="271"/>
      <c r="J3" s="272"/>
      <c r="K3" s="235"/>
      <c r="L3" s="269" t="s">
        <v>209</v>
      </c>
      <c r="M3" s="269" t="s">
        <v>210</v>
      </c>
      <c r="N3" s="267" t="s">
        <v>211</v>
      </c>
      <c r="O3" s="268" t="s">
        <v>105</v>
      </c>
      <c r="P3" s="268" t="s">
        <v>153</v>
      </c>
    </row>
    <row r="4" spans="1:182" ht="42" customHeight="1" x14ac:dyDescent="0.2">
      <c r="B4" s="267"/>
      <c r="C4" s="267"/>
      <c r="D4" s="233" t="s">
        <v>159</v>
      </c>
      <c r="E4" s="234" t="s">
        <v>160</v>
      </c>
      <c r="F4" s="234" t="s">
        <v>161</v>
      </c>
      <c r="G4" s="234" t="s">
        <v>208</v>
      </c>
      <c r="H4" s="234" t="s">
        <v>158</v>
      </c>
      <c r="I4" s="234" t="s">
        <v>162</v>
      </c>
      <c r="J4" s="234" t="s">
        <v>163</v>
      </c>
      <c r="K4" s="234" t="s">
        <v>207</v>
      </c>
      <c r="L4" s="273"/>
      <c r="M4" s="273"/>
      <c r="N4" s="274"/>
      <c r="O4" s="269"/>
      <c r="P4" s="269"/>
    </row>
    <row r="5" spans="1:182" ht="20.100000000000001" customHeight="1" x14ac:dyDescent="0.2">
      <c r="B5" s="232">
        <v>410101</v>
      </c>
      <c r="C5" s="191" t="s">
        <v>7</v>
      </c>
      <c r="D5" s="192"/>
      <c r="E5" s="192">
        <v>100000000</v>
      </c>
      <c r="F5" s="218"/>
      <c r="G5" s="224">
        <f>SUM(D5:F5)</f>
        <v>100000000</v>
      </c>
      <c r="H5" s="220"/>
      <c r="I5" s="192"/>
      <c r="J5" s="218"/>
      <c r="K5" s="224">
        <f>SUM(H5:J5)</f>
        <v>0</v>
      </c>
      <c r="L5" s="192">
        <v>337000000</v>
      </c>
      <c r="M5" s="192"/>
      <c r="N5" s="224">
        <f>+L5+M5</f>
        <v>337000000</v>
      </c>
      <c r="O5" s="224">
        <f>+G5+K5+N5</f>
        <v>437000000</v>
      </c>
      <c r="P5" s="224">
        <f>+O5</f>
        <v>437000000</v>
      </c>
    </row>
    <row r="6" spans="1:182" s="244" customFormat="1" ht="20.100000000000001" customHeight="1" x14ac:dyDescent="0.2">
      <c r="A6" s="240"/>
      <c r="B6" s="236">
        <v>410102</v>
      </c>
      <c r="C6" s="193" t="s">
        <v>8</v>
      </c>
      <c r="D6" s="194"/>
      <c r="E6" s="194">
        <v>122760000</v>
      </c>
      <c r="F6" s="219"/>
      <c r="G6" s="224">
        <f t="shared" ref="G6:G31" si="0">SUM(D6:F6)</f>
        <v>122760000</v>
      </c>
      <c r="H6" s="221"/>
      <c r="I6" s="194"/>
      <c r="J6" s="219"/>
      <c r="K6" s="224">
        <f t="shared" ref="K6:K31" si="1">SUM(H6:J6)</f>
        <v>0</v>
      </c>
      <c r="L6" s="194">
        <v>300000000</v>
      </c>
      <c r="M6" s="194"/>
      <c r="N6" s="224">
        <f t="shared" ref="N6:N31" si="2">+L6+M6</f>
        <v>300000000</v>
      </c>
      <c r="O6" s="224">
        <f t="shared" ref="O6:O31" si="3">+G6+K6+N6</f>
        <v>422760000</v>
      </c>
      <c r="P6" s="224">
        <f>+O6</f>
        <v>422760000</v>
      </c>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240"/>
      <c r="BV6" s="240"/>
      <c r="BW6" s="240"/>
      <c r="BX6" s="240"/>
      <c r="BY6" s="240"/>
      <c r="BZ6" s="240"/>
      <c r="CA6" s="240"/>
      <c r="CB6" s="240"/>
      <c r="CC6" s="240"/>
      <c r="CD6" s="240"/>
      <c r="CE6" s="240"/>
      <c r="CF6" s="240"/>
      <c r="CG6" s="240"/>
      <c r="CH6" s="240"/>
      <c r="CI6" s="240"/>
      <c r="CJ6" s="240"/>
      <c r="CK6" s="240"/>
      <c r="CL6" s="240"/>
      <c r="CM6" s="240"/>
      <c r="CN6" s="240"/>
      <c r="CO6" s="240"/>
      <c r="CP6" s="240"/>
      <c r="CQ6" s="240"/>
      <c r="CR6" s="240"/>
      <c r="CS6" s="240"/>
      <c r="CT6" s="240"/>
      <c r="CU6" s="240"/>
      <c r="CV6" s="240"/>
      <c r="CW6" s="240"/>
      <c r="CX6" s="240"/>
      <c r="CY6" s="240"/>
      <c r="CZ6" s="240"/>
      <c r="DA6" s="240"/>
      <c r="DB6" s="240"/>
      <c r="DC6" s="240"/>
      <c r="DD6" s="240"/>
      <c r="DE6" s="240"/>
      <c r="DF6" s="240"/>
      <c r="DG6" s="240"/>
      <c r="DH6" s="240"/>
      <c r="DI6" s="240"/>
      <c r="DJ6" s="240"/>
      <c r="DK6" s="240"/>
      <c r="DL6" s="240"/>
      <c r="DM6" s="240"/>
      <c r="DN6" s="240"/>
      <c r="DO6" s="240"/>
      <c r="DP6" s="240"/>
      <c r="DQ6" s="240"/>
      <c r="DR6" s="240"/>
      <c r="DS6" s="240"/>
      <c r="DT6" s="240"/>
      <c r="DU6" s="240"/>
      <c r="DV6" s="240"/>
      <c r="DW6" s="240"/>
      <c r="DX6" s="240"/>
      <c r="DY6" s="240"/>
      <c r="DZ6" s="240"/>
      <c r="EA6" s="240"/>
      <c r="EB6" s="240"/>
      <c r="EC6" s="240"/>
      <c r="ED6" s="240"/>
      <c r="EE6" s="240"/>
      <c r="EF6" s="240"/>
      <c r="EG6" s="240"/>
      <c r="EH6" s="240"/>
      <c r="EI6" s="240"/>
      <c r="EJ6" s="240"/>
      <c r="EK6" s="240"/>
      <c r="EL6" s="240"/>
      <c r="EM6" s="240"/>
      <c r="EN6" s="240"/>
      <c r="EO6" s="240"/>
      <c r="EP6" s="240"/>
      <c r="EQ6" s="240"/>
      <c r="ER6" s="240"/>
      <c r="ES6" s="240"/>
      <c r="ET6" s="240"/>
      <c r="EU6" s="240"/>
      <c r="EV6" s="240"/>
      <c r="EW6" s="240"/>
      <c r="EX6" s="240"/>
      <c r="EY6" s="240"/>
      <c r="EZ6" s="240"/>
      <c r="FA6" s="240"/>
      <c r="FB6" s="240"/>
      <c r="FC6" s="240"/>
      <c r="FD6" s="240"/>
      <c r="FE6" s="240"/>
      <c r="FF6" s="240"/>
      <c r="FG6" s="240"/>
      <c r="FH6" s="240"/>
      <c r="FI6" s="240"/>
      <c r="FJ6" s="240"/>
      <c r="FK6" s="240"/>
      <c r="FL6" s="240"/>
      <c r="FM6" s="240"/>
      <c r="FN6" s="240"/>
      <c r="FO6" s="240"/>
      <c r="FP6" s="240"/>
      <c r="FQ6" s="240"/>
      <c r="FR6" s="240"/>
      <c r="FS6" s="240"/>
      <c r="FT6" s="240"/>
      <c r="FU6" s="240"/>
      <c r="FV6" s="240"/>
      <c r="FW6" s="240"/>
      <c r="FX6" s="240"/>
      <c r="FY6" s="240"/>
      <c r="FZ6" s="240"/>
    </row>
    <row r="7" spans="1:182" ht="20.100000000000001" customHeight="1" x14ac:dyDescent="0.2">
      <c r="B7" s="264">
        <v>410103</v>
      </c>
      <c r="C7" s="191" t="s">
        <v>155</v>
      </c>
      <c r="D7" s="192"/>
      <c r="E7" s="192">
        <v>145000000</v>
      </c>
      <c r="F7" s="218">
        <v>100000000</v>
      </c>
      <c r="G7" s="224">
        <f t="shared" si="0"/>
        <v>245000000</v>
      </c>
      <c r="H7" s="220">
        <v>462388138.22000003</v>
      </c>
      <c r="I7" s="192"/>
      <c r="J7" s="218">
        <v>866454701</v>
      </c>
      <c r="K7" s="224">
        <f t="shared" si="1"/>
        <v>1328842839.22</v>
      </c>
      <c r="L7" s="192">
        <v>2508871290</v>
      </c>
      <c r="M7" s="192"/>
      <c r="N7" s="224">
        <f t="shared" si="2"/>
        <v>2508871290</v>
      </c>
      <c r="O7" s="224">
        <f t="shared" si="3"/>
        <v>4082714129.2200003</v>
      </c>
      <c r="P7" s="263">
        <f>SUM(O7:O8)</f>
        <v>4124692308.9300003</v>
      </c>
      <c r="R7" s="245"/>
    </row>
    <row r="8" spans="1:182" ht="20.100000000000001" customHeight="1" x14ac:dyDescent="0.2">
      <c r="B8" s="264"/>
      <c r="C8" s="191" t="s">
        <v>19</v>
      </c>
      <c r="D8" s="195"/>
      <c r="E8" s="192"/>
      <c r="F8" s="218">
        <v>13576578</v>
      </c>
      <c r="G8" s="224">
        <f t="shared" si="0"/>
        <v>13576578</v>
      </c>
      <c r="H8" s="220">
        <v>28401601.710000001</v>
      </c>
      <c r="I8" s="192"/>
      <c r="J8" s="218"/>
      <c r="K8" s="224">
        <f t="shared" si="1"/>
        <v>28401601.710000001</v>
      </c>
      <c r="L8" s="192"/>
      <c r="M8" s="192"/>
      <c r="N8" s="224">
        <f t="shared" si="2"/>
        <v>0</v>
      </c>
      <c r="O8" s="224">
        <f t="shared" si="3"/>
        <v>41978179.710000001</v>
      </c>
      <c r="P8" s="263"/>
      <c r="R8" s="246"/>
    </row>
    <row r="9" spans="1:182" s="244" customFormat="1" ht="20.100000000000001" customHeight="1" x14ac:dyDescent="0.2">
      <c r="A9" s="247"/>
      <c r="B9" s="275">
        <v>410104</v>
      </c>
      <c r="C9" s="193" t="s">
        <v>9</v>
      </c>
      <c r="D9" s="194"/>
      <c r="E9" s="194">
        <v>550461000</v>
      </c>
      <c r="F9" s="219">
        <v>100000000</v>
      </c>
      <c r="G9" s="224">
        <f t="shared" si="0"/>
        <v>650461000</v>
      </c>
      <c r="H9" s="221">
        <v>115803523.22</v>
      </c>
      <c r="I9" s="194"/>
      <c r="J9" s="219">
        <v>236470599</v>
      </c>
      <c r="K9" s="224">
        <f t="shared" si="1"/>
        <v>352274122.22000003</v>
      </c>
      <c r="L9" s="194">
        <v>1660884693</v>
      </c>
      <c r="M9" s="194"/>
      <c r="N9" s="224">
        <f t="shared" si="2"/>
        <v>1660884693</v>
      </c>
      <c r="O9" s="224">
        <f t="shared" si="3"/>
        <v>2663619815.2200003</v>
      </c>
      <c r="P9" s="263">
        <f>SUM(O9:O10)</f>
        <v>2729032098.9300003</v>
      </c>
      <c r="Q9" s="240"/>
      <c r="R9" s="245"/>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0"/>
      <c r="DH9" s="240"/>
      <c r="DI9" s="240"/>
      <c r="DJ9" s="240"/>
      <c r="DK9" s="240"/>
      <c r="DL9" s="240"/>
      <c r="DM9" s="240"/>
      <c r="DN9" s="240"/>
      <c r="DO9" s="240"/>
      <c r="DP9" s="240"/>
      <c r="DQ9" s="240"/>
      <c r="DR9" s="240"/>
      <c r="DS9" s="240"/>
      <c r="DT9" s="240"/>
      <c r="DU9" s="240"/>
      <c r="DV9" s="240"/>
      <c r="DW9" s="240"/>
      <c r="DX9" s="240"/>
      <c r="DY9" s="240"/>
      <c r="DZ9" s="240"/>
      <c r="EA9" s="240"/>
      <c r="EB9" s="240"/>
      <c r="EC9" s="240"/>
      <c r="ED9" s="240"/>
      <c r="EE9" s="240"/>
      <c r="EF9" s="240"/>
      <c r="EG9" s="240"/>
      <c r="EH9" s="240"/>
      <c r="EI9" s="240"/>
      <c r="EJ9" s="240"/>
      <c r="EK9" s="240"/>
      <c r="EL9" s="240"/>
      <c r="EM9" s="240"/>
      <c r="EN9" s="240"/>
      <c r="EO9" s="240"/>
      <c r="EP9" s="240"/>
      <c r="EQ9" s="240"/>
      <c r="ER9" s="240"/>
      <c r="ES9" s="240"/>
      <c r="ET9" s="240"/>
      <c r="EU9" s="240"/>
      <c r="EV9" s="240"/>
      <c r="EW9" s="240"/>
      <c r="EX9" s="240"/>
      <c r="EY9" s="240"/>
      <c r="EZ9" s="240"/>
      <c r="FA9" s="240"/>
      <c r="FB9" s="240"/>
      <c r="FC9" s="240"/>
      <c r="FD9" s="240"/>
      <c r="FE9" s="240"/>
      <c r="FF9" s="240"/>
      <c r="FG9" s="240"/>
      <c r="FH9" s="240"/>
      <c r="FI9" s="240"/>
      <c r="FJ9" s="240"/>
      <c r="FK9" s="240"/>
      <c r="FL9" s="240"/>
      <c r="FM9" s="240"/>
      <c r="FN9" s="240"/>
      <c r="FO9" s="240"/>
      <c r="FP9" s="240"/>
      <c r="FQ9" s="240"/>
      <c r="FR9" s="240"/>
      <c r="FS9" s="240"/>
      <c r="FT9" s="240"/>
      <c r="FU9" s="240"/>
      <c r="FV9" s="240"/>
      <c r="FW9" s="240"/>
      <c r="FX9" s="240"/>
      <c r="FY9" s="240"/>
      <c r="FZ9" s="240"/>
    </row>
    <row r="10" spans="1:182" s="244" customFormat="1" ht="20.100000000000001" customHeight="1" x14ac:dyDescent="0.2">
      <c r="A10" s="247"/>
      <c r="B10" s="275"/>
      <c r="C10" s="193" t="s">
        <v>20</v>
      </c>
      <c r="D10" s="194"/>
      <c r="E10" s="194"/>
      <c r="F10" s="219">
        <v>13576578</v>
      </c>
      <c r="G10" s="224">
        <f t="shared" si="0"/>
        <v>13576578</v>
      </c>
      <c r="H10" s="221">
        <v>51835705.710000001</v>
      </c>
      <c r="I10" s="194"/>
      <c r="J10" s="219"/>
      <c r="K10" s="224">
        <f t="shared" si="1"/>
        <v>51835705.710000001</v>
      </c>
      <c r="L10" s="194"/>
      <c r="M10" s="194"/>
      <c r="N10" s="224">
        <f t="shared" si="2"/>
        <v>0</v>
      </c>
      <c r="O10" s="224">
        <f t="shared" si="3"/>
        <v>65412283.710000001</v>
      </c>
      <c r="P10" s="263"/>
      <c r="Q10" s="240"/>
      <c r="R10" s="245"/>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240"/>
      <c r="BQ10" s="240"/>
      <c r="BR10" s="240"/>
      <c r="BS10" s="240"/>
      <c r="BT10" s="240"/>
      <c r="BU10" s="240"/>
      <c r="BV10" s="240"/>
      <c r="BW10" s="240"/>
      <c r="BX10" s="240"/>
      <c r="BY10" s="240"/>
      <c r="BZ10" s="240"/>
      <c r="CA10" s="240"/>
      <c r="CB10" s="240"/>
      <c r="CC10" s="240"/>
      <c r="CD10" s="240"/>
      <c r="CE10" s="240"/>
      <c r="CF10" s="240"/>
      <c r="CG10" s="240"/>
      <c r="CH10" s="240"/>
      <c r="CI10" s="240"/>
      <c r="CJ10" s="240"/>
      <c r="CK10" s="240"/>
      <c r="CL10" s="240"/>
      <c r="CM10" s="240"/>
      <c r="CN10" s="240"/>
      <c r="CO10" s="240"/>
      <c r="CP10" s="240"/>
      <c r="CQ10" s="240"/>
      <c r="CR10" s="240"/>
      <c r="CS10" s="240"/>
      <c r="CT10" s="240"/>
      <c r="CU10" s="240"/>
      <c r="CV10" s="240"/>
      <c r="CW10" s="240"/>
      <c r="CX10" s="240"/>
      <c r="CY10" s="240"/>
      <c r="CZ10" s="240"/>
      <c r="DA10" s="240"/>
      <c r="DB10" s="240"/>
      <c r="DC10" s="240"/>
      <c r="DD10" s="240"/>
      <c r="DE10" s="240"/>
      <c r="DF10" s="240"/>
      <c r="DG10" s="240"/>
      <c r="DH10" s="240"/>
      <c r="DI10" s="240"/>
      <c r="DJ10" s="240"/>
      <c r="DK10" s="240"/>
      <c r="DL10" s="240"/>
      <c r="DM10" s="240"/>
      <c r="DN10" s="240"/>
      <c r="DO10" s="240"/>
      <c r="DP10" s="240"/>
      <c r="DQ10" s="240"/>
      <c r="DR10" s="240"/>
      <c r="DS10" s="240"/>
      <c r="DT10" s="240"/>
      <c r="DU10" s="240"/>
      <c r="DV10" s="240"/>
      <c r="DW10" s="240"/>
      <c r="DX10" s="240"/>
      <c r="DY10" s="240"/>
      <c r="DZ10" s="240"/>
      <c r="EA10" s="240"/>
      <c r="EB10" s="240"/>
      <c r="EC10" s="240"/>
      <c r="ED10" s="240"/>
      <c r="EE10" s="240"/>
      <c r="EF10" s="240"/>
      <c r="EG10" s="240"/>
      <c r="EH10" s="240"/>
      <c r="EI10" s="240"/>
      <c r="EJ10" s="240"/>
      <c r="EK10" s="240"/>
      <c r="EL10" s="240"/>
      <c r="EM10" s="240"/>
      <c r="EN10" s="240"/>
      <c r="EO10" s="240"/>
      <c r="EP10" s="240"/>
      <c r="EQ10" s="240"/>
      <c r="ER10" s="240"/>
      <c r="ES10" s="240"/>
      <c r="ET10" s="240"/>
      <c r="EU10" s="240"/>
      <c r="EV10" s="240"/>
      <c r="EW10" s="240"/>
      <c r="EX10" s="240"/>
      <c r="EY10" s="240"/>
      <c r="EZ10" s="240"/>
      <c r="FA10" s="240"/>
      <c r="FB10" s="240"/>
      <c r="FC10" s="240"/>
      <c r="FD10" s="240"/>
      <c r="FE10" s="240"/>
      <c r="FF10" s="240"/>
      <c r="FG10" s="240"/>
      <c r="FH10" s="240"/>
      <c r="FI10" s="240"/>
      <c r="FJ10" s="240"/>
      <c r="FK10" s="240"/>
      <c r="FL10" s="240"/>
      <c r="FM10" s="240"/>
      <c r="FN10" s="240"/>
      <c r="FO10" s="240"/>
      <c r="FP10" s="240"/>
      <c r="FQ10" s="240"/>
      <c r="FR10" s="240"/>
      <c r="FS10" s="240"/>
      <c r="FT10" s="240"/>
      <c r="FU10" s="240"/>
      <c r="FV10" s="240"/>
      <c r="FW10" s="240"/>
      <c r="FX10" s="240"/>
      <c r="FY10" s="240"/>
      <c r="FZ10" s="240"/>
    </row>
    <row r="11" spans="1:182" ht="20.100000000000001" customHeight="1" x14ac:dyDescent="0.2">
      <c r="A11" s="247"/>
      <c r="B11" s="277">
        <v>410105</v>
      </c>
      <c r="C11" s="191" t="s">
        <v>10</v>
      </c>
      <c r="D11" s="192"/>
      <c r="E11" s="192"/>
      <c r="F11" s="218">
        <v>100000000</v>
      </c>
      <c r="G11" s="224">
        <f t="shared" si="0"/>
        <v>100000000</v>
      </c>
      <c r="H11" s="220">
        <v>876691373.22000003</v>
      </c>
      <c r="I11" s="192"/>
      <c r="J11" s="218"/>
      <c r="K11" s="224">
        <f t="shared" si="1"/>
        <v>876691373.22000003</v>
      </c>
      <c r="L11" s="192"/>
      <c r="M11" s="192"/>
      <c r="N11" s="224">
        <f t="shared" si="2"/>
        <v>0</v>
      </c>
      <c r="O11" s="224">
        <f t="shared" si="3"/>
        <v>976691373.22000003</v>
      </c>
      <c r="P11" s="263">
        <f>SUM(O11:O12)</f>
        <v>1034366628.9300001</v>
      </c>
      <c r="R11" s="245"/>
    </row>
    <row r="12" spans="1:182" ht="20.100000000000001" customHeight="1" x14ac:dyDescent="0.2">
      <c r="B12" s="264"/>
      <c r="C12" s="191" t="s">
        <v>21</v>
      </c>
      <c r="D12" s="192"/>
      <c r="E12" s="192"/>
      <c r="F12" s="218">
        <v>13576578</v>
      </c>
      <c r="G12" s="224">
        <f t="shared" si="0"/>
        <v>13576578</v>
      </c>
      <c r="H12" s="220">
        <v>44098677.710000001</v>
      </c>
      <c r="I12" s="192"/>
      <c r="J12" s="218"/>
      <c r="K12" s="224">
        <f t="shared" si="1"/>
        <v>44098677.710000001</v>
      </c>
      <c r="L12" s="192"/>
      <c r="M12" s="192"/>
      <c r="N12" s="224">
        <f t="shared" si="2"/>
        <v>0</v>
      </c>
      <c r="O12" s="224">
        <f t="shared" si="3"/>
        <v>57675255.710000001</v>
      </c>
      <c r="P12" s="263"/>
    </row>
    <row r="13" spans="1:182" s="244" customFormat="1" ht="20.100000000000001" customHeight="1" x14ac:dyDescent="0.2">
      <c r="A13" s="240"/>
      <c r="B13" s="276">
        <v>410106</v>
      </c>
      <c r="C13" s="193" t="s">
        <v>11</v>
      </c>
      <c r="D13" s="194">
        <v>276159786</v>
      </c>
      <c r="E13" s="194">
        <v>171689688</v>
      </c>
      <c r="F13" s="219">
        <v>400000000</v>
      </c>
      <c r="G13" s="224">
        <f t="shared" si="0"/>
        <v>847849474</v>
      </c>
      <c r="H13" s="221">
        <v>1320629710.3699999</v>
      </c>
      <c r="I13" s="194"/>
      <c r="J13" s="219">
        <v>514000000</v>
      </c>
      <c r="K13" s="224">
        <f t="shared" si="1"/>
        <v>1834629710.3699999</v>
      </c>
      <c r="L13" s="194">
        <v>1000000000</v>
      </c>
      <c r="M13" s="194"/>
      <c r="N13" s="224">
        <f t="shared" si="2"/>
        <v>1000000000</v>
      </c>
      <c r="O13" s="224">
        <f t="shared" si="3"/>
        <v>3682479184.3699999</v>
      </c>
      <c r="P13" s="263">
        <f>SUM(O13:O14)</f>
        <v>3940614340.21</v>
      </c>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0"/>
      <c r="CG13" s="240"/>
      <c r="CH13" s="240"/>
      <c r="CI13" s="240"/>
      <c r="CJ13" s="240"/>
      <c r="CK13" s="240"/>
      <c r="CL13" s="240"/>
      <c r="CM13" s="240"/>
      <c r="CN13" s="240"/>
      <c r="CO13" s="240"/>
      <c r="CP13" s="240"/>
      <c r="CQ13" s="240"/>
      <c r="CR13" s="240"/>
      <c r="CS13" s="240"/>
      <c r="CT13" s="240"/>
      <c r="CU13" s="240"/>
      <c r="CV13" s="240"/>
      <c r="CW13" s="240"/>
      <c r="CX13" s="240"/>
      <c r="CY13" s="240"/>
      <c r="CZ13" s="240"/>
      <c r="DA13" s="240"/>
      <c r="DB13" s="240"/>
      <c r="DC13" s="240"/>
      <c r="DD13" s="240"/>
      <c r="DE13" s="240"/>
      <c r="DF13" s="240"/>
      <c r="DG13" s="240"/>
      <c r="DH13" s="240"/>
      <c r="DI13" s="240"/>
      <c r="DJ13" s="240"/>
      <c r="DK13" s="240"/>
      <c r="DL13" s="240"/>
      <c r="DM13" s="240"/>
      <c r="DN13" s="240"/>
      <c r="DO13" s="240"/>
      <c r="DP13" s="240"/>
      <c r="DQ13" s="240"/>
      <c r="DR13" s="240"/>
      <c r="DS13" s="240"/>
      <c r="DT13" s="240"/>
      <c r="DU13" s="240"/>
      <c r="DV13" s="240"/>
      <c r="DW13" s="240"/>
      <c r="DX13" s="240"/>
      <c r="DY13" s="240"/>
      <c r="DZ13" s="240"/>
      <c r="EA13" s="240"/>
      <c r="EB13" s="240"/>
      <c r="EC13" s="240"/>
      <c r="ED13" s="240"/>
      <c r="EE13" s="240"/>
      <c r="EF13" s="240"/>
      <c r="EG13" s="240"/>
      <c r="EH13" s="240"/>
      <c r="EI13" s="240"/>
      <c r="EJ13" s="240"/>
      <c r="EK13" s="240"/>
      <c r="EL13" s="240"/>
      <c r="EM13" s="240"/>
      <c r="EN13" s="240"/>
      <c r="EO13" s="240"/>
      <c r="EP13" s="240"/>
      <c r="EQ13" s="240"/>
      <c r="ER13" s="240"/>
      <c r="ES13" s="240"/>
      <c r="ET13" s="240"/>
      <c r="EU13" s="240"/>
      <c r="EV13" s="240"/>
      <c r="EW13" s="240"/>
      <c r="EX13" s="240"/>
      <c r="EY13" s="240"/>
      <c r="EZ13" s="240"/>
      <c r="FA13" s="240"/>
      <c r="FB13" s="240"/>
      <c r="FC13" s="240"/>
      <c r="FD13" s="240"/>
      <c r="FE13" s="240"/>
      <c r="FF13" s="240"/>
      <c r="FG13" s="240"/>
      <c r="FH13" s="240"/>
      <c r="FI13" s="240"/>
      <c r="FJ13" s="240"/>
      <c r="FK13" s="240"/>
      <c r="FL13" s="240"/>
      <c r="FM13" s="240"/>
      <c r="FN13" s="240"/>
      <c r="FO13" s="240"/>
      <c r="FP13" s="240"/>
      <c r="FQ13" s="240"/>
      <c r="FR13" s="240"/>
      <c r="FS13" s="240"/>
      <c r="FT13" s="240"/>
      <c r="FU13" s="240"/>
      <c r="FV13" s="240"/>
      <c r="FW13" s="240"/>
      <c r="FX13" s="240"/>
      <c r="FY13" s="240"/>
      <c r="FZ13" s="240"/>
    </row>
    <row r="14" spans="1:182" s="244" customFormat="1" ht="18.75" customHeight="1" x14ac:dyDescent="0.2">
      <c r="A14" s="240"/>
      <c r="B14" s="276"/>
      <c r="C14" s="193" t="s">
        <v>22</v>
      </c>
      <c r="D14" s="196"/>
      <c r="E14" s="194"/>
      <c r="F14" s="219">
        <v>54306313</v>
      </c>
      <c r="G14" s="224">
        <f t="shared" si="0"/>
        <v>54306313</v>
      </c>
      <c r="H14" s="221">
        <v>203828842.84</v>
      </c>
      <c r="I14" s="194"/>
      <c r="J14" s="219"/>
      <c r="K14" s="224">
        <f t="shared" si="1"/>
        <v>203828842.84</v>
      </c>
      <c r="L14" s="194"/>
      <c r="M14" s="194"/>
      <c r="N14" s="224">
        <f t="shared" si="2"/>
        <v>0</v>
      </c>
      <c r="O14" s="224">
        <f t="shared" si="3"/>
        <v>258135155.84</v>
      </c>
      <c r="P14" s="263"/>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240"/>
      <c r="CL14" s="240"/>
      <c r="CM14" s="240"/>
      <c r="CN14" s="240"/>
      <c r="CO14" s="240"/>
      <c r="CP14" s="240"/>
      <c r="CQ14" s="240"/>
      <c r="CR14" s="240"/>
      <c r="CS14" s="240"/>
      <c r="CT14" s="240"/>
      <c r="CU14" s="240"/>
      <c r="CV14" s="240"/>
      <c r="CW14" s="240"/>
      <c r="CX14" s="240"/>
      <c r="CY14" s="240"/>
      <c r="CZ14" s="240"/>
      <c r="DA14" s="240"/>
      <c r="DB14" s="240"/>
      <c r="DC14" s="240"/>
      <c r="DD14" s="240"/>
      <c r="DE14" s="240"/>
      <c r="DF14" s="240"/>
      <c r="DG14" s="240"/>
      <c r="DH14" s="240"/>
      <c r="DI14" s="240"/>
      <c r="DJ14" s="240"/>
      <c r="DK14" s="240"/>
      <c r="DL14" s="240"/>
      <c r="DM14" s="240"/>
      <c r="DN14" s="240"/>
      <c r="DO14" s="240"/>
      <c r="DP14" s="240"/>
      <c r="DQ14" s="240"/>
      <c r="DR14" s="240"/>
      <c r="DS14" s="240"/>
      <c r="DT14" s="240"/>
      <c r="DU14" s="240"/>
      <c r="DV14" s="240"/>
      <c r="DW14" s="240"/>
      <c r="DX14" s="240"/>
      <c r="DY14" s="240"/>
      <c r="DZ14" s="240"/>
      <c r="EA14" s="240"/>
      <c r="EB14" s="240"/>
      <c r="EC14" s="240"/>
      <c r="ED14" s="240"/>
      <c r="EE14" s="240"/>
      <c r="EF14" s="240"/>
      <c r="EG14" s="240"/>
      <c r="EH14" s="240"/>
      <c r="EI14" s="240"/>
      <c r="EJ14" s="240"/>
      <c r="EK14" s="240"/>
      <c r="EL14" s="240"/>
      <c r="EM14" s="240"/>
      <c r="EN14" s="240"/>
      <c r="EO14" s="240"/>
      <c r="EP14" s="240"/>
      <c r="EQ14" s="240"/>
      <c r="ER14" s="240"/>
      <c r="ES14" s="240"/>
      <c r="ET14" s="240"/>
      <c r="EU14" s="240"/>
      <c r="EV14" s="240"/>
      <c r="EW14" s="240"/>
      <c r="EX14" s="240"/>
      <c r="EY14" s="240"/>
      <c r="EZ14" s="240"/>
      <c r="FA14" s="240"/>
      <c r="FB14" s="240"/>
      <c r="FC14" s="240"/>
      <c r="FD14" s="240"/>
      <c r="FE14" s="240"/>
      <c r="FF14" s="240"/>
      <c r="FG14" s="240"/>
      <c r="FH14" s="240"/>
      <c r="FI14" s="240"/>
      <c r="FJ14" s="240"/>
      <c r="FK14" s="240"/>
      <c r="FL14" s="240"/>
      <c r="FM14" s="240"/>
      <c r="FN14" s="240"/>
      <c r="FO14" s="240"/>
      <c r="FP14" s="240"/>
      <c r="FQ14" s="240"/>
      <c r="FR14" s="240"/>
      <c r="FS14" s="240"/>
      <c r="FT14" s="240"/>
      <c r="FU14" s="240"/>
      <c r="FV14" s="240"/>
      <c r="FW14" s="240"/>
      <c r="FX14" s="240"/>
      <c r="FY14" s="240"/>
      <c r="FZ14" s="240"/>
    </row>
    <row r="15" spans="1:182" ht="20.100000000000001" customHeight="1" x14ac:dyDescent="0.2">
      <c r="B15" s="232">
        <v>410107</v>
      </c>
      <c r="C15" s="191" t="s">
        <v>23</v>
      </c>
      <c r="D15" s="192">
        <v>45000000</v>
      </c>
      <c r="E15" s="192"/>
      <c r="F15" s="218"/>
      <c r="G15" s="224">
        <f t="shared" si="0"/>
        <v>45000000</v>
      </c>
      <c r="H15" s="220"/>
      <c r="I15" s="192"/>
      <c r="J15" s="218"/>
      <c r="K15" s="224">
        <f t="shared" si="1"/>
        <v>0</v>
      </c>
      <c r="L15" s="192"/>
      <c r="M15" s="192"/>
      <c r="N15" s="224">
        <f t="shared" si="2"/>
        <v>0</v>
      </c>
      <c r="O15" s="224">
        <f t="shared" si="3"/>
        <v>45000000</v>
      </c>
      <c r="P15" s="226">
        <f>+O15</f>
        <v>45000000</v>
      </c>
    </row>
    <row r="16" spans="1:182" s="244" customFormat="1" ht="20.100000000000001" customHeight="1" x14ac:dyDescent="0.2">
      <c r="A16" s="240"/>
      <c r="B16" s="276">
        <v>410108</v>
      </c>
      <c r="C16" s="193" t="s">
        <v>12</v>
      </c>
      <c r="D16" s="194"/>
      <c r="E16" s="194">
        <v>280200240</v>
      </c>
      <c r="F16" s="219">
        <v>600000000</v>
      </c>
      <c r="G16" s="224">
        <f t="shared" si="0"/>
        <v>880200240</v>
      </c>
      <c r="H16" s="221">
        <v>1656660581.25</v>
      </c>
      <c r="I16" s="194">
        <v>583520790.88</v>
      </c>
      <c r="J16" s="219">
        <v>7892583436.9499998</v>
      </c>
      <c r="K16" s="224">
        <f t="shared" si="1"/>
        <v>10132764809.08</v>
      </c>
      <c r="L16" s="194">
        <v>2727857784</v>
      </c>
      <c r="M16" s="194"/>
      <c r="N16" s="224">
        <f t="shared" si="2"/>
        <v>2727857784</v>
      </c>
      <c r="O16" s="224">
        <f t="shared" si="3"/>
        <v>13740822833.08</v>
      </c>
      <c r="P16" s="263">
        <f>SUM(O16:O17)</f>
        <v>14034604026.35</v>
      </c>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240"/>
      <c r="CR16" s="240"/>
      <c r="CS16" s="240"/>
      <c r="CT16" s="240"/>
      <c r="CU16" s="240"/>
      <c r="CV16" s="240"/>
      <c r="CW16" s="240"/>
      <c r="CX16" s="240"/>
      <c r="CY16" s="240"/>
      <c r="CZ16" s="240"/>
      <c r="DA16" s="240"/>
      <c r="DB16" s="240"/>
      <c r="DC16" s="240"/>
      <c r="DD16" s="240"/>
      <c r="DE16" s="240"/>
      <c r="DF16" s="240"/>
      <c r="DG16" s="240"/>
      <c r="DH16" s="240"/>
      <c r="DI16" s="240"/>
      <c r="DJ16" s="240"/>
      <c r="DK16" s="240"/>
      <c r="DL16" s="240"/>
      <c r="DM16" s="240"/>
      <c r="DN16" s="240"/>
      <c r="DO16" s="240"/>
      <c r="DP16" s="240"/>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240"/>
      <c r="EU16" s="240"/>
      <c r="EV16" s="240"/>
      <c r="EW16" s="240"/>
      <c r="EX16" s="240"/>
      <c r="EY16" s="240"/>
      <c r="EZ16" s="240"/>
      <c r="FA16" s="240"/>
      <c r="FB16" s="240"/>
      <c r="FC16" s="240"/>
      <c r="FD16" s="240"/>
      <c r="FE16" s="240"/>
      <c r="FF16" s="240"/>
      <c r="FG16" s="240"/>
      <c r="FH16" s="240"/>
      <c r="FI16" s="240"/>
      <c r="FJ16" s="240"/>
      <c r="FK16" s="240"/>
      <c r="FL16" s="240"/>
      <c r="FM16" s="240"/>
      <c r="FN16" s="240"/>
      <c r="FO16" s="240"/>
      <c r="FP16" s="240"/>
      <c r="FQ16" s="240"/>
      <c r="FR16" s="240"/>
      <c r="FS16" s="240"/>
      <c r="FT16" s="240"/>
      <c r="FU16" s="240"/>
      <c r="FV16" s="240"/>
      <c r="FW16" s="240"/>
      <c r="FX16" s="240"/>
      <c r="FY16" s="240"/>
      <c r="FZ16" s="240"/>
    </row>
    <row r="17" spans="1:182" s="244" customFormat="1" ht="20.100000000000001" customHeight="1" x14ac:dyDescent="0.2">
      <c r="A17" s="240"/>
      <c r="B17" s="276"/>
      <c r="C17" s="193" t="s">
        <v>24</v>
      </c>
      <c r="D17" s="196"/>
      <c r="E17" s="194"/>
      <c r="F17" s="219">
        <v>81459469</v>
      </c>
      <c r="G17" s="224">
        <f t="shared" si="0"/>
        <v>81459469</v>
      </c>
      <c r="H17" s="221">
        <v>212321724.27000001</v>
      </c>
      <c r="I17" s="194"/>
      <c r="J17" s="219"/>
      <c r="K17" s="224">
        <f t="shared" si="1"/>
        <v>212321724.27000001</v>
      </c>
      <c r="L17" s="194"/>
      <c r="M17" s="194"/>
      <c r="N17" s="224">
        <f t="shared" si="2"/>
        <v>0</v>
      </c>
      <c r="O17" s="224">
        <f t="shared" si="3"/>
        <v>293781193.26999998</v>
      </c>
      <c r="P17" s="263"/>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c r="BW17" s="240"/>
      <c r="BX17" s="240"/>
      <c r="BY17" s="240"/>
      <c r="BZ17" s="240"/>
      <c r="CA17" s="240"/>
      <c r="CB17" s="240"/>
      <c r="CC17" s="240"/>
      <c r="CD17" s="240"/>
      <c r="CE17" s="240"/>
      <c r="CF17" s="240"/>
      <c r="CG17" s="240"/>
      <c r="CH17" s="240"/>
      <c r="CI17" s="240"/>
      <c r="CJ17" s="240"/>
      <c r="CK17" s="240"/>
      <c r="CL17" s="240"/>
      <c r="CM17" s="240"/>
      <c r="CN17" s="240"/>
      <c r="CO17" s="240"/>
      <c r="CP17" s="240"/>
      <c r="CQ17" s="240"/>
      <c r="CR17" s="240"/>
      <c r="CS17" s="240"/>
      <c r="CT17" s="240"/>
      <c r="CU17" s="240"/>
      <c r="CV17" s="240"/>
      <c r="CW17" s="240"/>
      <c r="CX17" s="240"/>
      <c r="CY17" s="240"/>
      <c r="CZ17" s="240"/>
      <c r="DA17" s="240"/>
      <c r="DB17" s="240"/>
      <c r="DC17" s="240"/>
      <c r="DD17" s="240"/>
      <c r="DE17" s="240"/>
      <c r="DF17" s="240"/>
      <c r="DG17" s="240"/>
      <c r="DH17" s="240"/>
      <c r="DI17" s="240"/>
      <c r="DJ17" s="240"/>
      <c r="DK17" s="240"/>
      <c r="DL17" s="240"/>
      <c r="DM17" s="240"/>
      <c r="DN17" s="240"/>
      <c r="DO17" s="240"/>
      <c r="DP17" s="240"/>
      <c r="DQ17" s="240"/>
      <c r="DR17" s="240"/>
      <c r="DS17" s="240"/>
      <c r="DT17" s="240"/>
      <c r="DU17" s="240"/>
      <c r="DV17" s="240"/>
      <c r="DW17" s="240"/>
      <c r="DX17" s="240"/>
      <c r="DY17" s="240"/>
      <c r="DZ17" s="240"/>
      <c r="EA17" s="240"/>
      <c r="EB17" s="240"/>
      <c r="EC17" s="240"/>
      <c r="ED17" s="240"/>
      <c r="EE17" s="240"/>
      <c r="EF17" s="240"/>
      <c r="EG17" s="240"/>
      <c r="EH17" s="240"/>
      <c r="EI17" s="240"/>
      <c r="EJ17" s="240"/>
      <c r="EK17" s="240"/>
      <c r="EL17" s="240"/>
      <c r="EM17" s="240"/>
      <c r="EN17" s="240"/>
      <c r="EO17" s="240"/>
      <c r="EP17" s="240"/>
      <c r="EQ17" s="240"/>
      <c r="ER17" s="240"/>
      <c r="ES17" s="240"/>
      <c r="ET17" s="240"/>
      <c r="EU17" s="240"/>
      <c r="EV17" s="240"/>
      <c r="EW17" s="240"/>
      <c r="EX17" s="240"/>
      <c r="EY17" s="240"/>
      <c r="EZ17" s="240"/>
      <c r="FA17" s="240"/>
      <c r="FB17" s="240"/>
      <c r="FC17" s="240"/>
      <c r="FD17" s="240"/>
      <c r="FE17" s="240"/>
      <c r="FF17" s="240"/>
      <c r="FG17" s="240"/>
      <c r="FH17" s="240"/>
      <c r="FI17" s="240"/>
      <c r="FJ17" s="240"/>
      <c r="FK17" s="240"/>
      <c r="FL17" s="240"/>
      <c r="FM17" s="240"/>
      <c r="FN17" s="240"/>
      <c r="FO17" s="240"/>
      <c r="FP17" s="240"/>
      <c r="FQ17" s="240"/>
      <c r="FR17" s="240"/>
      <c r="FS17" s="240"/>
      <c r="FT17" s="240"/>
      <c r="FU17" s="240"/>
      <c r="FV17" s="240"/>
      <c r="FW17" s="240"/>
      <c r="FX17" s="240"/>
      <c r="FY17" s="240"/>
      <c r="FZ17" s="240"/>
    </row>
    <row r="18" spans="1:182" ht="20.100000000000001" customHeight="1" x14ac:dyDescent="0.2">
      <c r="B18" s="264">
        <v>410109</v>
      </c>
      <c r="C18" s="191" t="s">
        <v>58</v>
      </c>
      <c r="D18" s="192"/>
      <c r="E18" s="192">
        <v>600000000</v>
      </c>
      <c r="F18" s="218">
        <v>600000000</v>
      </c>
      <c r="G18" s="224">
        <f t="shared" si="0"/>
        <v>1200000000</v>
      </c>
      <c r="H18" s="220">
        <v>756826778.22000003</v>
      </c>
      <c r="I18" s="192"/>
      <c r="J18" s="218"/>
      <c r="K18" s="224">
        <f t="shared" si="1"/>
        <v>756826778.22000003</v>
      </c>
      <c r="L18" s="192">
        <v>7003279826</v>
      </c>
      <c r="M18" s="192">
        <v>473934410</v>
      </c>
      <c r="N18" s="224">
        <f t="shared" si="2"/>
        <v>7477214236</v>
      </c>
      <c r="O18" s="224">
        <f t="shared" si="3"/>
        <v>9434041014.2199993</v>
      </c>
      <c r="P18" s="263">
        <f>SUM(O18:O19)</f>
        <v>9641816388.6899986</v>
      </c>
    </row>
    <row r="19" spans="1:182" ht="20.100000000000001" customHeight="1" x14ac:dyDescent="0.2">
      <c r="B19" s="264"/>
      <c r="C19" s="191" t="s">
        <v>25</v>
      </c>
      <c r="D19" s="195"/>
      <c r="E19" s="192"/>
      <c r="F19" s="218">
        <v>81459469</v>
      </c>
      <c r="G19" s="224">
        <f t="shared" si="0"/>
        <v>81459469</v>
      </c>
      <c r="H19" s="220">
        <v>126315905.47</v>
      </c>
      <c r="I19" s="192"/>
      <c r="J19" s="218"/>
      <c r="K19" s="224">
        <f t="shared" si="1"/>
        <v>126315905.47</v>
      </c>
      <c r="L19" s="192"/>
      <c r="M19" s="192"/>
      <c r="N19" s="224">
        <f t="shared" si="2"/>
        <v>0</v>
      </c>
      <c r="O19" s="224">
        <f t="shared" si="3"/>
        <v>207775374.47</v>
      </c>
      <c r="P19" s="263"/>
    </row>
    <row r="20" spans="1:182" s="244" customFormat="1" ht="20.100000000000001" customHeight="1" x14ac:dyDescent="0.2">
      <c r="A20" s="240"/>
      <c r="B20" s="236">
        <v>410111</v>
      </c>
      <c r="C20" s="193" t="s">
        <v>13</v>
      </c>
      <c r="D20" s="194">
        <v>1786930539</v>
      </c>
      <c r="E20" s="194"/>
      <c r="F20" s="219"/>
      <c r="G20" s="224">
        <f t="shared" si="0"/>
        <v>1786930539</v>
      </c>
      <c r="H20" s="221"/>
      <c r="I20" s="194"/>
      <c r="J20" s="219"/>
      <c r="K20" s="224">
        <f t="shared" si="1"/>
        <v>0</v>
      </c>
      <c r="L20" s="194">
        <v>500000000</v>
      </c>
      <c r="M20" s="194"/>
      <c r="N20" s="224">
        <f t="shared" si="2"/>
        <v>500000000</v>
      </c>
      <c r="O20" s="224">
        <f t="shared" si="3"/>
        <v>2286930539</v>
      </c>
      <c r="P20" s="226">
        <f>+O20</f>
        <v>2286930539</v>
      </c>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row>
    <row r="21" spans="1:182" ht="36" customHeight="1" x14ac:dyDescent="0.2">
      <c r="B21" s="232">
        <v>410112</v>
      </c>
      <c r="C21" s="191" t="s">
        <v>26</v>
      </c>
      <c r="D21" s="197">
        <v>120000000</v>
      </c>
      <c r="E21" s="192"/>
      <c r="F21" s="218"/>
      <c r="G21" s="224">
        <f t="shared" si="0"/>
        <v>120000000</v>
      </c>
      <c r="H21" s="220"/>
      <c r="I21" s="192"/>
      <c r="J21" s="218"/>
      <c r="K21" s="224">
        <f t="shared" si="1"/>
        <v>0</v>
      </c>
      <c r="L21" s="192"/>
      <c r="M21" s="192"/>
      <c r="N21" s="224">
        <f t="shared" si="2"/>
        <v>0</v>
      </c>
      <c r="O21" s="224">
        <f t="shared" si="3"/>
        <v>120000000</v>
      </c>
      <c r="P21" s="226">
        <f>SUM(D21:F21)</f>
        <v>120000000</v>
      </c>
    </row>
    <row r="22" spans="1:182" s="240" customFormat="1" ht="36" customHeight="1" x14ac:dyDescent="0.2">
      <c r="B22" s="236">
        <v>410113</v>
      </c>
      <c r="C22" s="193" t="s">
        <v>27</v>
      </c>
      <c r="D22" s="198">
        <v>120000000</v>
      </c>
      <c r="E22" s="194"/>
      <c r="F22" s="219"/>
      <c r="G22" s="224">
        <f t="shared" si="0"/>
        <v>120000000</v>
      </c>
      <c r="H22" s="221"/>
      <c r="I22" s="194"/>
      <c r="J22" s="219"/>
      <c r="K22" s="224">
        <f t="shared" si="1"/>
        <v>0</v>
      </c>
      <c r="L22" s="194"/>
      <c r="M22" s="194"/>
      <c r="N22" s="224">
        <f t="shared" si="2"/>
        <v>0</v>
      </c>
      <c r="O22" s="224">
        <f t="shared" si="3"/>
        <v>120000000</v>
      </c>
      <c r="P22" s="226">
        <f t="shared" ref="P22:P28" si="4">+O22</f>
        <v>120000000</v>
      </c>
    </row>
    <row r="23" spans="1:182" s="240" customFormat="1" ht="20.100000000000001" customHeight="1" x14ac:dyDescent="0.2">
      <c r="B23" s="232">
        <v>410114</v>
      </c>
      <c r="C23" s="199" t="s">
        <v>65</v>
      </c>
      <c r="D23" s="197">
        <v>150000000</v>
      </c>
      <c r="E23" s="192"/>
      <c r="F23" s="218"/>
      <c r="G23" s="224">
        <f t="shared" si="0"/>
        <v>150000000</v>
      </c>
      <c r="H23" s="220"/>
      <c r="I23" s="192"/>
      <c r="J23" s="218">
        <v>500000000</v>
      </c>
      <c r="K23" s="224">
        <f t="shared" si="1"/>
        <v>500000000</v>
      </c>
      <c r="L23" s="192"/>
      <c r="M23" s="192"/>
      <c r="N23" s="224">
        <f t="shared" si="2"/>
        <v>0</v>
      </c>
      <c r="O23" s="224">
        <f t="shared" si="3"/>
        <v>650000000</v>
      </c>
      <c r="P23" s="226">
        <f t="shared" si="4"/>
        <v>650000000</v>
      </c>
    </row>
    <row r="24" spans="1:182" ht="20.100000000000001" customHeight="1" x14ac:dyDescent="0.2">
      <c r="B24" s="236">
        <v>410115</v>
      </c>
      <c r="C24" s="200" t="s">
        <v>66</v>
      </c>
      <c r="D24" s="198">
        <v>250000000</v>
      </c>
      <c r="E24" s="194"/>
      <c r="F24" s="219"/>
      <c r="G24" s="224">
        <f t="shared" si="0"/>
        <v>250000000</v>
      </c>
      <c r="H24" s="221"/>
      <c r="I24" s="194"/>
      <c r="J24" s="219"/>
      <c r="K24" s="224">
        <f t="shared" si="1"/>
        <v>0</v>
      </c>
      <c r="L24" s="194">
        <v>20000000</v>
      </c>
      <c r="M24" s="194"/>
      <c r="N24" s="224">
        <f t="shared" si="2"/>
        <v>20000000</v>
      </c>
      <c r="O24" s="224">
        <f t="shared" si="3"/>
        <v>270000000</v>
      </c>
      <c r="P24" s="226">
        <f t="shared" si="4"/>
        <v>270000000</v>
      </c>
    </row>
    <row r="25" spans="1:182" s="240" customFormat="1" ht="20.100000000000001" customHeight="1" x14ac:dyDescent="0.2">
      <c r="B25" s="232">
        <v>410116</v>
      </c>
      <c r="C25" s="191" t="s">
        <v>28</v>
      </c>
      <c r="D25" s="197">
        <v>150000000</v>
      </c>
      <c r="E25" s="192"/>
      <c r="F25" s="218"/>
      <c r="G25" s="224">
        <f t="shared" si="0"/>
        <v>150000000</v>
      </c>
      <c r="H25" s="220"/>
      <c r="I25" s="192"/>
      <c r="J25" s="218"/>
      <c r="K25" s="224">
        <f t="shared" si="1"/>
        <v>0</v>
      </c>
      <c r="L25" s="192"/>
      <c r="M25" s="192"/>
      <c r="N25" s="224">
        <f t="shared" si="2"/>
        <v>0</v>
      </c>
      <c r="O25" s="224">
        <f t="shared" si="3"/>
        <v>150000000</v>
      </c>
      <c r="P25" s="226">
        <f t="shared" si="4"/>
        <v>150000000</v>
      </c>
    </row>
    <row r="26" spans="1:182" ht="20.100000000000001" customHeight="1" x14ac:dyDescent="0.2">
      <c r="B26" s="236">
        <v>410117</v>
      </c>
      <c r="C26" s="193" t="s">
        <v>14</v>
      </c>
      <c r="D26" s="198">
        <v>200000000</v>
      </c>
      <c r="E26" s="194"/>
      <c r="F26" s="219"/>
      <c r="G26" s="224">
        <f t="shared" si="0"/>
        <v>200000000</v>
      </c>
      <c r="H26" s="221"/>
      <c r="I26" s="194"/>
      <c r="J26" s="219"/>
      <c r="K26" s="224">
        <f t="shared" si="1"/>
        <v>0</v>
      </c>
      <c r="L26" s="194"/>
      <c r="M26" s="194"/>
      <c r="N26" s="224">
        <f t="shared" si="2"/>
        <v>0</v>
      </c>
      <c r="O26" s="224">
        <f t="shared" si="3"/>
        <v>200000000</v>
      </c>
      <c r="P26" s="226">
        <f t="shared" si="4"/>
        <v>200000000</v>
      </c>
    </row>
    <row r="27" spans="1:182" s="240" customFormat="1" ht="20.100000000000001" customHeight="1" x14ac:dyDescent="0.2">
      <c r="B27" s="232">
        <v>410118</v>
      </c>
      <c r="C27" s="191" t="s">
        <v>29</v>
      </c>
      <c r="D27" s="197">
        <v>150000000</v>
      </c>
      <c r="E27" s="192"/>
      <c r="F27" s="218"/>
      <c r="G27" s="224">
        <f t="shared" si="0"/>
        <v>150000000</v>
      </c>
      <c r="H27" s="220"/>
      <c r="I27" s="192"/>
      <c r="J27" s="218"/>
      <c r="K27" s="224">
        <f t="shared" si="1"/>
        <v>0</v>
      </c>
      <c r="L27" s="192"/>
      <c r="M27" s="192"/>
      <c r="N27" s="224">
        <f t="shared" si="2"/>
        <v>0</v>
      </c>
      <c r="O27" s="224">
        <f t="shared" si="3"/>
        <v>150000000</v>
      </c>
      <c r="P27" s="226">
        <f t="shared" si="4"/>
        <v>150000000</v>
      </c>
    </row>
    <row r="28" spans="1:182" ht="20.100000000000001" customHeight="1" x14ac:dyDescent="0.2">
      <c r="B28" s="236">
        <v>410119</v>
      </c>
      <c r="C28" s="193" t="s">
        <v>30</v>
      </c>
      <c r="D28" s="198"/>
      <c r="E28" s="194">
        <v>350000000</v>
      </c>
      <c r="F28" s="219"/>
      <c r="G28" s="224">
        <f t="shared" si="0"/>
        <v>350000000</v>
      </c>
      <c r="H28" s="221"/>
      <c r="I28" s="194"/>
      <c r="J28" s="219"/>
      <c r="K28" s="224">
        <f t="shared" si="1"/>
        <v>0</v>
      </c>
      <c r="L28" s="194"/>
      <c r="M28" s="194"/>
      <c r="N28" s="224">
        <f t="shared" si="2"/>
        <v>0</v>
      </c>
      <c r="O28" s="224">
        <f t="shared" si="3"/>
        <v>350000000</v>
      </c>
      <c r="P28" s="226">
        <f t="shared" si="4"/>
        <v>350000000</v>
      </c>
    </row>
    <row r="29" spans="1:182" s="240" customFormat="1" ht="20.100000000000001" customHeight="1" x14ac:dyDescent="0.2">
      <c r="B29" s="264">
        <v>410120</v>
      </c>
      <c r="C29" s="191" t="s">
        <v>31</v>
      </c>
      <c r="D29" s="197">
        <v>260000000</v>
      </c>
      <c r="E29" s="192"/>
      <c r="F29" s="218">
        <v>100000000</v>
      </c>
      <c r="G29" s="224">
        <f t="shared" si="0"/>
        <v>360000000</v>
      </c>
      <c r="H29" s="220">
        <v>48138900.219999999</v>
      </c>
      <c r="I29" s="192"/>
      <c r="J29" s="218"/>
      <c r="K29" s="224">
        <f t="shared" si="1"/>
        <v>48138900.219999999</v>
      </c>
      <c r="L29" s="192">
        <v>360000000</v>
      </c>
      <c r="M29" s="192"/>
      <c r="N29" s="224">
        <f t="shared" si="2"/>
        <v>360000000</v>
      </c>
      <c r="O29" s="224">
        <f t="shared" si="3"/>
        <v>768138900.22000003</v>
      </c>
      <c r="P29" s="263">
        <f>SUM(O29:O30)</f>
        <v>801460718.93000007</v>
      </c>
    </row>
    <row r="30" spans="1:182" s="240" customFormat="1" ht="20.100000000000001" customHeight="1" x14ac:dyDescent="0.2">
      <c r="B30" s="264"/>
      <c r="C30" s="191" t="s">
        <v>32</v>
      </c>
      <c r="D30" s="201"/>
      <c r="E30" s="192"/>
      <c r="F30" s="218">
        <v>13576578</v>
      </c>
      <c r="G30" s="224">
        <f t="shared" si="0"/>
        <v>13576578</v>
      </c>
      <c r="H30" s="220">
        <v>19745240.710000001</v>
      </c>
      <c r="I30" s="192"/>
      <c r="J30" s="218"/>
      <c r="K30" s="224">
        <f t="shared" si="1"/>
        <v>19745240.710000001</v>
      </c>
      <c r="L30" s="192"/>
      <c r="M30" s="192"/>
      <c r="N30" s="224">
        <f t="shared" si="2"/>
        <v>0</v>
      </c>
      <c r="O30" s="224">
        <f t="shared" si="3"/>
        <v>33321818.710000001</v>
      </c>
      <c r="P30" s="263"/>
    </row>
    <row r="31" spans="1:182" ht="20.100000000000001" customHeight="1" x14ac:dyDescent="0.2">
      <c r="B31" s="236">
        <v>410122</v>
      </c>
      <c r="C31" s="193" t="s">
        <v>15</v>
      </c>
      <c r="D31" s="198">
        <v>200000000</v>
      </c>
      <c r="E31" s="194"/>
      <c r="F31" s="219"/>
      <c r="G31" s="224">
        <f t="shared" si="0"/>
        <v>200000000</v>
      </c>
      <c r="H31" s="221"/>
      <c r="I31" s="194"/>
      <c r="J31" s="219"/>
      <c r="K31" s="224">
        <f t="shared" si="1"/>
        <v>0</v>
      </c>
      <c r="L31" s="194"/>
      <c r="M31" s="194"/>
      <c r="N31" s="224">
        <f t="shared" si="2"/>
        <v>0</v>
      </c>
      <c r="O31" s="224">
        <f t="shared" si="3"/>
        <v>200000000</v>
      </c>
      <c r="P31" s="226">
        <f>+O31</f>
        <v>200000000</v>
      </c>
    </row>
    <row r="32" spans="1:182" ht="15.6" customHeight="1" x14ac:dyDescent="0.2">
      <c r="B32" s="278"/>
      <c r="C32" s="278"/>
      <c r="D32" s="202">
        <f>SUM(D5:D31)</f>
        <v>3708090325</v>
      </c>
      <c r="E32" s="202">
        <f>SUM(E5:E31)</f>
        <v>2320110928</v>
      </c>
      <c r="F32" s="222">
        <f>SUM(F5:F31)</f>
        <v>2271531563</v>
      </c>
      <c r="G32" s="225">
        <f t="shared" ref="G32:P32" si="5">SUM(G5:G31)</f>
        <v>8299732816</v>
      </c>
      <c r="H32" s="223">
        <f t="shared" si="5"/>
        <v>5923686703.1400013</v>
      </c>
      <c r="I32" s="202">
        <f t="shared" si="5"/>
        <v>583520790.88</v>
      </c>
      <c r="J32" s="222">
        <f t="shared" si="5"/>
        <v>10009508736.950001</v>
      </c>
      <c r="K32" s="225">
        <f t="shared" si="5"/>
        <v>16516716230.969997</v>
      </c>
      <c r="L32" s="225">
        <f>SUM(L5:L31)</f>
        <v>16417893593</v>
      </c>
      <c r="M32" s="225">
        <f>SUM(M18:M31)</f>
        <v>473934410</v>
      </c>
      <c r="N32" s="225">
        <f>SUM(N5:N31)</f>
        <v>16891828003</v>
      </c>
      <c r="O32" s="227">
        <f t="shared" si="5"/>
        <v>41708277049.970001</v>
      </c>
      <c r="P32" s="227">
        <f t="shared" si="5"/>
        <v>41708277049.969994</v>
      </c>
      <c r="Q32" s="248"/>
    </row>
    <row r="33" spans="1:182" x14ac:dyDescent="0.2">
      <c r="O33" s="249"/>
    </row>
    <row r="34" spans="1:182" x14ac:dyDescent="0.2">
      <c r="A34" s="241"/>
      <c r="D34" s="243"/>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row>
  </sheetData>
  <sheetProtection algorithmName="SHA-512" hashValue="k0ZXQ1a/LscxiKkX6Jj+2N+r6RaLU5tqOPkD1Hn0vC5l71DLSTNHCSWMARVBNJ/zMJ49fSHSBkIlqKklZesPiQ==" saltValue="R+4Q10ohMkYM/CYa5WQ98g==" spinCount="100000" sheet="1" objects="1" scenarios="1" selectLockedCells="1" selectUnlockedCells="1"/>
  <mergeCells count="24">
    <mergeCell ref="B9:B10"/>
    <mergeCell ref="B13:B14"/>
    <mergeCell ref="B16:B17"/>
    <mergeCell ref="B11:B12"/>
    <mergeCell ref="B32:C32"/>
    <mergeCell ref="B29:B30"/>
    <mergeCell ref="B18:B19"/>
    <mergeCell ref="B7:B8"/>
    <mergeCell ref="B1:P1"/>
    <mergeCell ref="C3:C4"/>
    <mergeCell ref="B3:B4"/>
    <mergeCell ref="P3:P4"/>
    <mergeCell ref="O3:O4"/>
    <mergeCell ref="D3:J3"/>
    <mergeCell ref="L3:L4"/>
    <mergeCell ref="M3:M4"/>
    <mergeCell ref="N3:N4"/>
    <mergeCell ref="P18:P19"/>
    <mergeCell ref="P29:P30"/>
    <mergeCell ref="P9:P10"/>
    <mergeCell ref="P7:P8"/>
    <mergeCell ref="P11:P12"/>
    <mergeCell ref="P16:P17"/>
    <mergeCell ref="P13:P14"/>
  </mergeCells>
  <printOptions horizontalCentered="1"/>
  <pageMargins left="0.25" right="0.25"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view="pageBreakPreview" topLeftCell="B7" zoomScaleNormal="140" zoomScaleSheetLayoutView="100" workbookViewId="0">
      <selection activeCell="C9" sqref="C9"/>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28515625" customWidth="1"/>
  </cols>
  <sheetData>
    <row r="1" spans="1:4" s="67" customFormat="1" ht="90" customHeight="1" x14ac:dyDescent="0.25">
      <c r="A1" s="93"/>
      <c r="B1" s="93"/>
      <c r="C1" s="94"/>
    </row>
    <row r="2" spans="1:4" ht="20.100000000000001" customHeight="1" x14ac:dyDescent="0.25"/>
    <row r="3" spans="1:4" ht="20.25" x14ac:dyDescent="0.3">
      <c r="A3" s="281" t="s">
        <v>39</v>
      </c>
      <c r="B3" s="281"/>
      <c r="C3" s="281"/>
    </row>
    <row r="4" spans="1:4" ht="27" customHeight="1" x14ac:dyDescent="0.3">
      <c r="A4" s="25"/>
      <c r="B4" s="25"/>
      <c r="C4" s="25"/>
    </row>
    <row r="5" spans="1:4" ht="89.25" customHeight="1" x14ac:dyDescent="0.25">
      <c r="A5" s="282" t="s">
        <v>91</v>
      </c>
      <c r="B5" s="282"/>
      <c r="C5" s="282"/>
    </row>
    <row r="6" spans="1:4" ht="19.5" customHeight="1" x14ac:dyDescent="0.25"/>
    <row r="7" spans="1:4" s="68" customFormat="1" ht="30" customHeight="1" x14ac:dyDescent="0.25">
      <c r="A7" s="283" t="s">
        <v>0</v>
      </c>
      <c r="B7" s="283"/>
      <c r="C7" s="283"/>
    </row>
    <row r="8" spans="1:4" s="1" customFormat="1" ht="15" customHeight="1" x14ac:dyDescent="0.25">
      <c r="A8" s="15"/>
      <c r="B8" s="15"/>
      <c r="C8" s="15"/>
    </row>
    <row r="9" spans="1:4" s="1" customFormat="1" ht="20.45" customHeight="1" x14ac:dyDescent="0.25">
      <c r="A9" s="284" t="s">
        <v>68</v>
      </c>
      <c r="B9" s="285"/>
      <c r="C9" s="182">
        <f>+Presupuesto!E5</f>
        <v>100000000</v>
      </c>
    </row>
    <row r="10" spans="1:4" s="1" customFormat="1" ht="20.45" customHeight="1" x14ac:dyDescent="0.25">
      <c r="A10" s="284" t="s">
        <v>212</v>
      </c>
      <c r="B10" s="285"/>
      <c r="C10" s="182">
        <f>+Presupuesto!L5</f>
        <v>337000000</v>
      </c>
    </row>
    <row r="11" spans="1:4" s="1" customFormat="1" ht="4.5" customHeight="1" x14ac:dyDescent="0.25">
      <c r="A11" s="13"/>
      <c r="B11" s="13"/>
      <c r="C11" s="36"/>
    </row>
    <row r="12" spans="1:4" s="1" customFormat="1" ht="20.45" customHeight="1" x14ac:dyDescent="0.25">
      <c r="A12" s="286" t="s">
        <v>36</v>
      </c>
      <c r="B12" s="287"/>
      <c r="C12" s="70">
        <f>SUM(C9:C11)</f>
        <v>437000000</v>
      </c>
    </row>
    <row r="13" spans="1:4" s="1" customFormat="1" ht="15" customHeight="1" x14ac:dyDescent="0.25">
      <c r="A13" s="19"/>
      <c r="B13" s="19"/>
      <c r="C13" s="57"/>
    </row>
    <row r="14" spans="1:4" s="1" customFormat="1" ht="15" customHeight="1" x14ac:dyDescent="0.25">
      <c r="A14" s="174" t="s">
        <v>157</v>
      </c>
      <c r="B14" s="174" t="s">
        <v>133</v>
      </c>
      <c r="C14" s="126" t="s">
        <v>134</v>
      </c>
    </row>
    <row r="15" spans="1:4" s="2" customFormat="1" ht="30" customHeight="1" x14ac:dyDescent="0.2">
      <c r="A15" s="177">
        <v>38</v>
      </c>
      <c r="B15" s="175" t="s">
        <v>214</v>
      </c>
      <c r="C15" s="118">
        <v>437000000</v>
      </c>
      <c r="D15" s="1"/>
    </row>
    <row r="16" spans="1:4" s="2" customFormat="1" ht="4.5" customHeight="1" x14ac:dyDescent="0.2">
      <c r="A16" s="13"/>
      <c r="B16" s="13"/>
      <c r="C16" s="36"/>
      <c r="D16" s="1"/>
    </row>
    <row r="17" spans="1:3" s="2" customFormat="1" ht="20.45" customHeight="1" x14ac:dyDescent="0.2">
      <c r="A17" s="279" t="s">
        <v>108</v>
      </c>
      <c r="B17" s="280"/>
      <c r="C17" s="71">
        <f>SUM(C15:C15)</f>
        <v>437000000</v>
      </c>
    </row>
    <row r="18" spans="1:3" s="2" customFormat="1" ht="42.75" customHeight="1" x14ac:dyDescent="0.2">
      <c r="A18" s="17"/>
      <c r="B18" s="17"/>
      <c r="C18" s="58"/>
    </row>
    <row r="19" spans="1:3" s="2" customFormat="1" ht="64.5" customHeight="1" x14ac:dyDescent="0.2">
      <c r="A19" s="17"/>
      <c r="B19" s="17" t="s">
        <v>33</v>
      </c>
      <c r="C19" s="58"/>
    </row>
    <row r="20" spans="1:3" s="2" customFormat="1" ht="33" customHeight="1" x14ac:dyDescent="0.2">
      <c r="A20" s="17"/>
      <c r="B20" s="17"/>
      <c r="C20" s="26"/>
    </row>
    <row r="21" spans="1:3" s="2" customFormat="1" ht="15.6" customHeight="1" x14ac:dyDescent="0.2">
      <c r="A21" s="17"/>
      <c r="B21" s="17"/>
      <c r="C21" s="26"/>
    </row>
    <row r="33" spans="7:7" ht="15.6" customHeight="1" x14ac:dyDescent="0.25">
      <c r="G33" s="124"/>
    </row>
  </sheetData>
  <mergeCells count="7">
    <mergeCell ref="A17:B17"/>
    <mergeCell ref="A3:C3"/>
    <mergeCell ref="A5:C5"/>
    <mergeCell ref="A7:C7"/>
    <mergeCell ref="A9:B9"/>
    <mergeCell ref="A12:B12"/>
    <mergeCell ref="A10:B10"/>
  </mergeCells>
  <printOptions horizontalCentered="1"/>
  <pageMargins left="1.1811023622047245" right="0.78740157480314965" top="1.1811023622047245" bottom="1.1811023622047245" header="0" footer="0"/>
  <pageSetup scale="8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topLeftCell="B6"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28515625" customWidth="1"/>
  </cols>
  <sheetData>
    <row r="1" spans="1:3" s="73" customFormat="1" ht="90" customHeight="1" x14ac:dyDescent="0.2">
      <c r="A1" s="95"/>
      <c r="B1" s="95"/>
      <c r="C1" s="96"/>
    </row>
    <row r="2" spans="1:3" s="14" customFormat="1" ht="20.100000000000001" customHeight="1" x14ac:dyDescent="0.25">
      <c r="A2" s="24"/>
      <c r="B2" s="24"/>
      <c r="C2" s="8"/>
    </row>
    <row r="3" spans="1:3" s="14" customFormat="1" ht="20.25" x14ac:dyDescent="0.3">
      <c r="A3" s="281" t="s">
        <v>40</v>
      </c>
      <c r="B3" s="281"/>
      <c r="C3" s="281"/>
    </row>
    <row r="4" spans="1:3" s="14" customFormat="1" ht="27" customHeight="1" x14ac:dyDescent="0.25">
      <c r="A4" s="24"/>
      <c r="B4" s="24"/>
      <c r="C4" s="8"/>
    </row>
    <row r="5" spans="1:3" s="27" customFormat="1" ht="91.5" customHeight="1" x14ac:dyDescent="0.25">
      <c r="A5" s="282" t="s">
        <v>41</v>
      </c>
      <c r="B5" s="282"/>
      <c r="C5" s="282"/>
    </row>
    <row r="6" spans="1:3" s="14" customFormat="1" ht="20.100000000000001" customHeight="1" x14ac:dyDescent="0.25">
      <c r="A6" s="24"/>
      <c r="B6" s="24"/>
      <c r="C6" s="8"/>
    </row>
    <row r="7" spans="1:3" s="1" customFormat="1" ht="30" customHeight="1" x14ac:dyDescent="0.25">
      <c r="A7" s="283" t="s">
        <v>1</v>
      </c>
      <c r="B7" s="283"/>
      <c r="C7" s="283"/>
    </row>
    <row r="8" spans="1:3" s="1" customFormat="1" ht="15.75" customHeight="1" x14ac:dyDescent="0.25">
      <c r="A8" s="15"/>
      <c r="B8" s="15"/>
      <c r="C8" s="15"/>
    </row>
    <row r="9" spans="1:3" s="1" customFormat="1" ht="20.45" customHeight="1" x14ac:dyDescent="0.25">
      <c r="A9" s="284" t="s">
        <v>68</v>
      </c>
      <c r="B9" s="285"/>
      <c r="C9" s="182">
        <f>+Presupuesto!E6</f>
        <v>122760000</v>
      </c>
    </row>
    <row r="10" spans="1:3" s="1" customFormat="1" ht="20.45" customHeight="1" x14ac:dyDescent="0.25">
      <c r="A10" s="284" t="s">
        <v>212</v>
      </c>
      <c r="B10" s="285"/>
      <c r="C10" s="182">
        <f>+Presupuesto!L6</f>
        <v>300000000</v>
      </c>
    </row>
    <row r="11" spans="1:3" s="1" customFormat="1" ht="4.5" customHeight="1" x14ac:dyDescent="0.25">
      <c r="A11" s="290"/>
      <c r="B11" s="290"/>
      <c r="C11" s="36"/>
    </row>
    <row r="12" spans="1:3" s="1" customFormat="1" ht="20.45" customHeight="1" x14ac:dyDescent="0.25">
      <c r="A12" s="288" t="s">
        <v>36</v>
      </c>
      <c r="B12" s="289"/>
      <c r="C12" s="74">
        <f>SUM(C9:C10)</f>
        <v>422760000</v>
      </c>
    </row>
    <row r="13" spans="1:3" s="1" customFormat="1" ht="16.5" customHeight="1" x14ac:dyDescent="0.25">
      <c r="A13" s="19"/>
      <c r="B13" s="19"/>
      <c r="C13" s="34"/>
    </row>
    <row r="14" spans="1:3" s="1" customFormat="1" ht="15" customHeight="1" x14ac:dyDescent="0.25">
      <c r="A14" s="174"/>
      <c r="B14" s="174" t="s">
        <v>133</v>
      </c>
      <c r="C14" s="126" t="s">
        <v>134</v>
      </c>
    </row>
    <row r="15" spans="1:3" s="2" customFormat="1" ht="44.1" customHeight="1" x14ac:dyDescent="0.2">
      <c r="A15" s="176">
        <v>33</v>
      </c>
      <c r="B15" s="176" t="s">
        <v>213</v>
      </c>
      <c r="C15" s="118">
        <v>422760000</v>
      </c>
    </row>
    <row r="16" spans="1:3" s="2" customFormat="1" ht="6" customHeight="1" x14ac:dyDescent="0.2">
      <c r="A16" s="13"/>
      <c r="B16" s="13"/>
      <c r="C16" s="36"/>
    </row>
    <row r="17" spans="1:3" s="2" customFormat="1" ht="20.100000000000001" customHeight="1" x14ac:dyDescent="0.2">
      <c r="A17" s="279" t="s">
        <v>108</v>
      </c>
      <c r="B17" s="280"/>
      <c r="C17" s="71">
        <f>SUM(C15:C15)</f>
        <v>422760000</v>
      </c>
    </row>
    <row r="18" spans="1:3" s="3" customFormat="1" ht="44.25" customHeight="1" x14ac:dyDescent="0.25">
      <c r="A18" s="65"/>
      <c r="B18" s="65"/>
      <c r="C18" s="7"/>
    </row>
    <row r="19" spans="1:3" x14ac:dyDescent="0.25">
      <c r="B19" s="4" t="s">
        <v>33</v>
      </c>
    </row>
    <row r="33" spans="7:7" ht="15.6" customHeight="1" x14ac:dyDescent="0.25">
      <c r="G33" s="124"/>
    </row>
  </sheetData>
  <mergeCells count="8">
    <mergeCell ref="A12:B12"/>
    <mergeCell ref="A17:B17"/>
    <mergeCell ref="A3:C3"/>
    <mergeCell ref="A5:C5"/>
    <mergeCell ref="A7:C7"/>
    <mergeCell ref="A9:B9"/>
    <mergeCell ref="A11:B11"/>
    <mergeCell ref="A10:B10"/>
  </mergeCells>
  <printOptions horizontalCentered="1"/>
  <pageMargins left="1.1811023622047245" right="0.78740157480314965" top="1.1811023622047245" bottom="1.1811023622047245" header="0" footer="0"/>
  <pageSetup scale="8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9"/>
  <sheetViews>
    <sheetView view="pageBreakPreview" topLeftCell="B1"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9.5703125" style="4" customWidth="1"/>
    <col min="3" max="3" width="30.42578125" style="10" customWidth="1"/>
    <col min="4" max="4" width="21.42578125" hidden="1" customWidth="1"/>
    <col min="5" max="5" width="19.140625" hidden="1" customWidth="1"/>
    <col min="6" max="6" width="20.28515625" hidden="1" customWidth="1"/>
    <col min="7" max="7" width="16.5703125" hidden="1" customWidth="1"/>
    <col min="8" max="8" width="0" hidden="1" customWidth="1"/>
  </cols>
  <sheetData>
    <row r="1" spans="1:5" s="107" customFormat="1" ht="90" customHeight="1" x14ac:dyDescent="0.25">
      <c r="A1" s="188"/>
      <c r="B1" s="188"/>
      <c r="C1" s="92"/>
    </row>
    <row r="2" spans="1:5" s="14" customFormat="1" ht="8.25" customHeight="1" x14ac:dyDescent="0.25">
      <c r="A2" s="24"/>
      <c r="B2" s="24"/>
      <c r="C2" s="8"/>
    </row>
    <row r="3" spans="1:5" s="14" customFormat="1" ht="20.25" x14ac:dyDescent="0.3">
      <c r="A3" s="281" t="s">
        <v>42</v>
      </c>
      <c r="B3" s="281"/>
      <c r="C3" s="281"/>
    </row>
    <row r="4" spans="1:5" s="14" customFormat="1" ht="15.6" customHeight="1" x14ac:dyDescent="0.3">
      <c r="A4" s="25"/>
      <c r="B4" s="25"/>
      <c r="C4" s="25"/>
    </row>
    <row r="5" spans="1:5" s="14" customFormat="1" ht="172.5" customHeight="1" x14ac:dyDescent="0.2">
      <c r="A5" s="282" t="s">
        <v>95</v>
      </c>
      <c r="B5" s="282"/>
      <c r="C5" s="282"/>
    </row>
    <row r="6" spans="1:5" s="14" customFormat="1" ht="14.25" customHeight="1" x14ac:dyDescent="0.3">
      <c r="A6" s="25"/>
      <c r="B6" s="25"/>
      <c r="C6" s="55"/>
    </row>
    <row r="7" spans="1:5" s="59" customFormat="1" ht="30" customHeight="1" x14ac:dyDescent="0.25">
      <c r="A7" s="283" t="s">
        <v>35</v>
      </c>
      <c r="B7" s="283"/>
      <c r="C7" s="283"/>
    </row>
    <row r="8" spans="1:5" s="59" customFormat="1" ht="16.5" customHeight="1" x14ac:dyDescent="0.25">
      <c r="A8" s="15"/>
      <c r="B8" s="15"/>
      <c r="C8" s="40"/>
    </row>
    <row r="9" spans="1:5" s="59" customFormat="1" ht="18" customHeight="1" x14ac:dyDescent="0.25">
      <c r="A9" s="284" t="s">
        <v>68</v>
      </c>
      <c r="B9" s="285"/>
      <c r="C9" s="183">
        <f>+Presupuesto!E7</f>
        <v>145000000</v>
      </c>
    </row>
    <row r="10" spans="1:5" s="59" customFormat="1" ht="18" customHeight="1" x14ac:dyDescent="0.25">
      <c r="A10" s="284" t="s">
        <v>69</v>
      </c>
      <c r="B10" s="285"/>
      <c r="C10" s="183">
        <f>+Presupuesto!F7</f>
        <v>100000000</v>
      </c>
      <c r="D10" s="228"/>
      <c r="E10" s="229"/>
    </row>
    <row r="11" spans="1:5" s="59" customFormat="1" ht="18" customHeight="1" x14ac:dyDescent="0.25">
      <c r="A11" s="284" t="s">
        <v>131</v>
      </c>
      <c r="B11" s="285"/>
      <c r="C11" s="183">
        <f>+Presupuesto!F8</f>
        <v>13576578</v>
      </c>
    </row>
    <row r="12" spans="1:5" s="59" customFormat="1" ht="18" customHeight="1" x14ac:dyDescent="0.25">
      <c r="A12" s="295" t="s">
        <v>158</v>
      </c>
      <c r="B12" s="296"/>
      <c r="C12" s="84">
        <f>+Presupuesto!H7</f>
        <v>462388138.22000003</v>
      </c>
      <c r="D12" s="228"/>
    </row>
    <row r="13" spans="1:5" s="59" customFormat="1" ht="30.75" customHeight="1" x14ac:dyDescent="0.25">
      <c r="A13" s="284" t="s">
        <v>167</v>
      </c>
      <c r="B13" s="285"/>
      <c r="C13" s="183">
        <f>+Presupuesto!H8</f>
        <v>28401601.710000001</v>
      </c>
      <c r="D13" s="228"/>
    </row>
    <row r="14" spans="1:5" s="59" customFormat="1" ht="15.75" x14ac:dyDescent="0.25">
      <c r="A14" s="284" t="s">
        <v>168</v>
      </c>
      <c r="B14" s="285"/>
      <c r="C14" s="183">
        <f>+Presupuesto!J7</f>
        <v>866454701</v>
      </c>
    </row>
    <row r="15" spans="1:5" s="59" customFormat="1" ht="15.6" customHeight="1" x14ac:dyDescent="0.25">
      <c r="A15" s="284" t="s">
        <v>212</v>
      </c>
      <c r="B15" s="285"/>
      <c r="C15" s="183">
        <f>+Presupuesto!L7</f>
        <v>2508871290</v>
      </c>
    </row>
    <row r="16" spans="1:5" s="59" customFormat="1" ht="3" customHeight="1" x14ac:dyDescent="0.25">
      <c r="A16" s="81"/>
      <c r="B16" s="81"/>
      <c r="C16" s="82"/>
    </row>
    <row r="17" spans="1:5" s="59" customFormat="1" ht="21.75" customHeight="1" x14ac:dyDescent="0.25">
      <c r="A17" s="279" t="s">
        <v>108</v>
      </c>
      <c r="B17" s="280"/>
      <c r="C17" s="173">
        <f>+SUM(C9:C15)</f>
        <v>4124692308.9300003</v>
      </c>
      <c r="D17" s="229"/>
    </row>
    <row r="18" spans="1:5" s="59" customFormat="1" ht="12.75" customHeight="1" x14ac:dyDescent="0.25">
      <c r="A18" s="19"/>
      <c r="B18" s="19"/>
      <c r="C18" s="180"/>
    </row>
    <row r="19" spans="1:5" s="1" customFormat="1" ht="15" customHeight="1" x14ac:dyDescent="0.25">
      <c r="A19" s="174" t="s">
        <v>157</v>
      </c>
      <c r="B19" s="174" t="s">
        <v>33</v>
      </c>
      <c r="C19" s="126" t="s">
        <v>134</v>
      </c>
    </row>
    <row r="20" spans="1:5" s="1" customFormat="1" ht="61.5" customHeight="1" x14ac:dyDescent="0.25">
      <c r="A20" s="176">
        <v>15</v>
      </c>
      <c r="B20" s="176" t="s">
        <v>204</v>
      </c>
      <c r="C20" s="89">
        <f>757529982</f>
        <v>757529982</v>
      </c>
    </row>
    <row r="21" spans="1:5" s="3" customFormat="1" ht="42.75" customHeight="1" x14ac:dyDescent="0.2">
      <c r="A21" s="176">
        <v>43</v>
      </c>
      <c r="B21" s="176" t="s">
        <v>142</v>
      </c>
      <c r="C21" s="89">
        <v>127632305</v>
      </c>
    </row>
    <row r="22" spans="1:5" s="3" customFormat="1" ht="87" customHeight="1" x14ac:dyDescent="0.2">
      <c r="A22" s="176">
        <v>48</v>
      </c>
      <c r="B22" s="176" t="s">
        <v>165</v>
      </c>
      <c r="C22" s="89">
        <v>147356159</v>
      </c>
      <c r="D22" s="230"/>
      <c r="E22" s="190"/>
    </row>
    <row r="23" spans="1:5" s="3" customFormat="1" ht="64.5" customHeight="1" x14ac:dyDescent="0.2">
      <c r="A23" s="176">
        <v>49</v>
      </c>
      <c r="B23" s="176" t="s">
        <v>177</v>
      </c>
      <c r="C23" s="89">
        <v>96600087</v>
      </c>
    </row>
    <row r="24" spans="1:5" s="3" customFormat="1" ht="75.75" customHeight="1" x14ac:dyDescent="0.2">
      <c r="A24" s="176">
        <v>50</v>
      </c>
      <c r="B24" s="176" t="s">
        <v>166</v>
      </c>
      <c r="C24" s="89">
        <v>242208620</v>
      </c>
      <c r="D24" s="190"/>
      <c r="E24" s="190"/>
    </row>
    <row r="25" spans="1:5" s="3" customFormat="1" ht="45" customHeight="1" x14ac:dyDescent="0.2">
      <c r="A25" s="176">
        <v>53</v>
      </c>
      <c r="B25" s="176" t="s">
        <v>178</v>
      </c>
      <c r="C25" s="89">
        <v>800000000</v>
      </c>
    </row>
    <row r="26" spans="1:5" s="3" customFormat="1" ht="42" customHeight="1" x14ac:dyDescent="0.2">
      <c r="A26" s="176">
        <v>57</v>
      </c>
      <c r="B26" s="176" t="s">
        <v>183</v>
      </c>
      <c r="C26" s="89">
        <v>52388887</v>
      </c>
    </row>
    <row r="27" spans="1:5" s="3" customFormat="1" ht="83.25" customHeight="1" x14ac:dyDescent="0.2">
      <c r="A27" s="176">
        <v>58</v>
      </c>
      <c r="B27" s="176" t="s">
        <v>184</v>
      </c>
      <c r="C27" s="89">
        <v>35844281</v>
      </c>
    </row>
    <row r="28" spans="1:5" s="3" customFormat="1" ht="36" customHeight="1" x14ac:dyDescent="0.2">
      <c r="A28" s="176"/>
      <c r="B28" s="177" t="s">
        <v>179</v>
      </c>
      <c r="C28" s="89">
        <f>16253120+232000+49969581</f>
        <v>66454701</v>
      </c>
    </row>
    <row r="29" spans="1:5" s="3" customFormat="1" ht="80.25" customHeight="1" x14ac:dyDescent="0.2">
      <c r="A29" s="177">
        <v>76</v>
      </c>
      <c r="B29" s="177" t="s">
        <v>216</v>
      </c>
      <c r="C29" s="89">
        <v>477326720</v>
      </c>
    </row>
    <row r="30" spans="1:5" s="3" customFormat="1" ht="45.75" customHeight="1" x14ac:dyDescent="0.2">
      <c r="A30" s="177">
        <v>77</v>
      </c>
      <c r="B30" s="177" t="s">
        <v>215</v>
      </c>
      <c r="C30" s="89">
        <v>421837388</v>
      </c>
    </row>
    <row r="31" spans="1:5" s="3" customFormat="1" ht="43.5" customHeight="1" x14ac:dyDescent="0.2">
      <c r="A31" s="256">
        <v>78</v>
      </c>
      <c r="B31" s="256" t="s">
        <v>217</v>
      </c>
      <c r="C31" s="257">
        <v>152177200</v>
      </c>
    </row>
    <row r="32" spans="1:5" s="3" customFormat="1" ht="81.75" customHeight="1" x14ac:dyDescent="0.2">
      <c r="A32" s="258">
        <v>79</v>
      </c>
      <c r="B32" s="259" t="s">
        <v>218</v>
      </c>
      <c r="C32" s="260">
        <v>705357799.22000003</v>
      </c>
      <c r="E32" s="190"/>
    </row>
    <row r="33" spans="1:5" s="3" customFormat="1" ht="5.25" customHeight="1" x14ac:dyDescent="0.2">
      <c r="A33" s="85"/>
      <c r="B33" s="291"/>
      <c r="C33" s="291"/>
    </row>
    <row r="34" spans="1:5" s="3" customFormat="1" ht="18.75" x14ac:dyDescent="0.2">
      <c r="A34" s="294" t="s">
        <v>121</v>
      </c>
      <c r="B34" s="294"/>
      <c r="C34" s="166">
        <f>+SUM(C20:C32)</f>
        <v>4082714129.2200003</v>
      </c>
    </row>
    <row r="35" spans="1:5" s="3" customFormat="1" ht="15" customHeight="1" x14ac:dyDescent="0.2">
      <c r="A35" s="85"/>
      <c r="B35" s="85"/>
      <c r="C35" s="78"/>
    </row>
    <row r="36" spans="1:5" s="11" customFormat="1" ht="30" customHeight="1" x14ac:dyDescent="0.25">
      <c r="A36" s="283" t="s">
        <v>61</v>
      </c>
      <c r="B36" s="283"/>
      <c r="C36" s="283"/>
    </row>
    <row r="37" spans="1:5" s="11" customFormat="1" ht="8.1" customHeight="1" x14ac:dyDescent="0.25">
      <c r="A37" s="18"/>
      <c r="B37" s="18"/>
      <c r="C37" s="56"/>
    </row>
    <row r="38" spans="1:5" s="1" customFormat="1" ht="15" customHeight="1" x14ac:dyDescent="0.25">
      <c r="A38" s="174" t="s">
        <v>157</v>
      </c>
      <c r="B38" s="174" t="s">
        <v>133</v>
      </c>
      <c r="C38" s="126" t="s">
        <v>134</v>
      </c>
    </row>
    <row r="39" spans="1:5" s="1" customFormat="1" ht="92.25" customHeight="1" x14ac:dyDescent="0.25">
      <c r="A39" s="177">
        <v>15</v>
      </c>
      <c r="B39" s="177" t="s">
        <v>191</v>
      </c>
      <c r="C39" s="89">
        <v>14314400</v>
      </c>
      <c r="E39" s="217"/>
    </row>
    <row r="40" spans="1:5" s="11" customFormat="1" ht="92.25" customHeight="1" x14ac:dyDescent="0.25">
      <c r="A40" s="177">
        <v>68</v>
      </c>
      <c r="B40" s="177" t="s">
        <v>192</v>
      </c>
      <c r="C40" s="89">
        <v>16066548</v>
      </c>
      <c r="E40" s="216"/>
    </row>
    <row r="41" spans="1:5" s="11" customFormat="1" ht="32.25" customHeight="1" x14ac:dyDescent="0.25">
      <c r="A41" s="177"/>
      <c r="B41" s="177" t="s">
        <v>201</v>
      </c>
      <c r="C41" s="89">
        <v>11597231.710000001</v>
      </c>
      <c r="E41" s="216"/>
    </row>
    <row r="42" spans="1:5" s="11" customFormat="1" ht="4.5" customHeight="1" x14ac:dyDescent="0.25">
      <c r="A42" s="85"/>
      <c r="B42" s="85"/>
      <c r="C42" s="119"/>
    </row>
    <row r="43" spans="1:5" s="11" customFormat="1" ht="18.75" x14ac:dyDescent="0.25">
      <c r="A43" s="294" t="s">
        <v>135</v>
      </c>
      <c r="B43" s="294"/>
      <c r="C43" s="166">
        <f>SUM(C39:C41)</f>
        <v>41978179.710000001</v>
      </c>
    </row>
    <row r="44" spans="1:5" s="11" customFormat="1" ht="15.75" customHeight="1" x14ac:dyDescent="0.25">
      <c r="A44" s="79"/>
      <c r="B44" s="79"/>
      <c r="C44" s="116"/>
    </row>
    <row r="45" spans="1:5" s="3" customFormat="1" ht="21.6" customHeight="1" x14ac:dyDescent="0.2">
      <c r="A45" s="292" t="s">
        <v>108</v>
      </c>
      <c r="B45" s="293"/>
      <c r="C45" s="117">
        <f>C34+C43</f>
        <v>4124692308.9300003</v>
      </c>
      <c r="E45" s="190"/>
    </row>
    <row r="46" spans="1:5" s="11" customFormat="1" ht="3" customHeight="1" x14ac:dyDescent="0.25">
      <c r="A46" s="18"/>
      <c r="B46" s="18"/>
      <c r="C46" s="52"/>
    </row>
    <row r="49" ht="15.6" customHeight="1" x14ac:dyDescent="0.25"/>
  </sheetData>
  <mergeCells count="16">
    <mergeCell ref="B33:C33"/>
    <mergeCell ref="A45:B45"/>
    <mergeCell ref="A43:B43"/>
    <mergeCell ref="A3:C3"/>
    <mergeCell ref="A5:C5"/>
    <mergeCell ref="A7:C7"/>
    <mergeCell ref="A36:C36"/>
    <mergeCell ref="A17:B17"/>
    <mergeCell ref="A9:B9"/>
    <mergeCell ref="A10:B10"/>
    <mergeCell ref="A11:B11"/>
    <mergeCell ref="A34:B34"/>
    <mergeCell ref="A12:B12"/>
    <mergeCell ref="A13:B13"/>
    <mergeCell ref="A14:B14"/>
    <mergeCell ref="A15:B15"/>
  </mergeCells>
  <printOptions horizontalCentered="1"/>
  <pageMargins left="1.1811023622047245" right="0.78740157480314965" top="1.1811023622047245" bottom="1.1811023622047245" header="0" footer="0"/>
  <pageSetup paperSize="123" scale="61" fitToWidth="0" orientation="portrait" r:id="rId1"/>
  <colBreaks count="1" manualBreakCount="1">
    <brk id="3" max="4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8"/>
  <sheetViews>
    <sheetView topLeftCell="B1" zoomScaleNormal="100" zoomScaleSheetLayoutView="80" workbookViewId="0">
      <selection sqref="A1:G52"/>
    </sheetView>
  </sheetViews>
  <sheetFormatPr baseColWidth="10" defaultColWidth="11.42578125" defaultRowHeight="15" x14ac:dyDescent="0.25"/>
  <cols>
    <col min="1" max="1" width="7.28515625" style="4" hidden="1" customWidth="1"/>
    <col min="2" max="2" width="58.5703125" style="4" customWidth="1"/>
    <col min="3" max="3" width="30.42578125" style="10" customWidth="1"/>
    <col min="4" max="4" width="27.28515625" customWidth="1"/>
    <col min="6" max="6" width="19.140625" customWidth="1"/>
    <col min="8" max="8" width="14.5703125" customWidth="1"/>
  </cols>
  <sheetData>
    <row r="1" spans="1:4" s="11" customFormat="1" ht="90" customHeight="1" x14ac:dyDescent="0.25">
      <c r="A1" s="18"/>
      <c r="B1" s="18"/>
      <c r="C1" s="52"/>
    </row>
    <row r="2" spans="1:4" s="11" customFormat="1" ht="11.25" customHeight="1" x14ac:dyDescent="0.25">
      <c r="A2" s="18"/>
      <c r="B2" s="18"/>
      <c r="C2" s="52"/>
    </row>
    <row r="3" spans="1:4" s="11" customFormat="1" ht="20.25" customHeight="1" x14ac:dyDescent="0.3">
      <c r="A3" s="307" t="s">
        <v>43</v>
      </c>
      <c r="B3" s="308"/>
      <c r="C3" s="309"/>
    </row>
    <row r="4" spans="1:4" s="11" customFormat="1" ht="27" customHeight="1" x14ac:dyDescent="0.3">
      <c r="A4" s="25"/>
      <c r="B4" s="25"/>
      <c r="C4" s="55"/>
    </row>
    <row r="5" spans="1:4" s="11" customFormat="1" ht="51" customHeight="1" x14ac:dyDescent="0.25">
      <c r="A5" s="310" t="s">
        <v>44</v>
      </c>
      <c r="B5" s="311"/>
      <c r="C5" s="312"/>
    </row>
    <row r="6" spans="1:4" s="11" customFormat="1" ht="9" customHeight="1" x14ac:dyDescent="0.25">
      <c r="A6" s="18"/>
      <c r="B6" s="18"/>
      <c r="C6" s="52"/>
    </row>
    <row r="7" spans="1:4" s="59" customFormat="1" ht="30" customHeight="1" x14ac:dyDescent="0.25">
      <c r="A7" s="283" t="s">
        <v>106</v>
      </c>
      <c r="B7" s="283"/>
      <c r="C7" s="283"/>
    </row>
    <row r="8" spans="1:4" s="16" customFormat="1" ht="15.75" customHeight="1" x14ac:dyDescent="0.25">
      <c r="A8" s="15"/>
      <c r="B8" s="15"/>
      <c r="C8" s="40"/>
    </row>
    <row r="9" spans="1:4" s="59" customFormat="1" ht="18.75" customHeight="1" x14ac:dyDescent="0.25">
      <c r="A9" s="284" t="s">
        <v>68</v>
      </c>
      <c r="B9" s="285"/>
      <c r="C9" s="184">
        <f>+Presupuesto!E9</f>
        <v>550461000</v>
      </c>
    </row>
    <row r="10" spans="1:4" s="59" customFormat="1" ht="18.75" customHeight="1" x14ac:dyDescent="0.25">
      <c r="A10" s="284" t="s">
        <v>69</v>
      </c>
      <c r="B10" s="285"/>
      <c r="C10" s="184">
        <f>+Presupuesto!F9</f>
        <v>100000000</v>
      </c>
      <c r="D10" s="231"/>
    </row>
    <row r="11" spans="1:4" s="59" customFormat="1" ht="18.75" customHeight="1" x14ac:dyDescent="0.25">
      <c r="A11" s="284" t="s">
        <v>131</v>
      </c>
      <c r="B11" s="285"/>
      <c r="C11" s="184">
        <f>+Presupuesto!F10</f>
        <v>13576578</v>
      </c>
    </row>
    <row r="12" spans="1:4" s="59" customFormat="1" ht="39" customHeight="1" x14ac:dyDescent="0.25">
      <c r="A12" s="284" t="s">
        <v>158</v>
      </c>
      <c r="B12" s="285"/>
      <c r="C12" s="184">
        <f>+Presupuesto!H9</f>
        <v>115803523.22</v>
      </c>
    </row>
    <row r="13" spans="1:4" s="59" customFormat="1" ht="39" customHeight="1" x14ac:dyDescent="0.25">
      <c r="A13" s="284" t="s">
        <v>167</v>
      </c>
      <c r="B13" s="285"/>
      <c r="C13" s="184">
        <f>+Presupuesto!H10</f>
        <v>51835705.710000001</v>
      </c>
    </row>
    <row r="14" spans="1:4" s="59" customFormat="1" ht="18.75" customHeight="1" x14ac:dyDescent="0.25">
      <c r="A14" s="284" t="s">
        <v>168</v>
      </c>
      <c r="B14" s="285"/>
      <c r="C14" s="184">
        <f>+Presupuesto!J9</f>
        <v>236470599</v>
      </c>
      <c r="D14" s="238"/>
    </row>
    <row r="15" spans="1:4" s="59" customFormat="1" ht="18.75" customHeight="1" x14ac:dyDescent="0.25">
      <c r="A15" s="284" t="s">
        <v>212</v>
      </c>
      <c r="B15" s="285"/>
      <c r="C15" s="184">
        <f>+Presupuesto!L9</f>
        <v>1660884693</v>
      </c>
    </row>
    <row r="16" spans="1:4" s="59" customFormat="1" ht="3.75" customHeight="1" x14ac:dyDescent="0.25">
      <c r="A16" s="303"/>
      <c r="B16" s="303"/>
      <c r="C16" s="86"/>
    </row>
    <row r="17" spans="1:12" s="59" customFormat="1" ht="20.100000000000001" customHeight="1" x14ac:dyDescent="0.25">
      <c r="A17" s="304" t="s">
        <v>108</v>
      </c>
      <c r="B17" s="305"/>
      <c r="C17" s="98">
        <f>SUM(C9:C15)</f>
        <v>2729032098.9300003</v>
      </c>
    </row>
    <row r="18" spans="1:12" s="59" customFormat="1" ht="4.5" customHeight="1" x14ac:dyDescent="0.25">
      <c r="A18" s="81"/>
      <c r="B18" s="81"/>
      <c r="C18" s="82"/>
    </row>
    <row r="19" spans="1:12" s="1" customFormat="1" ht="15" customHeight="1" x14ac:dyDescent="0.25">
      <c r="A19" s="174" t="s">
        <v>157</v>
      </c>
      <c r="B19" s="174" t="s">
        <v>33</v>
      </c>
      <c r="C19" s="126" t="s">
        <v>134</v>
      </c>
    </row>
    <row r="20" spans="1:12" s="6" customFormat="1" ht="60" customHeight="1" x14ac:dyDescent="0.25">
      <c r="A20" s="176">
        <v>22</v>
      </c>
      <c r="B20" s="176" t="s">
        <v>144</v>
      </c>
      <c r="C20" s="89">
        <f>411932500-105457200</f>
        <v>306475300</v>
      </c>
      <c r="D20" s="171"/>
    </row>
    <row r="21" spans="1:12" s="6" customFormat="1" ht="39.75" customHeight="1" x14ac:dyDescent="0.2">
      <c r="A21" s="181">
        <v>23</v>
      </c>
      <c r="B21" s="181" t="s">
        <v>148</v>
      </c>
      <c r="C21" s="89">
        <v>17712314</v>
      </c>
      <c r="F21" s="189"/>
    </row>
    <row r="22" spans="1:12" s="6" customFormat="1" ht="78.75" customHeight="1" x14ac:dyDescent="0.2">
      <c r="A22" s="176">
        <v>28</v>
      </c>
      <c r="B22" s="176" t="s">
        <v>170</v>
      </c>
      <c r="C22" s="89">
        <v>37371844</v>
      </c>
      <c r="D22" s="171"/>
      <c r="F22" s="189"/>
      <c r="H22" s="297"/>
      <c r="I22" s="298"/>
    </row>
    <row r="23" spans="1:12" s="6" customFormat="1" ht="81" customHeight="1" x14ac:dyDescent="0.2">
      <c r="A23" s="176">
        <v>37</v>
      </c>
      <c r="B23" s="176" t="s">
        <v>169</v>
      </c>
      <c r="C23" s="89">
        <f>351786204+1276688216</f>
        <v>1628474420</v>
      </c>
      <c r="D23" s="171"/>
      <c r="F23" s="189"/>
      <c r="H23" s="297"/>
      <c r="I23" s="298"/>
    </row>
    <row r="24" spans="1:12" s="6" customFormat="1" ht="60" customHeight="1" x14ac:dyDescent="0.2">
      <c r="A24" s="181">
        <v>40</v>
      </c>
      <c r="B24" s="176" t="s">
        <v>143</v>
      </c>
      <c r="C24" s="89">
        <v>52918861</v>
      </c>
      <c r="F24" s="189"/>
      <c r="H24" s="297"/>
      <c r="I24" s="297"/>
    </row>
    <row r="25" spans="1:12" s="6" customFormat="1" ht="40.5" customHeight="1" x14ac:dyDescent="0.25">
      <c r="A25" s="181">
        <v>55</v>
      </c>
      <c r="B25" s="176" t="s">
        <v>182</v>
      </c>
      <c r="C25" s="89">
        <v>236470599</v>
      </c>
      <c r="D25" s="171"/>
      <c r="F25" s="171"/>
      <c r="H25" s="297"/>
      <c r="I25" s="297"/>
    </row>
    <row r="26" spans="1:12" s="6" customFormat="1" ht="60" customHeight="1" x14ac:dyDescent="0.25">
      <c r="A26" s="181"/>
      <c r="B26" s="176" t="s">
        <v>225</v>
      </c>
      <c r="C26" s="89">
        <v>384196477.22000003</v>
      </c>
      <c r="D26" s="171"/>
      <c r="F26" s="171"/>
      <c r="H26" s="237"/>
      <c r="I26" s="237"/>
    </row>
    <row r="27" spans="1:12" s="6" customFormat="1" ht="6" customHeight="1" x14ac:dyDescent="0.25">
      <c r="A27" s="306"/>
      <c r="B27" s="306"/>
      <c r="C27" s="119"/>
      <c r="H27" s="297"/>
      <c r="I27" s="297"/>
    </row>
    <row r="28" spans="1:12" s="3" customFormat="1" ht="18.75" x14ac:dyDescent="0.2">
      <c r="A28" s="294" t="s">
        <v>123</v>
      </c>
      <c r="B28" s="294"/>
      <c r="C28" s="97">
        <f>SUM(C20:C26)</f>
        <v>2663619815.2200003</v>
      </c>
      <c r="D28" s="110"/>
      <c r="E28" s="110"/>
      <c r="F28" s="110"/>
      <c r="G28" s="110"/>
      <c r="H28" s="297"/>
      <c r="I28" s="297"/>
      <c r="J28" s="110"/>
      <c r="K28" s="110"/>
      <c r="L28" s="110"/>
    </row>
    <row r="29" spans="1:12" s="6" customFormat="1" ht="16.5" customHeight="1" x14ac:dyDescent="0.25">
      <c r="A29" s="75"/>
      <c r="B29" s="127"/>
      <c r="C29" s="76"/>
    </row>
    <row r="30" spans="1:12" s="6" customFormat="1" ht="30" customHeight="1" x14ac:dyDescent="0.25">
      <c r="A30" s="283" t="s">
        <v>62</v>
      </c>
      <c r="B30" s="283"/>
      <c r="C30" s="283"/>
    </row>
    <row r="31" spans="1:12" s="6" customFormat="1" ht="15" customHeight="1" x14ac:dyDescent="0.25">
      <c r="A31" s="61"/>
      <c r="B31" s="61"/>
      <c r="C31" s="62"/>
    </row>
    <row r="32" spans="1:12" s="1" customFormat="1" ht="15" customHeight="1" x14ac:dyDescent="0.25">
      <c r="A32" s="174" t="s">
        <v>157</v>
      </c>
      <c r="B32" s="174" t="s">
        <v>133</v>
      </c>
      <c r="C32" s="126" t="s">
        <v>134</v>
      </c>
      <c r="H32" s="59"/>
      <c r="I32" s="59"/>
      <c r="J32" s="59"/>
    </row>
    <row r="33" spans="1:12" s="6" customFormat="1" ht="54" customHeight="1" x14ac:dyDescent="0.25">
      <c r="A33" s="177"/>
      <c r="B33" s="177" t="s">
        <v>147</v>
      </c>
      <c r="C33" s="88">
        <f>13576578+51835705.71</f>
        <v>65412283.710000001</v>
      </c>
    </row>
    <row r="34" spans="1:12" s="6" customFormat="1" ht="6.75" customHeight="1" x14ac:dyDescent="0.25">
      <c r="A34" s="290"/>
      <c r="B34" s="290"/>
      <c r="C34" s="36"/>
    </row>
    <row r="35" spans="1:12" s="3" customFormat="1" ht="18.600000000000001" customHeight="1" x14ac:dyDescent="0.2">
      <c r="A35" s="294" t="s">
        <v>122</v>
      </c>
      <c r="B35" s="294"/>
      <c r="C35" s="166">
        <f>SUM(C33)</f>
        <v>65412283.710000001</v>
      </c>
      <c r="D35" s="110"/>
      <c r="E35" s="110"/>
      <c r="F35" s="110"/>
      <c r="G35" s="110"/>
      <c r="H35" s="110"/>
      <c r="I35" s="110"/>
      <c r="J35" s="110"/>
      <c r="K35" s="110"/>
      <c r="L35" s="110"/>
    </row>
    <row r="36" spans="1:12" s="6" customFormat="1" ht="16.5" customHeight="1" x14ac:dyDescent="0.25">
      <c r="A36" s="299"/>
      <c r="B36" s="300"/>
      <c r="C36" s="76"/>
    </row>
    <row r="37" spans="1:12" s="3" customFormat="1" ht="21" customHeight="1" x14ac:dyDescent="0.2">
      <c r="A37" s="301" t="s">
        <v>108</v>
      </c>
      <c r="B37" s="302"/>
      <c r="C37" s="99">
        <f>C28+C35</f>
        <v>2729032098.9300003</v>
      </c>
    </row>
    <row r="38" spans="1:12" s="6" customFormat="1" ht="15.6" customHeight="1" x14ac:dyDescent="0.25">
      <c r="A38" s="30"/>
      <c r="B38" s="30"/>
      <c r="C38" s="60"/>
    </row>
  </sheetData>
  <mergeCells count="25">
    <mergeCell ref="A3:C3"/>
    <mergeCell ref="A5:C5"/>
    <mergeCell ref="A9:B9"/>
    <mergeCell ref="A10:B10"/>
    <mergeCell ref="A11:B11"/>
    <mergeCell ref="A35:B35"/>
    <mergeCell ref="A36:B36"/>
    <mergeCell ref="A37:B37"/>
    <mergeCell ref="A7:C7"/>
    <mergeCell ref="A30:C30"/>
    <mergeCell ref="A16:B16"/>
    <mergeCell ref="A17:B17"/>
    <mergeCell ref="A27:B27"/>
    <mergeCell ref="A28:B28"/>
    <mergeCell ref="A34:B34"/>
    <mergeCell ref="A12:B12"/>
    <mergeCell ref="A13:B13"/>
    <mergeCell ref="A14:B14"/>
    <mergeCell ref="A15:B15"/>
    <mergeCell ref="H27:I27"/>
    <mergeCell ref="H28:I28"/>
    <mergeCell ref="H22:I22"/>
    <mergeCell ref="H23:I23"/>
    <mergeCell ref="H24:I24"/>
    <mergeCell ref="H25:I2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4"/>
  <sheetViews>
    <sheetView view="pageBreakPreview" topLeftCell="B1"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28515625" customWidth="1"/>
  </cols>
  <sheetData>
    <row r="1" spans="1:3" s="28" customFormat="1" ht="90" customHeight="1" x14ac:dyDescent="0.2">
      <c r="A1" s="101"/>
      <c r="B1" s="101"/>
      <c r="C1" s="102"/>
    </row>
    <row r="2" spans="1:3" s="28" customFormat="1" ht="20.25" customHeight="1" x14ac:dyDescent="0.3">
      <c r="A2" s="307" t="s">
        <v>45</v>
      </c>
      <c r="B2" s="308"/>
      <c r="C2" s="309"/>
    </row>
    <row r="3" spans="1:3" s="28" customFormat="1" ht="14.25" customHeight="1" x14ac:dyDescent="0.3">
      <c r="A3" s="25"/>
      <c r="B3" s="25"/>
      <c r="C3" s="55"/>
    </row>
    <row r="4" spans="1:3" s="28" customFormat="1" ht="27" customHeight="1" x14ac:dyDescent="0.25">
      <c r="A4" s="310" t="s">
        <v>92</v>
      </c>
      <c r="B4" s="311"/>
      <c r="C4" s="312"/>
    </row>
    <row r="5" spans="1:3" s="28" customFormat="1" ht="14.25" customHeight="1" x14ac:dyDescent="0.2">
      <c r="A5" s="29"/>
      <c r="B5" s="29"/>
      <c r="C5" s="54"/>
    </row>
    <row r="6" spans="1:3" s="59" customFormat="1" ht="29.45" customHeight="1" x14ac:dyDescent="0.25">
      <c r="A6" s="283" t="s">
        <v>2</v>
      </c>
      <c r="B6" s="283"/>
      <c r="C6" s="283"/>
    </row>
    <row r="7" spans="1:3" s="59" customFormat="1" ht="15" customHeight="1" x14ac:dyDescent="0.25">
      <c r="A7" s="15"/>
      <c r="B7" s="15"/>
      <c r="C7" s="40"/>
    </row>
    <row r="8" spans="1:3" s="59" customFormat="1" ht="20.100000000000001" customHeight="1" x14ac:dyDescent="0.25">
      <c r="A8" s="284" t="s">
        <v>69</v>
      </c>
      <c r="B8" s="285"/>
      <c r="C8" s="183">
        <f>+Presupuesto!F11</f>
        <v>100000000</v>
      </c>
    </row>
    <row r="9" spans="1:3" s="59" customFormat="1" ht="20.100000000000001" customHeight="1" x14ac:dyDescent="0.25">
      <c r="A9" s="284" t="s">
        <v>131</v>
      </c>
      <c r="B9" s="285"/>
      <c r="C9" s="183">
        <f>+Presupuesto!F12</f>
        <v>13576578</v>
      </c>
    </row>
    <row r="10" spans="1:3" s="59" customFormat="1" ht="36" customHeight="1" x14ac:dyDescent="0.25">
      <c r="A10" s="284" t="s">
        <v>158</v>
      </c>
      <c r="B10" s="285"/>
      <c r="C10" s="183">
        <f>+Presupuesto!H11</f>
        <v>876691373.22000003</v>
      </c>
    </row>
    <row r="11" spans="1:3" s="59" customFormat="1" ht="36" customHeight="1" x14ac:dyDescent="0.25">
      <c r="A11" s="284" t="s">
        <v>167</v>
      </c>
      <c r="B11" s="285"/>
      <c r="C11" s="183">
        <f>+Presupuesto!H12</f>
        <v>44098677.710000001</v>
      </c>
    </row>
    <row r="12" spans="1:3" s="59" customFormat="1" ht="3.75" customHeight="1" x14ac:dyDescent="0.3">
      <c r="A12" s="87"/>
      <c r="B12" s="87"/>
      <c r="C12" s="86"/>
    </row>
    <row r="13" spans="1:3" s="59" customFormat="1" ht="20.100000000000001" customHeight="1" x14ac:dyDescent="0.25">
      <c r="A13" s="304" t="s">
        <v>108</v>
      </c>
      <c r="B13" s="305"/>
      <c r="C13" s="98">
        <f>SUM(C8:C12)</f>
        <v>1034366628.9300001</v>
      </c>
    </row>
    <row r="14" spans="1:3" s="59" customFormat="1" ht="15" customHeight="1" x14ac:dyDescent="0.25">
      <c r="A14" s="81"/>
      <c r="B14" s="81"/>
      <c r="C14" s="82"/>
    </row>
    <row r="15" spans="1:3" s="1" customFormat="1" ht="15" customHeight="1" x14ac:dyDescent="0.25">
      <c r="A15" s="174" t="s">
        <v>157</v>
      </c>
      <c r="B15" s="174" t="s">
        <v>133</v>
      </c>
      <c r="C15" s="126" t="s">
        <v>134</v>
      </c>
    </row>
    <row r="16" spans="1:3" s="59" customFormat="1" ht="51.75" customHeight="1" x14ac:dyDescent="0.25">
      <c r="A16" s="177">
        <v>42</v>
      </c>
      <c r="B16" s="177" t="s">
        <v>137</v>
      </c>
      <c r="C16" s="88">
        <f>100000000+876691373.22</f>
        <v>976691373.22000003</v>
      </c>
    </row>
    <row r="17" spans="1:12" s="59" customFormat="1" ht="5.25" customHeight="1" x14ac:dyDescent="0.25">
      <c r="A17" s="85"/>
      <c r="B17" s="85"/>
      <c r="C17" s="113"/>
    </row>
    <row r="18" spans="1:12" s="3" customFormat="1" ht="18.75" x14ac:dyDescent="0.2">
      <c r="A18" s="294" t="s">
        <v>124</v>
      </c>
      <c r="B18" s="294"/>
      <c r="C18" s="166">
        <f>SUM(C16)</f>
        <v>976691373.22000003</v>
      </c>
      <c r="D18" s="110"/>
      <c r="E18" s="110"/>
      <c r="F18" s="110"/>
      <c r="G18" s="110"/>
      <c r="H18" s="110"/>
      <c r="I18" s="110"/>
      <c r="J18" s="110"/>
      <c r="K18" s="110"/>
      <c r="L18" s="110"/>
    </row>
    <row r="19" spans="1:12" s="59" customFormat="1" ht="16.5" customHeight="1" x14ac:dyDescent="0.25">
      <c r="A19" s="19"/>
      <c r="B19" s="19" t="s">
        <v>33</v>
      </c>
      <c r="C19" s="36"/>
    </row>
    <row r="20" spans="1:12" ht="30" customHeight="1" x14ac:dyDescent="0.25">
      <c r="A20" s="283" t="s">
        <v>63</v>
      </c>
      <c r="B20" s="283"/>
      <c r="C20" s="283"/>
    </row>
    <row r="21" spans="1:12" s="14" customFormat="1" ht="14.25" customHeight="1" x14ac:dyDescent="0.25">
      <c r="A21" s="24"/>
      <c r="B21" s="24"/>
      <c r="C21" s="53"/>
    </row>
    <row r="22" spans="1:12" s="1" customFormat="1" ht="15" customHeight="1" x14ac:dyDescent="0.25">
      <c r="A22" s="174" t="s">
        <v>157</v>
      </c>
      <c r="B22" s="174" t="s">
        <v>133</v>
      </c>
      <c r="C22" s="126" t="s">
        <v>134</v>
      </c>
    </row>
    <row r="23" spans="1:12" s="3" customFormat="1" ht="77.25" customHeight="1" x14ac:dyDescent="0.2">
      <c r="A23" s="177"/>
      <c r="B23" s="177" t="s">
        <v>149</v>
      </c>
      <c r="C23" s="88">
        <f>13576578+44098677.71</f>
        <v>57675255.710000001</v>
      </c>
    </row>
    <row r="24" spans="1:12" s="3" customFormat="1" ht="6" customHeight="1" x14ac:dyDescent="0.2">
      <c r="A24" s="85"/>
      <c r="B24" s="85"/>
      <c r="C24" s="113"/>
    </row>
    <row r="25" spans="1:12" s="3" customFormat="1" ht="18.75" customHeight="1" x14ac:dyDescent="0.2">
      <c r="A25" s="294" t="s">
        <v>136</v>
      </c>
      <c r="B25" s="294"/>
      <c r="C25" s="166">
        <f>SUM(C23)</f>
        <v>57675255.710000001</v>
      </c>
      <c r="D25" s="110"/>
      <c r="E25" s="110"/>
      <c r="F25" s="110"/>
      <c r="G25" s="110"/>
      <c r="H25" s="110"/>
      <c r="I25" s="110"/>
      <c r="J25" s="110"/>
      <c r="K25" s="110"/>
      <c r="L25" s="110"/>
    </row>
    <row r="26" spans="1:12" s="14" customFormat="1" ht="15" customHeight="1" x14ac:dyDescent="0.25">
      <c r="A26" s="24"/>
      <c r="B26" s="24"/>
      <c r="C26" s="53"/>
    </row>
    <row r="27" spans="1:12" s="3" customFormat="1" ht="20.45" customHeight="1" x14ac:dyDescent="0.2">
      <c r="A27" s="313" t="s">
        <v>108</v>
      </c>
      <c r="B27" s="314"/>
      <c r="C27" s="100">
        <f>C18+C25</f>
        <v>1034366628.9300001</v>
      </c>
    </row>
    <row r="28" spans="1:12" s="14" customFormat="1" ht="56.25" customHeight="1" x14ac:dyDescent="0.25">
      <c r="A28" s="24"/>
      <c r="B28" s="24"/>
      <c r="C28" s="53"/>
    </row>
    <row r="34" spans="7:7" ht="15.6" customHeight="1" x14ac:dyDescent="0.25">
      <c r="G34" s="124"/>
    </row>
  </sheetData>
  <mergeCells count="12">
    <mergeCell ref="A27:B27"/>
    <mergeCell ref="A13:B13"/>
    <mergeCell ref="A2:C2"/>
    <mergeCell ref="A4:C4"/>
    <mergeCell ref="A6:C6"/>
    <mergeCell ref="A20:C20"/>
    <mergeCell ref="A25:B25"/>
    <mergeCell ref="A18:B18"/>
    <mergeCell ref="A9:B9"/>
    <mergeCell ref="A8:B8"/>
    <mergeCell ref="A10:B10"/>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1"/>
  <sheetViews>
    <sheetView view="pageBreakPreview" topLeftCell="B16" zoomScaleNormal="140" zoomScaleSheetLayoutView="100" workbookViewId="0">
      <selection sqref="A1:G52"/>
    </sheetView>
  </sheetViews>
  <sheetFormatPr baseColWidth="10" defaultColWidth="11.42578125" defaultRowHeight="15" x14ac:dyDescent="0.25"/>
  <cols>
    <col min="1" max="1" width="7.28515625" style="4" hidden="1" customWidth="1"/>
    <col min="2" max="2" width="54.5703125" style="4" customWidth="1"/>
    <col min="3" max="3" width="30.42578125" style="10" customWidth="1"/>
    <col min="4" max="4" width="27.5703125" hidden="1" customWidth="1"/>
    <col min="5" max="5" width="24.42578125" style="124" hidden="1" customWidth="1"/>
    <col min="6" max="6" width="25.7109375" hidden="1" customWidth="1"/>
    <col min="7" max="7" width="24.7109375" hidden="1" customWidth="1"/>
    <col min="8" max="8" width="28.42578125" hidden="1" customWidth="1"/>
    <col min="9" max="9" width="19" hidden="1" customWidth="1"/>
    <col min="10" max="10" width="33.140625" customWidth="1"/>
  </cols>
  <sheetData>
    <row r="1" spans="1:8" s="14" customFormat="1" ht="83.25" customHeight="1" x14ac:dyDescent="0.25">
      <c r="A1" s="103"/>
      <c r="B1" s="103"/>
      <c r="C1" s="104"/>
    </row>
    <row r="2" spans="1:8" s="14" customFormat="1" ht="5.25" customHeight="1" x14ac:dyDescent="0.25">
      <c r="A2" s="24"/>
      <c r="B2" s="24"/>
      <c r="C2" s="53"/>
    </row>
    <row r="3" spans="1:8" s="14" customFormat="1" ht="20.25" customHeight="1" x14ac:dyDescent="0.3">
      <c r="A3" s="307" t="s">
        <v>46</v>
      </c>
      <c r="B3" s="308"/>
      <c r="C3" s="309"/>
    </row>
    <row r="4" spans="1:8" s="14" customFormat="1" ht="12.6" customHeight="1" x14ac:dyDescent="0.25">
      <c r="A4" s="24"/>
      <c r="B4" s="24"/>
      <c r="C4" s="53"/>
    </row>
    <row r="5" spans="1:8" s="14" customFormat="1" ht="72" customHeight="1" x14ac:dyDescent="0.2">
      <c r="A5" s="315" t="s">
        <v>93</v>
      </c>
      <c r="B5" s="316"/>
      <c r="C5" s="317"/>
    </row>
    <row r="6" spans="1:8" s="14" customFormat="1" ht="10.5" customHeight="1" x14ac:dyDescent="0.25">
      <c r="A6" s="24"/>
      <c r="B6" s="24"/>
      <c r="C6" s="53"/>
    </row>
    <row r="7" spans="1:8" s="59" customFormat="1" ht="19.5" customHeight="1" x14ac:dyDescent="0.25">
      <c r="A7" s="318" t="s">
        <v>3</v>
      </c>
      <c r="B7" s="318"/>
      <c r="C7" s="318"/>
    </row>
    <row r="8" spans="1:8" s="16" customFormat="1" ht="15.75" customHeight="1" x14ac:dyDescent="0.25">
      <c r="A8" s="15"/>
      <c r="B8" s="15"/>
      <c r="C8" s="40"/>
    </row>
    <row r="9" spans="1:8" s="16" customFormat="1" ht="15.75" customHeight="1" x14ac:dyDescent="0.25">
      <c r="A9" s="284" t="s">
        <v>60</v>
      </c>
      <c r="B9" s="285"/>
      <c r="C9" s="183">
        <f>+Presupuesto!D13</f>
        <v>276159786</v>
      </c>
      <c r="D9" s="253">
        <f>+C9+C10+C11</f>
        <v>847849474</v>
      </c>
      <c r="E9" s="253">
        <f>+C13</f>
        <v>1320629710.3699999</v>
      </c>
      <c r="F9" s="253">
        <f>+C15</f>
        <v>514000000</v>
      </c>
      <c r="G9" s="253">
        <f>+C16</f>
        <v>1000000000</v>
      </c>
      <c r="H9" s="253">
        <f>SUM(D9:G9)</f>
        <v>3682479184.3699999</v>
      </c>
    </row>
    <row r="10" spans="1:8" s="83" customFormat="1" ht="15.75" customHeight="1" x14ac:dyDescent="0.25">
      <c r="A10" s="284" t="s">
        <v>68</v>
      </c>
      <c r="B10" s="285"/>
      <c r="C10" s="183">
        <f>+Presupuesto!E13</f>
        <v>171689688</v>
      </c>
      <c r="D10" s="172"/>
      <c r="E10" s="172"/>
    </row>
    <row r="11" spans="1:8" s="83" customFormat="1" ht="15.75" customHeight="1" x14ac:dyDescent="0.25">
      <c r="A11" s="284" t="s">
        <v>69</v>
      </c>
      <c r="B11" s="285"/>
      <c r="C11" s="183">
        <f>+Presupuesto!F13</f>
        <v>400000000</v>
      </c>
    </row>
    <row r="12" spans="1:8" s="83" customFormat="1" ht="15.75" customHeight="1" x14ac:dyDescent="0.25">
      <c r="A12" s="284" t="s">
        <v>131</v>
      </c>
      <c r="B12" s="285"/>
      <c r="C12" s="183">
        <f>+Presupuesto!F14</f>
        <v>54306313</v>
      </c>
      <c r="D12" s="204"/>
    </row>
    <row r="13" spans="1:8" s="83" customFormat="1" ht="39.75" customHeight="1" x14ac:dyDescent="0.25">
      <c r="A13" s="284" t="s">
        <v>158</v>
      </c>
      <c r="B13" s="321"/>
      <c r="C13" s="183">
        <f>+Presupuesto!H13</f>
        <v>1320629710.3699999</v>
      </c>
      <c r="D13" s="185">
        <f>+C9+C10+C11+C13+C15+C16</f>
        <v>3682479184.3699999</v>
      </c>
      <c r="E13" s="185">
        <f>+C12+C14</f>
        <v>258135155.84</v>
      </c>
      <c r="F13" s="252">
        <f>SUM(D13:E13)</f>
        <v>3940614340.21</v>
      </c>
    </row>
    <row r="14" spans="1:8" s="83" customFormat="1" ht="33" customHeight="1" x14ac:dyDescent="0.25">
      <c r="A14" s="284" t="s">
        <v>167</v>
      </c>
      <c r="B14" s="285"/>
      <c r="C14" s="183">
        <f>+Presupuesto!H14</f>
        <v>203828842.84</v>
      </c>
    </row>
    <row r="15" spans="1:8" s="83" customFormat="1" ht="15.75" customHeight="1" x14ac:dyDescent="0.25">
      <c r="A15" s="284" t="s">
        <v>168</v>
      </c>
      <c r="B15" s="285"/>
      <c r="C15" s="183">
        <f>+Presupuesto!J13</f>
        <v>514000000</v>
      </c>
    </row>
    <row r="16" spans="1:8" s="83" customFormat="1" ht="15.75" customHeight="1" x14ac:dyDescent="0.25">
      <c r="A16" s="284" t="s">
        <v>212</v>
      </c>
      <c r="B16" s="285"/>
      <c r="C16" s="183">
        <f>+Presupuesto!L13</f>
        <v>1000000000</v>
      </c>
    </row>
    <row r="17" spans="1:13" s="59" customFormat="1" ht="3" customHeight="1" x14ac:dyDescent="0.25">
      <c r="A17" s="19"/>
      <c r="B17" s="19"/>
      <c r="C17" s="80"/>
    </row>
    <row r="18" spans="1:13" s="59" customFormat="1" ht="18.75" customHeight="1" x14ac:dyDescent="0.25">
      <c r="A18" s="304" t="s">
        <v>108</v>
      </c>
      <c r="B18" s="305"/>
      <c r="C18" s="98">
        <f>SUM(C9:C17)</f>
        <v>3940614340.21</v>
      </c>
    </row>
    <row r="19" spans="1:13" s="59" customFormat="1" ht="16.5" customHeight="1" x14ac:dyDescent="0.25">
      <c r="A19" s="81"/>
      <c r="B19" s="81" t="s">
        <v>33</v>
      </c>
      <c r="C19" s="82"/>
    </row>
    <row r="20" spans="1:13" s="1" customFormat="1" ht="15" customHeight="1" x14ac:dyDescent="0.25">
      <c r="A20" s="174" t="s">
        <v>157</v>
      </c>
      <c r="B20" s="174" t="s">
        <v>133</v>
      </c>
      <c r="C20" s="126" t="s">
        <v>134</v>
      </c>
    </row>
    <row r="21" spans="1:13" s="1" customFormat="1" ht="66.75" customHeight="1" x14ac:dyDescent="0.25">
      <c r="A21" s="176">
        <v>16</v>
      </c>
      <c r="B21" s="176" t="s">
        <v>114</v>
      </c>
      <c r="C21" s="88">
        <f>+H21</f>
        <v>364971659</v>
      </c>
      <c r="D21" s="203">
        <v>198511316</v>
      </c>
      <c r="E21" s="203">
        <f>110000000-50000000</f>
        <v>60000000</v>
      </c>
      <c r="F21" s="203"/>
      <c r="G21" s="203">
        <f>106460343</f>
        <v>106460343</v>
      </c>
      <c r="H21" s="261">
        <f>SUM(D21:G21)</f>
        <v>364971659</v>
      </c>
      <c r="I21" s="203"/>
    </row>
    <row r="22" spans="1:13" s="3" customFormat="1" ht="66.75" customHeight="1" x14ac:dyDescent="0.2">
      <c r="A22" s="176">
        <v>17</v>
      </c>
      <c r="B22" s="176" t="s">
        <v>112</v>
      </c>
      <c r="C22" s="88">
        <f>+H22</f>
        <v>860455119.37</v>
      </c>
      <c r="D22" s="203">
        <v>471700697</v>
      </c>
      <c r="E22" s="203">
        <f>310629710.37+50000000</f>
        <v>360629710.37</v>
      </c>
      <c r="F22" s="203"/>
      <c r="G22" s="203">
        <f>28124712</f>
        <v>28124712</v>
      </c>
      <c r="H22" s="261">
        <f t="shared" ref="H22:H28" si="0">SUM(D22:G22)</f>
        <v>860455119.37</v>
      </c>
      <c r="I22" s="203"/>
      <c r="J22" s="86"/>
    </row>
    <row r="23" spans="1:13" s="3" customFormat="1" ht="66.75" customHeight="1" x14ac:dyDescent="0.2">
      <c r="A23" s="176">
        <v>18</v>
      </c>
      <c r="B23" s="176" t="s">
        <v>113</v>
      </c>
      <c r="C23" s="88">
        <f>+H23</f>
        <v>174436045</v>
      </c>
      <c r="D23" s="203">
        <v>59792800</v>
      </c>
      <c r="E23" s="203"/>
      <c r="F23" s="203"/>
      <c r="G23" s="203">
        <f>80893591+33749654</f>
        <v>114643245</v>
      </c>
      <c r="H23" s="261">
        <f t="shared" si="0"/>
        <v>174436045</v>
      </c>
      <c r="I23" s="203"/>
      <c r="J23" s="86"/>
    </row>
    <row r="24" spans="1:13" s="3" customFormat="1" ht="66.75" customHeight="1" x14ac:dyDescent="0.2">
      <c r="A24" s="176">
        <v>19</v>
      </c>
      <c r="B24" s="176" t="s">
        <v>152</v>
      </c>
      <c r="C24" s="88">
        <f>+H24</f>
        <v>840771700</v>
      </c>
      <c r="D24" s="203">
        <v>90000000</v>
      </c>
      <c r="E24" s="203"/>
      <c r="F24" s="203"/>
      <c r="G24" s="203">
        <f>600000000+64000000+86771700</f>
        <v>750771700</v>
      </c>
      <c r="H24" s="261">
        <f t="shared" si="0"/>
        <v>840771700</v>
      </c>
      <c r="I24" s="203"/>
    </row>
    <row r="25" spans="1:13" s="3" customFormat="1" ht="66.75" customHeight="1" x14ac:dyDescent="0.2">
      <c r="A25" s="176">
        <v>20</v>
      </c>
      <c r="B25" s="176" t="s">
        <v>190</v>
      </c>
      <c r="C25" s="88">
        <v>900000000</v>
      </c>
      <c r="D25" s="203"/>
      <c r="E25" s="203">
        <v>900000000</v>
      </c>
      <c r="F25" s="203"/>
      <c r="G25" s="203"/>
      <c r="H25" s="261">
        <f t="shared" si="0"/>
        <v>900000000</v>
      </c>
      <c r="I25" s="203"/>
    </row>
    <row r="26" spans="1:13" s="3" customFormat="1" ht="66.75" customHeight="1" x14ac:dyDescent="0.2">
      <c r="A26" s="176">
        <v>21</v>
      </c>
      <c r="B26" s="176" t="s">
        <v>115</v>
      </c>
      <c r="C26" s="88">
        <v>27844661</v>
      </c>
      <c r="D26" s="203">
        <v>27844661</v>
      </c>
      <c r="E26" s="203"/>
      <c r="F26" s="203"/>
      <c r="G26" s="203"/>
      <c r="H26" s="251">
        <f t="shared" si="0"/>
        <v>27844661</v>
      </c>
      <c r="I26" s="203"/>
    </row>
    <row r="27" spans="1:13" s="3" customFormat="1" ht="45.75" customHeight="1" x14ac:dyDescent="0.2">
      <c r="A27" s="176"/>
      <c r="B27" s="176" t="s">
        <v>185</v>
      </c>
      <c r="C27" s="88">
        <v>214000000</v>
      </c>
      <c r="D27" s="203"/>
      <c r="E27" s="203"/>
      <c r="F27" s="203">
        <v>214000000</v>
      </c>
      <c r="G27" s="203"/>
      <c r="H27" s="251">
        <f t="shared" si="0"/>
        <v>214000000</v>
      </c>
      <c r="I27" s="203"/>
    </row>
    <row r="28" spans="1:13" s="3" customFormat="1" ht="33" customHeight="1" x14ac:dyDescent="0.2">
      <c r="A28" s="176">
        <v>54</v>
      </c>
      <c r="B28" s="176" t="s">
        <v>180</v>
      </c>
      <c r="C28" s="88">
        <v>300000000</v>
      </c>
      <c r="D28" s="203"/>
      <c r="E28" s="203"/>
      <c r="F28" s="203">
        <v>300000000</v>
      </c>
      <c r="G28" s="203"/>
      <c r="H28" s="251">
        <f t="shared" si="0"/>
        <v>300000000</v>
      </c>
      <c r="I28" s="203"/>
    </row>
    <row r="29" spans="1:13" s="3" customFormat="1" ht="8.25" customHeight="1" x14ac:dyDescent="0.2">
      <c r="A29" s="120"/>
      <c r="B29" s="120"/>
      <c r="C29" s="186"/>
    </row>
    <row r="30" spans="1:13" s="3" customFormat="1" ht="18.75" x14ac:dyDescent="0.2">
      <c r="A30" s="294" t="s">
        <v>125</v>
      </c>
      <c r="B30" s="294"/>
      <c r="C30" s="166">
        <f>SUM(C21:C28)</f>
        <v>3682479184.3699999</v>
      </c>
      <c r="D30" s="250">
        <f>SUM(D21:D29)</f>
        <v>847849474</v>
      </c>
      <c r="E30" s="250">
        <f>SUM(E21:E29)</f>
        <v>1320629710.3699999</v>
      </c>
      <c r="F30" s="250">
        <f>SUM(F21:F29)</f>
        <v>514000000</v>
      </c>
      <c r="G30" s="250">
        <f>SUM(G21:G29)</f>
        <v>1000000000</v>
      </c>
      <c r="H30" s="255">
        <f>SUM(H21:H29)</f>
        <v>3682479184.3699999</v>
      </c>
      <c r="I30" s="110"/>
      <c r="J30" s="110"/>
      <c r="K30" s="110"/>
      <c r="L30" s="110"/>
      <c r="M30" s="110"/>
    </row>
    <row r="31" spans="1:13" s="14" customFormat="1" ht="15" customHeight="1" x14ac:dyDescent="0.2">
      <c r="A31" s="17"/>
      <c r="B31" s="17"/>
      <c r="C31" s="46"/>
    </row>
    <row r="32" spans="1:13" s="3" customFormat="1" ht="21.75" customHeight="1" x14ac:dyDescent="0.2">
      <c r="A32" s="318" t="s">
        <v>64</v>
      </c>
      <c r="B32" s="318"/>
      <c r="C32" s="318"/>
      <c r="H32" s="254">
        <f>+C37</f>
        <v>258135155.84</v>
      </c>
    </row>
    <row r="33" spans="1:13" s="3" customFormat="1" ht="9.9499999999999993" customHeight="1" x14ac:dyDescent="0.2">
      <c r="A33" s="61"/>
      <c r="B33" s="61"/>
      <c r="C33" s="62"/>
    </row>
    <row r="34" spans="1:13" s="1" customFormat="1" ht="15" customHeight="1" x14ac:dyDescent="0.25">
      <c r="A34" s="174" t="s">
        <v>157</v>
      </c>
      <c r="B34" s="174" t="s">
        <v>133</v>
      </c>
      <c r="C34" s="126" t="s">
        <v>134</v>
      </c>
    </row>
    <row r="35" spans="1:13" s="3" customFormat="1" ht="28.5" customHeight="1" x14ac:dyDescent="0.2">
      <c r="A35" s="177"/>
      <c r="B35" s="177" t="s">
        <v>189</v>
      </c>
      <c r="C35" s="88">
        <f>54306313+203828842.84</f>
        <v>258135155.84</v>
      </c>
      <c r="H35" s="190">
        <f>SUM(H30:H34)</f>
        <v>3940614340.21</v>
      </c>
    </row>
    <row r="36" spans="1:13" s="3" customFormat="1" ht="6" customHeight="1" x14ac:dyDescent="0.2">
      <c r="A36" s="85"/>
      <c r="B36" s="85"/>
      <c r="C36" s="113"/>
    </row>
    <row r="37" spans="1:13" s="3" customFormat="1" ht="18.600000000000001" customHeight="1" x14ac:dyDescent="0.2">
      <c r="A37" s="294" t="s">
        <v>126</v>
      </c>
      <c r="B37" s="294"/>
      <c r="C37" s="166">
        <f>SUM(C33:C35)</f>
        <v>258135155.84</v>
      </c>
      <c r="D37" s="110"/>
      <c r="E37" s="110"/>
      <c r="F37" s="110"/>
      <c r="G37" s="110"/>
      <c r="H37" s="110"/>
      <c r="I37" s="110"/>
      <c r="J37" s="110"/>
      <c r="K37" s="110"/>
      <c r="L37" s="110"/>
      <c r="M37" s="110"/>
    </row>
    <row r="38" spans="1:13" s="14" customFormat="1" ht="15" customHeight="1" x14ac:dyDescent="0.2">
      <c r="A38" s="17"/>
      <c r="B38" s="17"/>
      <c r="C38" s="46"/>
    </row>
    <row r="39" spans="1:13" s="3" customFormat="1" ht="23.25" customHeight="1" x14ac:dyDescent="0.2">
      <c r="A39" s="319" t="s">
        <v>108</v>
      </c>
      <c r="B39" s="320"/>
      <c r="C39" s="111">
        <f>+C30+C37</f>
        <v>3940614340.21</v>
      </c>
    </row>
    <row r="40" spans="1:13" s="14" customFormat="1" ht="21" customHeight="1" x14ac:dyDescent="0.2">
      <c r="A40" s="19"/>
      <c r="B40" s="19"/>
      <c r="C40" s="205">
        <f>+C18-C39</f>
        <v>0</v>
      </c>
    </row>
    <row r="41" spans="1:13" x14ac:dyDescent="0.25">
      <c r="C41" s="206"/>
    </row>
  </sheetData>
  <mergeCells count="16">
    <mergeCell ref="A39:B39"/>
    <mergeCell ref="A30:B30"/>
    <mergeCell ref="A18:B18"/>
    <mergeCell ref="A37:B37"/>
    <mergeCell ref="A10:B10"/>
    <mergeCell ref="A11:B11"/>
    <mergeCell ref="A12:B12"/>
    <mergeCell ref="A13:B13"/>
    <mergeCell ref="A14:B14"/>
    <mergeCell ref="A3:C3"/>
    <mergeCell ref="A5:C5"/>
    <mergeCell ref="A7:C7"/>
    <mergeCell ref="A32:C32"/>
    <mergeCell ref="A9:B9"/>
    <mergeCell ref="A15:B15"/>
    <mergeCell ref="A16:B16"/>
  </mergeCells>
  <printOptions horizontalCentered="1"/>
  <pageMargins left="1.1811023622047245" right="0.78740157480314965" top="1.1811023622047245" bottom="1.1811023622047245" header="0" footer="0"/>
  <pageSetup paperSize="123" scale="60" fitToWidth="0" orientation="portrait" r:id="rId1"/>
  <rowBreaks count="1" manualBreakCount="1">
    <brk id="40" max="8" man="1"/>
  </rowBreaks>
  <colBreaks count="1" manualBreakCount="1">
    <brk id="3"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20</vt:i4>
      </vt:variant>
    </vt:vector>
  </HeadingPairs>
  <TitlesOfParts>
    <vt:vector size="44" baseType="lpstr">
      <vt:lpstr>Portada</vt:lpstr>
      <vt:lpstr>Hoja6 (3)</vt:lpstr>
      <vt:lpstr>Presupuesto</vt:lpstr>
      <vt:lpstr>autoev-acred</vt:lpstr>
      <vt:lpstr>des acad</vt:lpstr>
      <vt:lpstr>labora</vt:lpstr>
      <vt:lpstr>bibliot</vt:lpstr>
      <vt:lpstr>arch doc</vt:lpstr>
      <vt:lpstr>investi</vt:lpstr>
      <vt:lpstr>granja</vt:lpstr>
      <vt:lpstr>planta fis</vt:lpstr>
      <vt:lpstr>desa tec</vt:lpstr>
      <vt:lpstr>bienestar</vt:lpstr>
      <vt:lpstr>capac pers adti</vt:lpstr>
      <vt:lpstr>des y form docen</vt:lpstr>
      <vt:lpstr>des adminis</vt:lpstr>
      <vt:lpstr>Sigc</vt:lpstr>
      <vt:lpstr>forta insti</vt:lpstr>
      <vt:lpstr>interna</vt:lpstr>
      <vt:lpstr>Grad</vt:lpstr>
      <vt:lpstr>Pro Soc</vt:lpstr>
      <vt:lpstr>Becas</vt:lpstr>
      <vt:lpstr>Ed Virt</vt:lpstr>
      <vt:lpstr>Hoja6 (2)</vt:lpstr>
      <vt:lpstr>'arch doc'!Área_de_impresión</vt:lpstr>
      <vt:lpstr>'autoev-acred'!Área_de_impresión</vt:lpstr>
      <vt:lpstr>Becas!Área_de_impresión</vt:lpstr>
      <vt:lpstr>bibliot!Área_de_impresión</vt:lpstr>
      <vt:lpstr>bienestar!Área_de_impresión</vt:lpstr>
      <vt:lpstr>'capac pers adti'!Área_de_impresión</vt:lpstr>
      <vt:lpstr>'des adminis'!Área_de_impresión</vt:lpstr>
      <vt:lpstr>'des y form docen'!Área_de_impresión</vt:lpstr>
      <vt:lpstr>'Ed Virt'!Área_de_impresión</vt:lpstr>
      <vt:lpstr>'forta insti'!Área_de_impresión</vt:lpstr>
      <vt:lpstr>Grad!Área_de_impresión</vt:lpstr>
      <vt:lpstr>'Hoja6 (2)'!Área_de_impresión</vt:lpstr>
      <vt:lpstr>'Hoja6 (3)'!Área_de_impresión</vt:lpstr>
      <vt:lpstr>interna!Área_de_impresión</vt:lpstr>
      <vt:lpstr>investi!Área_de_impresión</vt:lpstr>
      <vt:lpstr>labora!Área_de_impresión</vt:lpstr>
      <vt:lpstr>Portada!Área_de_impresión</vt:lpstr>
      <vt:lpstr>Presupuesto!Área_de_impresión</vt:lpstr>
      <vt:lpstr>'Pro Soc'!Área_de_impresión</vt:lpstr>
      <vt:lpstr>Sigc!Área_de_impresión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PAOLA AVILA FRANCO</dc:creator>
  <cp:keywords/>
  <dc:description/>
  <cp:lastModifiedBy>NELLY PILAR UBAQUE GUTIERREZ</cp:lastModifiedBy>
  <cp:revision/>
  <cp:lastPrinted>2018-09-13T15:05:59Z</cp:lastPrinted>
  <dcterms:created xsi:type="dcterms:W3CDTF">2015-09-07T17:56:11Z</dcterms:created>
  <dcterms:modified xsi:type="dcterms:W3CDTF">2018-09-13T15:21:12Z</dcterms:modified>
  <cp:category/>
  <cp:contentStatus/>
</cp:coreProperties>
</file>