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hidePivotFieldList="1" defaultThemeVersion="166925"/>
  <mc:AlternateContent xmlns:mc="http://schemas.openxmlformats.org/markup-compatibility/2006">
    <mc:Choice Requires="x15">
      <x15ac:absPath xmlns:x15ac="http://schemas.microsoft.com/office/spreadsheetml/2010/11/ac" url="https://mailunicundiedu-my.sharepoint.com/personal/rdariogomez_ucundinamarca_edu_co/Documents/Documentos/Documentos/SISTEMA SGAS/MATRIZ DE RIESGOS/CONSOLIDADAS/"/>
    </mc:Choice>
  </mc:AlternateContent>
  <xr:revisionPtr revIDLastSave="0" documentId="8_{D572293E-CA7C-43F6-8128-9D7660969D7D}" xr6:coauthVersionLast="47" xr6:coauthVersionMax="47" xr10:uidLastSave="{00000000-0000-0000-0000-000000000000}"/>
  <bookViews>
    <workbookView xWindow="-120" yWindow="-120" windowWidth="20730" windowHeight="11160" tabRatio="775" xr2:uid="{00000000-000D-0000-FFFF-FFFF00000000}"/>
  </bookViews>
  <sheets>
    <sheet name="Valoración_Procesos" sheetId="2" r:id="rId1"/>
    <sheet name="CONTROL INT_DISCI" sheetId="29" r:id="rId2"/>
    <sheet name="CONTROL_INTERNO" sheetId="32" r:id="rId3"/>
    <sheet name="SERVICIO_CIUDADANO" sheetId="31" r:id="rId4"/>
  </sheets>
  <externalReferences>
    <externalReference r:id="rId5"/>
    <externalReference r:id="rId6"/>
  </externalReferences>
  <definedNames>
    <definedName name="CT">'[1]Listas (2)'!$H$4:$H$15</definedName>
    <definedName name="JC">'[1]Listas (2)'!$F$4:$F$6</definedName>
    <definedName name="Proceso">[2]Listas!$H$42:$H$64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31" l="1"/>
  <c r="M10" i="31" s="1"/>
  <c r="O10" i="31" s="1"/>
  <c r="L8" i="31"/>
  <c r="P20" i="32"/>
  <c r="E3" i="2" s="1"/>
  <c r="O10" i="32"/>
  <c r="O12" i="32"/>
  <c r="O14" i="32"/>
  <c r="O16" i="32"/>
  <c r="O18" i="32"/>
  <c r="L10" i="32"/>
  <c r="M10" i="32" s="1"/>
  <c r="L12" i="32"/>
  <c r="M12" i="32" s="1"/>
  <c r="L14" i="32"/>
  <c r="M14" i="32" s="1"/>
  <c r="L16" i="32"/>
  <c r="M16" i="32" s="1"/>
  <c r="L18" i="32"/>
  <c r="M18" i="32" s="1"/>
  <c r="L8" i="32"/>
  <c r="P34" i="29"/>
  <c r="E2" i="2" s="1"/>
  <c r="O34" i="29"/>
  <c r="L10" i="29"/>
  <c r="M10" i="29" s="1"/>
  <c r="O10" i="29" s="1"/>
  <c r="L12" i="29"/>
  <c r="L14" i="29"/>
  <c r="L16" i="29"/>
  <c r="M16" i="29" s="1"/>
  <c r="O16" i="29" s="1"/>
  <c r="L18" i="29"/>
  <c r="M18" i="29" s="1"/>
  <c r="O18" i="29" s="1"/>
  <c r="L20" i="29"/>
  <c r="M20" i="29" s="1"/>
  <c r="O20" i="29" s="1"/>
  <c r="L22" i="29"/>
  <c r="M22" i="29" s="1"/>
  <c r="O22" i="29" s="1"/>
  <c r="L24" i="29"/>
  <c r="M24" i="29" s="1"/>
  <c r="O24" i="29" s="1"/>
  <c r="L26" i="29"/>
  <c r="M26" i="29" s="1"/>
  <c r="O26" i="29" s="1"/>
  <c r="L28" i="29"/>
  <c r="M28" i="29" s="1"/>
  <c r="O28" i="29" s="1"/>
  <c r="L30" i="29"/>
  <c r="M30" i="29" s="1"/>
  <c r="O30" i="29" s="1"/>
  <c r="L32" i="29"/>
  <c r="M32" i="29" s="1"/>
  <c r="O32" i="29" s="1"/>
  <c r="L8" i="29"/>
  <c r="M12" i="29"/>
  <c r="O12" i="29" s="1"/>
  <c r="M14" i="29"/>
  <c r="O14" i="29" s="1"/>
  <c r="M8" i="32" l="1"/>
  <c r="O8" i="32" s="1"/>
  <c r="M8" i="31"/>
  <c r="O8" i="31" s="1"/>
  <c r="P12" i="31" s="1"/>
  <c r="E4" i="2" s="1"/>
  <c r="O20" i="32" l="1"/>
  <c r="B3" i="2" s="1"/>
  <c r="O12" i="31"/>
  <c r="B4" i="2" s="1"/>
  <c r="M8" i="29" l="1"/>
  <c r="O8" i="29" s="1"/>
  <c r="E5" i="2" l="1"/>
  <c r="B2" i="2" l="1"/>
  <c r="B6" i="2" s="1"/>
  <c r="B5" i="2"/>
  <c r="C4" i="2" l="1"/>
  <c r="D4" i="2" s="1"/>
  <c r="C3" i="2"/>
  <c r="D3" i="2" s="1"/>
  <c r="C2" i="2"/>
  <c r="D2" i="2" s="1"/>
</calcChain>
</file>

<file path=xl/sharedStrings.xml><?xml version="1.0" encoding="utf-8"?>
<sst xmlns="http://schemas.openxmlformats.org/spreadsheetml/2006/main" count="469" uniqueCount="168">
  <si>
    <t>PROCESO</t>
  </si>
  <si>
    <t>PUNTAJE RIESGO</t>
  </si>
  <si>
    <t>VALOR RELATIVO</t>
  </si>
  <si>
    <t>CRITICIDAD POR RIESGO DE SOBORNO</t>
  </si>
  <si>
    <t>CANTIDAD DE RIESGOS</t>
  </si>
  <si>
    <t>MÁXIMO VALOR</t>
  </si>
  <si>
    <t>FORMATO VALORACIÓN DEL RIESGO DE SOBORNO UCUNDINAMARCA V.1.0</t>
  </si>
  <si>
    <t>GESTIÓN DE RIESGO DE SOBORNO DEL SGAS</t>
  </si>
  <si>
    <t>CÓDIGO</t>
  </si>
  <si>
    <t>VERSIÓN</t>
  </si>
  <si>
    <t>1.0</t>
  </si>
  <si>
    <t>Dirección de Control Disciplinario</t>
  </si>
  <si>
    <t>GESTIÓN CONTROL DISCIPLINARIO</t>
  </si>
  <si>
    <t>OBJETIVO DEL PROCESO:</t>
  </si>
  <si>
    <t>Contribuir al fortalecimiento y protección de los principios de la función pública al interior de la Universidad de Cundinamarca, adelantando oportuna y eficazmente las actuaciones en contra del personal administrativo (planta y término fijo) y docentes de la Institución, así como también adelantar actividades que prevengan la comisión de faltas disciplinarias.</t>
  </si>
  <si>
    <t>FECHA DE MONITOREO</t>
  </si>
  <si>
    <t>PROCEDIMIENTO ASOCIADO</t>
  </si>
  <si>
    <t>ACTIVIDAD</t>
  </si>
  <si>
    <t>POSIBLES HECHOS DE SOBORNO (INCERTIDUMBRE)</t>
  </si>
  <si>
    <t>ROL DEL SOBORNADOR</t>
  </si>
  <si>
    <t>ORGANIZACIONES EXTERNAS, FUNCIONES O CARGOS EXPUESTOS AL HECHO DE SOBORNO</t>
  </si>
  <si>
    <t>RIESGOS DE SOBORNO (EFECTO DE LA INCERTIDUMBRE SOBRE LOS OBJETIVOS ESTRATÉGICOS)</t>
  </si>
  <si>
    <t>CONTROLES ACTUALES EXISTENTES</t>
  </si>
  <si>
    <t>PROBABILIDAD DEL RIESGO (Residual)</t>
  </si>
  <si>
    <t>IMPACTO DEL RIESGO (Residual)</t>
  </si>
  <si>
    <t>NIVEL DE RIESGO (Residual)</t>
  </si>
  <si>
    <t>VALORACIÓN DEL NIVEL DE RIESGO RESIDUAL</t>
  </si>
  <si>
    <t>CONTROLES ADICIONALES REQUERIDOS</t>
  </si>
  <si>
    <t>ÍNDICE</t>
  </si>
  <si>
    <t>MONITOREO 1A. LINEA
Descripción de los cambios propuestos a la información del riesgo y/o de los controles</t>
  </si>
  <si>
    <t>OBSERVACIONES 2A. LINEA
Área - Oficial Antisoborno</t>
  </si>
  <si>
    <t>OBSERVACIONES 3A. LINEA
Área - Dirección Control Interno</t>
  </si>
  <si>
    <t>SCDP01 - PROCEDIMIENTO ORDINARIO</t>
  </si>
  <si>
    <t>Recepcionar queja, anónimo, informe de servidor público y de oficio, se procede a asignar número de expediente y a realizar el reparto dejando constancia en el libro radicado.</t>
  </si>
  <si>
    <t xml:space="preserve">Se contabiliza por secretaría el término señalado en la Circular 001 de 2019.
Intervienen mas de dos personas en el proceso de recepción. 
Recepción de correspondencia o correo electrónico. </t>
  </si>
  <si>
    <t>Notificar la decisión adoptada al investigado si es el caso.</t>
  </si>
  <si>
    <t>Una vez se comunica a la parte interesada, se envía autorización de notificación personal y si esta no es positiva se tramita notificación por edicto.</t>
  </si>
  <si>
    <t>Proferir auto interlocutorio decidiendo abrir investigación disciplinaria.</t>
  </si>
  <si>
    <t xml:space="preserve">Carece de méritos para endilgar responsabilidad alguna al presunto investigado.
Comunicación por canales oficiales de la Universidad de Cundinamarca. </t>
  </si>
  <si>
    <t>Abrir investigación disciplinaria, cuando con fundamento en la queja, en la información recibida o en la indagación preliminar, se identifique el posible autor o autores de la falta disciplinaria prevista por las normas vigentes.</t>
  </si>
  <si>
    <t>Se contabiliza por secretaría el término señalado en la Circular 001 de 2019.</t>
  </si>
  <si>
    <t>Comunicar a la Oficina de Registro y Control de la Procuraduría General para que decida sobre su poder preferente.</t>
  </si>
  <si>
    <t>Por secretaría se libra comunicación a la Procuraduría General con los datos del investigado y la información de la etapa procesal</t>
  </si>
  <si>
    <t xml:space="preserve">El Director de Control Interno Disciplinario solicita una dádiva o comisión con el fin de no comunicar a la Oficina de Registro y Control de la PGN sobre el proceso de investigación y que este ente profiera su fallo. </t>
  </si>
  <si>
    <t>Por secretaría se libra comunicación a la Procuraduría General con los datos del investigado y la información de la etapa procesal
C</t>
  </si>
  <si>
    <t>Dictar fallo de primera instancia sancionando o absolviendo al disciplinado.</t>
  </si>
  <si>
    <t>Se emite pronunciamiento por parte del Despacho.</t>
  </si>
  <si>
    <t>Comunicar a la Procuraduría General para el registro de la sanción y a Talento Humano para la ejecución de la misma.</t>
  </si>
  <si>
    <t>Se comunica la decisión a la Procuraduría General para efectos de acatamiento y anotaciones respectivas en los antecedentes.</t>
  </si>
  <si>
    <t>SCDP03 - PROCEDIMIENTO VERBAL</t>
  </si>
  <si>
    <t>Proferir auto que declara la viabilidad del procedimiento especial y cita a audiencia, cuando se presenta alguna de las situaciones establecidas en
la Ley 734 de 2002 modificada por la Ley 1474 de 2011 art. 57. Igualmente, para ciertas faltas
gravísimas consagradas taxativamente</t>
  </si>
  <si>
    <t xml:space="preserve">Calificación procedimiento porque la conducta fue flagrancia, o se dio la confesión o se evidencia falta leve o porque se establece las faltas gravísimas previstas en la ley. 
</t>
  </si>
  <si>
    <t xml:space="preserve">El Director de Control Interno Disciplinario solicita una dádiva o comisión con el fin de no continuar con la investigación disciplinaria  sancionatorio una vez concluya el procedimiento verbal.  </t>
  </si>
  <si>
    <t>Calificación procedimiento porque la conducta fue flagrancia, o se dio la confesión o se evidencia falta leve o porque se establece las faltas gravísimas previstas en la ley</t>
  </si>
  <si>
    <t>Comunicar al disciplinado por un medio eficaz la decisión de apertura del procedimiento especial, indicándole que debe acercarse a la Dirección para ser notificado personalmente
del mismo.</t>
  </si>
  <si>
    <t>Expedición de las respectivas comunicaciones por Secretaría de la Dirección de Control Interno Disciplinario.</t>
  </si>
  <si>
    <t xml:space="preserve">El Director de Control Interno Disciplinario solicita una dádiva o favorecimiento especial personal con el fin de no continuar con la investigación disciplinaria  sancionatorio una vez concluya el procedimiento verbal.  </t>
  </si>
  <si>
    <t>Practicar y evaluar la procedencia, conducencia, pertinencia y utilidad de las pruebas solicitadas.</t>
  </si>
  <si>
    <t xml:space="preserve">Que el Investigado ofrezca y entregue al Director de Control Interno Disciplinario una dadiva o favorecimiento especial personal con el fin alterar las pruebas y ser absuelto del proceso llevado en su contra. </t>
  </si>
  <si>
    <t>Revisión jurídica para evaluar la procedencia, pertinencia y utilidad de las pruebas</t>
  </si>
  <si>
    <t xml:space="preserve">Que el Director de Control Interno Disciplinario solicite una dádiva o favorecimiento especial personal con el fin de no presentar las pruebas y/o alterar las mismas en favor del disciplinado. </t>
  </si>
  <si>
    <t>Proferir fallo de primera instancia sancionando o absolviendo al disciplinado.</t>
  </si>
  <si>
    <t xml:space="preserve">Que el Disciplinado ofrezca y entregue al Director de Control Interno Disciplinario una dadiva o favorecimiento especial personal con el fin alterar el fallo y quedar absuelto del proceso llevado en su contra. </t>
  </si>
  <si>
    <t>Se expide el respectivo auto durante la diligencia de audiencia respectiva.</t>
  </si>
  <si>
    <t xml:space="preserve">Que el Director de Control Interno Disciplinario solicite una dádiva o favorecimiento especial personal con el fin de alterar el fallo a favor del disciplinado. </t>
  </si>
  <si>
    <t>SCDP04 - PROCEDIMIENTO ESTUDIANTES</t>
  </si>
  <si>
    <t xml:space="preserve">Recepcionar queja, anónimo o informe de servidor público, se
procede a asignar número de expediente y a realizar el reparto dejando constancia en el libro Radicador. </t>
  </si>
  <si>
    <t xml:space="preserve">Que el estudiante objeto de la queja,  ofrezca y entregue al Director de Control Interno Disciplinario una dadiva para no dejar registro ni constancia del recibimiento de la misma haciendo caso omiso  para no afectar la hoja de vida del estudiante. </t>
  </si>
  <si>
    <t>Estudiante</t>
  </si>
  <si>
    <t>Control Recepción de Quejas SCDr021 
Reparto de Procesos SCDr104</t>
  </si>
  <si>
    <t>Que el Director de Control Interno Disciplinario solicite una dádiva o favor personal para no dejar registro ni constancia del recibimiento de la queja con la intención de no afectar la hoja de vida del estudiante</t>
  </si>
  <si>
    <t>Comunicar la decisión tomada en el auto interlocutorio y publicar en la cartelera de la Universidad.</t>
  </si>
  <si>
    <t xml:space="preserve">Que el estudiante,  ofrezca y entregue al Director de Control Interno Disciplinario una dadiva con el fin de cambiar el fallo o decisión tomado respecto a la queja interpuesta para no afectar su hoja de vida. </t>
  </si>
  <si>
    <t xml:space="preserve">Que el Director de Control Interno Disciplinario solicite una dádiva o favor personal  para cambiar el fallo o decisión tomado respecto a la queja interpuesta y no afectar la hoja de vida del estudiante. </t>
  </si>
  <si>
    <t xml:space="preserve">Dirección de Control Interno </t>
  </si>
  <si>
    <t>GESTIÓN CONTROL INTERNO</t>
  </si>
  <si>
    <t>Realizar verificación, seguimiento, evaluación y control de manera oportuna y sistemática a los Macroprocesos que conforman el Modelo de Operación de la Universidad, a través de mecanismos e instrumentos que garanticen el cumplimiento de la normatividad aplicable y el mejoramiento continuo.</t>
  </si>
  <si>
    <t>SCIP02 – Acciones Correctivas y de Mejora</t>
  </si>
  <si>
    <t>Identificar y llevar control de los
hallazgos (No Conformidades,
Oportunidades de Mejora y Observaciones) producto de los
seguimientos, auditorías  internas y demás fuentes de mejoramiento.</t>
  </si>
  <si>
    <t xml:space="preserve">Que el  Asesor de  Control Interno  solicite o reciba dádivas de un Funcionario de la UCundinamarca, para alterar los informes de auditoria y no redactar los hallazgos encontrados en el proceso de auditoria conforme a lo evidenciado  </t>
  </si>
  <si>
    <t>Asesor de Control Interno</t>
  </si>
  <si>
    <t>Funcionario de la UCundinamarca</t>
  </si>
  <si>
    <t>Afectación de la cultura de la UCundinamarca y la credibilidad en los servidores públicos o trabajadores de la UCundinamarca</t>
  </si>
  <si>
    <t xml:space="preserve">Que el Funcionario de la UCundinamarca ofrezca o entregue dádivas o favores personales a Asesor de Control Interno para alterar los informes de auditoria y no redactar los hallazgos encontrados en el proceso de auditoria conforme a lo evidenciado  </t>
  </si>
  <si>
    <t>Registrar las No Conformidades
y/o Oportunidades de Mejora en el Aplicativo de Control Interno ‘‘Acciones Correctivas y de Mejora’’.</t>
  </si>
  <si>
    <t>Que el  Asesor de  control interno  solicite o reciba dádivas de un Gestor responsable del proceso auditado, para alterar las No Conformidades y/o oportunidades de mejora a registrar en el aplicativo de Control Interno con el fin de disminuir las acciones correctivas y las actividades a realizar.</t>
  </si>
  <si>
    <t>Gestor responsable del proceso</t>
  </si>
  <si>
    <t xml:space="preserve">Verificación del registro de hallazgos en Excel ‘‘Matriz Control de Tratamiento de Hallazgos’’.
(por establecer) Verificación semestral entre informes de auditoría y la información de la matriz de excel, y el aplicativo de control interno. </t>
  </si>
  <si>
    <t>Que el Gestor responsable del proceso ofrezca o entregue dádivas o favores personales a Asesor de Control Interno para alterar las No Conformidades y/o oportunidades de mejora a registrar en el aplicativo de Control Interno con el fin de disminuir las acciones correctivas y las actividades a realizar.</t>
  </si>
  <si>
    <t>Ejecutar el plan de actividades
propuesto y cargar los documentos soportes que evidencien el cumplimiento de las mismas, de acuerdo a las fechas establecidas.</t>
  </si>
  <si>
    <t>El  Asesor de  Control Interno solicite o reciba dadivas de un Gestor o Lider del proceso auditado, para el cierre de una acción incumplida o inefectiva.</t>
  </si>
  <si>
    <t>El Gestor responsable del proceso  entregue u ofrezca dádivas al Asesor de Control Interno, para el cierre de una acción incumplida o inefectiva.</t>
  </si>
  <si>
    <t>Realizar el cierre de la acción, evaluando la eficacia de las acciones implementadas frente al hallazgo.</t>
  </si>
  <si>
    <t>El  Asesor de  control interno solicite o reciba dadivas de un Gestor o Lider del proceso auditado, para el cierre de una acción incumplida o inefectiva.</t>
  </si>
  <si>
    <t xml:space="preserve">Revisión de la no materialización de la “No Conformidad”, a través de fuentes de mejoramiento como Informes de Seguimiento y Auditoría, Indicadores de Gestión y de Plan de Acción, Actas de Comité SAC y análisis de las PQRFyD, entre otras, para la evaluación de la eficacia de las acciones por parte de Control. 
(por establecer) Trimestralmente se realiza verificación de los planes de mejoramiento cerrados, para evaluar la justificación para el cierre efectivo. </t>
  </si>
  <si>
    <t>Gestor responsable del proceso entregue u ofrezca dádivas al Asesor de Control Interno, para el cierre de una acción incumplida o inefectiva.</t>
  </si>
  <si>
    <t>SCIP04 - Auditoría Interna</t>
  </si>
  <si>
    <t>Evaluar la evidencia frente a los criterios de auditoría para determinar los hallazgos.</t>
  </si>
  <si>
    <t xml:space="preserve">El Gestor del Proceso a auditar ofrezca y entregue al Auditor Lider una dádiva o favor personal para que este omita la verificación de información  propia del proceso a auditar y que ha sido requerida para el desarrollo del mismo. </t>
  </si>
  <si>
    <t>Auditor Líder</t>
  </si>
  <si>
    <t xml:space="preserve">El Auditor Lider solicite y reciba dádivas al gestor responsable del proceso con el fin de omitir la verificación información propia del proceso a auditar y que ha sido requerida para el desarrollo del mismo. </t>
  </si>
  <si>
    <t>Suscribir Informe de Auditoría y enviar copia mediante radicado
interno al Gestor Responsable Auditado.</t>
  </si>
  <si>
    <t xml:space="preserve">El Gestor del Proceso auditado ofrezca y entregue dádiva para alterar el informe final de auditoría cambiando las no conformidades resultantes del proceso de auditoría. </t>
  </si>
  <si>
    <t>Director de Control Interno
Auditor Líder
Equipo Auditor
Firma Consultora</t>
  </si>
  <si>
    <t>En caso de ser Auditoría Especial, el informe se enviará mediante correo electrónico, al solicitante de la auditoría y al Proceso involucrado.
Los informes de auditoría derivados de auditorías Internas tercerizadas deberán suscribirse por el auditor Líder de la firma consultora, con el respectivo visto bueno de revisión por parte de la Dirección de Control Interno, entregando todos los documentos solicitados en el procedimiento,
completos y debidamente diligenciados.</t>
  </si>
  <si>
    <t>El Auditor Líder de Control Interno solicite y reciba dádivas al gestor responsable del proceso para alterar el informe final de auditoría cambiando las no conformidades resultantes del proceso de auditoría.</t>
  </si>
  <si>
    <t>Secretaría General / Oficina de Servicio de Atención al Ciudadano</t>
  </si>
  <si>
    <t>GESTIÓN SERVICIO DE ATENCIÓN AL CIUDADANO</t>
  </si>
  <si>
    <t>Atender y tramitar las peticiones, quejas, reclamos, sugerencias, felicitaciones y Denuncias (PQRSFyD) de los ciudadanos y demás grupos de interés de manera oportuna, diligente y eficaz en búsqueda del mejoramiento continuo para garantizar la satisfacción de los mismos.</t>
  </si>
  <si>
    <t>SACP01 – Atención a Peticiones, Quejas y Reclamos</t>
  </si>
  <si>
    <t>Verificar si la petición cumple con los requisitos de ley según
corresponda</t>
  </si>
  <si>
    <t xml:space="preserve">El Funcionario Oficina Servicio de Atención al Ciudadano que recepciona el requerimiento solicite o reciba dádivas a un ciudadano, para recibir la PQRSyD sin el cumplimiento de los requisitos de ley según corresponde. </t>
  </si>
  <si>
    <t>Funcionario Oficina Servicio de Atención al Ciudadano</t>
  </si>
  <si>
    <t>Estudiante, Docente, Administrativo Ciudadano o
Parte Interesada</t>
  </si>
  <si>
    <t>Afectar la credibilidad y el buen nombre del IDU frente a la ciudadania</t>
  </si>
  <si>
    <t>Verificar si las Peticiones Quejas, Reclamos, Sugerencias, Felicitaciones, Denuncias y Consultas, cuentan con la información requerida para dar trámite o se deben rechazar.</t>
  </si>
  <si>
    <t xml:space="preserve">El solicitante que genera el requerimiento ante la entidad, ofrezca o entregue dádivas al  Funcionario Oficina Servicio de Atención al Ciudadano a cargo de la recepción de PQRSyD para que este la reciba sin el cumplimiento de los requisitos de ley según corresponde. </t>
  </si>
  <si>
    <t>Estudiante, Docente, Administrativo Ciudadano o Parte Interesada</t>
  </si>
  <si>
    <t>Dar trámite a la petición dentro de los términos correspondientes y responder mediante el Aplicativo SAIC o
mediante correo electrónico.</t>
  </si>
  <si>
    <t>El peticionario que genera el requerimiento ante la entidad, ofrezca o entregue dádivas al Funcionario Oficina Servicio de Atención al Ciudadano a cargo de la recepción de requerimientos, para agilizar su proceso o para que la respuesta al requerimiento salga a favor del solicitante</t>
  </si>
  <si>
    <t>El Funcionario Oficina Servicio de Atención al Ciudadano que recepciona el requerimiento ciudadano solicite o reciba dádivas a un ciudadano, para agilizar la respuesta de su requerimiento o para que éste salga a favor del solicitante.</t>
  </si>
  <si>
    <t>CONTROL INTERNO DISCIPLINARIO</t>
  </si>
  <si>
    <t>CONTROL INTERNO</t>
  </si>
  <si>
    <t>SERVICIO AL CIUDADANO</t>
  </si>
  <si>
    <t>Para todos los procesos, se tiene como "control adicional requerido" el Programa de fortalecimiento de la denuncia y reporte de posibles hechos de soborno en la Universidad de Cundinamarca</t>
  </si>
  <si>
    <t>MÍNIMO VALOR</t>
  </si>
  <si>
    <t>RESPONSABLE DEL PROCESO:</t>
  </si>
  <si>
    <t xml:space="preserve">PROCESO o ÁREA: </t>
  </si>
  <si>
    <t>Un funcionario o servidor público de la UCundinamarca  ofrece y entrega al Director de Control Interno Disciplinario una dadiva o comisión con el fin de NO  REGISTRAR  O RECEPCIONAR LA DOCUMENTACIÓN  PARA EL INICIO DE UNA ACCIÓN DISCIPLARIA EN SU CONTRA,  , y que luego se pueda alegar la caducidad de la investigaciónafectando los intereses de la UCundinamarca.</t>
  </si>
  <si>
    <t>Un funcionario o servidor público de la UCundinamarca</t>
  </si>
  <si>
    <t>Funcionario encargado de la Dirección de Control Interno Disciplinario de la UCundinamarca</t>
  </si>
  <si>
    <t>El Director de Control Interno Disciplinario solicita una dádiva o comisión para  NO  REGISTRAR  O RECEPCIONAR LA DOCUMENTACIÓN  Y QUE NO SE DE INICIO DE UNA ACCIÓN DISCIPLARIA EN SU CONTRA, y que luego se pueda alegar la caducidad de la investigación afectando los intereses de la UCundinamarca.</t>
  </si>
  <si>
    <t xml:space="preserve">El Director de Control Interno Disciplinario de la UCundinamarca solicita una dádiva con el fin de CAMBIAR LA DECISIÓN DE LA INVESTIGACIÓN llevada a cabo en contra de un funcionario de la UCundinamarca. </t>
  </si>
  <si>
    <t xml:space="preserve">El funcionario o servidor publico investigado ofrece y entrega al Director de Control Interno Disciplinario de la UCundinamarca una dádiva o comisión con el fin de que este CAMBIE LA DECISIÓN DE LA INVESTIGACIÓN llevada a cabo en su contra. </t>
  </si>
  <si>
    <t xml:space="preserve">El Director de Control Interno Disciplinario de la UCundinamarca solicita una dádiva para archivar la investigación argumentando alguna de las causales para el archivo definitivo del proceso llevado a cabo en contra de un funcionario de la UCundinamarca. </t>
  </si>
  <si>
    <t xml:space="preserve">Un funcionario o servidor público de la UCundinamarca ofrece y entrega una dádiva o favor personal al Director de Control Interno Disciplinario  para archivar la investigación argumentando alguna de las causales para el archivo definitivo del proceso llevado a cabo en su contra. </t>
  </si>
  <si>
    <t xml:space="preserve">Un funcionario o servidor público de la UCundinamarca  ofrece y entrega al Director de Control Interno Disciplinario una dadiva o comisión con el fin de no comunicar a la Oficina de Registro y Control de la PGN sobre el proceso de investigación y que este ente profiera su fallo. </t>
  </si>
  <si>
    <t xml:space="preserve">Que un funcionario o servidor público de la UCundinamarca  ofrezca y entregue al Director de Control Interno Disciplinario una dadiva o comisión con el fin de no continuar con la investigación disciplinaria  una vez concluya el procedimiento verbal.  </t>
  </si>
  <si>
    <t xml:space="preserve">Que un funcionario o servidor público de la UCundinamarca  ofrezca y entregue al Director de Control Interno Disciplinario una dadiva o favorecimiento especial personal con el fin de no continuar con la investigación disciplinaria  una vez concluya el procedimiento verbal.  </t>
  </si>
  <si>
    <t>Director de Control Interno Disciplinario de la UCundinamarca</t>
  </si>
  <si>
    <t>CONTROLES ADICIONALES NO DOCUMENTADOS</t>
  </si>
  <si>
    <t>No Aplica</t>
  </si>
  <si>
    <t xml:space="preserve">1. Apropiación y adopción de valores y principios institucionales. 
2. Desarrollo del reto de integridad actualizado con la gestión antisobormo. 
3. Fortalecimiento del botón "Yo Denuncio". 
4. Fortalecimiento de la cultura de integridad y transparencia. </t>
  </si>
  <si>
    <t>Se emite acta de recomendación al consejo superior para que este emita la decisión. 
Se traslada o intervienen mas personas en el proceso.</t>
  </si>
  <si>
    <t>Se hace la identificación de los posibles hechos de soborno al interior del proceso, teniendo en cuenta que existen controles (algunos de ellos documentados) pero no se tenían documentados como posibles hechos de soborno en la matriz de riesgos de sobornos</t>
  </si>
  <si>
    <t xml:space="preserve">Se evidencia que las acciones realizadas en el ejercicio cotidiano del proceso y las activiades del procedimiento, no permite la materialización de posibles hechos de soborno, asi mismo se presenta con claridad la eficacia y efectividad de los controles establecidos. </t>
  </si>
  <si>
    <t>Registro en Excel, de las NC, OM y OB, para llevar control y trazabilidad del tratamiento de los hallazgos, con base en los Informes de Seguimiento y/o Auditoria y demás documentos suscritos que soporten la fuente de identificación.</t>
  </si>
  <si>
    <t xml:space="preserve">Reporte semestral mediante Correo Electrónico de los hallazgos tipo Observación, a la Oficina de Calidad, para el respectivo tratamiento.
Reporte trimestral planes de mejoramiento internos del aplicativo acciones correctivas. 
Monitoreo al lider de auditoria por parte de la Directora de Control Interno. </t>
  </si>
  <si>
    <t xml:space="preserve">
</t>
  </si>
  <si>
    <r>
      <t>Para las Auditorias Programadas, el auditor líder, comunicará al auditado sobre el diligenciamiento de la carta de designación, en caso de aplicar. (Ver requisitos y condiciones del procedimiento) Nota:</t>
    </r>
    <r>
      <rPr>
        <i/>
        <sz val="11"/>
        <rFont val="Arial"/>
        <family val="2"/>
      </rPr>
      <t xml:space="preserve"> El gestor responsable de la Oficina auditada deberá firmar la carta de compromiso</t>
    </r>
  </si>
  <si>
    <t>(por establecer) Trimestralmente se realiza verificación de los planes de mejoramiento cerrados, para evaluar la justificación para el cierre efectivo. 
'Revisión periódica por parte del Líder o Gestor Responsable del Proceso con relación a las fechas establecidas en el plan de actividades a fin de dar
cumplimiento oportuno</t>
  </si>
  <si>
    <t>Revisión periódica por parte del Líder o Gestor Responsable del Proceso con relación a las fechas establecidas en el plan de actividades a fin de dar
cumplimiento oportuno</t>
  </si>
  <si>
    <t xml:space="preserve">(por establecer) Verificación semestral entre informes de auditoría y la información de la matriz de excel, y el aplicativo de control interno. </t>
  </si>
  <si>
    <t>Verificación del registro de hallazgos en Excel ‘‘Matriz Control de Tratamiento de Hallazgos’’.</t>
  </si>
  <si>
    <t xml:space="preserve">Revisión de la no materialización de la “No Conformidad”, a través de fuentes de mejoramiento como Informes de Seguimiento y Auditoría, Indicadores de Gestión y de Plan de Acción, Actas de Comité SAC y análisis de las PQRFyD, entre otras, para la evaluación de la eficacia de las acciones por parte de Control.  </t>
  </si>
  <si>
    <t>(por establecer) Trimestralmente se realiza verificación de los planes de mejoramiento cerrados, para evaluar la justificación para el cierre efectivo.</t>
  </si>
  <si>
    <t>En caso de ser Auditoría Especial, el informe se enviará mediante correo electrónico, al solicitante de la auditoría y al Proceso involucrado.</t>
  </si>
  <si>
    <t>Los informes de auditoría derivados de auditorías Internas tercerizadas deberán suscribirse por el auditor Líder de la firma consultora, con el respectivo visto bueno de revisión por parte de la Dirección de Control Interno, entregando todos los documentos solicitados en el procedimiento,
completos y debidamente diligenciados.</t>
  </si>
  <si>
    <t>4</t>
  </si>
  <si>
    <t>Revisar la información de la solicitud para verificar si es de su competencia; en caso de no serlo, se debe informar al Funcionario de la Oficina Servicio de Atención al Ciudadano en un (1) día hábil para la reasignación por no
competencia; de lo contrario se asume que es de competencia y deberá dar respuesta.</t>
  </si>
  <si>
    <t xml:space="preserve">Notificaciones mediante sistema (cada tercer día) 
Manual - Entrega la relación de las PQRSD pendientes y fechas establecidas para responder. 
Indicadores de calidad en cuanto a tiempos de respuesta. </t>
  </si>
  <si>
    <t>POSIBLES HECHOS DE SOBORNO (INCERTUCundinamarcaMBRE)</t>
  </si>
  <si>
    <t>RIESGOS DE SOBORNO (EFECTO DE LA INCERTUCundinamarcaMBRE SOBRE LOS OBJETIVOS ESTRATÉGICOS)</t>
  </si>
  <si>
    <t>PROBABILIDAD DEL RIESGO (ResUCundinamarcaal)</t>
  </si>
  <si>
    <t>IMPACTO DEL RIESGO (ResUCundinamarcaal)</t>
  </si>
  <si>
    <t>NIVEL DE RIESGO (ResUCundinamarcaal)</t>
  </si>
  <si>
    <t>VALORACIÓN DEL NIVEL DE RIESGO RESUCundinamarcaAL</t>
  </si>
  <si>
    <t>Afectar la credibilidad y el buen nombre del UCundinamarca frente a la ciudadania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</si>
</sst>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b/>
      <sz val="14"/>
      <color theme="1"/>
      <name val="Calibri"/>
      <family val="2"/>
      <scheme val="minor"/>
    </font>
    <font>
      <b/>
      <sz val="14"/>
      <name val="Calibri"/>
      <family val="2"/>
      <scheme val="minor"/>
    </font>
    <font>
      <sz val="14"/>
      <color theme="1"/>
      <name val="Calibri"/>
      <family val="2"/>
      <scheme val="minor"/>
    </font>
    <font>
      <sz val="11"/>
      <name val="Arial"/>
      <family val="2"/>
    </font>
    <font>
      <b/>
      <sz val="11"/>
      <name val="Arial"/>
      <family val="2"/>
    </font>
    <font>
      <sz val="10"/>
      <name val="Arial"/>
      <family val="2"/>
    </font>
    <font>
      <sz val="11"/>
      <color rgb="FF000000"/>
      <name val="Calibri"/>
      <family val="2"/>
    </font>
    <font>
      <b/>
      <sz val="11"/>
      <color theme="0"/>
      <name val="Arial"/>
      <family val="2"/>
    </font>
    <font>
      <i/>
      <sz val="11"/>
      <name val="Arial"/>
      <family val="2"/>
    </font>
    <font>
      <u/>
      <sz val="11"/>
      <color theme="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12507"/>
        <bgColor rgb="FFDCE6F2"/>
      </patternFill>
    </fill>
    <fill>
      <patternFill patternType="solid">
        <fgColor rgb="FF012507"/>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auto="1"/>
      </bottom>
      <diagonal/>
    </border>
    <border>
      <left/>
      <right/>
      <top style="thin">
        <color indexed="64"/>
      </top>
      <bottom style="double">
        <color auto="1"/>
      </bottom>
      <diagonal/>
    </border>
    <border>
      <left/>
      <right style="thin">
        <color indexed="64"/>
      </right>
      <top style="thin">
        <color indexed="64"/>
      </top>
      <bottom style="double">
        <color auto="1"/>
      </bottom>
      <diagonal/>
    </border>
    <border>
      <left style="thin">
        <color indexed="64"/>
      </left>
      <right/>
      <top style="thin">
        <color indexed="64"/>
      </top>
      <bottom/>
      <diagonal/>
    </border>
    <border>
      <left/>
      <right style="thin">
        <color indexed="64"/>
      </right>
      <top style="thin">
        <color indexed="64"/>
      </top>
      <bottom/>
      <diagonal/>
    </border>
    <border>
      <left style="double">
        <color auto="1"/>
      </left>
      <right/>
      <top style="double">
        <color auto="1"/>
      </top>
      <bottom style="hair">
        <color auto="1"/>
      </bottom>
      <diagonal/>
    </border>
    <border>
      <left/>
      <right/>
      <top style="double">
        <color auto="1"/>
      </top>
      <bottom style="hair">
        <color auto="1"/>
      </bottom>
      <diagonal/>
    </border>
    <border>
      <left/>
      <right style="thin">
        <color indexed="64"/>
      </right>
      <top style="double">
        <color auto="1"/>
      </top>
      <bottom style="hair">
        <color auto="1"/>
      </bottom>
      <diagonal/>
    </border>
    <border>
      <left style="thin">
        <color indexed="64"/>
      </left>
      <right/>
      <top/>
      <bottom/>
      <diagonal/>
    </border>
    <border>
      <left/>
      <right style="thin">
        <color indexed="64"/>
      </right>
      <top/>
      <bottom/>
      <diagonal/>
    </border>
    <border>
      <left style="double">
        <color auto="1"/>
      </left>
      <right/>
      <top style="hair">
        <color auto="1"/>
      </top>
      <bottom/>
      <diagonal/>
    </border>
    <border>
      <left/>
      <right style="hair">
        <color auto="1"/>
      </right>
      <top style="hair">
        <color auto="1"/>
      </top>
      <bottom/>
      <diagonal/>
    </border>
    <border>
      <left style="hair">
        <color auto="1"/>
      </left>
      <right/>
      <top style="hair">
        <color auto="1"/>
      </top>
      <bottom/>
      <diagonal/>
    </border>
    <border>
      <left/>
      <right/>
      <top style="hair">
        <color auto="1"/>
      </top>
      <bottom/>
      <diagonal/>
    </border>
    <border>
      <left style="double">
        <color auto="1"/>
      </left>
      <right/>
      <top/>
      <bottom style="double">
        <color auto="1"/>
      </bottom>
      <diagonal/>
    </border>
    <border>
      <left/>
      <right style="hair">
        <color auto="1"/>
      </right>
      <top/>
      <bottom style="double">
        <color auto="1"/>
      </bottom>
      <diagonal/>
    </border>
    <border>
      <left style="hair">
        <color auto="1"/>
      </left>
      <right/>
      <top/>
      <bottom style="double">
        <color auto="1"/>
      </bottom>
      <diagonal/>
    </border>
    <border>
      <left/>
      <right/>
      <top/>
      <bottom style="double">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auto="1"/>
      </top>
      <bottom style="thin">
        <color indexed="64"/>
      </bottom>
      <diagonal/>
    </border>
    <border>
      <left/>
      <right style="thin">
        <color indexed="64"/>
      </right>
      <top style="double">
        <color auto="1"/>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double">
        <color auto="1"/>
      </top>
      <bottom style="thin">
        <color indexed="64"/>
      </bottom>
      <diagonal/>
    </border>
    <border>
      <left style="thin">
        <color theme="0"/>
      </left>
      <right style="thin">
        <color theme="0"/>
      </right>
      <top style="thin">
        <color theme="0"/>
      </top>
      <bottom style="thin">
        <color theme="0"/>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diagonal/>
    </border>
  </borders>
  <cellStyleXfs count="3">
    <xf numFmtId="0" fontId="0" fillId="0" borderId="0"/>
    <xf numFmtId="0" fontId="7" fillId="0" borderId="0"/>
    <xf numFmtId="0" fontId="10" fillId="0" borderId="0" applyNumberFormat="0" applyFill="0" applyBorder="0" applyAlignment="0" applyProtection="0"/>
  </cellStyleXfs>
  <cellXfs count="101">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0" xfId="0" applyFont="1" applyAlignment="1">
      <alignment vertical="center"/>
    </xf>
    <xf numFmtId="164" fontId="3" fillId="0" borderId="1" xfId="0" applyNumberFormat="1" applyFont="1" applyBorder="1" applyAlignment="1">
      <alignment horizontal="right"/>
    </xf>
    <xf numFmtId="0" fontId="3" fillId="0" borderId="1" xfId="0" applyFont="1" applyBorder="1" applyAlignment="1">
      <alignment horizontal="center" vertical="center"/>
    </xf>
    <xf numFmtId="164" fontId="3"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xf numFmtId="0" fontId="4" fillId="0" borderId="1" xfId="0" applyFont="1" applyBorder="1" applyAlignment="1">
      <alignment horizontal="justify" vertical="center" wrapText="1"/>
    </xf>
    <xf numFmtId="0" fontId="4" fillId="0" borderId="0" xfId="0" applyFont="1" applyAlignment="1">
      <alignment horizontal="justify" vertical="center" wrapText="1"/>
    </xf>
    <xf numFmtId="49" fontId="4" fillId="0" borderId="0" xfId="0" applyNumberFormat="1" applyFont="1"/>
    <xf numFmtId="0" fontId="4" fillId="0" borderId="0" xfId="0" applyFont="1" applyAlignment="1">
      <alignment horizontal="center" vertical="center"/>
    </xf>
    <xf numFmtId="0" fontId="4" fillId="0" borderId="19"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0" xfId="0" applyFont="1" applyAlignment="1">
      <alignment horizontal="justify"/>
    </xf>
    <xf numFmtId="0" fontId="4" fillId="2" borderId="1" xfId="0" applyFont="1" applyFill="1" applyBorder="1" applyAlignment="1">
      <alignment horizontal="justify" vertical="center" wrapText="1"/>
    </xf>
    <xf numFmtId="0" fontId="8" fillId="4" borderId="15" xfId="0" applyFont="1" applyFill="1" applyBorder="1" applyAlignment="1">
      <alignment horizontal="center" vertical="center" wrapText="1"/>
    </xf>
    <xf numFmtId="0" fontId="8" fillId="4" borderId="14" xfId="0" applyFont="1" applyFill="1" applyBorder="1" applyAlignment="1">
      <alignment vertical="center" wrapText="1"/>
    </xf>
    <xf numFmtId="0" fontId="8" fillId="5" borderId="24"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3" borderId="5" xfId="0" applyFont="1" applyFill="1" applyBorder="1" applyAlignment="1" applyProtection="1">
      <alignment horizontal="center" vertical="center" wrapText="1"/>
      <protection locked="0"/>
    </xf>
    <xf numFmtId="0" fontId="5" fillId="3" borderId="28" xfId="0" applyFont="1" applyFill="1" applyBorder="1" applyAlignment="1" applyProtection="1">
      <alignment horizontal="center" vertical="center" wrapText="1"/>
      <protection locked="0"/>
    </xf>
    <xf numFmtId="0" fontId="4" fillId="3" borderId="29"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3" borderId="29" xfId="0" applyFont="1" applyFill="1" applyBorder="1" applyAlignment="1" applyProtection="1">
      <alignment horizontal="center" vertical="center" wrapText="1"/>
      <protection locked="0"/>
    </xf>
    <xf numFmtId="0" fontId="4" fillId="0" borderId="30" xfId="0" applyFont="1" applyBorder="1" applyAlignment="1">
      <alignment horizontal="justify" vertical="center" wrapText="1"/>
    </xf>
    <xf numFmtId="0" fontId="8" fillId="5" borderId="27" xfId="0" applyFont="1" applyFill="1" applyBorder="1" applyAlignment="1">
      <alignment horizontal="center" vertical="center" wrapText="1"/>
    </xf>
    <xf numFmtId="0" fontId="4" fillId="0" borderId="27" xfId="0" applyFont="1" applyBorder="1"/>
    <xf numFmtId="1" fontId="3" fillId="0" borderId="1" xfId="0" applyNumberFormat="1" applyFont="1" applyBorder="1" applyAlignment="1">
      <alignment horizontal="right"/>
    </xf>
    <xf numFmtId="0" fontId="4" fillId="2" borderId="30"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6" fillId="0" borderId="31" xfId="0" quotePrefix="1" applyFont="1" applyBorder="1" applyAlignment="1">
      <alignment horizontal="justify" vertical="center" wrapText="1"/>
    </xf>
    <xf numFmtId="0" fontId="6" fillId="0" borderId="30" xfId="0" quotePrefix="1" applyFont="1" applyBorder="1" applyAlignment="1">
      <alignment horizontal="justify" vertical="center" wrapText="1"/>
    </xf>
    <xf numFmtId="0" fontId="6" fillId="0" borderId="32" xfId="0" quotePrefix="1" applyFont="1" applyBorder="1" applyAlignment="1">
      <alignment horizontal="justify" vertical="center" wrapText="1"/>
    </xf>
    <xf numFmtId="14" fontId="6" fillId="0" borderId="31" xfId="0" quotePrefix="1" applyNumberFormat="1" applyFont="1" applyBorder="1" applyAlignment="1">
      <alignment horizontal="justify" vertical="center" wrapText="1"/>
    </xf>
    <xf numFmtId="14" fontId="6" fillId="0" borderId="30" xfId="0" quotePrefix="1" applyNumberFormat="1" applyFont="1" applyBorder="1" applyAlignment="1">
      <alignment horizontal="justify" vertical="center" wrapText="1"/>
    </xf>
    <xf numFmtId="0" fontId="4" fillId="0" borderId="31"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9" xfId="0" applyFont="1" applyBorder="1" applyAlignment="1">
      <alignment horizontal="justify" vertical="center" wrapText="1"/>
    </xf>
    <xf numFmtId="0" fontId="4" fillId="0" borderId="30" xfId="0" applyFont="1" applyBorder="1" applyAlignment="1">
      <alignment horizontal="justify" vertical="center" wrapText="1"/>
    </xf>
    <xf numFmtId="0" fontId="4" fillId="3" borderId="31" xfId="0" applyFont="1" applyFill="1" applyBorder="1" applyAlignment="1" applyProtection="1">
      <alignment horizontal="justify" vertical="center" wrapText="1"/>
      <protection locked="0"/>
    </xf>
    <xf numFmtId="0" fontId="4" fillId="3" borderId="30" xfId="0" applyFont="1" applyFill="1" applyBorder="1" applyAlignment="1" applyProtection="1">
      <alignment horizontal="justify" vertical="center" wrapText="1"/>
      <protection locked="0"/>
    </xf>
    <xf numFmtId="0" fontId="4" fillId="3" borderId="31" xfId="0" applyFont="1" applyFill="1" applyBorder="1" applyAlignment="1" applyProtection="1">
      <alignment horizontal="center" vertical="center" wrapText="1"/>
      <protection locked="0"/>
    </xf>
    <xf numFmtId="0" fontId="4" fillId="3" borderId="30" xfId="0" applyFont="1" applyFill="1" applyBorder="1" applyAlignment="1" applyProtection="1">
      <alignment horizontal="center" vertical="center" wrapText="1"/>
      <protection locked="0"/>
    </xf>
    <xf numFmtId="14" fontId="8" fillId="5" borderId="27" xfId="0" applyNumberFormat="1" applyFont="1" applyFill="1" applyBorder="1" applyAlignment="1">
      <alignment horizontal="center" vertical="center" wrapText="1"/>
    </xf>
    <xf numFmtId="0" fontId="8" fillId="5" borderId="27"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8" fillId="5" borderId="22" xfId="0" applyFont="1" applyFill="1" applyBorder="1" applyAlignment="1">
      <alignment horizontal="center" vertical="center" wrapText="1"/>
    </xf>
    <xf numFmtId="0" fontId="8" fillId="5" borderId="26" xfId="0" applyFont="1" applyFill="1" applyBorder="1" applyAlignment="1">
      <alignment horizontal="center" vertical="center" wrapText="1"/>
    </xf>
    <xf numFmtId="0" fontId="8" fillId="5" borderId="23" xfId="0" applyFont="1" applyFill="1" applyBorder="1" applyAlignment="1">
      <alignment horizontal="center" vertical="center" wrapText="1"/>
    </xf>
    <xf numFmtId="0" fontId="4" fillId="0" borderId="20" xfId="0" applyFont="1" applyBorder="1" applyAlignment="1" applyProtection="1">
      <alignment horizontal="justify" vertical="center" wrapText="1"/>
      <protection locked="0"/>
    </xf>
    <xf numFmtId="0" fontId="4" fillId="0" borderId="25" xfId="0" applyFont="1" applyBorder="1" applyAlignment="1" applyProtection="1">
      <alignment horizontal="justify" vertical="center" wrapText="1"/>
      <protection locked="0"/>
    </xf>
    <xf numFmtId="0" fontId="4" fillId="0" borderId="21" xfId="0" applyFont="1" applyBorder="1" applyAlignment="1" applyProtection="1">
      <alignment horizontal="justify" vertical="center" wrapText="1"/>
      <protection locked="0"/>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8" fillId="5"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5" fillId="0" borderId="22"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23" xfId="0" applyFont="1" applyFill="1" applyBorder="1" applyAlignment="1">
      <alignment horizontal="center" vertical="center" wrapText="1"/>
    </xf>
    <xf numFmtId="14" fontId="6" fillId="0" borderId="32" xfId="0" quotePrefix="1" applyNumberFormat="1" applyFont="1" applyBorder="1" applyAlignment="1">
      <alignment horizontal="justify" vertical="center" wrapText="1"/>
    </xf>
    <xf numFmtId="0" fontId="4" fillId="0" borderId="31" xfId="0" quotePrefix="1" applyFont="1" applyBorder="1" applyAlignment="1">
      <alignment horizontal="justify" vertical="center" wrapText="1"/>
    </xf>
    <xf numFmtId="0" fontId="4" fillId="0" borderId="30" xfId="0" quotePrefix="1" applyFont="1" applyBorder="1" applyAlignment="1">
      <alignment horizontal="justify" vertical="center" wrapText="1"/>
    </xf>
    <xf numFmtId="0" fontId="4" fillId="0" borderId="29" xfId="0" applyFont="1" applyBorder="1" applyAlignment="1">
      <alignment horizontal="center" vertical="center" wrapText="1"/>
    </xf>
    <xf numFmtId="49" fontId="4" fillId="0" borderId="29" xfId="0" quotePrefix="1" applyNumberFormat="1" applyFont="1" applyBorder="1" applyAlignment="1">
      <alignment horizontal="center" vertical="center" wrapText="1"/>
    </xf>
    <xf numFmtId="49" fontId="4" fillId="0" borderId="30" xfId="0" quotePrefix="1" applyNumberFormat="1" applyFont="1" applyBorder="1" applyAlignment="1">
      <alignment horizontal="center" vertical="center" wrapText="1"/>
    </xf>
    <xf numFmtId="0" fontId="4" fillId="0" borderId="31" xfId="0" applyFont="1" applyBorder="1" applyAlignment="1">
      <alignment horizontal="justify" vertical="center" wrapText="1"/>
    </xf>
    <xf numFmtId="0" fontId="4" fillId="0" borderId="29"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9" xfId="0" quotePrefix="1" applyFont="1" applyBorder="1" applyAlignment="1">
      <alignment horizontal="justify" vertical="center" wrapText="1"/>
    </xf>
    <xf numFmtId="0" fontId="4" fillId="3" borderId="29" xfId="0" applyFont="1" applyFill="1" applyBorder="1" applyAlignment="1" applyProtection="1">
      <alignment horizontal="center" vertical="center" wrapText="1"/>
      <protection locked="0"/>
    </xf>
    <xf numFmtId="0" fontId="4" fillId="0" borderId="32" xfId="0" applyFont="1" applyBorder="1" applyAlignment="1">
      <alignment horizontal="center" vertical="center" wrapText="1"/>
    </xf>
    <xf numFmtId="0" fontId="4" fillId="0" borderId="32" xfId="0" applyFont="1" applyBorder="1" applyAlignment="1">
      <alignment horizontal="justify" vertical="center" wrapText="1"/>
    </xf>
    <xf numFmtId="0" fontId="4" fillId="3" borderId="32" xfId="0" applyFont="1" applyFill="1" applyBorder="1" applyAlignment="1" applyProtection="1">
      <alignment horizontal="center" vertical="center" wrapText="1"/>
      <protection locked="0"/>
    </xf>
    <xf numFmtId="0" fontId="4" fillId="3" borderId="32" xfId="0" applyFont="1" applyFill="1" applyBorder="1" applyAlignment="1" applyProtection="1">
      <alignment horizontal="justify" vertical="center" wrapText="1"/>
      <protection locked="0"/>
    </xf>
    <xf numFmtId="0" fontId="4" fillId="3" borderId="29" xfId="0" applyFont="1" applyFill="1" applyBorder="1" applyAlignment="1" applyProtection="1">
      <alignment horizontal="justify" vertical="center" wrapText="1"/>
      <protection locked="0"/>
    </xf>
    <xf numFmtId="0" fontId="10" fillId="0" borderId="1" xfId="2" applyBorder="1" applyAlignment="1">
      <alignment vertical="center"/>
    </xf>
  </cellXfs>
  <cellStyles count="3">
    <cellStyle name="Hipervínculo" xfId="2" builtinId="8"/>
    <cellStyle name="Normal" xfId="0" builtinId="0"/>
    <cellStyle name="Normal 2" xfId="1" xr:uid="{00000000-0005-0000-0000-000001000000}"/>
  </cellStyles>
  <dxfs count="12">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01250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2399666</xdr:colOff>
      <xdr:row>0</xdr:row>
      <xdr:rowOff>44149</xdr:rowOff>
    </xdr:from>
    <xdr:to>
      <xdr:col>13</xdr:col>
      <xdr:colOff>3203863</xdr:colOff>
      <xdr:row>3</xdr:row>
      <xdr:rowOff>173826</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28913802" y="44149"/>
          <a:ext cx="804197" cy="1047541"/>
        </a:xfrm>
        <a:prstGeom prst="rect">
          <a:avLst/>
        </a:prstGeom>
      </xdr:spPr>
    </xdr:pic>
    <xdr:clientData/>
  </xdr:twoCellAnchor>
  <xdr:twoCellAnchor>
    <xdr:from>
      <xdr:col>1</xdr:col>
      <xdr:colOff>408214</xdr:colOff>
      <xdr:row>4</xdr:row>
      <xdr:rowOff>312964</xdr:rowOff>
    </xdr:from>
    <xdr:to>
      <xdr:col>1</xdr:col>
      <xdr:colOff>1006928</xdr:colOff>
      <xdr:row>4</xdr:row>
      <xdr:rowOff>653142</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9C1B8B4C-A7CB-4C44-B93B-2B3307B12B4A}"/>
            </a:ext>
          </a:extLst>
        </xdr:cNvPr>
        <xdr:cNvSpPr/>
      </xdr:nvSpPr>
      <xdr:spPr>
        <a:xfrm>
          <a:off x="1170214" y="1428750"/>
          <a:ext cx="598714" cy="340178"/>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2150411</xdr:colOff>
      <xdr:row>0</xdr:row>
      <xdr:rowOff>0</xdr:rowOff>
    </xdr:from>
    <xdr:to>
      <xdr:col>13</xdr:col>
      <xdr:colOff>2925536</xdr:colOff>
      <xdr:row>3</xdr:row>
      <xdr:rowOff>177894</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3895875" y="0"/>
          <a:ext cx="775125" cy="1103180"/>
        </a:xfrm>
        <a:prstGeom prst="rect">
          <a:avLst/>
        </a:prstGeom>
      </xdr:spPr>
    </xdr:pic>
    <xdr:clientData/>
  </xdr:twoCellAnchor>
  <xdr:twoCellAnchor>
    <xdr:from>
      <xdr:col>1</xdr:col>
      <xdr:colOff>353786</xdr:colOff>
      <xdr:row>4</xdr:row>
      <xdr:rowOff>217715</xdr:rowOff>
    </xdr:from>
    <xdr:to>
      <xdr:col>1</xdr:col>
      <xdr:colOff>1084036</xdr:colOff>
      <xdr:row>4</xdr:row>
      <xdr:rowOff>630465</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D14FEE18-6851-438B-9A4D-D12904DB4621}"/>
            </a:ext>
          </a:extLst>
        </xdr:cNvPr>
        <xdr:cNvSpPr/>
      </xdr:nvSpPr>
      <xdr:spPr>
        <a:xfrm>
          <a:off x="1115786" y="1333501"/>
          <a:ext cx="730250" cy="412750"/>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2395339</xdr:colOff>
      <xdr:row>0</xdr:row>
      <xdr:rowOff>0</xdr:rowOff>
    </xdr:from>
    <xdr:to>
      <xdr:col>13</xdr:col>
      <xdr:colOff>3143250</xdr:colOff>
      <xdr:row>3</xdr:row>
      <xdr:rowOff>177894</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3637339" y="0"/>
          <a:ext cx="747911" cy="1103180"/>
        </a:xfrm>
        <a:prstGeom prst="rect">
          <a:avLst/>
        </a:prstGeom>
      </xdr:spPr>
    </xdr:pic>
    <xdr:clientData/>
  </xdr:twoCellAnchor>
  <xdr:twoCellAnchor>
    <xdr:from>
      <xdr:col>1</xdr:col>
      <xdr:colOff>476250</xdr:colOff>
      <xdr:row>4</xdr:row>
      <xdr:rowOff>204107</xdr:rowOff>
    </xdr:from>
    <xdr:to>
      <xdr:col>1</xdr:col>
      <xdr:colOff>1206500</xdr:colOff>
      <xdr:row>4</xdr:row>
      <xdr:rowOff>616857</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04F1A5EB-A7B4-4A9F-B1D6-0E70EC0068C2}"/>
            </a:ext>
          </a:extLst>
        </xdr:cNvPr>
        <xdr:cNvSpPr/>
      </xdr:nvSpPr>
      <xdr:spPr>
        <a:xfrm>
          <a:off x="1238250" y="1319893"/>
          <a:ext cx="730250" cy="412750"/>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cmjimene3\Downloads\DTAV-STOP-STJEF%20con%20nombres%20Oct%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ogarcia3\Documents\9%20OTROS_PROYECTOS%20SGGC%202016-2017\2019\1%20ISO%2037001%20-ANTI%20SOBORNO\RIESGOS%20SGAS\Gesti&#243;n%20Legal\FOPE05_MATRIZ_RIESGOS_DE_SOBORNO.GEST_LEGAL_V_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tilla Cargas"/>
      <sheetName val="Cupos 2017"/>
      <sheetName val="Listas (2)"/>
      <sheetName val="LISTAS"/>
      <sheetName val="Tabla de Honorarios"/>
    </sheetNames>
    <sheetDataSet>
      <sheetData sheetId="0"/>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sheetName val="Instructivo"/>
      <sheetName val="Control"/>
      <sheetName val="Escalas"/>
      <sheetName val="Listas"/>
      <sheetName val="Hoja2"/>
    </sheetNames>
    <sheetDataSet>
      <sheetData sheetId="0"/>
      <sheetData sheetId="1"/>
      <sheetData sheetId="2">
        <row r="4">
          <cell r="C4" t="str">
            <v>Planeación Estratégica</v>
          </cell>
        </row>
      </sheetData>
      <sheetData sheetId="3"/>
      <sheetData sheetId="4">
        <row r="42">
          <cell r="H42" t="str">
            <v>COMUNICACIONES</v>
          </cell>
        </row>
        <row r="43">
          <cell r="H43" t="str">
            <v>CONSERVACIÓN DE INFRAESTRUCTURA</v>
          </cell>
        </row>
        <row r="44">
          <cell r="H44" t="str">
            <v>DISEÑO DE PROYECTOS</v>
          </cell>
        </row>
        <row r="45">
          <cell r="H45" t="str">
            <v>EJECUCIÓN DE OBRAS</v>
          </cell>
        </row>
        <row r="46">
          <cell r="H46" t="str">
            <v>EVALUACIÓN Y CONTROL</v>
          </cell>
        </row>
        <row r="47">
          <cell r="H47" t="str">
            <v>FACTIBILIDAD DE PROYECTOS</v>
          </cell>
        </row>
        <row r="48">
          <cell r="H48" t="str">
            <v>GESTIÓN AMBIENTAL, CALIDAD Y SST</v>
          </cell>
        </row>
        <row r="49">
          <cell r="H49" t="str">
            <v>GESTIÓN CONTRACTUAL</v>
          </cell>
        </row>
        <row r="50">
          <cell r="H50" t="str">
            <v>GESTIÓN DE LA VALORIZACIÓN Y FINANCIACIÓN</v>
          </cell>
        </row>
        <row r="51">
          <cell r="H51" t="str">
            <v>GESTIÓN DEL TALENTO HUMANO</v>
          </cell>
        </row>
        <row r="52">
          <cell r="H52" t="str">
            <v>GESTIÓN DOCUMENTAL</v>
          </cell>
        </row>
        <row r="53">
          <cell r="H53" t="str">
            <v>GESTIÓN FINANCIERA</v>
          </cell>
        </row>
        <row r="54">
          <cell r="H54" t="str">
            <v>GESTIÓN INTEGRAL DE PROYECTOS</v>
          </cell>
        </row>
        <row r="55">
          <cell r="H55" t="str">
            <v>GESTIÓN INTERINSTITUCIONAL</v>
          </cell>
        </row>
        <row r="56">
          <cell r="H56" t="str">
            <v>GESTIÓN LEGAL</v>
          </cell>
        </row>
        <row r="57">
          <cell r="H57" t="str">
            <v>GESTIÓN PREDIAL</v>
          </cell>
        </row>
        <row r="58">
          <cell r="H58" t="str">
            <v>GESTIÓN SOCIAL Y PARTICIPACIÓN CIUDADANA</v>
          </cell>
        </row>
        <row r="59">
          <cell r="H59" t="str">
            <v>GESTIÓN TECNOLOGÍAS DE LA INFORMACIÓN Y COMUNICACIÓN</v>
          </cell>
        </row>
        <row r="60">
          <cell r="H60" t="str">
            <v xml:space="preserve">INNOVACIÓN Y GESTIÓN DEL CONOCIMIENTO </v>
          </cell>
        </row>
        <row r="61">
          <cell r="H61" t="str">
            <v>MEJORAMIENTO CONTINUO</v>
          </cell>
        </row>
        <row r="62">
          <cell r="H62" t="str">
            <v>PLANEACIÓN ESTRATÉGICA</v>
          </cell>
        </row>
        <row r="63">
          <cell r="H63" t="str">
            <v>RECURSOS FÍSICOS</v>
          </cell>
        </row>
        <row r="64">
          <cell r="H64">
            <v>0</v>
          </cell>
        </row>
      </sheetData>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0"/>
  <sheetViews>
    <sheetView tabSelected="1" zoomScale="80" zoomScaleNormal="80" workbookViewId="0">
      <selection activeCell="I3" sqref="I3"/>
    </sheetView>
  </sheetViews>
  <sheetFormatPr baseColWidth="10" defaultColWidth="11.42578125" defaultRowHeight="18.75" x14ac:dyDescent="0.25"/>
  <cols>
    <col min="1" max="1" width="64.42578125" style="3" customWidth="1"/>
    <col min="2" max="2" width="11.42578125" style="7" customWidth="1"/>
    <col min="3" max="3" width="12.42578125" style="3" customWidth="1"/>
    <col min="4" max="4" width="26" style="3" bestFit="1" customWidth="1"/>
    <col min="5" max="5" width="14.5703125" style="3" customWidth="1"/>
    <col min="6" max="16384" width="11.42578125" style="3"/>
  </cols>
  <sheetData>
    <row r="1" spans="1:5" ht="46.5" customHeight="1" x14ac:dyDescent="0.25">
      <c r="A1" s="1" t="s">
        <v>0</v>
      </c>
      <c r="B1" s="1" t="s">
        <v>1</v>
      </c>
      <c r="C1" s="1" t="s">
        <v>2</v>
      </c>
      <c r="D1" s="1" t="s">
        <v>3</v>
      </c>
      <c r="E1" s="2" t="s">
        <v>4</v>
      </c>
    </row>
    <row r="2" spans="1:5" x14ac:dyDescent="0.3">
      <c r="A2" s="100" t="s">
        <v>121</v>
      </c>
      <c r="B2" s="4">
        <f>'CONTROL INT_DISCI'!O34</f>
        <v>36.1</v>
      </c>
      <c r="C2" s="5">
        <f>ROUND(B2/$B$6*100,0)</f>
        <v>100</v>
      </c>
      <c r="D2" s="5" t="str">
        <f t="shared" ref="D2:D4" si="0">IF(C2&gt;69,"ALTO",IF(C2&lt;20,"BAJO","MEDIO"))</f>
        <v>ALTO</v>
      </c>
      <c r="E2" s="32">
        <f>'CONTROL INT_DISCI'!P34</f>
        <v>13</v>
      </c>
    </row>
    <row r="3" spans="1:5" x14ac:dyDescent="0.3">
      <c r="A3" s="100" t="s">
        <v>122</v>
      </c>
      <c r="B3" s="4">
        <f>CONTROL_INTERNO!O20</f>
        <v>18</v>
      </c>
      <c r="C3" s="5">
        <f>ROUND(B3/$B$6*100,0)</f>
        <v>50</v>
      </c>
      <c r="D3" s="5" t="str">
        <f t="shared" si="0"/>
        <v>MEDIO</v>
      </c>
      <c r="E3" s="32">
        <f>CONTROL_INTERNO!P20</f>
        <v>6</v>
      </c>
    </row>
    <row r="4" spans="1:5" x14ac:dyDescent="0.3">
      <c r="A4" s="100" t="s">
        <v>123</v>
      </c>
      <c r="B4" s="4">
        <f>SERVICIO_CIUDADANO!O12</f>
        <v>6</v>
      </c>
      <c r="C4" s="5">
        <f>ROUND(B4/$B$6*100,0)</f>
        <v>17</v>
      </c>
      <c r="D4" s="5" t="str">
        <f t="shared" si="0"/>
        <v>BAJO</v>
      </c>
      <c r="E4" s="32">
        <f>SERVICIO_CIUDADANO!P12</f>
        <v>2</v>
      </c>
    </row>
    <row r="5" spans="1:5" x14ac:dyDescent="0.25">
      <c r="A5" s="3" t="s">
        <v>125</v>
      </c>
      <c r="B5" s="6">
        <f>MIN(B2:B4)</f>
        <v>6</v>
      </c>
      <c r="E5" s="3">
        <f>SUM(E2:E4)</f>
        <v>21</v>
      </c>
    </row>
    <row r="6" spans="1:5" x14ac:dyDescent="0.25">
      <c r="A6" s="3" t="s">
        <v>5</v>
      </c>
      <c r="B6" s="6">
        <f>MAX(B2:B4)</f>
        <v>36.1</v>
      </c>
    </row>
    <row r="9" spans="1:5" x14ac:dyDescent="0.25">
      <c r="A9" s="3" t="s">
        <v>124</v>
      </c>
      <c r="B9" s="3"/>
    </row>
    <row r="10" spans="1:5" x14ac:dyDescent="0.25">
      <c r="B10" s="3"/>
    </row>
  </sheetData>
  <conditionalFormatting sqref="D2:D4">
    <cfRule type="containsText" dxfId="11" priority="4" operator="containsText" text="BAJO">
      <formula>NOT(ISERROR(SEARCH("BAJO",D2)))</formula>
    </cfRule>
    <cfRule type="containsText" dxfId="10" priority="5" operator="containsText" text="MEDIO">
      <formula>NOT(ISERROR(SEARCH("MEDIO",D2)))</formula>
    </cfRule>
    <cfRule type="containsText" dxfId="9" priority="6" operator="containsText" text="ALTO">
      <formula>NOT(ISERROR(SEARCH("ALTO",D2)))</formula>
    </cfRule>
  </conditionalFormatting>
  <hyperlinks>
    <hyperlink ref="A2" location="'CONTROL INT_DISCI'!A1" display="CONTROL INTERNO DISCIPLINARIO" xr:uid="{BE78A957-1291-442B-9EE6-4351F2105398}"/>
    <hyperlink ref="A3" location="CONTROL_INTERNO!A1" display="CONTROL INTERNO" xr:uid="{C2E8E207-2043-420F-9E79-57709B9AFFA1}"/>
    <hyperlink ref="A4" location="SERVICIO_CIUDADANO!A1" display="SERVICIO AL CIUDADANO" xr:uid="{672A6EFC-2695-4AE4-AFD7-0ADAE86C932B}"/>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34"/>
  <sheetViews>
    <sheetView zoomScale="70" zoomScaleNormal="70" workbookViewId="0">
      <selection activeCell="B5" sqref="B5:D5"/>
    </sheetView>
  </sheetViews>
  <sheetFormatPr baseColWidth="10" defaultColWidth="11.42578125" defaultRowHeight="14.25" x14ac:dyDescent="0.2"/>
  <cols>
    <col min="1" max="1" width="11.42578125" style="8"/>
    <col min="2" max="3" width="30.85546875" style="8" customWidth="1"/>
    <col min="4" max="4" width="66.28515625" style="8" customWidth="1"/>
    <col min="5" max="5" width="41" style="8" customWidth="1"/>
    <col min="6" max="6" width="29.85546875" style="11" customWidth="1"/>
    <col min="7" max="7" width="36.42578125" style="8" customWidth="1"/>
    <col min="8" max="9" width="71" style="8" customWidth="1"/>
    <col min="10" max="11" width="18.85546875" style="12"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59" t="s">
        <v>6</v>
      </c>
      <c r="C1" s="60"/>
      <c r="D1" s="60"/>
      <c r="E1" s="60"/>
      <c r="F1" s="60"/>
      <c r="G1" s="60"/>
      <c r="H1" s="60"/>
      <c r="I1" s="60"/>
      <c r="J1" s="60"/>
      <c r="K1" s="60"/>
      <c r="L1" s="60"/>
      <c r="M1" s="61"/>
      <c r="N1" s="62"/>
      <c r="O1" s="63"/>
    </row>
    <row r="2" spans="1:77" ht="26.25" customHeight="1" thickTop="1" x14ac:dyDescent="0.2">
      <c r="B2" s="68" t="s">
        <v>7</v>
      </c>
      <c r="C2" s="69"/>
      <c r="D2" s="69"/>
      <c r="E2" s="69"/>
      <c r="F2" s="69"/>
      <c r="G2" s="69"/>
      <c r="H2" s="69"/>
      <c r="I2" s="69"/>
      <c r="J2" s="69"/>
      <c r="K2" s="69"/>
      <c r="L2" s="69"/>
      <c r="M2" s="70"/>
      <c r="N2" s="64"/>
      <c r="O2" s="65"/>
    </row>
    <row r="3" spans="1:77" ht="15" x14ac:dyDescent="0.2">
      <c r="B3" s="71" t="s">
        <v>8</v>
      </c>
      <c r="C3" s="72"/>
      <c r="D3" s="73"/>
      <c r="E3" s="17"/>
      <c r="F3" s="74" t="s">
        <v>0</v>
      </c>
      <c r="G3" s="72"/>
      <c r="H3" s="72"/>
      <c r="I3" s="72"/>
      <c r="J3" s="72"/>
      <c r="K3" s="72"/>
      <c r="L3" s="73"/>
      <c r="M3" s="18" t="s">
        <v>9</v>
      </c>
      <c r="N3" s="64"/>
      <c r="O3" s="65"/>
    </row>
    <row r="4" spans="1:77" ht="15" customHeight="1" thickBot="1" x14ac:dyDescent="0.25">
      <c r="B4" s="75"/>
      <c r="C4" s="76"/>
      <c r="D4" s="77"/>
      <c r="E4" s="13"/>
      <c r="F4" s="78"/>
      <c r="G4" s="76"/>
      <c r="H4" s="76"/>
      <c r="I4" s="76"/>
      <c r="J4" s="76"/>
      <c r="K4" s="76"/>
      <c r="L4" s="77"/>
      <c r="M4" s="14" t="s">
        <v>10</v>
      </c>
      <c r="N4" s="66"/>
      <c r="O4" s="67"/>
    </row>
    <row r="5" spans="1:77" ht="75.75" customHeight="1" thickTop="1" x14ac:dyDescent="0.2">
      <c r="B5" s="53" t="s">
        <v>126</v>
      </c>
      <c r="C5" s="54"/>
      <c r="D5" s="55"/>
      <c r="E5" s="79" t="s">
        <v>11</v>
      </c>
      <c r="F5" s="80"/>
      <c r="G5" s="81"/>
      <c r="H5" s="19" t="s">
        <v>127</v>
      </c>
      <c r="I5" s="20" t="s">
        <v>12</v>
      </c>
      <c r="J5" s="54" t="s">
        <v>13</v>
      </c>
      <c r="K5" s="54"/>
      <c r="L5" s="55"/>
      <c r="M5" s="56" t="s">
        <v>14</v>
      </c>
      <c r="N5" s="57"/>
      <c r="O5" s="58"/>
      <c r="Q5" s="30" t="s">
        <v>15</v>
      </c>
      <c r="R5" s="48">
        <v>44904</v>
      </c>
      <c r="S5" s="49"/>
    </row>
    <row r="6" spans="1:77" ht="6" customHeight="1" x14ac:dyDescent="0.2">
      <c r="B6" s="21"/>
      <c r="C6" s="22"/>
      <c r="D6" s="23"/>
      <c r="E6" s="22"/>
      <c r="F6" s="24"/>
      <c r="G6" s="25"/>
      <c r="H6" s="21"/>
      <c r="I6" s="21"/>
      <c r="J6" s="26"/>
      <c r="K6" s="26"/>
      <c r="L6" s="27"/>
      <c r="M6" s="28"/>
      <c r="N6" s="28"/>
      <c r="O6" s="28"/>
      <c r="Q6" s="31"/>
      <c r="R6" s="31"/>
      <c r="S6" s="31"/>
    </row>
    <row r="7" spans="1:77" ht="90.75" customHeight="1" x14ac:dyDescent="0.2">
      <c r="B7" s="30" t="s">
        <v>16</v>
      </c>
      <c r="C7" s="30" t="s">
        <v>17</v>
      </c>
      <c r="D7" s="30" t="s">
        <v>18</v>
      </c>
      <c r="E7" s="30" t="s">
        <v>19</v>
      </c>
      <c r="F7" s="30" t="s">
        <v>20</v>
      </c>
      <c r="G7" s="30" t="s">
        <v>21</v>
      </c>
      <c r="H7" s="30" t="s">
        <v>22</v>
      </c>
      <c r="I7" s="30" t="s">
        <v>140</v>
      </c>
      <c r="J7" s="30" t="s">
        <v>23</v>
      </c>
      <c r="K7" s="30" t="s">
        <v>24</v>
      </c>
      <c r="L7" s="30" t="s">
        <v>25</v>
      </c>
      <c r="M7" s="30" t="s">
        <v>26</v>
      </c>
      <c r="N7" s="30" t="s">
        <v>27</v>
      </c>
      <c r="O7" s="30" t="s">
        <v>28</v>
      </c>
      <c r="Q7" s="30" t="s">
        <v>29</v>
      </c>
      <c r="R7" s="30" t="s">
        <v>30</v>
      </c>
      <c r="S7" s="30" t="s">
        <v>31</v>
      </c>
    </row>
    <row r="8" spans="1:77" ht="108.75" customHeight="1" x14ac:dyDescent="0.2">
      <c r="A8" s="52">
        <v>1</v>
      </c>
      <c r="B8" s="46" t="s">
        <v>32</v>
      </c>
      <c r="C8" s="44" t="s">
        <v>33</v>
      </c>
      <c r="D8" s="29" t="s">
        <v>128</v>
      </c>
      <c r="E8" s="29" t="s">
        <v>129</v>
      </c>
      <c r="F8" s="29" t="s">
        <v>130</v>
      </c>
      <c r="G8" s="44" t="s">
        <v>82</v>
      </c>
      <c r="H8" s="44" t="s">
        <v>34</v>
      </c>
      <c r="I8" s="44" t="s">
        <v>141</v>
      </c>
      <c r="J8" s="40">
        <v>3</v>
      </c>
      <c r="K8" s="40">
        <v>5</v>
      </c>
      <c r="L8" s="40">
        <f>K8*J8</f>
        <v>15</v>
      </c>
      <c r="M8" s="40" t="str">
        <f>IF(L8&lt;12,"BAJO",IF(L8&gt;19,"ALTO","MEDIO"))</f>
        <v>MEDIO</v>
      </c>
      <c r="N8" s="42" t="s">
        <v>142</v>
      </c>
      <c r="O8" s="40">
        <f>IF(M8="BAJO",0.1,IF(M8="MEDIO",3,5))</f>
        <v>3</v>
      </c>
      <c r="Q8" s="38" t="s">
        <v>144</v>
      </c>
      <c r="R8" s="35" t="s">
        <v>145</v>
      </c>
      <c r="S8" s="37"/>
      <c r="BX8" s="8">
        <v>1</v>
      </c>
      <c r="BY8" s="8">
        <v>1</v>
      </c>
    </row>
    <row r="9" spans="1:77" ht="108.75" customHeight="1" x14ac:dyDescent="0.2">
      <c r="A9" s="52"/>
      <c r="B9" s="47"/>
      <c r="C9" s="45"/>
      <c r="D9" s="9" t="s">
        <v>131</v>
      </c>
      <c r="E9" s="9" t="s">
        <v>130</v>
      </c>
      <c r="F9" s="9" t="s">
        <v>129</v>
      </c>
      <c r="G9" s="45" t="s">
        <v>82</v>
      </c>
      <c r="H9" s="45" t="s">
        <v>34</v>
      </c>
      <c r="I9" s="45"/>
      <c r="J9" s="41"/>
      <c r="K9" s="41"/>
      <c r="L9" s="41"/>
      <c r="M9" s="41"/>
      <c r="N9" s="43"/>
      <c r="O9" s="41"/>
      <c r="Q9" s="39"/>
      <c r="R9" s="36"/>
      <c r="S9" s="36"/>
      <c r="BX9" s="8">
        <v>2</v>
      </c>
      <c r="BY9" s="8">
        <v>2</v>
      </c>
    </row>
    <row r="10" spans="1:77" ht="75" customHeight="1" x14ac:dyDescent="0.2">
      <c r="A10" s="50">
        <v>2</v>
      </c>
      <c r="B10" s="46" t="s">
        <v>32</v>
      </c>
      <c r="C10" s="44" t="s">
        <v>35</v>
      </c>
      <c r="D10" s="9" t="s">
        <v>132</v>
      </c>
      <c r="E10" s="9" t="s">
        <v>130</v>
      </c>
      <c r="F10" s="9" t="s">
        <v>129</v>
      </c>
      <c r="G10" s="44" t="s">
        <v>82</v>
      </c>
      <c r="H10" s="44" t="s">
        <v>36</v>
      </c>
      <c r="I10" s="44" t="s">
        <v>141</v>
      </c>
      <c r="J10" s="40">
        <v>4</v>
      </c>
      <c r="K10" s="40">
        <v>4</v>
      </c>
      <c r="L10" s="40">
        <f t="shared" ref="L10" si="0">K10*J10</f>
        <v>16</v>
      </c>
      <c r="M10" s="40" t="str">
        <f t="shared" ref="M10" si="1">IF(L10&lt;12,"BAJO",IF(L10&gt;19,"ALTO","MEDIO"))</f>
        <v>MEDIO</v>
      </c>
      <c r="N10" s="42" t="s">
        <v>142</v>
      </c>
      <c r="O10" s="40">
        <f t="shared" ref="O10" si="2">IF(M10="BAJO",0.1,IF(M10="MEDIO",3,5))</f>
        <v>3</v>
      </c>
      <c r="Q10" s="38" t="s">
        <v>144</v>
      </c>
      <c r="R10" s="35" t="s">
        <v>145</v>
      </c>
      <c r="S10" s="37"/>
      <c r="BX10" s="8">
        <v>2</v>
      </c>
      <c r="BY10" s="8">
        <v>2</v>
      </c>
    </row>
    <row r="11" spans="1:77" ht="57" x14ac:dyDescent="0.2">
      <c r="A11" s="51"/>
      <c r="B11" s="47" t="s">
        <v>32</v>
      </c>
      <c r="C11" s="45" t="s">
        <v>35</v>
      </c>
      <c r="D11" s="9" t="s">
        <v>133</v>
      </c>
      <c r="E11" s="9" t="s">
        <v>129</v>
      </c>
      <c r="F11" s="9" t="s">
        <v>130</v>
      </c>
      <c r="G11" s="45" t="s">
        <v>82</v>
      </c>
      <c r="H11" s="45" t="s">
        <v>36</v>
      </c>
      <c r="I11" s="45"/>
      <c r="J11" s="41"/>
      <c r="K11" s="41"/>
      <c r="L11" s="41"/>
      <c r="M11" s="41"/>
      <c r="N11" s="43"/>
      <c r="O11" s="41"/>
      <c r="Q11" s="39"/>
      <c r="R11" s="36"/>
      <c r="S11" s="36"/>
    </row>
    <row r="12" spans="1:77" ht="57" x14ac:dyDescent="0.2">
      <c r="A12" s="50">
        <v>3</v>
      </c>
      <c r="B12" s="46" t="s">
        <v>32</v>
      </c>
      <c r="C12" s="44" t="s">
        <v>37</v>
      </c>
      <c r="D12" s="9" t="s">
        <v>134</v>
      </c>
      <c r="E12" s="9" t="s">
        <v>130</v>
      </c>
      <c r="F12" s="9" t="s">
        <v>129</v>
      </c>
      <c r="G12" s="44" t="s">
        <v>82</v>
      </c>
      <c r="H12" s="44" t="s">
        <v>38</v>
      </c>
      <c r="I12" s="44" t="s">
        <v>141</v>
      </c>
      <c r="J12" s="40">
        <v>4</v>
      </c>
      <c r="K12" s="40">
        <v>4</v>
      </c>
      <c r="L12" s="40">
        <f t="shared" ref="L12" si="3">K12*J12</f>
        <v>16</v>
      </c>
      <c r="M12" s="40" t="str">
        <f t="shared" ref="M12" si="4">IF(L12&lt;12,"BAJO",IF(L12&gt;19,"ALTO","MEDIO"))</f>
        <v>MEDIO</v>
      </c>
      <c r="N12" s="42" t="s">
        <v>142</v>
      </c>
      <c r="O12" s="40">
        <f t="shared" ref="O12" si="5">IF(M12="BAJO",0.1,IF(M12="MEDIO",3,5))</f>
        <v>3</v>
      </c>
      <c r="Q12" s="38" t="s">
        <v>144</v>
      </c>
      <c r="R12" s="35" t="s">
        <v>145</v>
      </c>
      <c r="S12" s="37"/>
    </row>
    <row r="13" spans="1:77" ht="71.25" x14ac:dyDescent="0.2">
      <c r="A13" s="51">
        <v>6</v>
      </c>
      <c r="B13" s="47" t="s">
        <v>32</v>
      </c>
      <c r="C13" s="45" t="s">
        <v>37</v>
      </c>
      <c r="D13" s="9" t="s">
        <v>135</v>
      </c>
      <c r="E13" s="9" t="s">
        <v>129</v>
      </c>
      <c r="F13" s="9" t="s">
        <v>130</v>
      </c>
      <c r="G13" s="45" t="s">
        <v>82</v>
      </c>
      <c r="H13" s="45" t="s">
        <v>38</v>
      </c>
      <c r="I13" s="45"/>
      <c r="J13" s="41"/>
      <c r="K13" s="41"/>
      <c r="L13" s="41"/>
      <c r="M13" s="41"/>
      <c r="N13" s="43"/>
      <c r="O13" s="41"/>
      <c r="Q13" s="39"/>
      <c r="R13" s="36"/>
      <c r="S13" s="36"/>
    </row>
    <row r="14" spans="1:77" ht="112.5" customHeight="1" x14ac:dyDescent="0.2">
      <c r="A14" s="52">
        <v>4</v>
      </c>
      <c r="B14" s="46" t="s">
        <v>32</v>
      </c>
      <c r="C14" s="44" t="s">
        <v>39</v>
      </c>
      <c r="D14" s="9" t="s">
        <v>128</v>
      </c>
      <c r="E14" s="9" t="s">
        <v>129</v>
      </c>
      <c r="F14" s="9" t="s">
        <v>130</v>
      </c>
      <c r="G14" s="44" t="s">
        <v>82</v>
      </c>
      <c r="H14" s="44" t="s">
        <v>40</v>
      </c>
      <c r="I14" s="44" t="s">
        <v>141</v>
      </c>
      <c r="J14" s="40">
        <v>4</v>
      </c>
      <c r="K14" s="40">
        <v>4</v>
      </c>
      <c r="L14" s="40">
        <f t="shared" ref="L14" si="6">K14*J14</f>
        <v>16</v>
      </c>
      <c r="M14" s="40" t="str">
        <f t="shared" ref="M14" si="7">IF(L14&lt;12,"BAJO",IF(L14&gt;19,"ALTO","MEDIO"))</f>
        <v>MEDIO</v>
      </c>
      <c r="N14" s="42" t="s">
        <v>142</v>
      </c>
      <c r="O14" s="40">
        <f t="shared" ref="O14" si="8">IF(M14="BAJO",0.1,IF(M14="MEDIO",3,5))</f>
        <v>3</v>
      </c>
      <c r="Q14" s="38" t="s">
        <v>144</v>
      </c>
      <c r="R14" s="35" t="s">
        <v>145</v>
      </c>
      <c r="S14" s="37"/>
    </row>
    <row r="15" spans="1:77" ht="96" customHeight="1" x14ac:dyDescent="0.2">
      <c r="A15" s="52">
        <v>6.7457627118644101</v>
      </c>
      <c r="B15" s="47" t="s">
        <v>32</v>
      </c>
      <c r="C15" s="45" t="s">
        <v>39</v>
      </c>
      <c r="D15" s="9" t="s">
        <v>131</v>
      </c>
      <c r="E15" s="9" t="s">
        <v>130</v>
      </c>
      <c r="F15" s="9" t="s">
        <v>129</v>
      </c>
      <c r="G15" s="45" t="s">
        <v>82</v>
      </c>
      <c r="H15" s="45" t="s">
        <v>40</v>
      </c>
      <c r="I15" s="45"/>
      <c r="J15" s="41"/>
      <c r="K15" s="41"/>
      <c r="L15" s="41"/>
      <c r="M15" s="41"/>
      <c r="N15" s="43"/>
      <c r="O15" s="41"/>
      <c r="Q15" s="39"/>
      <c r="R15" s="36"/>
      <c r="S15" s="36"/>
    </row>
    <row r="16" spans="1:77" ht="71.25" x14ac:dyDescent="0.2">
      <c r="A16" s="50">
        <v>5</v>
      </c>
      <c r="B16" s="46" t="s">
        <v>32</v>
      </c>
      <c r="C16" s="44" t="s">
        <v>41</v>
      </c>
      <c r="D16" s="9" t="s">
        <v>136</v>
      </c>
      <c r="E16" s="9" t="s">
        <v>129</v>
      </c>
      <c r="F16" s="9" t="s">
        <v>130</v>
      </c>
      <c r="G16" s="44" t="s">
        <v>82</v>
      </c>
      <c r="H16" s="44" t="s">
        <v>42</v>
      </c>
      <c r="I16" s="44" t="s">
        <v>141</v>
      </c>
      <c r="J16" s="40">
        <v>3</v>
      </c>
      <c r="K16" s="40">
        <v>4</v>
      </c>
      <c r="L16" s="40">
        <f t="shared" ref="L16" si="9">K16*J16</f>
        <v>12</v>
      </c>
      <c r="M16" s="40" t="str">
        <f t="shared" ref="M16" si="10">IF(L16&lt;12,"BAJO",IF(L16&gt;19,"ALTO","MEDIO"))</f>
        <v>MEDIO</v>
      </c>
      <c r="N16" s="42" t="s">
        <v>142</v>
      </c>
      <c r="O16" s="40">
        <f t="shared" ref="O16" si="11">IF(M16="BAJO",0.1,IF(M16="MEDIO",3,5))</f>
        <v>3</v>
      </c>
      <c r="Q16" s="38" t="s">
        <v>144</v>
      </c>
      <c r="R16" s="35" t="s">
        <v>145</v>
      </c>
      <c r="S16" s="37"/>
    </row>
    <row r="17" spans="1:19" ht="57" x14ac:dyDescent="0.2">
      <c r="A17" s="51">
        <v>8.5084745762711904</v>
      </c>
      <c r="B17" s="47" t="s">
        <v>32</v>
      </c>
      <c r="C17" s="45" t="s">
        <v>41</v>
      </c>
      <c r="D17" s="9" t="s">
        <v>43</v>
      </c>
      <c r="E17" s="9" t="s">
        <v>130</v>
      </c>
      <c r="F17" s="9" t="s">
        <v>129</v>
      </c>
      <c r="G17" s="45" t="s">
        <v>82</v>
      </c>
      <c r="H17" s="45" t="s">
        <v>44</v>
      </c>
      <c r="I17" s="45"/>
      <c r="J17" s="41"/>
      <c r="K17" s="41"/>
      <c r="L17" s="41"/>
      <c r="M17" s="41"/>
      <c r="N17" s="43"/>
      <c r="O17" s="41"/>
      <c r="Q17" s="39"/>
      <c r="R17" s="36"/>
      <c r="S17" s="36"/>
    </row>
    <row r="18" spans="1:19" ht="57" x14ac:dyDescent="0.2">
      <c r="A18" s="50">
        <v>6</v>
      </c>
      <c r="B18" s="46" t="s">
        <v>32</v>
      </c>
      <c r="C18" s="44" t="s">
        <v>45</v>
      </c>
      <c r="D18" s="9" t="s">
        <v>132</v>
      </c>
      <c r="E18" s="9" t="s">
        <v>130</v>
      </c>
      <c r="F18" s="9" t="s">
        <v>129</v>
      </c>
      <c r="G18" s="44" t="s">
        <v>82</v>
      </c>
      <c r="H18" s="44" t="s">
        <v>46</v>
      </c>
      <c r="I18" s="44" t="s">
        <v>141</v>
      </c>
      <c r="J18" s="40">
        <v>3</v>
      </c>
      <c r="K18" s="40">
        <v>4</v>
      </c>
      <c r="L18" s="40">
        <f t="shared" ref="L18" si="12">K18*J18</f>
        <v>12</v>
      </c>
      <c r="M18" s="40" t="str">
        <f t="shared" ref="M18" si="13">IF(L18&lt;12,"BAJO",IF(L18&gt;19,"ALTO","MEDIO"))</f>
        <v>MEDIO</v>
      </c>
      <c r="N18" s="42" t="s">
        <v>142</v>
      </c>
      <c r="O18" s="40">
        <f t="shared" ref="O18" si="14">IF(M18="BAJO",0.1,IF(M18="MEDIO",3,5))</f>
        <v>3</v>
      </c>
      <c r="Q18" s="38" t="s">
        <v>144</v>
      </c>
      <c r="R18" s="35" t="s">
        <v>145</v>
      </c>
      <c r="S18" s="37"/>
    </row>
    <row r="19" spans="1:19" ht="57" x14ac:dyDescent="0.2">
      <c r="A19" s="51">
        <v>10.271186440677999</v>
      </c>
      <c r="B19" s="47" t="s">
        <v>32</v>
      </c>
      <c r="C19" s="45" t="s">
        <v>45</v>
      </c>
      <c r="D19" s="9" t="s">
        <v>133</v>
      </c>
      <c r="E19" s="9" t="s">
        <v>129</v>
      </c>
      <c r="F19" s="9" t="s">
        <v>130</v>
      </c>
      <c r="G19" s="45" t="s">
        <v>82</v>
      </c>
      <c r="H19" s="45" t="s">
        <v>46</v>
      </c>
      <c r="I19" s="45"/>
      <c r="J19" s="41"/>
      <c r="K19" s="41"/>
      <c r="L19" s="41"/>
      <c r="M19" s="41"/>
      <c r="N19" s="43"/>
      <c r="O19" s="41"/>
      <c r="Q19" s="39"/>
      <c r="R19" s="36"/>
      <c r="S19" s="36"/>
    </row>
    <row r="20" spans="1:19" ht="71.25" x14ac:dyDescent="0.2">
      <c r="A20" s="52">
        <v>7</v>
      </c>
      <c r="B20" s="46" t="s">
        <v>32</v>
      </c>
      <c r="C20" s="44" t="s">
        <v>47</v>
      </c>
      <c r="D20" s="9" t="s">
        <v>136</v>
      </c>
      <c r="E20" s="9" t="s">
        <v>129</v>
      </c>
      <c r="F20" s="9" t="s">
        <v>130</v>
      </c>
      <c r="G20" s="44" t="s">
        <v>82</v>
      </c>
      <c r="H20" s="44" t="s">
        <v>48</v>
      </c>
      <c r="I20" s="44" t="s">
        <v>141</v>
      </c>
      <c r="J20" s="40">
        <v>3</v>
      </c>
      <c r="K20" s="40">
        <v>4</v>
      </c>
      <c r="L20" s="40">
        <f t="shared" ref="L20" si="15">K20*J20</f>
        <v>12</v>
      </c>
      <c r="M20" s="40" t="str">
        <f t="shared" ref="M20" si="16">IF(L20&lt;12,"BAJO",IF(L20&gt;19,"ALTO","MEDIO"))</f>
        <v>MEDIO</v>
      </c>
      <c r="N20" s="42" t="s">
        <v>142</v>
      </c>
      <c r="O20" s="40">
        <f t="shared" ref="O20" si="17">IF(M20="BAJO",0.1,IF(M20="MEDIO",3,5))</f>
        <v>3</v>
      </c>
      <c r="Q20" s="38" t="s">
        <v>144</v>
      </c>
      <c r="R20" s="35" t="s">
        <v>145</v>
      </c>
      <c r="S20" s="37"/>
    </row>
    <row r="21" spans="1:19" ht="57" x14ac:dyDescent="0.2">
      <c r="A21" s="52">
        <v>12.033898305084801</v>
      </c>
      <c r="B21" s="47" t="s">
        <v>32</v>
      </c>
      <c r="C21" s="45" t="s">
        <v>47</v>
      </c>
      <c r="D21" s="9" t="s">
        <v>43</v>
      </c>
      <c r="E21" s="9" t="s">
        <v>130</v>
      </c>
      <c r="F21" s="9" t="s">
        <v>129</v>
      </c>
      <c r="G21" s="45" t="s">
        <v>82</v>
      </c>
      <c r="H21" s="45" t="s">
        <v>48</v>
      </c>
      <c r="I21" s="45"/>
      <c r="J21" s="41"/>
      <c r="K21" s="41"/>
      <c r="L21" s="41"/>
      <c r="M21" s="41"/>
      <c r="N21" s="43"/>
      <c r="O21" s="41"/>
      <c r="Q21" s="39"/>
      <c r="R21" s="36"/>
      <c r="S21" s="36"/>
    </row>
    <row r="22" spans="1:19" ht="80.25" customHeight="1" x14ac:dyDescent="0.2">
      <c r="A22" s="50">
        <v>8</v>
      </c>
      <c r="B22" s="46" t="s">
        <v>49</v>
      </c>
      <c r="C22" s="44" t="s">
        <v>50</v>
      </c>
      <c r="D22" s="9" t="s">
        <v>137</v>
      </c>
      <c r="E22" s="9" t="s">
        <v>129</v>
      </c>
      <c r="F22" s="9" t="s">
        <v>130</v>
      </c>
      <c r="G22" s="44" t="s">
        <v>82</v>
      </c>
      <c r="H22" s="44" t="s">
        <v>51</v>
      </c>
      <c r="I22" s="44" t="s">
        <v>141</v>
      </c>
      <c r="J22" s="40">
        <v>3</v>
      </c>
      <c r="K22" s="40">
        <v>4</v>
      </c>
      <c r="L22" s="40">
        <f t="shared" ref="L22" si="18">K22*J22</f>
        <v>12</v>
      </c>
      <c r="M22" s="40" t="str">
        <f t="shared" ref="M22" si="19">IF(L22&lt;12,"BAJO",IF(L22&gt;19,"ALTO","MEDIO"))</f>
        <v>MEDIO</v>
      </c>
      <c r="N22" s="42" t="s">
        <v>142</v>
      </c>
      <c r="O22" s="40">
        <f t="shared" ref="O22" si="20">IF(M22="BAJO",0.1,IF(M22="MEDIO",3,5))</f>
        <v>3</v>
      </c>
      <c r="Q22" s="38" t="s">
        <v>144</v>
      </c>
      <c r="R22" s="35" t="s">
        <v>145</v>
      </c>
      <c r="S22" s="37"/>
    </row>
    <row r="23" spans="1:19" ht="42.75" x14ac:dyDescent="0.2">
      <c r="A23" s="51">
        <v>13.796610169491499</v>
      </c>
      <c r="B23" s="47" t="s">
        <v>49</v>
      </c>
      <c r="C23" s="45" t="s">
        <v>50</v>
      </c>
      <c r="D23" s="9" t="s">
        <v>52</v>
      </c>
      <c r="E23" s="9" t="s">
        <v>130</v>
      </c>
      <c r="F23" s="9" t="s">
        <v>129</v>
      </c>
      <c r="G23" s="45" t="s">
        <v>82</v>
      </c>
      <c r="H23" s="45" t="s">
        <v>53</v>
      </c>
      <c r="I23" s="45"/>
      <c r="J23" s="41"/>
      <c r="K23" s="41"/>
      <c r="L23" s="41"/>
      <c r="M23" s="41"/>
      <c r="N23" s="43"/>
      <c r="O23" s="41"/>
      <c r="Q23" s="39"/>
      <c r="R23" s="36"/>
      <c r="S23" s="36"/>
    </row>
    <row r="24" spans="1:19" ht="72" customHeight="1" x14ac:dyDescent="0.2">
      <c r="A24" s="50">
        <v>9</v>
      </c>
      <c r="B24" s="46" t="s">
        <v>49</v>
      </c>
      <c r="C24" s="44" t="s">
        <v>54</v>
      </c>
      <c r="D24" s="9" t="s">
        <v>138</v>
      </c>
      <c r="E24" s="9" t="s">
        <v>129</v>
      </c>
      <c r="F24" s="9" t="s">
        <v>130</v>
      </c>
      <c r="G24" s="44" t="s">
        <v>82</v>
      </c>
      <c r="H24" s="44" t="s">
        <v>55</v>
      </c>
      <c r="I24" s="44" t="s">
        <v>141</v>
      </c>
      <c r="J24" s="40">
        <v>3</v>
      </c>
      <c r="K24" s="40">
        <v>4</v>
      </c>
      <c r="L24" s="40">
        <f t="shared" ref="L24" si="21">K24*J24</f>
        <v>12</v>
      </c>
      <c r="M24" s="40" t="str">
        <f t="shared" ref="M24" si="22">IF(L24&lt;12,"BAJO",IF(L24&gt;19,"ALTO","MEDIO"))</f>
        <v>MEDIO</v>
      </c>
      <c r="N24" s="42" t="s">
        <v>142</v>
      </c>
      <c r="O24" s="40">
        <f t="shared" ref="O24" si="23">IF(M24="BAJO",0.1,IF(M24="MEDIO",3,5))</f>
        <v>3</v>
      </c>
      <c r="Q24" s="38" t="s">
        <v>144</v>
      </c>
      <c r="R24" s="35" t="s">
        <v>145</v>
      </c>
      <c r="S24" s="37"/>
    </row>
    <row r="25" spans="1:19" ht="57" x14ac:dyDescent="0.2">
      <c r="A25" s="51">
        <v>15.559322033898299</v>
      </c>
      <c r="B25" s="47" t="s">
        <v>49</v>
      </c>
      <c r="C25" s="45" t="s">
        <v>54</v>
      </c>
      <c r="D25" s="9" t="s">
        <v>56</v>
      </c>
      <c r="E25" s="9" t="s">
        <v>130</v>
      </c>
      <c r="F25" s="9" t="s">
        <v>129</v>
      </c>
      <c r="G25" s="45" t="s">
        <v>82</v>
      </c>
      <c r="H25" s="45" t="s">
        <v>55</v>
      </c>
      <c r="I25" s="45"/>
      <c r="J25" s="41"/>
      <c r="K25" s="41"/>
      <c r="L25" s="41"/>
      <c r="M25" s="41"/>
      <c r="N25" s="43"/>
      <c r="O25" s="41"/>
      <c r="Q25" s="39"/>
      <c r="R25" s="36"/>
      <c r="S25" s="36"/>
    </row>
    <row r="26" spans="1:19" ht="81.75" customHeight="1" x14ac:dyDescent="0.2">
      <c r="A26" s="52">
        <v>10</v>
      </c>
      <c r="B26" s="46" t="s">
        <v>49</v>
      </c>
      <c r="C26" s="44" t="s">
        <v>57</v>
      </c>
      <c r="D26" s="9" t="s">
        <v>58</v>
      </c>
      <c r="E26" s="9" t="s">
        <v>129</v>
      </c>
      <c r="F26" s="9" t="s">
        <v>130</v>
      </c>
      <c r="G26" s="44" t="s">
        <v>82</v>
      </c>
      <c r="H26" s="44" t="s">
        <v>59</v>
      </c>
      <c r="I26" s="44" t="s">
        <v>141</v>
      </c>
      <c r="J26" s="40">
        <v>3</v>
      </c>
      <c r="K26" s="40">
        <v>4</v>
      </c>
      <c r="L26" s="40">
        <f t="shared" ref="L26" si="24">K26*J26</f>
        <v>12</v>
      </c>
      <c r="M26" s="40" t="str">
        <f t="shared" ref="M26" si="25">IF(L26&lt;12,"BAJO",IF(L26&gt;19,"ALTO","MEDIO"))</f>
        <v>MEDIO</v>
      </c>
      <c r="N26" s="42" t="s">
        <v>142</v>
      </c>
      <c r="O26" s="40">
        <f t="shared" ref="O26" si="26">IF(M26="BAJO",0.1,IF(M26="MEDIO",3,5))</f>
        <v>3</v>
      </c>
      <c r="Q26" s="38" t="s">
        <v>144</v>
      </c>
      <c r="R26" s="35" t="s">
        <v>145</v>
      </c>
      <c r="S26" s="37"/>
    </row>
    <row r="27" spans="1:19" ht="42.75" x14ac:dyDescent="0.2">
      <c r="A27" s="52">
        <v>17.322033898305101</v>
      </c>
      <c r="B27" s="47" t="s">
        <v>49</v>
      </c>
      <c r="C27" s="45" t="s">
        <v>57</v>
      </c>
      <c r="D27" s="9" t="s">
        <v>60</v>
      </c>
      <c r="E27" s="9" t="s">
        <v>130</v>
      </c>
      <c r="F27" s="9" t="s">
        <v>129</v>
      </c>
      <c r="G27" s="45" t="s">
        <v>82</v>
      </c>
      <c r="H27" s="45" t="s">
        <v>59</v>
      </c>
      <c r="I27" s="45"/>
      <c r="J27" s="41"/>
      <c r="K27" s="41"/>
      <c r="L27" s="41"/>
      <c r="M27" s="41"/>
      <c r="N27" s="43"/>
      <c r="O27" s="41"/>
      <c r="Q27" s="39"/>
      <c r="R27" s="36"/>
      <c r="S27" s="36"/>
    </row>
    <row r="28" spans="1:19" ht="73.5" customHeight="1" x14ac:dyDescent="0.2">
      <c r="A28" s="50">
        <v>11</v>
      </c>
      <c r="B28" s="46" t="s">
        <v>49</v>
      </c>
      <c r="C28" s="44" t="s">
        <v>61</v>
      </c>
      <c r="D28" s="9" t="s">
        <v>62</v>
      </c>
      <c r="E28" s="9" t="s">
        <v>129</v>
      </c>
      <c r="F28" s="9" t="s">
        <v>130</v>
      </c>
      <c r="G28" s="44" t="s">
        <v>82</v>
      </c>
      <c r="H28" s="44" t="s">
        <v>63</v>
      </c>
      <c r="I28" s="44" t="s">
        <v>141</v>
      </c>
      <c r="J28" s="40">
        <v>3</v>
      </c>
      <c r="K28" s="40">
        <v>5</v>
      </c>
      <c r="L28" s="40">
        <f t="shared" ref="L28" si="27">K28*J28</f>
        <v>15</v>
      </c>
      <c r="M28" s="40" t="str">
        <f t="shared" ref="M28" si="28">IF(L28&lt;12,"BAJO",IF(L28&gt;19,"ALTO","MEDIO"))</f>
        <v>MEDIO</v>
      </c>
      <c r="N28" s="42" t="s">
        <v>142</v>
      </c>
      <c r="O28" s="40">
        <f t="shared" ref="O28" si="29">IF(M28="BAJO",0.1,IF(M28="MEDIO",3,5))</f>
        <v>3</v>
      </c>
      <c r="Q28" s="38" t="s">
        <v>144</v>
      </c>
      <c r="R28" s="35" t="s">
        <v>145</v>
      </c>
      <c r="S28" s="37"/>
    </row>
    <row r="29" spans="1:19" ht="73.5" customHeight="1" x14ac:dyDescent="0.2">
      <c r="A29" s="51">
        <v>19.084745762711901</v>
      </c>
      <c r="B29" s="47" t="s">
        <v>49</v>
      </c>
      <c r="C29" s="45" t="s">
        <v>61</v>
      </c>
      <c r="D29" s="9" t="s">
        <v>64</v>
      </c>
      <c r="E29" s="9" t="s">
        <v>139</v>
      </c>
      <c r="F29" s="9" t="s">
        <v>129</v>
      </c>
      <c r="G29" s="45" t="s">
        <v>82</v>
      </c>
      <c r="H29" s="45" t="s">
        <v>63</v>
      </c>
      <c r="I29" s="45"/>
      <c r="J29" s="41"/>
      <c r="K29" s="41"/>
      <c r="L29" s="41"/>
      <c r="M29" s="41"/>
      <c r="N29" s="43"/>
      <c r="O29" s="41"/>
      <c r="P29" s="10"/>
      <c r="Q29" s="39"/>
      <c r="R29" s="36"/>
      <c r="S29" s="36"/>
    </row>
    <row r="30" spans="1:19" ht="69" customHeight="1" x14ac:dyDescent="0.2">
      <c r="A30" s="50">
        <v>12</v>
      </c>
      <c r="B30" s="46" t="s">
        <v>65</v>
      </c>
      <c r="C30" s="44" t="s">
        <v>66</v>
      </c>
      <c r="D30" s="9" t="s">
        <v>67</v>
      </c>
      <c r="E30" s="9" t="s">
        <v>68</v>
      </c>
      <c r="F30" s="9" t="s">
        <v>130</v>
      </c>
      <c r="G30" s="44" t="s">
        <v>82</v>
      </c>
      <c r="H30" s="44" t="s">
        <v>69</v>
      </c>
      <c r="I30" s="44" t="s">
        <v>141</v>
      </c>
      <c r="J30" s="40">
        <v>3</v>
      </c>
      <c r="K30" s="40">
        <v>5</v>
      </c>
      <c r="L30" s="40">
        <f t="shared" ref="L30" si="30">K30*J30</f>
        <v>15</v>
      </c>
      <c r="M30" s="40" t="str">
        <f t="shared" ref="M30" si="31">IF(L30&lt;12,"BAJO",IF(L30&gt;19,"ALTO","MEDIO"))</f>
        <v>MEDIO</v>
      </c>
      <c r="N30" s="42" t="s">
        <v>142</v>
      </c>
      <c r="O30" s="40">
        <f t="shared" ref="O30" si="32">IF(M30="BAJO",0.1,IF(M30="MEDIO",3,5))</f>
        <v>3</v>
      </c>
      <c r="P30" s="10"/>
      <c r="Q30" s="38" t="s">
        <v>144</v>
      </c>
      <c r="R30" s="35" t="s">
        <v>145</v>
      </c>
      <c r="S30" s="37"/>
    </row>
    <row r="31" spans="1:19" ht="69" customHeight="1" x14ac:dyDescent="0.2">
      <c r="A31" s="51">
        <v>20.8474576271187</v>
      </c>
      <c r="B31" s="47" t="s">
        <v>65</v>
      </c>
      <c r="C31" s="45" t="s">
        <v>66</v>
      </c>
      <c r="D31" s="9" t="s">
        <v>70</v>
      </c>
      <c r="E31" s="9" t="s">
        <v>130</v>
      </c>
      <c r="F31" s="9" t="s">
        <v>68</v>
      </c>
      <c r="G31" s="45" t="s">
        <v>82</v>
      </c>
      <c r="H31" s="45" t="s">
        <v>69</v>
      </c>
      <c r="I31" s="45"/>
      <c r="J31" s="41"/>
      <c r="K31" s="41"/>
      <c r="L31" s="41"/>
      <c r="M31" s="41"/>
      <c r="N31" s="43"/>
      <c r="O31" s="41"/>
      <c r="P31" s="10"/>
      <c r="Q31" s="39"/>
      <c r="R31" s="36"/>
      <c r="S31" s="36"/>
    </row>
    <row r="32" spans="1:19" ht="75" customHeight="1" x14ac:dyDescent="0.2">
      <c r="A32" s="52">
        <v>13</v>
      </c>
      <c r="B32" s="46" t="s">
        <v>65</v>
      </c>
      <c r="C32" s="44" t="s">
        <v>71</v>
      </c>
      <c r="D32" s="9" t="s">
        <v>72</v>
      </c>
      <c r="E32" s="9" t="s">
        <v>68</v>
      </c>
      <c r="F32" s="9" t="s">
        <v>130</v>
      </c>
      <c r="G32" s="44" t="s">
        <v>82</v>
      </c>
      <c r="H32" s="44" t="s">
        <v>141</v>
      </c>
      <c r="I32" s="44" t="s">
        <v>143</v>
      </c>
      <c r="J32" s="40">
        <v>2</v>
      </c>
      <c r="K32" s="40">
        <v>4</v>
      </c>
      <c r="L32" s="40">
        <f t="shared" ref="L32" si="33">K32*J32</f>
        <v>8</v>
      </c>
      <c r="M32" s="40" t="str">
        <f t="shared" ref="M32" si="34">IF(L32&lt;12,"BAJO",IF(L32&gt;19,"ALTO","MEDIO"))</f>
        <v>BAJO</v>
      </c>
      <c r="N32" s="42" t="s">
        <v>142</v>
      </c>
      <c r="O32" s="40">
        <f t="shared" ref="O32" si="35">IF(M32="BAJO",0.1,IF(M32="MEDIO",3,5))</f>
        <v>0.1</v>
      </c>
      <c r="P32" s="10"/>
      <c r="Q32" s="38" t="s">
        <v>144</v>
      </c>
      <c r="R32" s="35" t="s">
        <v>145</v>
      </c>
      <c r="S32" s="37"/>
    </row>
    <row r="33" spans="1:19" ht="75" customHeight="1" x14ac:dyDescent="0.2">
      <c r="A33" s="52">
        <v>22.610169491525401</v>
      </c>
      <c r="B33" s="47" t="s">
        <v>65</v>
      </c>
      <c r="C33" s="45" t="s">
        <v>71</v>
      </c>
      <c r="D33" s="9" t="s">
        <v>73</v>
      </c>
      <c r="E33" s="9" t="s">
        <v>130</v>
      </c>
      <c r="F33" s="9" t="s">
        <v>68</v>
      </c>
      <c r="G33" s="45" t="s">
        <v>82</v>
      </c>
      <c r="H33" s="45"/>
      <c r="I33" s="45"/>
      <c r="J33" s="41"/>
      <c r="K33" s="41"/>
      <c r="L33" s="41"/>
      <c r="M33" s="41"/>
      <c r="N33" s="43"/>
      <c r="O33" s="41"/>
      <c r="P33" s="10"/>
      <c r="Q33" s="39"/>
      <c r="R33" s="36"/>
      <c r="S33" s="36"/>
    </row>
    <row r="34" spans="1:19" x14ac:dyDescent="0.2">
      <c r="O34" s="8">
        <f>SUM(O8:O33)</f>
        <v>36.1</v>
      </c>
      <c r="P34" s="8">
        <f>COUNT(O8,O10,O12,O14,O16,O18,O20,O22,O24,O26,O28,O30,O32)</f>
        <v>13</v>
      </c>
    </row>
  </sheetData>
  <mergeCells count="207">
    <mergeCell ref="B1:M1"/>
    <mergeCell ref="N1:O4"/>
    <mergeCell ref="B2:M2"/>
    <mergeCell ref="B3:D3"/>
    <mergeCell ref="F3:L3"/>
    <mergeCell ref="B4:D4"/>
    <mergeCell ref="F4:L4"/>
    <mergeCell ref="E5:G5"/>
    <mergeCell ref="J5:L5"/>
    <mergeCell ref="A28:A29"/>
    <mergeCell ref="A30:A31"/>
    <mergeCell ref="A32:A33"/>
    <mergeCell ref="A18:A19"/>
    <mergeCell ref="A20:A21"/>
    <mergeCell ref="A22:A23"/>
    <mergeCell ref="A24:A25"/>
    <mergeCell ref="A26:A27"/>
    <mergeCell ref="A8:A9"/>
    <mergeCell ref="A10:A11"/>
    <mergeCell ref="A12:A13"/>
    <mergeCell ref="A14:A15"/>
    <mergeCell ref="A16:A17"/>
    <mergeCell ref="B14:B15"/>
    <mergeCell ref="C14:C15"/>
    <mergeCell ref="B16:B17"/>
    <mergeCell ref="C16:C17"/>
    <mergeCell ref="R5:S5"/>
    <mergeCell ref="B8:B9"/>
    <mergeCell ref="C8:C9"/>
    <mergeCell ref="B10:B11"/>
    <mergeCell ref="C10:C11"/>
    <mergeCell ref="H8:H9"/>
    <mergeCell ref="H10:H11"/>
    <mergeCell ref="J8:J9"/>
    <mergeCell ref="K8:K9"/>
    <mergeCell ref="L8:L9"/>
    <mergeCell ref="M8:M9"/>
    <mergeCell ref="N8:N9"/>
    <mergeCell ref="N10:N11"/>
    <mergeCell ref="M10:M11"/>
    <mergeCell ref="J10:J11"/>
    <mergeCell ref="K10:K11"/>
    <mergeCell ref="B5:D5"/>
    <mergeCell ref="M5:O5"/>
    <mergeCell ref="B30:B31"/>
    <mergeCell ref="C30:C31"/>
    <mergeCell ref="B32:B33"/>
    <mergeCell ref="C32:C33"/>
    <mergeCell ref="G8:G9"/>
    <mergeCell ref="G10:G11"/>
    <mergeCell ref="G12:G13"/>
    <mergeCell ref="G18:G19"/>
    <mergeCell ref="G24:G25"/>
    <mergeCell ref="G30:G31"/>
    <mergeCell ref="B24:B25"/>
    <mergeCell ref="C24:C25"/>
    <mergeCell ref="B26:B27"/>
    <mergeCell ref="C26:C27"/>
    <mergeCell ref="B28:B29"/>
    <mergeCell ref="C28:C29"/>
    <mergeCell ref="B18:B19"/>
    <mergeCell ref="C18:C19"/>
    <mergeCell ref="B20:B21"/>
    <mergeCell ref="C20:C21"/>
    <mergeCell ref="B22:B23"/>
    <mergeCell ref="C22:C23"/>
    <mergeCell ref="B12:B13"/>
    <mergeCell ref="C12:C13"/>
    <mergeCell ref="H28:H29"/>
    <mergeCell ref="H18:H19"/>
    <mergeCell ref="G20:G21"/>
    <mergeCell ref="H20:H21"/>
    <mergeCell ref="G22:G23"/>
    <mergeCell ref="H22:H23"/>
    <mergeCell ref="H12:H13"/>
    <mergeCell ref="G14:G15"/>
    <mergeCell ref="H14:H15"/>
    <mergeCell ref="G16:G17"/>
    <mergeCell ref="H16:H17"/>
    <mergeCell ref="N14:N15"/>
    <mergeCell ref="N16:N17"/>
    <mergeCell ref="N18:N19"/>
    <mergeCell ref="N20:N21"/>
    <mergeCell ref="H30:H31"/>
    <mergeCell ref="G32:G33"/>
    <mergeCell ref="H32:H33"/>
    <mergeCell ref="I8:I9"/>
    <mergeCell ref="I10:I11"/>
    <mergeCell ref="I12:I13"/>
    <mergeCell ref="I14:I15"/>
    <mergeCell ref="I16:I17"/>
    <mergeCell ref="I18:I19"/>
    <mergeCell ref="I20:I21"/>
    <mergeCell ref="I22:I23"/>
    <mergeCell ref="I24:I25"/>
    <mergeCell ref="I26:I27"/>
    <mergeCell ref="I28:I29"/>
    <mergeCell ref="I30:I31"/>
    <mergeCell ref="I32:I33"/>
    <mergeCell ref="H24:H25"/>
    <mergeCell ref="G26:G27"/>
    <mergeCell ref="H26:H27"/>
    <mergeCell ref="G28:G29"/>
    <mergeCell ref="M14:M15"/>
    <mergeCell ref="M16:M17"/>
    <mergeCell ref="M18:M19"/>
    <mergeCell ref="M20:M21"/>
    <mergeCell ref="N32:N33"/>
    <mergeCell ref="O8:O9"/>
    <mergeCell ref="O10:O11"/>
    <mergeCell ref="O12:O13"/>
    <mergeCell ref="O14:O15"/>
    <mergeCell ref="O16:O17"/>
    <mergeCell ref="O18:O19"/>
    <mergeCell ref="O20:O21"/>
    <mergeCell ref="O22:O23"/>
    <mergeCell ref="O24:O25"/>
    <mergeCell ref="O26:O27"/>
    <mergeCell ref="O28:O29"/>
    <mergeCell ref="O30:O31"/>
    <mergeCell ref="O32:O33"/>
    <mergeCell ref="N22:N23"/>
    <mergeCell ref="N24:N25"/>
    <mergeCell ref="N26:N27"/>
    <mergeCell ref="N28:N29"/>
    <mergeCell ref="N30:N31"/>
    <mergeCell ref="N12:N13"/>
    <mergeCell ref="K12:K13"/>
    <mergeCell ref="J14:J15"/>
    <mergeCell ref="K14:K15"/>
    <mergeCell ref="J16:J17"/>
    <mergeCell ref="K16:K17"/>
    <mergeCell ref="M32:M33"/>
    <mergeCell ref="L10:L11"/>
    <mergeCell ref="L12:L13"/>
    <mergeCell ref="L14:L15"/>
    <mergeCell ref="L16:L17"/>
    <mergeCell ref="L18:L19"/>
    <mergeCell ref="L20:L21"/>
    <mergeCell ref="L22:L23"/>
    <mergeCell ref="L24:L25"/>
    <mergeCell ref="L26:L27"/>
    <mergeCell ref="L28:L29"/>
    <mergeCell ref="L30:L31"/>
    <mergeCell ref="L32:L33"/>
    <mergeCell ref="M22:M23"/>
    <mergeCell ref="M24:M25"/>
    <mergeCell ref="M26:M27"/>
    <mergeCell ref="M28:M29"/>
    <mergeCell ref="M30:M31"/>
    <mergeCell ref="M12:M13"/>
    <mergeCell ref="J30:J31"/>
    <mergeCell ref="K30:K31"/>
    <mergeCell ref="J32:J33"/>
    <mergeCell ref="K32:K33"/>
    <mergeCell ref="Q8:Q9"/>
    <mergeCell ref="Q12:Q13"/>
    <mergeCell ref="Q16:Q17"/>
    <mergeCell ref="Q20:Q21"/>
    <mergeCell ref="Q24:Q25"/>
    <mergeCell ref="Q28:Q29"/>
    <mergeCell ref="Q32:Q33"/>
    <mergeCell ref="J24:J25"/>
    <mergeCell ref="K24:K25"/>
    <mergeCell ref="J26:J27"/>
    <mergeCell ref="K26:K27"/>
    <mergeCell ref="J28:J29"/>
    <mergeCell ref="K28:K29"/>
    <mergeCell ref="J18:J19"/>
    <mergeCell ref="K18:K19"/>
    <mergeCell ref="J20:J21"/>
    <mergeCell ref="K20:K21"/>
    <mergeCell ref="J22:J23"/>
    <mergeCell ref="K22:K23"/>
    <mergeCell ref="J12:J13"/>
    <mergeCell ref="R12:R13"/>
    <mergeCell ref="S12:S13"/>
    <mergeCell ref="Q14:Q15"/>
    <mergeCell ref="R14:R15"/>
    <mergeCell ref="S14:S15"/>
    <mergeCell ref="R8:R9"/>
    <mergeCell ref="S8:S9"/>
    <mergeCell ref="Q10:Q11"/>
    <mergeCell ref="R10:R11"/>
    <mergeCell ref="S10:S11"/>
    <mergeCell ref="R20:R21"/>
    <mergeCell ref="S20:S21"/>
    <mergeCell ref="Q22:Q23"/>
    <mergeCell ref="R22:R23"/>
    <mergeCell ref="S22:S23"/>
    <mergeCell ref="R16:R17"/>
    <mergeCell ref="S16:S17"/>
    <mergeCell ref="Q18:Q19"/>
    <mergeCell ref="R18:R19"/>
    <mergeCell ref="S18:S19"/>
    <mergeCell ref="R32:R33"/>
    <mergeCell ref="S32:S33"/>
    <mergeCell ref="R28:R29"/>
    <mergeCell ref="S28:S29"/>
    <mergeCell ref="Q30:Q31"/>
    <mergeCell ref="R30:R31"/>
    <mergeCell ref="S30:S31"/>
    <mergeCell ref="R24:R25"/>
    <mergeCell ref="S24:S25"/>
    <mergeCell ref="Q26:Q27"/>
    <mergeCell ref="R26:R27"/>
    <mergeCell ref="S26:S27"/>
  </mergeCells>
  <conditionalFormatting sqref="M8 M10 M12 M14 M16 M18 M20 M22 M24 M26 M28 M30 M32">
    <cfRule type="cellIs" dxfId="8" priority="40" stopIfTrue="1" operator="equal">
      <formula>"ALTO"</formula>
    </cfRule>
    <cfRule type="cellIs" dxfId="7" priority="41" stopIfTrue="1" operator="equal">
      <formula>"MEDIO"</formula>
    </cfRule>
    <cfRule type="cellIs" dxfId="6" priority="42" stopIfTrue="1" operator="equal">
      <formula>"BAJO"</formula>
    </cfRule>
  </conditionalFormatting>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Y20"/>
  <sheetViews>
    <sheetView zoomScale="70" zoomScaleNormal="70" workbookViewId="0">
      <selection activeCell="B5" sqref="B5:D5"/>
    </sheetView>
  </sheetViews>
  <sheetFormatPr baseColWidth="10" defaultColWidth="11.42578125" defaultRowHeight="14.25" x14ac:dyDescent="0.2"/>
  <cols>
    <col min="1" max="1" width="11.42578125" style="8"/>
    <col min="2" max="2" width="30.85546875" style="8" customWidth="1"/>
    <col min="3" max="3" width="30.85546875" style="15" customWidth="1"/>
    <col min="4" max="4" width="66.28515625" style="8" customWidth="1"/>
    <col min="5" max="5" width="41" style="8" customWidth="1"/>
    <col min="6" max="6" width="37.28515625" style="11" customWidth="1"/>
    <col min="7" max="7" width="36.42578125" style="8" customWidth="1"/>
    <col min="8" max="9" width="71" style="8" customWidth="1"/>
    <col min="10" max="11" width="18.85546875" style="12"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59" t="s">
        <v>6</v>
      </c>
      <c r="C1" s="60"/>
      <c r="D1" s="60"/>
      <c r="E1" s="60"/>
      <c r="F1" s="60"/>
      <c r="G1" s="60"/>
      <c r="H1" s="60"/>
      <c r="I1" s="60"/>
      <c r="J1" s="60"/>
      <c r="K1" s="60"/>
      <c r="L1" s="60"/>
      <c r="M1" s="61"/>
      <c r="N1" s="62"/>
      <c r="O1" s="63"/>
    </row>
    <row r="2" spans="1:77" ht="26.25" customHeight="1" thickTop="1" x14ac:dyDescent="0.2">
      <c r="B2" s="68" t="s">
        <v>7</v>
      </c>
      <c r="C2" s="69"/>
      <c r="D2" s="69"/>
      <c r="E2" s="69"/>
      <c r="F2" s="69"/>
      <c r="G2" s="69"/>
      <c r="H2" s="69"/>
      <c r="I2" s="69"/>
      <c r="J2" s="69"/>
      <c r="K2" s="69"/>
      <c r="L2" s="69"/>
      <c r="M2" s="70"/>
      <c r="N2" s="64"/>
      <c r="O2" s="65"/>
    </row>
    <row r="3" spans="1:77" ht="15" x14ac:dyDescent="0.2">
      <c r="B3" s="71" t="s">
        <v>8</v>
      </c>
      <c r="C3" s="72"/>
      <c r="D3" s="73"/>
      <c r="E3" s="17"/>
      <c r="F3" s="74" t="s">
        <v>0</v>
      </c>
      <c r="G3" s="72"/>
      <c r="H3" s="72"/>
      <c r="I3" s="72"/>
      <c r="J3" s="72"/>
      <c r="K3" s="72"/>
      <c r="L3" s="73"/>
      <c r="M3" s="18" t="s">
        <v>9</v>
      </c>
      <c r="N3" s="64"/>
      <c r="O3" s="65"/>
    </row>
    <row r="4" spans="1:77" ht="15" customHeight="1" thickBot="1" x14ac:dyDescent="0.25">
      <c r="B4" s="75"/>
      <c r="C4" s="76"/>
      <c r="D4" s="77"/>
      <c r="E4" s="13"/>
      <c r="F4" s="78"/>
      <c r="G4" s="76"/>
      <c r="H4" s="76"/>
      <c r="I4" s="76"/>
      <c r="J4" s="76"/>
      <c r="K4" s="76"/>
      <c r="L4" s="77"/>
      <c r="M4" s="14" t="s">
        <v>10</v>
      </c>
      <c r="N4" s="66"/>
      <c r="O4" s="67"/>
    </row>
    <row r="5" spans="1:77" ht="66" customHeight="1" thickTop="1" x14ac:dyDescent="0.2">
      <c r="B5" s="53" t="s">
        <v>126</v>
      </c>
      <c r="C5" s="54"/>
      <c r="D5" s="55"/>
      <c r="E5" s="79" t="s">
        <v>74</v>
      </c>
      <c r="F5" s="80"/>
      <c r="G5" s="81"/>
      <c r="H5" s="19" t="s">
        <v>127</v>
      </c>
      <c r="I5" s="20" t="s">
        <v>75</v>
      </c>
      <c r="J5" s="54" t="s">
        <v>13</v>
      </c>
      <c r="K5" s="54"/>
      <c r="L5" s="55"/>
      <c r="M5" s="56" t="s">
        <v>76</v>
      </c>
      <c r="N5" s="57"/>
      <c r="O5" s="58"/>
      <c r="Q5" s="30" t="s">
        <v>15</v>
      </c>
      <c r="R5" s="48">
        <v>44904</v>
      </c>
      <c r="S5" s="49"/>
    </row>
    <row r="6" spans="1:77" ht="6" customHeight="1" x14ac:dyDescent="0.2">
      <c r="B6" s="21"/>
      <c r="C6" s="22"/>
      <c r="D6" s="23"/>
      <c r="E6" s="22"/>
      <c r="F6" s="24"/>
      <c r="G6" s="25"/>
      <c r="H6" s="21"/>
      <c r="I6" s="21"/>
      <c r="J6" s="26"/>
      <c r="K6" s="26"/>
      <c r="L6" s="27"/>
      <c r="M6" s="28"/>
      <c r="N6" s="28"/>
      <c r="O6" s="28"/>
      <c r="Q6" s="31"/>
      <c r="R6" s="31"/>
      <c r="S6" s="31"/>
    </row>
    <row r="7" spans="1:77" ht="90.75" customHeight="1" x14ac:dyDescent="0.2">
      <c r="B7" s="30" t="s">
        <v>16</v>
      </c>
      <c r="C7" s="30" t="s">
        <v>17</v>
      </c>
      <c r="D7" s="30" t="s">
        <v>18</v>
      </c>
      <c r="E7" s="30" t="s">
        <v>19</v>
      </c>
      <c r="F7" s="30" t="s">
        <v>20</v>
      </c>
      <c r="G7" s="30" t="s">
        <v>21</v>
      </c>
      <c r="H7" s="30" t="s">
        <v>22</v>
      </c>
      <c r="I7" s="30" t="s">
        <v>140</v>
      </c>
      <c r="J7" s="30" t="s">
        <v>23</v>
      </c>
      <c r="K7" s="30" t="s">
        <v>24</v>
      </c>
      <c r="L7" s="30" t="s">
        <v>25</v>
      </c>
      <c r="M7" s="30" t="s">
        <v>26</v>
      </c>
      <c r="N7" s="30" t="s">
        <v>27</v>
      </c>
      <c r="O7" s="30" t="s">
        <v>28</v>
      </c>
      <c r="Q7" s="30" t="s">
        <v>29</v>
      </c>
      <c r="R7" s="30" t="s">
        <v>30</v>
      </c>
      <c r="S7" s="30" t="s">
        <v>31</v>
      </c>
    </row>
    <row r="8" spans="1:77" ht="156.75" customHeight="1" x14ac:dyDescent="0.2">
      <c r="A8" s="52">
        <v>1</v>
      </c>
      <c r="B8" s="46" t="s">
        <v>77</v>
      </c>
      <c r="C8" s="44" t="s">
        <v>78</v>
      </c>
      <c r="D8" s="33" t="s">
        <v>79</v>
      </c>
      <c r="E8" s="29" t="s">
        <v>80</v>
      </c>
      <c r="F8" s="29" t="s">
        <v>81</v>
      </c>
      <c r="G8" s="88" t="s">
        <v>82</v>
      </c>
      <c r="H8" s="83" t="s">
        <v>146</v>
      </c>
      <c r="I8" s="83" t="s">
        <v>147</v>
      </c>
      <c r="J8" s="40">
        <v>3</v>
      </c>
      <c r="K8" s="40">
        <v>4</v>
      </c>
      <c r="L8" s="40">
        <f>K8*J8</f>
        <v>12</v>
      </c>
      <c r="M8" s="40" t="str">
        <f>IF(L8&lt;12,"BAJO",IF(L8&gt;19,"ALTO","MEDIO"))</f>
        <v>MEDIO</v>
      </c>
      <c r="N8" s="42" t="s">
        <v>142</v>
      </c>
      <c r="O8" s="40">
        <f>IF(M8="BAJO",0.1,IF(M8="MEDIO",3,5))</f>
        <v>3</v>
      </c>
      <c r="Q8" s="82" t="s">
        <v>144</v>
      </c>
      <c r="R8" s="37" t="s">
        <v>145</v>
      </c>
      <c r="S8" s="37"/>
      <c r="BX8" s="8">
        <v>1</v>
      </c>
      <c r="BY8" s="8">
        <v>1</v>
      </c>
    </row>
    <row r="9" spans="1:77" ht="156.75" customHeight="1" x14ac:dyDescent="0.2">
      <c r="A9" s="52"/>
      <c r="B9" s="47"/>
      <c r="C9" s="45"/>
      <c r="D9" s="16" t="s">
        <v>83</v>
      </c>
      <c r="E9" s="9" t="s">
        <v>81</v>
      </c>
      <c r="F9" s="9" t="s">
        <v>80</v>
      </c>
      <c r="G9" s="43"/>
      <c r="H9" s="84"/>
      <c r="I9" s="84"/>
      <c r="J9" s="41"/>
      <c r="K9" s="41"/>
      <c r="L9" s="41"/>
      <c r="M9" s="41"/>
      <c r="N9" s="43"/>
      <c r="O9" s="41"/>
      <c r="Q9" s="39"/>
      <c r="R9" s="36"/>
      <c r="S9" s="36"/>
      <c r="BX9" s="8">
        <v>2</v>
      </c>
      <c r="BY9" s="8">
        <v>2</v>
      </c>
    </row>
    <row r="10" spans="1:77" ht="71.25" x14ac:dyDescent="0.2">
      <c r="A10" s="52">
        <v>2</v>
      </c>
      <c r="B10" s="46" t="s">
        <v>77</v>
      </c>
      <c r="C10" s="44" t="s">
        <v>84</v>
      </c>
      <c r="D10" s="16" t="s">
        <v>85</v>
      </c>
      <c r="E10" s="9" t="s">
        <v>80</v>
      </c>
      <c r="F10" s="9" t="s">
        <v>86</v>
      </c>
      <c r="G10" s="88" t="s">
        <v>82</v>
      </c>
      <c r="H10" s="83" t="s">
        <v>153</v>
      </c>
      <c r="I10" s="83" t="s">
        <v>152</v>
      </c>
      <c r="J10" s="85">
        <v>3</v>
      </c>
      <c r="K10" s="85">
        <v>4</v>
      </c>
      <c r="L10" s="40">
        <f t="shared" ref="L10" si="0">K10*J10</f>
        <v>12</v>
      </c>
      <c r="M10" s="40" t="str">
        <f t="shared" ref="M10" si="1">IF(L10&lt;12,"BAJO",IF(L10&gt;19,"ALTO","MEDIO"))</f>
        <v>MEDIO</v>
      </c>
      <c r="N10" s="42" t="s">
        <v>142</v>
      </c>
      <c r="O10" s="40">
        <f t="shared" ref="O10" si="2">IF(M10="BAJO",0.1,IF(M10="MEDIO",3,5))</f>
        <v>3</v>
      </c>
      <c r="Q10" s="82" t="s">
        <v>144</v>
      </c>
      <c r="R10" s="37" t="s">
        <v>145</v>
      </c>
      <c r="S10" s="37"/>
      <c r="BX10" s="8">
        <v>2</v>
      </c>
      <c r="BY10" s="8">
        <v>2</v>
      </c>
    </row>
    <row r="11" spans="1:77" ht="71.25" x14ac:dyDescent="0.2">
      <c r="A11" s="52">
        <v>4</v>
      </c>
      <c r="B11" s="47" t="s">
        <v>77</v>
      </c>
      <c r="C11" s="45" t="s">
        <v>84</v>
      </c>
      <c r="D11" s="16" t="s">
        <v>88</v>
      </c>
      <c r="E11" s="9" t="s">
        <v>86</v>
      </c>
      <c r="F11" s="9" t="s">
        <v>80</v>
      </c>
      <c r="G11" s="43" t="s">
        <v>82</v>
      </c>
      <c r="H11" s="84" t="s">
        <v>87</v>
      </c>
      <c r="I11" s="84"/>
      <c r="J11" s="41"/>
      <c r="K11" s="41"/>
      <c r="L11" s="41"/>
      <c r="M11" s="41"/>
      <c r="N11" s="43"/>
      <c r="O11" s="41"/>
      <c r="Q11" s="39"/>
      <c r="R11" s="36"/>
      <c r="S11" s="36"/>
    </row>
    <row r="12" spans="1:77" ht="90" customHeight="1" x14ac:dyDescent="0.2">
      <c r="A12" s="92">
        <v>3</v>
      </c>
      <c r="B12" s="46" t="s">
        <v>77</v>
      </c>
      <c r="C12" s="44" t="s">
        <v>89</v>
      </c>
      <c r="D12" s="34" t="s">
        <v>90</v>
      </c>
      <c r="E12" s="34" t="s">
        <v>80</v>
      </c>
      <c r="F12" s="34" t="s">
        <v>86</v>
      </c>
      <c r="G12" s="88" t="s">
        <v>82</v>
      </c>
      <c r="H12" s="83" t="s">
        <v>151</v>
      </c>
      <c r="I12" s="83" t="s">
        <v>150</v>
      </c>
      <c r="J12" s="89">
        <v>4</v>
      </c>
      <c r="K12" s="89">
        <v>3</v>
      </c>
      <c r="L12" s="91">
        <f t="shared" ref="L12" si="3">K12*J12</f>
        <v>12</v>
      </c>
      <c r="M12" s="40" t="str">
        <f t="shared" ref="M12" si="4">IF(L12&lt;12,"BAJO",IF(L12&gt;19,"ALTO","MEDIO"))</f>
        <v>MEDIO</v>
      </c>
      <c r="N12" s="42" t="s">
        <v>142</v>
      </c>
      <c r="O12" s="40">
        <f t="shared" ref="O12" si="5">IF(M12="BAJO",0.1,IF(M12="MEDIO",3,5))</f>
        <v>3</v>
      </c>
      <c r="Q12" s="82" t="s">
        <v>144</v>
      </c>
      <c r="R12" s="37" t="s">
        <v>145</v>
      </c>
      <c r="S12" s="37"/>
    </row>
    <row r="13" spans="1:77" ht="90" customHeight="1" x14ac:dyDescent="0.2">
      <c r="A13" s="92">
        <v>6</v>
      </c>
      <c r="B13" s="47" t="s">
        <v>77</v>
      </c>
      <c r="C13" s="45" t="s">
        <v>89</v>
      </c>
      <c r="D13" s="34" t="s">
        <v>91</v>
      </c>
      <c r="E13" s="34" t="s">
        <v>86</v>
      </c>
      <c r="F13" s="34" t="s">
        <v>80</v>
      </c>
      <c r="G13" s="43" t="s">
        <v>82</v>
      </c>
      <c r="H13" s="84" t="s">
        <v>148</v>
      </c>
      <c r="I13" s="84"/>
      <c r="J13" s="90"/>
      <c r="K13" s="90"/>
      <c r="L13" s="90"/>
      <c r="M13" s="41"/>
      <c r="N13" s="43"/>
      <c r="O13" s="41"/>
      <c r="Q13" s="39"/>
      <c r="R13" s="36"/>
      <c r="S13" s="36"/>
    </row>
    <row r="14" spans="1:77" ht="79.5" customHeight="1" x14ac:dyDescent="0.2">
      <c r="A14" s="52">
        <v>4</v>
      </c>
      <c r="B14" s="46" t="s">
        <v>77</v>
      </c>
      <c r="C14" s="44" t="s">
        <v>92</v>
      </c>
      <c r="D14" s="16" t="s">
        <v>93</v>
      </c>
      <c r="E14" s="9" t="s">
        <v>80</v>
      </c>
      <c r="F14" s="9" t="s">
        <v>86</v>
      </c>
      <c r="G14" s="88" t="s">
        <v>82</v>
      </c>
      <c r="H14" s="83" t="s">
        <v>154</v>
      </c>
      <c r="I14" s="83" t="s">
        <v>155</v>
      </c>
      <c r="J14" s="85">
        <v>4</v>
      </c>
      <c r="K14" s="85">
        <v>3</v>
      </c>
      <c r="L14" s="40">
        <f t="shared" ref="L14" si="6">K14*J14</f>
        <v>12</v>
      </c>
      <c r="M14" s="40" t="str">
        <f t="shared" ref="M14" si="7">IF(L14&lt;12,"BAJO",IF(L14&gt;19,"ALTO","MEDIO"))</f>
        <v>MEDIO</v>
      </c>
      <c r="N14" s="42" t="s">
        <v>142</v>
      </c>
      <c r="O14" s="40">
        <f t="shared" ref="O14" si="8">IF(M14="BAJO",0.1,IF(M14="MEDIO",3,5))</f>
        <v>3</v>
      </c>
      <c r="Q14" s="82" t="s">
        <v>144</v>
      </c>
      <c r="R14" s="37" t="s">
        <v>145</v>
      </c>
      <c r="S14" s="37"/>
    </row>
    <row r="15" spans="1:77" ht="79.5" customHeight="1" x14ac:dyDescent="0.2">
      <c r="A15" s="52">
        <v>8</v>
      </c>
      <c r="B15" s="47" t="s">
        <v>77</v>
      </c>
      <c r="C15" s="45" t="s">
        <v>92</v>
      </c>
      <c r="D15" s="16" t="s">
        <v>95</v>
      </c>
      <c r="E15" s="9" t="s">
        <v>86</v>
      </c>
      <c r="F15" s="9" t="s">
        <v>80</v>
      </c>
      <c r="G15" s="43" t="s">
        <v>82</v>
      </c>
      <c r="H15" s="84" t="s">
        <v>94</v>
      </c>
      <c r="I15" s="84"/>
      <c r="J15" s="41"/>
      <c r="K15" s="41"/>
      <c r="L15" s="41"/>
      <c r="M15" s="41"/>
      <c r="N15" s="43"/>
      <c r="O15" s="41"/>
      <c r="Q15" s="39"/>
      <c r="R15" s="36"/>
      <c r="S15" s="36"/>
    </row>
    <row r="16" spans="1:77" ht="80.25" customHeight="1" x14ac:dyDescent="0.2">
      <c r="A16" s="52">
        <v>5</v>
      </c>
      <c r="B16" s="46" t="s">
        <v>96</v>
      </c>
      <c r="C16" s="44" t="s">
        <v>97</v>
      </c>
      <c r="D16" s="16" t="s">
        <v>98</v>
      </c>
      <c r="E16" s="9" t="s">
        <v>86</v>
      </c>
      <c r="F16" s="9" t="s">
        <v>99</v>
      </c>
      <c r="G16" s="88" t="s">
        <v>82</v>
      </c>
      <c r="H16" s="83" t="s">
        <v>149</v>
      </c>
      <c r="I16" s="83" t="s">
        <v>141</v>
      </c>
      <c r="J16" s="85">
        <v>4</v>
      </c>
      <c r="K16" s="85">
        <v>3</v>
      </c>
      <c r="L16" s="40">
        <f t="shared" ref="L16" si="9">K16*J16</f>
        <v>12</v>
      </c>
      <c r="M16" s="40" t="str">
        <f t="shared" ref="M16" si="10">IF(L16&lt;12,"BAJO",IF(L16&gt;19,"ALTO","MEDIO"))</f>
        <v>MEDIO</v>
      </c>
      <c r="N16" s="42" t="s">
        <v>142</v>
      </c>
      <c r="O16" s="40">
        <f t="shared" ref="O16" si="11">IF(M16="BAJO",0.1,IF(M16="MEDIO",3,5))</f>
        <v>3</v>
      </c>
      <c r="Q16" s="82" t="s">
        <v>144</v>
      </c>
      <c r="R16" s="37" t="s">
        <v>145</v>
      </c>
      <c r="S16" s="37"/>
    </row>
    <row r="17" spans="1:19" ht="73.5" customHeight="1" x14ac:dyDescent="0.2">
      <c r="A17" s="52">
        <v>10</v>
      </c>
      <c r="B17" s="47" t="s">
        <v>96</v>
      </c>
      <c r="C17" s="45" t="s">
        <v>97</v>
      </c>
      <c r="D17" s="16" t="s">
        <v>100</v>
      </c>
      <c r="E17" s="9" t="s">
        <v>99</v>
      </c>
      <c r="F17" s="9" t="s">
        <v>86</v>
      </c>
      <c r="G17" s="43" t="s">
        <v>82</v>
      </c>
      <c r="H17" s="84"/>
      <c r="I17" s="84"/>
      <c r="J17" s="41"/>
      <c r="K17" s="41"/>
      <c r="L17" s="41"/>
      <c r="M17" s="41"/>
      <c r="N17" s="43"/>
      <c r="O17" s="41"/>
      <c r="Q17" s="39"/>
      <c r="R17" s="36"/>
      <c r="S17" s="36"/>
    </row>
    <row r="18" spans="1:19" ht="57" x14ac:dyDescent="0.2">
      <c r="A18" s="52">
        <v>6</v>
      </c>
      <c r="B18" s="46" t="s">
        <v>96</v>
      </c>
      <c r="C18" s="44" t="s">
        <v>101</v>
      </c>
      <c r="D18" s="16" t="s">
        <v>102</v>
      </c>
      <c r="E18" s="9" t="s">
        <v>86</v>
      </c>
      <c r="F18" s="9" t="s">
        <v>103</v>
      </c>
      <c r="G18" s="88" t="s">
        <v>82</v>
      </c>
      <c r="H18" s="83" t="s">
        <v>104</v>
      </c>
      <c r="I18" s="83" t="s">
        <v>157</v>
      </c>
      <c r="J18" s="86" t="s">
        <v>158</v>
      </c>
      <c r="K18" s="85">
        <v>3</v>
      </c>
      <c r="L18" s="40">
        <f t="shared" ref="L18" si="12">K18*J18</f>
        <v>12</v>
      </c>
      <c r="M18" s="40" t="str">
        <f t="shared" ref="M18" si="13">IF(L18&lt;12,"BAJO",IF(L18&gt;19,"ALTO","MEDIO"))</f>
        <v>MEDIO</v>
      </c>
      <c r="N18" s="42" t="s">
        <v>142</v>
      </c>
      <c r="O18" s="40">
        <f t="shared" ref="O18" si="14">IF(M18="BAJO",0.1,IF(M18="MEDIO",3,5))</f>
        <v>3</v>
      </c>
      <c r="Q18" s="82" t="s">
        <v>144</v>
      </c>
      <c r="R18" s="37" t="s">
        <v>145</v>
      </c>
      <c r="S18" s="37"/>
    </row>
    <row r="19" spans="1:19" ht="57" x14ac:dyDescent="0.2">
      <c r="A19" s="52">
        <v>14</v>
      </c>
      <c r="B19" s="47" t="s">
        <v>96</v>
      </c>
      <c r="C19" s="45" t="s">
        <v>101</v>
      </c>
      <c r="D19" s="16" t="s">
        <v>105</v>
      </c>
      <c r="E19" s="9" t="s">
        <v>103</v>
      </c>
      <c r="F19" s="9" t="s">
        <v>86</v>
      </c>
      <c r="G19" s="43" t="s">
        <v>82</v>
      </c>
      <c r="H19" s="84" t="s">
        <v>156</v>
      </c>
      <c r="I19" s="84"/>
      <c r="J19" s="87"/>
      <c r="K19" s="41"/>
      <c r="L19" s="41"/>
      <c r="M19" s="41"/>
      <c r="N19" s="43"/>
      <c r="O19" s="41"/>
      <c r="Q19" s="39"/>
      <c r="R19" s="36"/>
      <c r="S19" s="36"/>
    </row>
    <row r="20" spans="1:19" x14ac:dyDescent="0.2">
      <c r="D20" s="10"/>
      <c r="E20" s="10"/>
      <c r="O20" s="8">
        <f>SUM(O8:O19)</f>
        <v>18</v>
      </c>
      <c r="P20" s="8">
        <f>COUNT(O8,O10,O12,O14,O16,O18)</f>
        <v>6</v>
      </c>
    </row>
  </sheetData>
  <mergeCells count="102">
    <mergeCell ref="B1:M1"/>
    <mergeCell ref="N1:O4"/>
    <mergeCell ref="B2:M2"/>
    <mergeCell ref="B3:D3"/>
    <mergeCell ref="F3:L3"/>
    <mergeCell ref="B4:D4"/>
    <mergeCell ref="F4:L4"/>
    <mergeCell ref="E5:G5"/>
    <mergeCell ref="A18:A19"/>
    <mergeCell ref="A8:A9"/>
    <mergeCell ref="A10:A11"/>
    <mergeCell ref="A12:A13"/>
    <mergeCell ref="A14:A15"/>
    <mergeCell ref="A16:A17"/>
    <mergeCell ref="R5:S5"/>
    <mergeCell ref="J5:L5"/>
    <mergeCell ref="B8:B9"/>
    <mergeCell ref="C8:C9"/>
    <mergeCell ref="G8:G9"/>
    <mergeCell ref="H8:H9"/>
    <mergeCell ref="I8:I9"/>
    <mergeCell ref="J8:J9"/>
    <mergeCell ref="K8:K9"/>
    <mergeCell ref="L8:L9"/>
    <mergeCell ref="M8:M9"/>
    <mergeCell ref="O8:O9"/>
    <mergeCell ref="N8:N9"/>
    <mergeCell ref="Q8:Q9"/>
    <mergeCell ref="R8:R9"/>
    <mergeCell ref="S8:S9"/>
    <mergeCell ref="B5:D5"/>
    <mergeCell ref="M5:O5"/>
    <mergeCell ref="K10:K11"/>
    <mergeCell ref="H12:H13"/>
    <mergeCell ref="I12:I13"/>
    <mergeCell ref="M10:M11"/>
    <mergeCell ref="M12:M13"/>
    <mergeCell ref="M14:M15"/>
    <mergeCell ref="M16:M17"/>
    <mergeCell ref="M18:M19"/>
    <mergeCell ref="L10:L11"/>
    <mergeCell ref="L12:L13"/>
    <mergeCell ref="L14:L15"/>
    <mergeCell ref="L16:L17"/>
    <mergeCell ref="L18:L19"/>
    <mergeCell ref="B16:B17"/>
    <mergeCell ref="C16:C17"/>
    <mergeCell ref="B18:B19"/>
    <mergeCell ref="C18:C19"/>
    <mergeCell ref="G10:G11"/>
    <mergeCell ref="G12:G13"/>
    <mergeCell ref="G14:G15"/>
    <mergeCell ref="G16:G17"/>
    <mergeCell ref="G18:G19"/>
    <mergeCell ref="B10:B11"/>
    <mergeCell ref="C10:C11"/>
    <mergeCell ref="B12:B13"/>
    <mergeCell ref="C12:C13"/>
    <mergeCell ref="B14:B15"/>
    <mergeCell ref="C14:C15"/>
    <mergeCell ref="O16:O17"/>
    <mergeCell ref="O18:O19"/>
    <mergeCell ref="N10:N11"/>
    <mergeCell ref="N12:N13"/>
    <mergeCell ref="N14:N15"/>
    <mergeCell ref="N16:N17"/>
    <mergeCell ref="N18:N19"/>
    <mergeCell ref="H18:H19"/>
    <mergeCell ref="I18:I19"/>
    <mergeCell ref="J14:J15"/>
    <mergeCell ref="K14:K15"/>
    <mergeCell ref="J16:J17"/>
    <mergeCell ref="K16:K17"/>
    <mergeCell ref="J18:J19"/>
    <mergeCell ref="K18:K19"/>
    <mergeCell ref="H14:H15"/>
    <mergeCell ref="I14:I15"/>
    <mergeCell ref="H16:H17"/>
    <mergeCell ref="I16:I17"/>
    <mergeCell ref="H10:H11"/>
    <mergeCell ref="I10:I11"/>
    <mergeCell ref="J12:J13"/>
    <mergeCell ref="K12:K13"/>
    <mergeCell ref="J10:J11"/>
    <mergeCell ref="Q10:Q11"/>
    <mergeCell ref="R10:R11"/>
    <mergeCell ref="S10:S11"/>
    <mergeCell ref="Q12:Q13"/>
    <mergeCell ref="R12:R13"/>
    <mergeCell ref="S12:S13"/>
    <mergeCell ref="O10:O11"/>
    <mergeCell ref="O12:O13"/>
    <mergeCell ref="O14:O15"/>
    <mergeCell ref="Q18:Q19"/>
    <mergeCell ref="R18:R19"/>
    <mergeCell ref="S18:S19"/>
    <mergeCell ref="Q14:Q15"/>
    <mergeCell ref="R14:R15"/>
    <mergeCell ref="S14:S15"/>
    <mergeCell ref="Q16:Q17"/>
    <mergeCell ref="R16:R17"/>
    <mergeCell ref="S16:S17"/>
  </mergeCells>
  <conditionalFormatting sqref="M8 M10 M12 M14 M16 M18">
    <cfRule type="cellIs" dxfId="5" priority="19" stopIfTrue="1" operator="equal">
      <formula>"ALTO"</formula>
    </cfRule>
    <cfRule type="cellIs" dxfId="4" priority="20" stopIfTrue="1" operator="equal">
      <formula>"MEDIO"</formula>
    </cfRule>
    <cfRule type="cellIs" dxfId="3" priority="21" stopIfTrue="1" operator="equal">
      <formula>"BAJO"</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Y12"/>
  <sheetViews>
    <sheetView zoomScale="70" zoomScaleNormal="70" workbookViewId="0">
      <selection activeCell="B5" sqref="B5:D5"/>
    </sheetView>
  </sheetViews>
  <sheetFormatPr baseColWidth="10" defaultColWidth="11.42578125" defaultRowHeight="14.25" x14ac:dyDescent="0.2"/>
  <cols>
    <col min="1" max="1" width="11.42578125" style="8"/>
    <col min="2" max="2" width="30.85546875" style="8" customWidth="1"/>
    <col min="3" max="3" width="30.85546875" style="15" customWidth="1"/>
    <col min="4" max="4" width="66.28515625" style="8" customWidth="1"/>
    <col min="5" max="5" width="41" style="8" customWidth="1"/>
    <col min="6" max="6" width="29.85546875" style="11" customWidth="1"/>
    <col min="7" max="7" width="36.42578125" style="8" customWidth="1"/>
    <col min="8" max="9" width="71" style="8" customWidth="1"/>
    <col min="10" max="11" width="18.85546875" style="12"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59" t="s">
        <v>6</v>
      </c>
      <c r="C1" s="60"/>
      <c r="D1" s="60"/>
      <c r="E1" s="60"/>
      <c r="F1" s="60"/>
      <c r="G1" s="60"/>
      <c r="H1" s="60"/>
      <c r="I1" s="60"/>
      <c r="J1" s="60"/>
      <c r="K1" s="60"/>
      <c r="L1" s="60"/>
      <c r="M1" s="61"/>
      <c r="N1" s="62"/>
      <c r="O1" s="63"/>
    </row>
    <row r="2" spans="1:77" ht="26.25" customHeight="1" thickTop="1" x14ac:dyDescent="0.2">
      <c r="B2" s="68" t="s">
        <v>7</v>
      </c>
      <c r="C2" s="69"/>
      <c r="D2" s="69"/>
      <c r="E2" s="69"/>
      <c r="F2" s="69"/>
      <c r="G2" s="69"/>
      <c r="H2" s="69"/>
      <c r="I2" s="69"/>
      <c r="J2" s="69"/>
      <c r="K2" s="69"/>
      <c r="L2" s="69"/>
      <c r="M2" s="70"/>
      <c r="N2" s="64"/>
      <c r="O2" s="65"/>
    </row>
    <row r="3" spans="1:77" ht="15" x14ac:dyDescent="0.2">
      <c r="B3" s="71" t="s">
        <v>8</v>
      </c>
      <c r="C3" s="72"/>
      <c r="D3" s="73"/>
      <c r="E3" s="17"/>
      <c r="F3" s="74" t="s">
        <v>0</v>
      </c>
      <c r="G3" s="72"/>
      <c r="H3" s="72"/>
      <c r="I3" s="72"/>
      <c r="J3" s="72"/>
      <c r="K3" s="72"/>
      <c r="L3" s="73"/>
      <c r="M3" s="18" t="s">
        <v>9</v>
      </c>
      <c r="N3" s="64"/>
      <c r="O3" s="65"/>
    </row>
    <row r="4" spans="1:77" ht="15" customHeight="1" thickBot="1" x14ac:dyDescent="0.25">
      <c r="B4" s="75"/>
      <c r="C4" s="76"/>
      <c r="D4" s="77"/>
      <c r="E4" s="13"/>
      <c r="F4" s="78"/>
      <c r="G4" s="76"/>
      <c r="H4" s="76"/>
      <c r="I4" s="76"/>
      <c r="J4" s="76"/>
      <c r="K4" s="76"/>
      <c r="L4" s="77"/>
      <c r="M4" s="14" t="s">
        <v>10</v>
      </c>
      <c r="N4" s="66"/>
      <c r="O4" s="67"/>
    </row>
    <row r="5" spans="1:77" ht="66" customHeight="1" thickTop="1" x14ac:dyDescent="0.2">
      <c r="B5" s="53" t="s">
        <v>126</v>
      </c>
      <c r="C5" s="54"/>
      <c r="D5" s="55"/>
      <c r="E5" s="79" t="s">
        <v>106</v>
      </c>
      <c r="F5" s="80"/>
      <c r="G5" s="81"/>
      <c r="H5" s="19" t="s">
        <v>127</v>
      </c>
      <c r="I5" s="20" t="s">
        <v>107</v>
      </c>
      <c r="J5" s="54" t="s">
        <v>13</v>
      </c>
      <c r="K5" s="54"/>
      <c r="L5" s="55"/>
      <c r="M5" s="56" t="s">
        <v>108</v>
      </c>
      <c r="N5" s="57"/>
      <c r="O5" s="58"/>
      <c r="Q5" s="30" t="s">
        <v>15</v>
      </c>
      <c r="R5" s="48">
        <v>44904</v>
      </c>
      <c r="S5" s="49"/>
    </row>
    <row r="6" spans="1:77" ht="6" customHeight="1" x14ac:dyDescent="0.2">
      <c r="B6" s="21"/>
      <c r="C6" s="22"/>
      <c r="D6" s="23"/>
      <c r="E6" s="22"/>
      <c r="F6" s="24"/>
      <c r="G6" s="25"/>
      <c r="H6" s="21"/>
      <c r="I6" s="21"/>
      <c r="J6" s="26"/>
      <c r="K6" s="26"/>
      <c r="L6" s="27"/>
      <c r="M6" s="28"/>
      <c r="N6" s="28"/>
      <c r="O6" s="28"/>
      <c r="Q6" s="31"/>
      <c r="R6" s="31"/>
      <c r="S6" s="31"/>
    </row>
    <row r="7" spans="1:77" ht="90.75" customHeight="1" x14ac:dyDescent="0.2">
      <c r="B7" s="30" t="s">
        <v>16</v>
      </c>
      <c r="C7" s="30" t="s">
        <v>17</v>
      </c>
      <c r="D7" s="30" t="s">
        <v>161</v>
      </c>
      <c r="E7" s="30" t="s">
        <v>19</v>
      </c>
      <c r="F7" s="30" t="s">
        <v>20</v>
      </c>
      <c r="G7" s="30" t="s">
        <v>162</v>
      </c>
      <c r="H7" s="30" t="s">
        <v>22</v>
      </c>
      <c r="I7" s="30" t="s">
        <v>140</v>
      </c>
      <c r="J7" s="30" t="s">
        <v>163</v>
      </c>
      <c r="K7" s="30" t="s">
        <v>164</v>
      </c>
      <c r="L7" s="30" t="s">
        <v>165</v>
      </c>
      <c r="M7" s="30" t="s">
        <v>166</v>
      </c>
      <c r="N7" s="30" t="s">
        <v>27</v>
      </c>
      <c r="O7" s="30" t="s">
        <v>28</v>
      </c>
      <c r="Q7" s="30" t="s">
        <v>29</v>
      </c>
      <c r="R7" s="30" t="s">
        <v>30</v>
      </c>
      <c r="S7" s="30" t="s">
        <v>31</v>
      </c>
    </row>
    <row r="8" spans="1:77" ht="57" x14ac:dyDescent="0.2">
      <c r="A8" s="51">
        <v>1</v>
      </c>
      <c r="B8" s="97" t="s">
        <v>109</v>
      </c>
      <c r="C8" s="98" t="s">
        <v>110</v>
      </c>
      <c r="D8" s="29" t="s">
        <v>111</v>
      </c>
      <c r="E8" s="29" t="s">
        <v>112</v>
      </c>
      <c r="F8" s="29" t="s">
        <v>113</v>
      </c>
      <c r="G8" s="93" t="s">
        <v>167</v>
      </c>
      <c r="H8" s="93" t="s">
        <v>115</v>
      </c>
      <c r="I8" s="93" t="s">
        <v>141</v>
      </c>
      <c r="J8" s="40">
        <v>3</v>
      </c>
      <c r="K8" s="40">
        <v>4</v>
      </c>
      <c r="L8" s="40">
        <f>K8*J8</f>
        <v>12</v>
      </c>
      <c r="M8" s="95" t="str">
        <f>IF(L8&lt;12,"BAJO",IF(L8&gt;19,"ALTO","MEDIO"))</f>
        <v>MEDIO</v>
      </c>
      <c r="N8" s="96" t="s">
        <v>142</v>
      </c>
      <c r="O8" s="95">
        <f>IF(M8="BAJO",0.1,IF(M8="MEDIO",3,5))</f>
        <v>3</v>
      </c>
      <c r="Q8" s="82" t="s">
        <v>144</v>
      </c>
      <c r="R8" s="37" t="s">
        <v>145</v>
      </c>
      <c r="S8" s="37"/>
      <c r="BX8" s="8">
        <v>1</v>
      </c>
      <c r="BY8" s="8">
        <v>1</v>
      </c>
    </row>
    <row r="9" spans="1:77" ht="71.25" x14ac:dyDescent="0.2">
      <c r="A9" s="51"/>
      <c r="B9" s="47"/>
      <c r="C9" s="45"/>
      <c r="D9" s="9" t="s">
        <v>116</v>
      </c>
      <c r="E9" s="9" t="s">
        <v>117</v>
      </c>
      <c r="F9" s="9" t="s">
        <v>112</v>
      </c>
      <c r="G9" s="84" t="s">
        <v>114</v>
      </c>
      <c r="H9" s="84" t="s">
        <v>115</v>
      </c>
      <c r="I9" s="84"/>
      <c r="J9" s="41"/>
      <c r="K9" s="41"/>
      <c r="L9" s="41"/>
      <c r="M9" s="41"/>
      <c r="N9" s="43"/>
      <c r="O9" s="41"/>
      <c r="Q9" s="39"/>
      <c r="R9" s="36"/>
      <c r="S9" s="36"/>
      <c r="BX9" s="8">
        <v>2</v>
      </c>
      <c r="BY9" s="8">
        <v>2</v>
      </c>
    </row>
    <row r="10" spans="1:77" ht="156.75" customHeight="1" x14ac:dyDescent="0.2">
      <c r="A10" s="51">
        <v>2</v>
      </c>
      <c r="B10" s="94" t="s">
        <v>109</v>
      </c>
      <c r="C10" s="99" t="s">
        <v>118</v>
      </c>
      <c r="D10" s="9" t="s">
        <v>119</v>
      </c>
      <c r="E10" s="9" t="s">
        <v>117</v>
      </c>
      <c r="F10" s="9" t="s">
        <v>112</v>
      </c>
      <c r="G10" s="93" t="s">
        <v>167</v>
      </c>
      <c r="H10" s="93" t="s">
        <v>159</v>
      </c>
      <c r="I10" s="93" t="s">
        <v>160</v>
      </c>
      <c r="J10" s="85">
        <v>4</v>
      </c>
      <c r="K10" s="85">
        <v>4</v>
      </c>
      <c r="L10" s="40">
        <f>K10*J10</f>
        <v>16</v>
      </c>
      <c r="M10" s="85" t="str">
        <f>IF(L10&lt;12,"BAJO",IF(L10&gt;19,"ALTO","MEDIO"))</f>
        <v>MEDIO</v>
      </c>
      <c r="N10" s="42" t="s">
        <v>142</v>
      </c>
      <c r="O10" s="85">
        <f>IF(M10="BAJO",0.1,IF(M10="MEDIO",3,5))</f>
        <v>3</v>
      </c>
      <c r="Q10" s="82" t="s">
        <v>144</v>
      </c>
      <c r="R10" s="37" t="s">
        <v>145</v>
      </c>
      <c r="S10" s="37"/>
      <c r="BX10" s="8">
        <v>2</v>
      </c>
      <c r="BY10" s="8">
        <v>2</v>
      </c>
    </row>
    <row r="11" spans="1:77" ht="156.75" customHeight="1" x14ac:dyDescent="0.2">
      <c r="A11" s="51">
        <v>4</v>
      </c>
      <c r="B11" s="47" t="s">
        <v>109</v>
      </c>
      <c r="C11" s="45" t="s">
        <v>118</v>
      </c>
      <c r="D11" s="9" t="s">
        <v>120</v>
      </c>
      <c r="E11" s="9" t="s">
        <v>112</v>
      </c>
      <c r="F11" s="9" t="s">
        <v>113</v>
      </c>
      <c r="G11" s="84" t="s">
        <v>114</v>
      </c>
      <c r="H11" s="84"/>
      <c r="I11" s="84"/>
      <c r="J11" s="41"/>
      <c r="K11" s="41"/>
      <c r="L11" s="41"/>
      <c r="M11" s="41"/>
      <c r="N11" s="43"/>
      <c r="O11" s="41"/>
      <c r="Q11" s="39"/>
      <c r="R11" s="36"/>
      <c r="S11" s="36"/>
    </row>
    <row r="12" spans="1:77" x14ac:dyDescent="0.2">
      <c r="D12" s="10"/>
      <c r="E12" s="10"/>
      <c r="O12" s="8">
        <f>SUM(O8:O11)</f>
        <v>6</v>
      </c>
      <c r="P12" s="8">
        <f>COUNT(O8,O10)</f>
        <v>2</v>
      </c>
    </row>
  </sheetData>
  <mergeCells count="42">
    <mergeCell ref="A8:A9"/>
    <mergeCell ref="A10:A11"/>
    <mergeCell ref="B5:D5"/>
    <mergeCell ref="M5:O5"/>
    <mergeCell ref="E5:G5"/>
    <mergeCell ref="O8:O9"/>
    <mergeCell ref="O10:O11"/>
    <mergeCell ref="N8:N9"/>
    <mergeCell ref="N10:N11"/>
    <mergeCell ref="M8:M9"/>
    <mergeCell ref="M10:M11"/>
    <mergeCell ref="J5:L5"/>
    <mergeCell ref="B8:B9"/>
    <mergeCell ref="C8:C9"/>
    <mergeCell ref="C10:C11"/>
    <mergeCell ref="B1:M1"/>
    <mergeCell ref="N1:O4"/>
    <mergeCell ref="B2:M2"/>
    <mergeCell ref="B3:D3"/>
    <mergeCell ref="F3:L3"/>
    <mergeCell ref="B4:D4"/>
    <mergeCell ref="F4:L4"/>
    <mergeCell ref="R5:S5"/>
    <mergeCell ref="Q8:Q9"/>
    <mergeCell ref="R8:R9"/>
    <mergeCell ref="Q10:Q11"/>
    <mergeCell ref="R10:R11"/>
    <mergeCell ref="S8:S9"/>
    <mergeCell ref="S10:S11"/>
    <mergeCell ref="H10:H11"/>
    <mergeCell ref="I10:I11"/>
    <mergeCell ref="J8:J9"/>
    <mergeCell ref="K8:K9"/>
    <mergeCell ref="L8:L9"/>
    <mergeCell ref="L10:L11"/>
    <mergeCell ref="J10:J11"/>
    <mergeCell ref="K10:K11"/>
    <mergeCell ref="H8:H9"/>
    <mergeCell ref="I8:I9"/>
    <mergeCell ref="G8:G9"/>
    <mergeCell ref="G10:G11"/>
    <mergeCell ref="B10:B11"/>
  </mergeCells>
  <conditionalFormatting sqref="M8 M10">
    <cfRule type="cellIs" dxfId="2" priority="19" stopIfTrue="1" operator="equal">
      <formula>"ALTO"</formula>
    </cfRule>
    <cfRule type="cellIs" dxfId="1" priority="20" stopIfTrue="1" operator="equal">
      <formula>"MEDIO"</formula>
    </cfRule>
    <cfRule type="cellIs" dxfId="0" priority="21" stopIfTrue="1" operator="equal">
      <formula>"BAJO"</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Valoración_Procesos</vt:lpstr>
      <vt:lpstr>CONTROL INT_DISCI</vt:lpstr>
      <vt:lpstr>CONTROL_INTERNO</vt:lpstr>
      <vt:lpstr>SERVICIO_CIUDADANO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RUBEN DARIO  GOMEZ MAHECHA</cp:lastModifiedBy>
  <cp:revision/>
  <dcterms:created xsi:type="dcterms:W3CDTF">2022-01-11T16:39:20Z</dcterms:created>
  <dcterms:modified xsi:type="dcterms:W3CDTF">2023-01-09T22:24:16Z</dcterms:modified>
  <cp:category/>
  <cp:contentStatus/>
</cp:coreProperties>
</file>