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hidePivotFieldList="1" defaultThemeVersion="166925"/>
  <mc:AlternateContent xmlns:mc="http://schemas.openxmlformats.org/markup-compatibility/2006">
    <mc:Choice Requires="x15">
      <x15ac:absPath xmlns:x15ac="http://schemas.microsoft.com/office/spreadsheetml/2010/11/ac" url="https://mailunicundiedu-my.sharepoint.com/personal/rdariogomez_ucundinamarca_edu_co/Documents/Documentos/Documentos/SISTEMA SGAS/MATRIZ DE RIESGOS/CONSOLIDADAS/"/>
    </mc:Choice>
  </mc:AlternateContent>
  <xr:revisionPtr revIDLastSave="0" documentId="8_{D403222D-C160-48A3-9D7E-8DB74EBEC536}" xr6:coauthVersionLast="47" xr6:coauthVersionMax="47" xr10:uidLastSave="{00000000-0000-0000-0000-000000000000}"/>
  <bookViews>
    <workbookView xWindow="-120" yWindow="-120" windowWidth="20730" windowHeight="11160" tabRatio="829" xr2:uid="{00000000-000D-0000-FFFF-FFFF00000000}"/>
  </bookViews>
  <sheets>
    <sheet name="Valoración_Procesos" sheetId="2" r:id="rId1"/>
    <sheet name="RECURSOS FÍSICOS" sheetId="39" r:id="rId2"/>
    <sheet name="APOYO_ACADEMICO" sheetId="35" r:id="rId3"/>
    <sheet name="BIENES_Y_SERVICIOS" sheetId="26" r:id="rId4"/>
    <sheet name="DOCUMENTAL" sheetId="36" r:id="rId5"/>
    <sheet name="GESTIÓN FINANCIERA" sheetId="1" r:id="rId6"/>
    <sheet name="GESTIÓN_JURIDICA" sheetId="37" r:id="rId7"/>
    <sheet name="SISTEMAS_Y_TECNOLOGÍA" sheetId="38" r:id="rId8"/>
    <sheet name="GETH" sheetId="34" r:id="rId9"/>
  </sheets>
  <externalReferences>
    <externalReference r:id="rId10"/>
    <externalReference r:id="rId11"/>
  </externalReferences>
  <definedNames>
    <definedName name="CT">'[1]Listas (2)'!$H$4:$H$15</definedName>
    <definedName name="JC">'[1]Listas (2)'!$F$4:$F$6</definedName>
    <definedName name="Proceso">[2]Listas!$H$42:$H$64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 l="1"/>
  <c r="P26" i="34"/>
  <c r="E9" i="2" s="1"/>
  <c r="O26" i="34"/>
  <c r="B9" i="2" s="1"/>
  <c r="L24" i="34"/>
  <c r="L22" i="34"/>
  <c r="L21" i="34"/>
  <c r="L19" i="34"/>
  <c r="L17" i="34"/>
  <c r="L15" i="34"/>
  <c r="L14" i="34"/>
  <c r="L12" i="34"/>
  <c r="L11" i="34"/>
  <c r="L9" i="34"/>
  <c r="L8" i="34"/>
  <c r="P20" i="38"/>
  <c r="O17" i="38"/>
  <c r="O16" i="38"/>
  <c r="O15" i="38"/>
  <c r="O14" i="38"/>
  <c r="L10" i="38"/>
  <c r="L12" i="38"/>
  <c r="L14" i="38"/>
  <c r="M14" i="38" s="1"/>
  <c r="L16" i="38"/>
  <c r="L18" i="38"/>
  <c r="M18" i="38" s="1"/>
  <c r="L8" i="38"/>
  <c r="M19" i="38"/>
  <c r="M17" i="38"/>
  <c r="M16" i="38"/>
  <c r="M15" i="38"/>
  <c r="E8" i="2"/>
  <c r="E7" i="2"/>
  <c r="B7" i="2"/>
  <c r="P20" i="37"/>
  <c r="L10" i="37"/>
  <c r="L12" i="37"/>
  <c r="L14" i="37"/>
  <c r="L16" i="37"/>
  <c r="M16" i="37" s="1"/>
  <c r="O16" i="37" s="1"/>
  <c r="L18" i="37"/>
  <c r="L8" i="37"/>
  <c r="M17" i="37"/>
  <c r="O17" i="37" s="1"/>
  <c r="E5" i="2"/>
  <c r="B5" i="2"/>
  <c r="P22" i="36"/>
  <c r="O22" i="36"/>
  <c r="L10" i="1"/>
  <c r="L12" i="1"/>
  <c r="L14" i="1"/>
  <c r="L16" i="1"/>
  <c r="L18" i="1"/>
  <c r="L20" i="1"/>
  <c r="L22" i="1"/>
  <c r="L24" i="1"/>
  <c r="L8" i="1"/>
  <c r="E4" i="2"/>
  <c r="P26" i="26"/>
  <c r="L10" i="26"/>
  <c r="L12" i="26"/>
  <c r="L14" i="26"/>
  <c r="L16" i="26"/>
  <c r="L18" i="26"/>
  <c r="L20" i="26"/>
  <c r="L22" i="26"/>
  <c r="L24" i="26"/>
  <c r="L8" i="26"/>
  <c r="E3" i="2" l="1"/>
  <c r="B3" i="2"/>
  <c r="P22" i="35"/>
  <c r="L10" i="35"/>
  <c r="L12" i="35"/>
  <c r="L14" i="35"/>
  <c r="L16" i="35"/>
  <c r="L18" i="35"/>
  <c r="L20" i="35"/>
  <c r="O12" i="39" l="1"/>
  <c r="O14" i="39"/>
  <c r="O10" i="39"/>
  <c r="O8" i="39"/>
  <c r="O26" i="39"/>
  <c r="L10" i="39"/>
  <c r="L11" i="39"/>
  <c r="L12" i="39"/>
  <c r="L13" i="39"/>
  <c r="L14" i="39"/>
  <c r="L16" i="39"/>
  <c r="L18" i="39"/>
  <c r="L20" i="39"/>
  <c r="L22" i="39"/>
  <c r="L24" i="39"/>
  <c r="L26" i="39"/>
  <c r="L27" i="39"/>
  <c r="L28" i="39"/>
  <c r="M28" i="39" s="1"/>
  <c r="O28" i="39" s="1"/>
  <c r="P30" i="39" s="1"/>
  <c r="L29" i="39"/>
  <c r="L8" i="39"/>
  <c r="L8" i="35"/>
  <c r="M29" i="39"/>
  <c r="M27" i="39"/>
  <c r="M26" i="39"/>
  <c r="M24" i="39"/>
  <c r="O24" i="39" s="1"/>
  <c r="M22" i="39"/>
  <c r="O22" i="39" s="1"/>
  <c r="M20" i="39"/>
  <c r="O20" i="39" s="1"/>
  <c r="M18" i="39"/>
  <c r="O18" i="39" s="1"/>
  <c r="M16" i="39"/>
  <c r="O16" i="39" s="1"/>
  <c r="M14" i="39"/>
  <c r="M13" i="39"/>
  <c r="M12" i="39"/>
  <c r="M11" i="39"/>
  <c r="M10" i="39"/>
  <c r="M8" i="39"/>
  <c r="O30" i="39" l="1"/>
  <c r="B2" i="2" s="1"/>
  <c r="M10" i="37"/>
  <c r="O10" i="37" s="1"/>
  <c r="M11" i="37"/>
  <c r="L9" i="36"/>
  <c r="O19" i="38" l="1"/>
  <c r="O18" i="38"/>
  <c r="M13" i="38"/>
  <c r="O13" i="38" s="1"/>
  <c r="M12" i="38"/>
  <c r="O12" i="38" s="1"/>
  <c r="M11" i="38"/>
  <c r="O11" i="38" s="1"/>
  <c r="M10" i="38"/>
  <c r="O10" i="38" s="1"/>
  <c r="M8" i="38"/>
  <c r="O8" i="38" s="1"/>
  <c r="M19" i="37"/>
  <c r="O19" i="37" s="1"/>
  <c r="M18" i="37"/>
  <c r="O18" i="37" s="1"/>
  <c r="M15" i="37"/>
  <c r="O15" i="37" s="1"/>
  <c r="M14" i="37"/>
  <c r="O14" i="37" s="1"/>
  <c r="M13" i="37"/>
  <c r="O13" i="37" s="1"/>
  <c r="M12" i="37"/>
  <c r="O12" i="37" s="1"/>
  <c r="M8" i="37"/>
  <c r="O8" i="37" s="1"/>
  <c r="L21" i="36"/>
  <c r="M21" i="36" s="1"/>
  <c r="O21" i="36" s="1"/>
  <c r="L20" i="36"/>
  <c r="M20" i="36" s="1"/>
  <c r="O20" i="36" s="1"/>
  <c r="L19" i="36"/>
  <c r="M19" i="36" s="1"/>
  <c r="O19" i="36" s="1"/>
  <c r="L18" i="36"/>
  <c r="M18" i="36" s="1"/>
  <c r="O18" i="36" s="1"/>
  <c r="L17" i="36"/>
  <c r="M17" i="36" s="1"/>
  <c r="O17" i="36" s="1"/>
  <c r="L16" i="36"/>
  <c r="M16" i="36" s="1"/>
  <c r="O16" i="36" s="1"/>
  <c r="L15" i="36"/>
  <c r="M15" i="36" s="1"/>
  <c r="O15" i="36" s="1"/>
  <c r="L14" i="36"/>
  <c r="M14" i="36" s="1"/>
  <c r="O14" i="36" s="1"/>
  <c r="L13" i="36"/>
  <c r="M13" i="36" s="1"/>
  <c r="O13" i="36" s="1"/>
  <c r="L12" i="36"/>
  <c r="M12" i="36" s="1"/>
  <c r="O12" i="36" s="1"/>
  <c r="L10" i="36"/>
  <c r="M10" i="36" s="1"/>
  <c r="O10" i="36" s="1"/>
  <c r="L8" i="36"/>
  <c r="M8" i="36" s="1"/>
  <c r="O8" i="36" s="1"/>
  <c r="O20" i="38" l="1"/>
  <c r="B8" i="2" s="1"/>
  <c r="O20" i="37"/>
  <c r="M24" i="34"/>
  <c r="O24" i="34" s="1"/>
  <c r="M22" i="34"/>
  <c r="O22" i="34" s="1"/>
  <c r="M21" i="34" l="1"/>
  <c r="O21" i="34" s="1"/>
  <c r="M19" i="34"/>
  <c r="O19" i="34" s="1"/>
  <c r="M17" i="34" l="1"/>
  <c r="O17" i="34" s="1"/>
  <c r="M12" i="34" l="1"/>
  <c r="O12" i="34" s="1"/>
  <c r="M21" i="1" l="1"/>
  <c r="O21" i="1" s="1"/>
  <c r="M23" i="26"/>
  <c r="O23" i="26" s="1"/>
  <c r="M22" i="26"/>
  <c r="O22" i="26" s="1"/>
  <c r="M21" i="26"/>
  <c r="O21" i="26" s="1"/>
  <c r="M20" i="26"/>
  <c r="O20" i="26" s="1"/>
  <c r="M19" i="26"/>
  <c r="O19" i="26" s="1"/>
  <c r="M16" i="26"/>
  <c r="O16" i="26" s="1"/>
  <c r="M15" i="26"/>
  <c r="O15" i="26" s="1"/>
  <c r="M13" i="26" l="1"/>
  <c r="O13" i="26" s="1"/>
  <c r="M8" i="26"/>
  <c r="O8" i="26" s="1"/>
  <c r="M10" i="26"/>
  <c r="O10" i="26" s="1"/>
  <c r="M21" i="35"/>
  <c r="O21" i="35" s="1"/>
  <c r="M20" i="35"/>
  <c r="O20" i="35" s="1"/>
  <c r="M19" i="35"/>
  <c r="O19" i="35" s="1"/>
  <c r="M18" i="35"/>
  <c r="O18" i="35" s="1"/>
  <c r="M17" i="35"/>
  <c r="O17" i="35" s="1"/>
  <c r="M16" i="35"/>
  <c r="O16" i="35" s="1"/>
  <c r="M15" i="35"/>
  <c r="O15" i="35" s="1"/>
  <c r="M14" i="35"/>
  <c r="O14" i="35" s="1"/>
  <c r="M13" i="35"/>
  <c r="O13" i="35" s="1"/>
  <c r="M12" i="35"/>
  <c r="O12" i="35" s="1"/>
  <c r="M11" i="35"/>
  <c r="O11" i="35" s="1"/>
  <c r="M10" i="35"/>
  <c r="O10" i="35" s="1"/>
  <c r="M8" i="35"/>
  <c r="O8" i="35" s="1"/>
  <c r="O22" i="35" l="1"/>
  <c r="M15" i="34"/>
  <c r="O15" i="34" s="1"/>
  <c r="M14" i="34"/>
  <c r="O14" i="34" s="1"/>
  <c r="M11" i="34"/>
  <c r="O11" i="34" s="1"/>
  <c r="M9" i="34"/>
  <c r="O9" i="34" s="1"/>
  <c r="M8" i="34"/>
  <c r="O8" i="34" s="1"/>
  <c r="M25" i="1" l="1"/>
  <c r="O25" i="1" s="1"/>
  <c r="M24" i="1"/>
  <c r="O24" i="1" s="1"/>
  <c r="M23" i="1"/>
  <c r="O23" i="1" s="1"/>
  <c r="M22" i="1"/>
  <c r="O22" i="1" s="1"/>
  <c r="M20" i="1"/>
  <c r="O20" i="1" s="1"/>
  <c r="M19" i="1"/>
  <c r="O19" i="1" s="1"/>
  <c r="M18" i="1"/>
  <c r="O18" i="1" s="1"/>
  <c r="M17" i="1"/>
  <c r="O17" i="1" s="1"/>
  <c r="M16" i="1"/>
  <c r="O16" i="1" s="1"/>
  <c r="M15" i="1"/>
  <c r="O15" i="1" s="1"/>
  <c r="M14" i="1"/>
  <c r="O14" i="1" s="1"/>
  <c r="M13" i="1"/>
  <c r="O13" i="1" s="1"/>
  <c r="M12" i="1"/>
  <c r="O12" i="1" s="1"/>
  <c r="M11" i="1"/>
  <c r="O11" i="1" s="1"/>
  <c r="M10" i="1"/>
  <c r="O10" i="1" s="1"/>
  <c r="M8" i="1"/>
  <c r="O8" i="1" s="1"/>
  <c r="M25" i="26"/>
  <c r="O25" i="26" s="1"/>
  <c r="M24" i="26"/>
  <c r="O24" i="26" s="1"/>
  <c r="M18" i="26"/>
  <c r="O18" i="26" s="1"/>
  <c r="M17" i="26"/>
  <c r="O17" i="26" s="1"/>
  <c r="M14" i="26"/>
  <c r="O14" i="26" s="1"/>
  <c r="M12" i="26"/>
  <c r="O12" i="26" s="1"/>
  <c r="M11" i="26"/>
  <c r="O11" i="26" s="1"/>
  <c r="P26" i="1" l="1"/>
  <c r="E6" i="2" s="1"/>
  <c r="E10" i="2" s="1"/>
  <c r="O26" i="26"/>
  <c r="B4" i="2" s="1"/>
  <c r="Q26" i="1"/>
  <c r="O26" i="1"/>
  <c r="B6" i="2" s="1"/>
  <c r="B10" i="2" s="1"/>
  <c r="B11" i="2" l="1"/>
  <c r="C4" i="2" s="1"/>
  <c r="C5" i="2" l="1"/>
  <c r="D5" i="2" s="1"/>
  <c r="C9" i="2"/>
  <c r="D9" i="2" s="1"/>
  <c r="C6" i="2"/>
  <c r="D6" i="2" s="1"/>
  <c r="C7" i="2"/>
  <c r="D7" i="2" s="1"/>
  <c r="D4" i="2"/>
  <c r="C2" i="2"/>
  <c r="D2" i="2" s="1"/>
  <c r="C3" i="2"/>
  <c r="D3" i="2" s="1"/>
  <c r="D8" i="2"/>
</calcChain>
</file>

<file path=xl/sharedStrings.xml><?xml version="1.0" encoding="utf-8"?>
<sst xmlns="http://schemas.openxmlformats.org/spreadsheetml/2006/main" count="1366" uniqueCount="478">
  <si>
    <t>PROCESO</t>
  </si>
  <si>
    <t>PUNTAJE RIESGO</t>
  </si>
  <si>
    <t>VALOR RELATIVO</t>
  </si>
  <si>
    <t>CRITICIDAD POR RIESGO DE SOBORNO</t>
  </si>
  <si>
    <t>CANTIDAD DE RIESGOS</t>
  </si>
  <si>
    <t>GESTIÓN BIENES Y SERVICIOS</t>
  </si>
  <si>
    <t>MÁXIMO VALOR</t>
  </si>
  <si>
    <t>Tercero</t>
  </si>
  <si>
    <t xml:space="preserve">Tercero </t>
  </si>
  <si>
    <t>GESTIÓN DEL TALENTO HUMANO</t>
  </si>
  <si>
    <t>FORMATO VALORACIÓN DEL RIESGO DE SOBORNO UCUNDINAMARCA V.1.0</t>
  </si>
  <si>
    <t>GESTIÓN DE RIESGO DE SOBORNO DEL SGAS</t>
  </si>
  <si>
    <t>CÓDIGO</t>
  </si>
  <si>
    <t>VERSIÓN</t>
  </si>
  <si>
    <t>1.0</t>
  </si>
  <si>
    <t>Unidad de Apoyo Académico</t>
  </si>
  <si>
    <t>Apoyo Académico</t>
  </si>
  <si>
    <t>OBJETIVO DEL PROCESO:</t>
  </si>
  <si>
    <t>FECHA DE MONITOREO</t>
  </si>
  <si>
    <t>PROCEDIMIENTO ASOCIADO</t>
  </si>
  <si>
    <t>ACTIVIDAD</t>
  </si>
  <si>
    <t>POSIBLES HECHOS DE SOBORNO (INCERTIDUMBRE)</t>
  </si>
  <si>
    <t>ROL DEL SOBORNADOR</t>
  </si>
  <si>
    <t>ORGANIZACIONES EXTERNAS, FUNCIONES O CARGOS EXPUESTOS AL HECHO DE SOBORNO</t>
  </si>
  <si>
    <t>RIESGOS DE SOBORNO (EFECTO DE LA INCERTIDUMBRE SOBRE LOS OBJETIVOS ESTRATÉGICOS)</t>
  </si>
  <si>
    <t>CONTROLES ACTUALES EXISTENTES</t>
  </si>
  <si>
    <t>CONTROLES ADICIONALES NO DOCUMENTADOS</t>
  </si>
  <si>
    <t>PROBABILIDAD DEL RIESGO (Residual)</t>
  </si>
  <si>
    <t>IMPACTO DEL RIESGO (Residual)</t>
  </si>
  <si>
    <t>NIVEL DE RIESGO (Residual)</t>
  </si>
  <si>
    <t>VALORACIÓN DEL NIVEL DE RIESGO RESIDUAL</t>
  </si>
  <si>
    <t>CONTROLES ADICIONALES REQUERIDOS</t>
  </si>
  <si>
    <t>ÍNDICE</t>
  </si>
  <si>
    <t>MONITOREO 1A. LINEA
Descripción de los cambios propuestos a la información del riesgo y/o de los controles</t>
  </si>
  <si>
    <t>OBSERVACIONES 2A. LINEA
Área - Oficial Antisoborno</t>
  </si>
  <si>
    <t>OBSERVACIONES 3A. LINEA
Área - Dirección Control Interno</t>
  </si>
  <si>
    <t>AAAP01 - PROCEDIMIENTO GESTION ADMINISTRATIVA</t>
  </si>
  <si>
    <t>Manejo de combustible</t>
  </si>
  <si>
    <t>Que un tercero ofrezca y entregue dadivas a un colaborador de la UCundinamarca para sustraer el combustible de la planta y equipo que requiere del mismo para su funcionamiento con el fin de realizar la venta o comercialización.</t>
  </si>
  <si>
    <t>Conductor planta y/o contratista</t>
  </si>
  <si>
    <t>Deterioro de la imagen institucional que afecta la gestion y gobernanza</t>
  </si>
  <si>
    <t xml:space="preserve">El contratista que suministra el combustible cuenta con una aplicación que permite realizar el seguimiento para el control de los tanqueos, teniendo en cuenta N° de vehículo, kilometraje, registro a la placa del tanqueo, el lugar donde se realizó. </t>
  </si>
  <si>
    <t xml:space="preserve">Debido a que el procedimiento no está documentado, no se evidencian los controles aplicables a cada una de las actividades. </t>
  </si>
  <si>
    <t>Que un colaborador de la UCundinamarca solicite o reciba dadivas para sustraer el combustible de la planta y equipo que requiere del mismo para su funcionamiento con el fin de realizar la venta o comercialización.</t>
  </si>
  <si>
    <t xml:space="preserve">Debido a que el procedimiento no está documentado, no se evidencian los controles aplicables a cada una de las actividades. 
El contratista que suministra el combustible cuenta con una aplicación que permite realizar el seguimiento para el control de los tanqueos, teniendo en cuenta N° de vehículo, kilometraje, registro a la placa del tanqueo, el lugar donde se realizó. 
Los vehículos cuentan con Chip de rastreo reconociendo y alertando sobre posibles deficiencias del vehículo. </t>
  </si>
  <si>
    <t>Un colaborador de la UCundinamarca ofrezca o entregue dadivas para solicitar mas combustible del autorizado diariamente, con el fin de poder realizar diligencias personales en el vehiculo de la Entidad</t>
  </si>
  <si>
    <t>Funcionario Oficina de recursos físicos</t>
  </si>
  <si>
    <t>Un colaborador de la UCundinamarca recibe o solicita dadivas para autorizar mas combustible del autorizado diariamente, con el fin de poder realizar diligencias personales en el vehiculo de la Entidad</t>
  </si>
  <si>
    <t>ABSP10- ADMINISTRACIÓN Y MANTENIMIENTO DEL PARQUE AUTOMOTOR</t>
  </si>
  <si>
    <t>Gestión de los Vehículos oficiales de uso de la UCundinamarca</t>
  </si>
  <si>
    <t>Un proveedor entregue u ofrezca dádivas al Colaborador de la UCundinamarca, por omitir ciertos procesos como el cambio de vehiculos, entrega de hojas de vida, horarios de servicios.</t>
  </si>
  <si>
    <t>Proveedor</t>
  </si>
  <si>
    <t>Afectar la credibilidad y el buen nombre de la UCundinamarca frente a la comunidad educativa</t>
  </si>
  <si>
    <t>Revisar</t>
  </si>
  <si>
    <t>Un Colaborador de la UCundinamarca solicita o recibe dádivas del contratista de transporte, con el fin omitir los controles en el cambio de vehiculos, entrega de hojas de vida, cambio de horarios de servicios.</t>
  </si>
  <si>
    <t>Solicitar Pólizas: Seguro Obligatorio contra Accidentes de tránsito, Peajes, técnico mecánico, Servicio de Mantenimiento Preventivo y/o correctivo del parque automotor y demás insumos y servicios necesarios para la operación de los vehículos de la Universidad de Cundinamarca</t>
  </si>
  <si>
    <t>Un proveedor entregue u ofrezca dádivas al Colaborador de la UCundinamarca, durante la ejecucion para omitir requisitos tecnicos.</t>
  </si>
  <si>
    <t xml:space="preserve">Solicitud de ABS por el aplicativo
Las pólizas se solicitan por tienda virtual, las revisiones técnico mecánica se realizan directamente en los centros de diagnostico autorizados por el Municipio. 
Acompañamiento a los conductores por parte del gestor de apoyo de la Oficina de Recursos Físicos y Servicios Generales. </t>
  </si>
  <si>
    <t>Un colaborador de la UCundinamarca solicite o reciba dádivas durante la ejecucion del contrato para omitir requisitos tecnicos.</t>
  </si>
  <si>
    <t>Solicitar mantenimiento preventivo y/o correctivo por parte del conductor.</t>
  </si>
  <si>
    <t>Un tercero ofrece o entrega dadivas a un colaborador de la UCundinamarca para que acepte respuestos usados o de segunda mano con el fin de favorecer a un proveedor.</t>
  </si>
  <si>
    <t>Perdida de recursos y reinversión en bienes y elementos necesarios para el desarrollo misional de la UCundinamarca.</t>
  </si>
  <si>
    <t xml:space="preserve">Contentivo vehicular / clausula contractual
Informe del contratista proveedor con la relación de los repuestos suministrados.
Reporte del gestor de apoyo de la Oficina de Recursos Físicos con registro fotográfico de los repuestos instalados en la plata y equipo. </t>
  </si>
  <si>
    <t>Un Colaborador de la UCundinamarca solicita o recibe dadivas con el fin de aceptar respuestos usados o de segunda mano y asi favorecer a un proveedor.</t>
  </si>
  <si>
    <t>Un proveedor entregue o ofrezca dádivas al Colaborador de la UCundinamarca, durante la ejecucion para sustraer partes de los vehículos automotores de la institución</t>
  </si>
  <si>
    <t>Tercero proveedor</t>
  </si>
  <si>
    <t xml:space="preserve">Contentivo vehicular / Revisar para definir el control. </t>
  </si>
  <si>
    <t>Un Colaborador de la UCundinamarca, solicite o reciba dádivas para permitir al proveeder la sustraccion de partes de los vehiculos automotores de la Institución.</t>
  </si>
  <si>
    <t>Contentivo vehicular</t>
  </si>
  <si>
    <t>Enviar correo electrónico al taller que presta el Servicio de mantenimiento preventivo y/o correctivo para que realice valoración a la solicitud presentada por el conductor.</t>
  </si>
  <si>
    <t xml:space="preserve">Un tercero solicite o reciba regalos, dádivas a un Conductor de la UCundinamarca para avalar supuestos daños a los vehiculos enviados por mantenimiento preventivo y/o correctivo. </t>
  </si>
  <si>
    <t>Tercero Contratista del Servicio Técnico de mantenimiento</t>
  </si>
  <si>
    <t xml:space="preserve">Se lleva el vehículo al taller para la reparación de fallas.
Informe con registro fotográfico donde se evidencie el daño del vehículo y el acompañamiento del gestor de apoyo de la Oficina de Recursos Físicos.  </t>
  </si>
  <si>
    <t xml:space="preserve">Que el Conductor ofrezca o entregue un regalo, dávida o favor personal para incluir supuestos daños y reparaciones a los vehículos enviados a mantenimiento preventivo y/o correctivo. </t>
  </si>
  <si>
    <t>Conductores - Pruebas de alcoholemia</t>
  </si>
  <si>
    <t>Que un conductor ofreza o entregue dádivas para que se altere el resultado de las pruebas de de alcoholemia realizadas antes de iniciar labores en la UCundinamarca.</t>
  </si>
  <si>
    <t xml:space="preserve">Que el colaborador de la UCundinamarca solicite o reciba beneficios regalos y/o dádivas para alterar las pruebas de alcoholemia a un conductor realizada antes de iniciar labores. </t>
  </si>
  <si>
    <t>Que un conductor ofreza o entregue dádivas para que no se les practique las pruebas de alcoholemia antes de iniciar labores en la UCundinamarca.</t>
  </si>
  <si>
    <t xml:space="preserve">Que el colaborador de la UCundinamarca solicite o reciba beneficios regalos y/o dádivas para no practicar la prueba de alcoholemia a un conductor antes de iniciar labores. </t>
  </si>
  <si>
    <t>AAAP03 - CIRCULACION Y PRESTAMO</t>
  </si>
  <si>
    <t>Personal de vigilancia - Ingreso y egreso de elementos prestados o elementos de la universidad (tecnológicos)</t>
  </si>
  <si>
    <t xml:space="preserve">Que un estudiante o personal administrativo de la UCundinamarca ofrezca o entregue un regalo o dádiva para ingresar o sacar un elemento de la Universidad sin la debida autorización del área encargada. </t>
  </si>
  <si>
    <t>Estudiante / Personal Administrativo</t>
  </si>
  <si>
    <t>Personal de Vigilancia de la UCundinamarca</t>
  </si>
  <si>
    <t xml:space="preserve">Perdida o daño de bienes y recursos fisicos de la Universidad, que afecta la capacidad de gestión y gobernanza. </t>
  </si>
  <si>
    <t xml:space="preserve">Diligenciamiento de la minuta. </t>
  </si>
  <si>
    <t xml:space="preserve">El personal de vigiliancia solicite y reciba un regalo o dádiva para permitir el ingreso o salida de un elemento prestado de la UCundinamarca sin que se cuente con la debida autorización del área encargada. </t>
  </si>
  <si>
    <t>AAAP05 - PRESTAMOS DE ESPACIOS ACADEMICOS</t>
  </si>
  <si>
    <t xml:space="preserve">Personal de Vigilancia - Control de acceso a los espacios académicos </t>
  </si>
  <si>
    <t xml:space="preserve">Que un estudiante o personal administrativo de la UCundinamarca ofrezca o entregue un regalo o dádiva para ingresar y hacer uso de un escenario o espacio físico de la Universidad sin contar con la autorización y el pago correspondiente de acuerdo al procedimiento. </t>
  </si>
  <si>
    <t xml:space="preserve">Para el ingreso de evento académicos se debe contar con el listado de asistentes. 
Registro de asistencia en formulario Forms. 
Revisión del registro y/o autorización de ingreso. </t>
  </si>
  <si>
    <t xml:space="preserve">El personal de vigiliancia solicite y reciba un regalo o dádiva para permitir el ingreso de personas a un escenario o espacio físico de la Universidad sin que este cuente con la autorización y el pago correspondiente de acuerdo al procedimiento. </t>
  </si>
  <si>
    <t>Identificar las necesidades para los espacios académicos.</t>
  </si>
  <si>
    <t>Los Coordinadores de programa reciban una dadiva o favor personal por parte de los docentes o encargados de los espacios académicos para que se incluyan equipos, materiales e insumos que no son necesarios para la vigencia.</t>
  </si>
  <si>
    <t>Docentes
Encargado de área de los espacios académicos</t>
  </si>
  <si>
    <t>Coordinador del Programa</t>
  </si>
  <si>
    <t>Menor disponibilidad de recursos para invertir en las necesidades reales que se requieren en la vigencia, perdida de credibilidad al interior de la Universidad</t>
  </si>
  <si>
    <t>Acompañamiento por parte de la Unidad de Apoyo Académico</t>
  </si>
  <si>
    <t>Los Coordinadores de programa soliciten una dadiva o favor personal a los docentes o encargados de los espacios académicos para que se incluyan equipos, materiales e insumos que no son necesarios para la vigencia.</t>
  </si>
  <si>
    <t>Docentes
Encargados de Espacios Académicos
Directores de Programa</t>
  </si>
  <si>
    <t>Registrar el préstamo en Sistema de Gestión Bibliotecaria y entregar el material al Usuario</t>
  </si>
  <si>
    <t>El Gestor encargado de Circulación y préstamo reciba una dadiva o favor personal por parte de la comunidad académica para que puedan llevar el material Pedogico,  equipos de computo y  kindele sin registrar el préstamo en el Sistema de Gestión Bibliotecaria.</t>
  </si>
  <si>
    <t>Comunidad académica</t>
  </si>
  <si>
    <t>Gestor encargado de Circulación y préstamo</t>
  </si>
  <si>
    <t>Perdida de material bibliografico.</t>
  </si>
  <si>
    <t>Indicar la fecha de devolución del material bibliográfico
Aplicativo KOHA</t>
  </si>
  <si>
    <t>El Gestor encargado de Circulación y préstamo solicite una dadiva o favor personal a la comunidad académica  para que puedan llevar el material Pedogico,  equipos de computo y  kindele sin registrar el préstamo en el Sistema de Gestión Bibliotecaria.</t>
  </si>
  <si>
    <t xml:space="preserve">Indicar la fecha de devolución del material bibliográfico
Seguimiento a los prestamos. </t>
  </si>
  <si>
    <t>Devolución de elementos educativos</t>
  </si>
  <si>
    <t>El Gestor encargado de Circulación y préstamo reciba una dadiva o favor personal por parte de la comunidad académica para que realice el ingreso del material bibliográfico en el Sistema de Gestión Bibliotecaria estando en mal estado o sin hacer la entrega del mismo.</t>
  </si>
  <si>
    <t>Perdida de material bibliografico.
Material bibliográfico en mal estado.</t>
  </si>
  <si>
    <t>Validar que el elemento educativo (Material Bibliográfico) cumple con las condiciones para su devolución</t>
  </si>
  <si>
    <t>El Gestor encargado de Circulación y préstamo solicite una dadiva o favor personal al estudiante o docente para realizar el ingreso del material bibliográfico en el Sistema de Gestión Bibliotecaria estando en mal estado o sin hacer la entrega del mismo.</t>
  </si>
  <si>
    <t>Usuario</t>
  </si>
  <si>
    <t>Dar respuesta a la solicitudes Internas y Externas, (Práctica de Laboratorio, Espacio Académico).</t>
  </si>
  <si>
    <t xml:space="preserve">El encargado del espacio académico reciba una dadiva o interes personal por parte de la comunidad educativa o un usuario externo para que pueda hacer uso de los espacios sin previa autorización. </t>
  </si>
  <si>
    <t>Comunidad académica
Usuario externo</t>
  </si>
  <si>
    <t>Jefe de la Unidad de Apoyo Académico / Encargado espacio académico</t>
  </si>
  <si>
    <t>El tiempo máximo para dar respuesta a las solicitudes es de dos (2) días hábiles</t>
  </si>
  <si>
    <t xml:space="preserve">El encargado del espacio académico solicite una dadiva o interes personal a la comunidad académica o un usuario externo para que pueda hacer uso de los espacios sin previa autorización. </t>
  </si>
  <si>
    <t>Encargado del espacio académico.</t>
  </si>
  <si>
    <t xml:space="preserve">El tiempo máximo para dar respuesta a las solicitudes es de dos (2) días hábiles
Involucrar a todo el personal relacionado con los espacios académicos. </t>
  </si>
  <si>
    <t>Préstamo Elementos Educativos por medio del aplicativo Gestión Apoyo Académico.</t>
  </si>
  <si>
    <t>El encargado del espacio académico reciba una dadiva o interes personal por parte de la comunidad académica con el fin de que no se registre el prestamo del elemento educativo en el aplicativo y poder hacer uso del mismo sin previa autorización sin el lleno de requisitos.</t>
  </si>
  <si>
    <t>Estudiantes / Comunidad Académica</t>
  </si>
  <si>
    <t>Encargado espacio académico</t>
  </si>
  <si>
    <t>Perdida del elemento educativo Reinversión en bienes y elementos necesarios para el desarrollo académico.</t>
  </si>
  <si>
    <t>Aplicativo Gestión Apoyo Académico Funcionalidad Préstamo Individual, Diligenciamiento del formato AAAF010 - AAAF129</t>
  </si>
  <si>
    <t>Control para las tres partes que intervienen en el prestamo para personal externo a la UDEC</t>
  </si>
  <si>
    <t>El encargado del espacio académico solicite una dadiva o interes personal a la comunidad académica para no realizar el registro de prestamo en el aplicativo y poder hacer uso del elemento sin previa autorización sin el lleno de requisitos.</t>
  </si>
  <si>
    <t>Aplicativo Gestión Apoyo Académico Funcionalidad Préstamo Individual
Diligenciamiento del formato AAAF010 - AAAF129</t>
  </si>
  <si>
    <t>Cargue Deuda en Plataforma Modulo Servicios Tesorería.</t>
  </si>
  <si>
    <t>El encargado del espacio académico reciba una dadiva o interes personal por parte de la comunidad académica con el fin de que no genere la deuda en la Plataforma Modulo de Servicios de Tesoreria debido a que el elemento educativo esta en mal estado, o no sea entregado.</t>
  </si>
  <si>
    <t>Comunidad académica.</t>
  </si>
  <si>
    <t>Daño del elemento educativo Reinversión en bienes y elementos necesarios para el desarrollo académico.</t>
  </si>
  <si>
    <t>Modulo Deudas</t>
  </si>
  <si>
    <t xml:space="preserve">Seguimiento semestral </t>
  </si>
  <si>
    <t xml:space="preserve">El encargado del espacio académico solicite una dadiva o interes personal a la comunidad académica con el fin de que no genere la deuda en la Plataforma Modulo de Servicios de Tesoreria debido a que el elemento educativo esta en mal estado o no sea entregado. </t>
  </si>
  <si>
    <t>Recepción de Elementos Educativos Aplicativo Gestión Apoyo Académico.</t>
  </si>
  <si>
    <t>El encargado del espacio académico reciba una dadiva o interes personal por parte de la comunidad académica con el fin de que se realice el proceso de recepción en el Aplicativo sin realizar la entrega del elemento educativo o entrega en mal estado.</t>
  </si>
  <si>
    <t>Daño o perdidad del elemento educativo 
Reinversión en bienes y elementos necesarios para el desarrollo académico.</t>
  </si>
  <si>
    <t>Aplicativo Gestión Apoyo Académico Funcionalidad Recepción de Elementos Educativos</t>
  </si>
  <si>
    <t>El encargado del espacio académico solicite una dadiva o interes personal a la comunidad académica con el fin de que se realice el proceso de recepción en el Aplicativo sin realizar la entrega del elemento educativo o entrega en mal estado.</t>
  </si>
  <si>
    <t>Dirección de Bienes y Servicios</t>
  </si>
  <si>
    <t>Gestión de Bienes y Servicios</t>
  </si>
  <si>
    <t>Gestionar oportunamente la adquisición, ingreso, control, custodia y promoción de los bienes muebles e inmuebles y/o servicios y la administración, mantenimiento de la planta física y parque automotor con el fin de atender los requerimientos de los diferentes procesos enfocadas a optimizar el servicio a la comunidad académica.</t>
  </si>
  <si>
    <t>ABSP01 -  ADQUISICIÓN DE BIENES, SERVICIOS U OBRAS CONTRATACIÓN DIRECTA</t>
  </si>
  <si>
    <t>Recepcionar y verificar  adquisición de Bienes, servicios u obras</t>
  </si>
  <si>
    <t xml:space="preserve">Realizar un estudio previo justificando la necesidad de adquirir bienes o servicios sin acreditar ciertamente la carencia y/o escacez del mismo, con el fin de recibir una dadiva para favorecer a un interesado en el suministro de la necesidad descrita. </t>
  </si>
  <si>
    <t>Funcionario de la Universidad de Cundinamarca</t>
  </si>
  <si>
    <t>Jefes de las dependencias</t>
  </si>
  <si>
    <t>Menor disponibilidad de recursos para invertir en las necesidades bienes obras o servicios, perdida de credibilidad al interior y exterior de la Universidad de Cundinamarca.</t>
  </si>
  <si>
    <t xml:space="preserve">1. Contar con un estudio previo de la necesidad.
2. El Sistema de contratación, solicitud adquisición bienes, servicios u obras esta actualizado y enlazado a la versión mas reciente del PAA de manera que no permita la realización de adquisiciones que no estén contempladas en el PAA. </t>
  </si>
  <si>
    <t xml:space="preserve">1. Realización de comités de contratación en los cuales se determinen efectivamente las necesidades, bienes y servicios a adquirir en la vigencia, por lo tanto se deberán incluir en el PAA a publicar. 
2. Crear y difundir ampliamente los canales de denuncia de los posibles actos de soborno en la Universidad de Cundinamarca. </t>
  </si>
  <si>
    <t xml:space="preserve">Ofrecer una dadiva a un funcionario de la Universidad de Cundinamarca para que este realice un estudio previo justificando la necesidad de adquirir bienes o servicios sin acreditar ciertamente la carencia y/o escacez del mismo, para favorecer a un interesado en el suministro de la necesidad descrita. </t>
  </si>
  <si>
    <t>Recepcionar cotización</t>
  </si>
  <si>
    <t xml:space="preserve">Funcionarios de la universidad de Cundinamarca solicitan dádivas a los socios de negocios o posibles oferentes con el fin de recepcionar  las cotizaciones alteradas con precios bajos y/o elevados de los bienes o servicios a adquirir. </t>
  </si>
  <si>
    <t xml:space="preserve">Jefe de compras o quien haga sus veces o funcionario designado. </t>
  </si>
  <si>
    <t>Socios de negocios / Banco de Proveedores</t>
  </si>
  <si>
    <t xml:space="preserve">Pérdida de la confianza institucional por la desviación de los objetivos estrategicos por el no cumplimiento de las metas del Plan de Desarrollo de la Universidad de Cundinamarca. </t>
  </si>
  <si>
    <t>Registrar el seguimiento (INTEGRADOC)</t>
  </si>
  <si>
    <t xml:space="preserve">Posibles proveedores de los procesos contractuales, entregan dádivas al responsable de recepcionar las cotizaciones para que en ella se incluyan costos bajos y/o elevados de los bienes ó servicios a adquirir. </t>
  </si>
  <si>
    <t>Solicitar concepto técnico y económico, considerando etapa de subsanabilidad</t>
  </si>
  <si>
    <t>1. Formato concepto técnico y económico 
2. Resolución 170 del 20 de noviembre de 2017</t>
  </si>
  <si>
    <t xml:space="preserve">ABSP05 - INGRESO, EGRESO, TRASLADOS Y DEVOLUCIONES DE LOS BIENES AL ALMACEN </t>
  </si>
  <si>
    <t>Verificar físicamente el bien, constatando las especificaciones técnicas requeridas y cantidades solicitadas avaladas por el supervisor. Para otras modalidades de adquisición se efectuará verificación y/o certificación física según soportes.</t>
  </si>
  <si>
    <t xml:space="preserve">Ofrecer al  Funcionario del Almacén una contraprestación para que este  ingrese a la plataforma en la que se gestionan los inventarios todos los bienes que están atados al correspondiente contrato, sin que estos estén presentes en el momento de la verificación y no serán entregados por parte del contratista. </t>
  </si>
  <si>
    <t>Funcionario de la Universidad de Cundinamarca  (Supervisor o apoyo a la Supervisión del contrato)</t>
  </si>
  <si>
    <t>Funcionario del Almacen</t>
  </si>
  <si>
    <t xml:space="preserve">Perdida de los bienes adquiridos y pagados al contratista, reinversión en  bienes y elementos necesarios para el desarrollo institucional. </t>
  </si>
  <si>
    <t>Oficina de almacén y dependencia que solicita la orden contractual de compra</t>
  </si>
  <si>
    <t xml:space="preserve">El Funcionario del Almacén solicita una contraprestación para  ingresar a la plataforma en la que se gestionan los inventarios todos los bienes que están atados al correspondiente contrato, sin que estos estén presentes en el momento de la verificación  y no serán entregados por parte del contratista. </t>
  </si>
  <si>
    <t>Almacenar y custodiar los elementos de consumo y devolutivos hasta su respectiva entrega y egreso.</t>
  </si>
  <si>
    <t xml:space="preserve">Entregar los bienes y elementos devolutivos y/o de consumo a un funcionario o contratista de la Universidad de Cundinamarca a cambio de una dádiva, sin que este egreso quede registrado debidamente en el sistema de gestión de inventarios institucional. </t>
  </si>
  <si>
    <t xml:space="preserve">Oficina de almacén </t>
  </si>
  <si>
    <t xml:space="preserve">El funcionario del Almacen solicita una dádiva para no registrar en el sistema de gestión de inventarios los bienes y elementos devolutivos o de consumo a entregar a un funcionario y/o contratista de la Universidad de Cundinamarca. </t>
  </si>
  <si>
    <t xml:space="preserve">ABSP07 – TOMA FISICA DE INVENTARIOS. </t>
  </si>
  <si>
    <t xml:space="preserve">Informar al responsable de inventario las novedades halladas como sobrantes, faltantes u otras; estableciendo acciones necesarias para sanear por parte del responsable al Funcionario de Almacén las novedades identificadas. </t>
  </si>
  <si>
    <t xml:space="preserve">El Funcionario responsable de inventario ofrece dádivas al Funcionario del Almacén para no registrar las novedades halladas como sobrantes faltantes u otras, con el fin de encubrir estas. </t>
  </si>
  <si>
    <t>Funcionario de la Universidad de Cundinamarca.</t>
  </si>
  <si>
    <t>El responsable del inventario contará con tres (3) días hábiles.</t>
  </si>
  <si>
    <t xml:space="preserve">El Funcionario del Almacén solicita una dadiva o beneficio personal para no registrar las novedades halladas como sobrantes faltantes u otras, con el fin de encubrir estas. </t>
  </si>
  <si>
    <t>ABSP15 - ADQUISICIÓN DE BIENES,  SERVICIOS U OBRAS INVITACIÓN PRIVADA E INVITACIÓN PÚBLICA</t>
  </si>
  <si>
    <t>Revisar el estudio de conveniencia y oportunidad cargado en el aplicativo Contratación general - ABS, documento aprobado colectivamente</t>
  </si>
  <si>
    <t>Dirección de Bienes y Servicios / Jefe de Compras o quien haga sus veces o funcionario designado</t>
  </si>
  <si>
    <t>Perdida de la confianza y la capacidad de gestión institucional frente a la comunidad educativa</t>
  </si>
  <si>
    <t>Revisión de los estudios y documentos previos en el aplicativo  INTEGRADOC</t>
  </si>
  <si>
    <t>Recepcionar y remitir al área correspondiente observaciones allegadas dentro del cronograma del proceso. Solicitar la publicación de las respuestas recepcionadas (página web institucional) y generar Adenda (en caso de ser necesario)</t>
  </si>
  <si>
    <t>Posibles oferentes entregan dádivas o beneficios personales a un funcionario de la Dirección de Bienes y servicios ó de la Dirección Jurídica ó al Jefe de Compras o funcionario designado  para no revisar los documentos iniciales en un proceso de invitación privada o pública. en beneficio de un tercero</t>
  </si>
  <si>
    <t>Funcionario de la Dirección de Bienes y servicios Dirección Jurídica ó al Jefe de Compras o funcionario designado</t>
  </si>
  <si>
    <t>Recepcionar ofertas de acuerdo al cronograma del proceso de invitación privada o pública; realizar Acta de apertura y cargar en el aplicativo integradoc la documentación para solicitar evaluaciones requisitos habilitantes</t>
  </si>
  <si>
    <t xml:space="preserve">Un Funcionario de la Dirección de Bienes y servicios Dirección Jurídica ó al Jefe de Compras o funcionario designado solicita una dadiva o beneficio personal a un  tercero para no revisar los documentos iniciales </t>
  </si>
  <si>
    <t xml:space="preserve">Recepción y verificación los documentos que acompañan las propuestas. </t>
  </si>
  <si>
    <t>ABSP17 – BAJAS DE INVENTARIOS</t>
  </si>
  <si>
    <t>Disposición final de bienes de consumo y/o devolutivos.</t>
  </si>
  <si>
    <t xml:space="preserve">Un funcionario o contratista de la Universidad de Cundinamarca y/o tercero externo ofrece una dádiva al Funcionario del Almacen para dar una destinación diferente a los bienes de consumo y/o devolutivos que fueron clasificados para ser destruidos, comercializados u otro, con el fin de quedarse con el bien. </t>
  </si>
  <si>
    <t>Funcionarios y/o Contratistas de la universidad de Cundinamarca</t>
  </si>
  <si>
    <t xml:space="preserve">Funcionario del Almacen </t>
  </si>
  <si>
    <t>Deterioro de la reputación institucional que afecta su capacidad de gobernabilidad.</t>
  </si>
  <si>
    <t>Verificación física y visual de elementos a dar de baja.</t>
  </si>
  <si>
    <t>Secretaría General / Archivo y Correspondencia</t>
  </si>
  <si>
    <t>Gestión Documental</t>
  </si>
  <si>
    <t>Contribuir a un Gobierno Digital Universitario mediante la administración de los documentos de la Universidad de Cundinamarca, desde su inicio  hasta su disposición final, a través de las tablas de retención, valoración documental e inventarios documentales, ejecutando acciones para mantener actualizados los archivos de gestión, central e histórico.</t>
  </si>
  <si>
    <t>ADOP01 – Producción de Documentos</t>
  </si>
  <si>
    <t>Registrar la salida del documento, formato (registro) o tipo documental en el software de Gestión Documental, módulo de correspondencia</t>
  </si>
  <si>
    <t>Tercero (Contratistas externos, proveedores, grupos de interes, comunidad en general)</t>
  </si>
  <si>
    <t>El aplicativo de Gestión Documental permitirá realizar el registro de salida de
correspondencia a los gestores documentales de cada Proceso y de acuerdo a la dependencia asignada</t>
  </si>
  <si>
    <t>Entregar los documentos en correspondencia para asignación de número del radicado, fecha, hora, etc</t>
  </si>
  <si>
    <t>Funcionario de la Unidad de Correspondencia</t>
  </si>
  <si>
    <t xml:space="preserve">Sistematización de la gestión documental. </t>
  </si>
  <si>
    <t>Un Funcionario de la Unidad de Correspondencia solicita y/o recibe una dádiva o una comisión para tramitar una comunicación y/o resolución, sin llenar los requisitos de forma establecidas en el Manual de Gestión Documental.</t>
  </si>
  <si>
    <t>ADOP02 – Recepción y Envíos de Correspondencia</t>
  </si>
  <si>
    <t>Recepcionar y verificar documentos internos y externos.</t>
  </si>
  <si>
    <t>Software Documental</t>
  </si>
  <si>
    <t>N/A</t>
  </si>
  <si>
    <t>Archivar registros y/o documentos en el archivo de gestión.</t>
  </si>
  <si>
    <t>Deterioro de la reputación institucional que afecta su capacidad de gestión.</t>
  </si>
  <si>
    <t xml:space="preserve">Acuerdos de confidencialidad firmados en los procesos de contratación. 
Enumerar el procedimiento de confidencial al momento de formaizar el vinculo contractual con la Universidad. </t>
  </si>
  <si>
    <t>ADOP03 – Clasificación y Organización de Archivos de Gestión Documental</t>
  </si>
  <si>
    <t>Registrar documentos en el inventario único documental semestralmente</t>
  </si>
  <si>
    <t>Funcionario designado de archivos de gestión</t>
  </si>
  <si>
    <t xml:space="preserve">Guía del instructivo ADOI001 - Registro en el FUID de manejo de la información y por dependencia.  </t>
  </si>
  <si>
    <t>Entregar el inventario único documental al término del contrato o cambio de oficina al Jefe de la dependencia y envía copia electrónica al archivo central</t>
  </si>
  <si>
    <t>Tercero Contratista</t>
  </si>
  <si>
    <t>ADOP07 – Consulta y préstamo de documentos</t>
  </si>
  <si>
    <t>Devolver el documento al archivo de gestión, central o
histórico.</t>
  </si>
  <si>
    <t>Al momento de la devolución se valida que los documentos y/o carpetas prestadas sean entregadas en las mismas condiciones del préstamo y
que los folios estén completos. Formato 027</t>
  </si>
  <si>
    <t>Dirección Financiera</t>
  </si>
  <si>
    <t>Gestión Financiera</t>
  </si>
  <si>
    <t>Administrar eficientemente los recursos financieros desde la perspectiva de la autonomía universitaria para el cumplimiento de los objetivos misionales.</t>
  </si>
  <si>
    <t>AFIP08 – PAGO DE CUENTAS</t>
  </si>
  <si>
    <t>Recepcionar las solicitudes y anexos presentadas por el usuario externo y verificar la capacidad de endeudamiento de las solicitudes.</t>
  </si>
  <si>
    <t xml:space="preserve">Contrarista, Tercero. </t>
  </si>
  <si>
    <t>Funcionario asignado de Tesorería / Tesorería</t>
  </si>
  <si>
    <t>Deterioro de la reputación institucional que afecta su gobernanza</t>
  </si>
  <si>
    <t>Identificar tipo de tercero (A proveedor o contratista, o nomina)</t>
  </si>
  <si>
    <t>Firmar la autorización de novedad del descuento.</t>
  </si>
  <si>
    <t>Tesorero General</t>
  </si>
  <si>
    <t>No aplica</t>
  </si>
  <si>
    <t>Firmar las Nóminas dando visto bueno a la resolución para pago, radicar al área de Presupuesto.</t>
  </si>
  <si>
    <t xml:space="preserve">Contador/a </t>
  </si>
  <si>
    <t xml:space="preserve">Deterioro de la reputación institucional que afecta su capacidad de gestión </t>
  </si>
  <si>
    <t>Verificar los soportes anexos estén completos</t>
  </si>
  <si>
    <t>Firmar las nóminas autorizando el pago en la resolución, radicar al área de Tesorería.</t>
  </si>
  <si>
    <t>Director Financiero</t>
  </si>
  <si>
    <t>Verificar previamente el lleno de los requisitos por parte de la Director/a Financiero/a, legales estatutarios y reglamentarios para realizar el pago, suscribirá la acusación de pago y resolución de pago de todas las cuentas de la sede Fusagasugá.</t>
  </si>
  <si>
    <t>Un Funcionario o tercero contratista ofrece o entrega al Director Financiero una dadiva para que este gire el pago de la nómina sin el lleno de los requisitos.</t>
  </si>
  <si>
    <t xml:space="preserve">Director/a Financiero/a O Director de la Seccional </t>
  </si>
  <si>
    <t>El Director Financiero  pide y recibe de un Funcionario o tercero contratista una dadiva o interes particular para girar el pago de la nómina sin el lleno de los requisitos.</t>
  </si>
  <si>
    <t>Aplicar principio de unidad de caja y registra el traslado de los recursos en el portal bancario.</t>
  </si>
  <si>
    <t>Funcionario asignado a Tesorería</t>
  </si>
  <si>
    <t xml:space="preserve">No se contribuye en el mejoramiento de la calidad de vida de la comunidad academica, respondiendo a las necesidades de la Universidad. </t>
  </si>
  <si>
    <t>Ingresar portal bancario crea procesos de pago manuales, y/o carga archivos planos según aplicar y los valida (nómina, proveedores y descuentos)</t>
  </si>
  <si>
    <t>AFIP10 - ELABORACION DE ESTADOS FINANCIEROS Y REPORTES A ENTES DE CONTROL</t>
  </si>
  <si>
    <t>Genera Balance de Comprobación y Libros Auxiliares del Sistema integrado de Información Financiera del periodo correspondiente.</t>
  </si>
  <si>
    <t xml:space="preserve">Un Representante de la Alta Dirección entrega una dadiva o favor personal al Funcionario del área de contabilidad para que este altere el balance general del periodo a reportar, con el fin de presentar la información para un interés particular. </t>
  </si>
  <si>
    <t>Representante de la Alta Dirección</t>
  </si>
  <si>
    <t>Funcionario asignado área de Contabilidad</t>
  </si>
  <si>
    <t xml:space="preserve">Afectar la credibilidad y el buen nombre de la UDEC  frente a la ciudadanía y a los directivos. </t>
  </si>
  <si>
    <t>Verificación del periodo contable</t>
  </si>
  <si>
    <t>AFIP13 - FRACCIONAMIENTO DE MATRICULA</t>
  </si>
  <si>
    <t>Solicitar que se habilite la plataforma en los plazos establecidos, para que el estudiante realice la solicitud y pueda descargar los documentos de fraccionamiento de matrícula y legalizar.</t>
  </si>
  <si>
    <t>Comunidad educativa</t>
  </si>
  <si>
    <t>Jefe de Apoyo Financiero</t>
  </si>
  <si>
    <t xml:space="preserve">Afectar la credibilidad y el buen nombre de la UDEC frente a la comunidad educativa y la ciudadania en general. </t>
  </si>
  <si>
    <t>Verificar que la plataforma fue habilitada</t>
  </si>
  <si>
    <t>Verificar sí el titular o el estudiante cuenta con la autorización escrita de tratamiento de datos personales.</t>
  </si>
  <si>
    <t>Funcionario Jefatura de Apoyo Financiero</t>
  </si>
  <si>
    <t>Realizar variación en plataforma</t>
  </si>
  <si>
    <t>Recepcionar la documentación establecida por la oficina de apoyo financiero, o las que hayan sido delegadas previamente a la legalización.</t>
  </si>
  <si>
    <t>Funcionario de apoyo financiero</t>
  </si>
  <si>
    <t>Verificar requisitos documentales</t>
  </si>
  <si>
    <t>Dirección Jurídica</t>
  </si>
  <si>
    <t>Gestión Juridica</t>
  </si>
  <si>
    <t>Apoyar a las diferentes dependencias de la Universidad de Cundinamarca, verificando el cumplimiento de requisitos legales para la contratación, emitiendo conceptos y representando judicial y extrajudicialmente a la Universidad de Cundinamarca, a través del estudio y aplicación permanente de la normatividad vigente con el fin de que todas las actividades realizadas por los diferentes procesos se encuentren ajustadas aL derecho.</t>
  </si>
  <si>
    <t>AJUP01 – Asesoría Jurídica</t>
  </si>
  <si>
    <t>Proyectar y enviar respuesta en el término legal, al director Jurídico.</t>
  </si>
  <si>
    <t>Deterioro de la reputación institucional que afecta su gobernanza.</t>
  </si>
  <si>
    <t>CIRCULAR No. 008 - 20210809</t>
  </si>
  <si>
    <t>CIRCULAR No. 008 - 20210810</t>
  </si>
  <si>
    <t xml:space="preserve">El Abogado Asesor solicita una dádiva o una comisión para elaborar pronunciamiento técnico y remitir respuesta en benefico de un tercero </t>
  </si>
  <si>
    <t>AJUP05 – Representación judicial y administrativa</t>
  </si>
  <si>
    <t>Adelantar trámites en defensa de los intereses de la universidad, de acuerdo con la normatividad procesal vigente.</t>
  </si>
  <si>
    <t>Tercero (Contratista - Proveedor)</t>
  </si>
  <si>
    <t>Detrimento patrimonial que reduce la capacidad para alcanzar metas físicas</t>
  </si>
  <si>
    <t>El Abogado Asesor que ejerza la defensa de la entidad solicita una dádiva o una comisión para no cumplir o impedir con una defensa técnica adecuada en desarrollo del proceso en cualquiera de sus etapas</t>
  </si>
  <si>
    <t>AJUP06 – Verificación de requisitos Jurídicos Contractuales</t>
  </si>
  <si>
    <t>Recepcionar el acta mediante la cual se deja constancia de las propuestas presentadas en el proceso de contratación, junto con las propuestas presentadas.</t>
  </si>
  <si>
    <t>Funcionario Secretaria oficina Jurídica</t>
  </si>
  <si>
    <t>TIEMPOS DE INTEGRADOC</t>
  </si>
  <si>
    <t>Un Tercero Externo ofrece o entrega una dádiva o una comisión para no sean registradas el total de propuestas presentadas en el proceso de contratación en desarrollo, obteniendo una ventaja indebida.</t>
  </si>
  <si>
    <t>Designar asesor jurídico quien realizará la evaluación jurídica de las propuestas, para la firma
del Director Jurídico.</t>
  </si>
  <si>
    <t xml:space="preserve">Un tercero ofrece y/o entrega al Director de la Oficina Juridica  una dádiva o comisión para asignar apoderado en benefico de un tercero. </t>
  </si>
  <si>
    <t>Director de la Oficina Juridica</t>
  </si>
  <si>
    <t xml:space="preserve">El Director de la Oficina Juridica solicita una dádiva o una comisión para asignar apoderado en benefico de un tercero. </t>
  </si>
  <si>
    <t>Analizar y verificar el cumplimiento de los requisitos jurídicos precontractuales de cada una de las propuestas presentadas.</t>
  </si>
  <si>
    <t xml:space="preserve">El Director de la Oficina Juridica y/o Abogado Asesor solicita una dádiva o una comisión para elaborar pronunciamiento en cuanto al cumplimiento de los requisitos juridicos de las propuestas presentadas  y dar concepto en benefico de un tercero </t>
  </si>
  <si>
    <t>Director oficina Jurídica y/o abogado asesor</t>
  </si>
  <si>
    <t>Verificar en las plataformas digitales (plataforma institucional/ABS - Integradoc) los procesos contractuales, controlando la documentación automatizada en estas plataformas.</t>
  </si>
  <si>
    <t xml:space="preserve">Un Tercero (Contratista, Proveedor) ofrece o entrega una dádiva o una comisión que se elabore pronunciamiento en cuanto al cumplimiento de los requisitos juridicos de la propuesta presentada en benefico propio. </t>
  </si>
  <si>
    <t>Dirección de Sistemas y Tecnología</t>
  </si>
  <si>
    <t>GESTIÓN SISTEMAS Y TECNOLOGÍA</t>
  </si>
  <si>
    <t>Gestionar y administrar la arquitectura, la operación, el soporte y la seguridad de los Recursos y servicios Informáticos apoyando la implementación del Sistema de Gestión de Seguridad de la Información – SGSI y la Ley de protección de Datos, mediante la generación de políticas, buenas prácticas y proyectos de inversión tecnológica orientadas a la comunidad educativa en concordancia con las directrices institucionales.</t>
  </si>
  <si>
    <t>ASIP16 – Sistemas de Información</t>
  </si>
  <si>
    <t>Consolidar las necesidades de Sistemas de Información. (Solicitudes pendientes y solicitudes nuevas).</t>
  </si>
  <si>
    <t xml:space="preserve">El Gestor de sistemas y tecnología  solicite o reciba dádivas de gestor o responsable de proceso para realizar un desarrollo tecnológico por fuera de los plazos y el alcance establecidos y sin el cumplimiento de los requisitos que deben acompañar la solicitud. </t>
  </si>
  <si>
    <t>Gestor sistemas y tecnología.</t>
  </si>
  <si>
    <t>Responsables de procesos</t>
  </si>
  <si>
    <t xml:space="preserve">Un gestor o responsable de proceso ofrezca una dádiva, para realizar un desarrollo tecnológico por fuera de los plazos y el alcance establecidos y sin el cumplimiento de los requisitos que deben acompañar la solicitud. </t>
  </si>
  <si>
    <t>Priorizar y aprobar Necesidades de Sistemas de Información</t>
  </si>
  <si>
    <t xml:space="preserve">Que un lider de proceso ofrezca una dádiva y/o favor personal para que un gestor de Sistemas y Tecnología desarrolle un requerimiento   que no este priorizado. </t>
  </si>
  <si>
    <t xml:space="preserve">La priorizacion de desarrollos tecnologicos serán aprobadas por la Vicerrectoría Académica y Administrativa . </t>
  </si>
  <si>
    <t xml:space="preserve">Que un gestor de Sistemas y Tecnología solicite al lider de proceso una dádiva y/o favor personal para desarrollar un requerimiento que no esta priorizado. </t>
  </si>
  <si>
    <t>ASIP18 – Soporte, Mantenimiento y Monitoreo a la Infraestructura de Red y Recursos Tecnológicos</t>
  </si>
  <si>
    <t>Realizar la verificación de configuración y estado de los equipos y elementos de red</t>
  </si>
  <si>
    <t>Un Funcionario de la UCundinamarca ofrezca dadivas al Gestor de sistemas y tecnología para que este elimine, dañe o transfiera  información de determinado equipo para usar la información con fines personales.</t>
  </si>
  <si>
    <t>Funcionario de la UCundinamarca</t>
  </si>
  <si>
    <t xml:space="preserve">Acceder fisca o remotamente a los dispositivos de red involucrados con la
falla. 
Firma de acuerdo de confidencialidad. 
Capacitación previa a los gestores sobre el uso y manejo de las operaciones que se realizan desde la Dirección. </t>
  </si>
  <si>
    <t xml:space="preserve">El Gestor de sistemas y tecnología solicite dadivas para  eliminar, dañar o transfirir  información de determinado equipo para benefecio de un tercero. </t>
  </si>
  <si>
    <t xml:space="preserve">Reducción de la capacidad de innovación por desconfianza en la gestión de la UCundinamarca. </t>
  </si>
  <si>
    <t>Ejecutar Actividades planeadas del mantenimiento preventivo</t>
  </si>
  <si>
    <t>Deterioro de la reputación institucional que afecta su capacidad y gobernanza.</t>
  </si>
  <si>
    <t xml:space="preserve">Ejecutar las actividades de acuerdo con lo establecido en la Lista de verificación de actividades, como en las actividades en el Instructivo Soporte, Mantenimiento y Monitoreo a La Infraestructura de Red y Recursos Tecnológicos y sobre el orden del cronograma
La solicitud formal a VPN son avalados únicamente por el Director de Sistemas y Tecnología y por el responsable del proceso. 
En cuanto al acceso presencial: control físico en el acceso (porteria). </t>
  </si>
  <si>
    <t>ASIP19 – Gestión de Proyectos TI</t>
  </si>
  <si>
    <t>Recopilar las Necesidades Tecnológicas.</t>
  </si>
  <si>
    <t xml:space="preserve">El Gestor de sistemas y tecnología  solicite o reciba dádivas de un tercero para favorecerlo en la identificación de las necesidades de un proyecto de tecnologias de la información. </t>
  </si>
  <si>
    <t>Tercero (contratista - Proveedor)</t>
  </si>
  <si>
    <t xml:space="preserve">Las solicitudes serán recibidas a través de la Mesa de Servicio.
Especificación de los requerimiento técnicos, adémas de garantizar la pluralidad de los oferentes. 
Los proyectos surgen por necesidades identificadas en procesos de mantenimientos correctivos. </t>
  </si>
  <si>
    <t xml:space="preserve">Que un tercero ofrezca al Gestor de sistemas y tecnología una dádiva o favor personal para favorecerlo en la identificación de las necesidades de un proyecto de tecnologias de la información. </t>
  </si>
  <si>
    <t>ASIP20 – Gestión de Acceso a Usuarios de Servicios Informáticos</t>
  </si>
  <si>
    <t>Resolver la solicitud</t>
  </si>
  <si>
    <t>Que el Gestor de Sistemas de Tecnología, solicite o reciba dádivas de estudiante, graduado, personal administrativo y docente para tener acceso a información y datos sensibles de la entidad, y manipularla a su conveniencia.</t>
  </si>
  <si>
    <t>Gestor de Sistemas y Tecnología</t>
  </si>
  <si>
    <t>estudiante, graduado, personal administrativo y docente</t>
  </si>
  <si>
    <t>Un tercero entregua u ofrezca dádivas al Gestor de Sistemas y Tecnología, para poder tener acceso a información y datos sensibles de la entidad y manipularla según su conveniencia.</t>
  </si>
  <si>
    <t>¿ La solicitud fue resuelta con éxito?</t>
  </si>
  <si>
    <t>Dirección de Talento Humano</t>
  </si>
  <si>
    <t>Gestión Talento Humano</t>
  </si>
  <si>
    <t>Proveer y mantener el Talento Humano idóneo y competente, requerido por la organización para el cumplimiento de las metas institucionales.</t>
  </si>
  <si>
    <t>ATHP01 - SELECCION DEL PERSONAL</t>
  </si>
  <si>
    <t>Realiza el proceso de vinculación del aspirante a la Universidad de Cundinamarca</t>
  </si>
  <si>
    <t>Representante Alta Dirección / Directivos / personal externo</t>
  </si>
  <si>
    <t>Dirección de Talento Humano / Funcionario designado</t>
  </si>
  <si>
    <t>ATHP04 - BIENESTAR SOCIAL LABORAL</t>
  </si>
  <si>
    <t>Presentar las necesidades presupuestales ante el COUNFIS (Comité Universitario de Política Fiscal) para aprobación.</t>
  </si>
  <si>
    <t>Integrantes del COUNFIS</t>
  </si>
  <si>
    <t>Recepcionar CDP, se identifica si la capacitación necesita un contrato o es por anticipo, si es por contrato se debe remitir a la Dirección de Bienes y Servicios, en caso de ser anticipo se remite a la Vicerrectoría Administrativa y Financiera para el trámite del registro presupuestal.</t>
  </si>
  <si>
    <t xml:space="preserve">Menor disponibilidad de recursos para invertir en las necesidades bienes obras o servicios, deterioro de la reputación institucional. </t>
  </si>
  <si>
    <t>ATHP05 - FORMACION Y CAPACITACION PERSONAL ADMINISTRATIVO</t>
  </si>
  <si>
    <t>Identificar las necesidades de capacitación, formación, perfeccionamiento y actualización</t>
  </si>
  <si>
    <t>Director Talento, responsable del procedimiento de capacitación, jefes de áreas institucionales, Jefe Oficina de Desarrollo Académico.</t>
  </si>
  <si>
    <t>Verificar que esté completamente diligenciado el formato ATHF143, y dentro del tiempo solicitado.</t>
  </si>
  <si>
    <t>ATHP06 - EVALUACION DESEMPEÑO ADMINISTRATIVO</t>
  </si>
  <si>
    <t>Realizar evaluación eventual, ordinaria ó extraordinaria de primer y segundo semestre.</t>
  </si>
  <si>
    <t xml:space="preserve">Un funcionario de planta ofrezca una dadiva al responsable de generar la evaluación con el fin de que su calificación quede por encima del 80% y no sea enviado el reporte negativo a la oficina de control interno. </t>
  </si>
  <si>
    <t>Personal evaluado</t>
  </si>
  <si>
    <t>Director de talento humano</t>
  </si>
  <si>
    <t>Reporte evaluación eventual o extraordinaria individual / Para el personal de planta se realizará entre el 1 y 15 de agosto; y para el personal de contrato a término fijo se realizará antes de la terminación del contrato. Se genera un recordatorio de las fechas por plataforma.</t>
  </si>
  <si>
    <t xml:space="preserve">Un servidor publico vinculado por contrato a término fijo ofrezca una dadiva al responsable de generar la evaluación con el fin de que su calificación quede por encima del 80% y no sea enviado el reporte negativo a la oficina de control interno. </t>
  </si>
  <si>
    <t>ATHP08 - CONTRATACION DE SERVIDORES PUBLICOS OCASIONALES</t>
  </si>
  <si>
    <t>Realizar la verificación de la documentación del contrato.</t>
  </si>
  <si>
    <t xml:space="preserve">El funcionario designado en Talento Humano para la recepción y verificación de los documentos requisito para la suscripción de la OPS solicita al candidato a contratista una dádiva o favor personal para recibir los documentos incompletos. </t>
  </si>
  <si>
    <t>Funcionario(s) designado(s) en Talento Humano</t>
  </si>
  <si>
    <t>Revisar los requisitos mínimos según los literales a), b) y c) de las condiciones generales</t>
  </si>
  <si>
    <t>Elaborar la aprobación de garantías.</t>
  </si>
  <si>
    <t xml:space="preserve">El funcionario designado en Talento Humano para realizar la aprobacion de las polizas (si aplican) solicita una dádiva al contratista con el fin de aprobar una póliza que no este legalmente adquirida y no goce de respaldo por las entidades que las expiden a nivel nacional. </t>
  </si>
  <si>
    <t xml:space="preserve">Perdida de la confianza y la capacidad de gestión institucional y   deterioro de la reputación institucional. </t>
  </si>
  <si>
    <t>Verificación de la póliza que trae el contratista.</t>
  </si>
  <si>
    <t>Recepcionar las hojas de vida con soportes de docentes ocasionales con el fin de verificar el cumplimiento de requisitos.</t>
  </si>
  <si>
    <t>Revisar que los soportes estén de acuerdo a los criterios definidos.</t>
  </si>
  <si>
    <t>ATHP11 - SEGURIDAD SOCIAL</t>
  </si>
  <si>
    <t>Ingresar datos a la plataforma Gestasoft (EPS, ARL, AFP, CCF, ICBF), radica en físico o por vía electrónica las afiliaciones en las respectivas entidades.</t>
  </si>
  <si>
    <t>Tercero (Empresa de Seguridad Social)</t>
  </si>
  <si>
    <t xml:space="preserve">Deterioro de la reputación institucional que afecta su gobernanza.
</t>
  </si>
  <si>
    <t>Diligenciar formatos y radicar en las EPS y/o ARL para el cobro de incapacidades</t>
  </si>
  <si>
    <t>Funcionario de Talento Humano, Directores y Gestores de las Seccionales o Extensiones</t>
  </si>
  <si>
    <t xml:space="preserve">Tercero (asesor ARL) </t>
  </si>
  <si>
    <t>RECURSOS FISICOS</t>
  </si>
  <si>
    <t xml:space="preserve">1. Apropiación y adopción de valores y principios institucionales. 
2. Desarrollo del reto de integridad actualizado con la gestión antisobormo. 
3. Fortalecimiento del botón "Yo Denuncio". 
4. Fortalecimiento de la cultura de integridad y transparencia. </t>
  </si>
  <si>
    <t>Asegurar la prestación de espacios académicos, elementos educativos y la ejecución de los recursos asignados a la Unidad de Apoyo Académico, con el fin de contribuir al desarrollo de los procesos de la academia.</t>
  </si>
  <si>
    <t>Gestión de Recursos Físicos</t>
  </si>
  <si>
    <t xml:space="preserve">PROCESO o ÁREA: </t>
  </si>
  <si>
    <t>RESPONSABLE DEL PROCESO:</t>
  </si>
  <si>
    <t>Validación y revisión por parte de los gestores de los espacios académicos.</t>
  </si>
  <si>
    <t>Control para las tres partes que intervienen en el prestamo para personal externo a la UCundinamarca</t>
  </si>
  <si>
    <t>APOYO ACADÉMICO</t>
  </si>
  <si>
    <t xml:space="preserve">1. Apropiación y adopción de valores y principios institucionales. 
2. Desarrollo del reto de integridad actualizado con la gestión antisobormo. 
3. Fortalecimiento del botón "Yo Denuncio". 
4. Fortalecimiento de la cultura de integridad y transparencia. 
5. Aplicación del procedimiento de debida diligencia. </t>
  </si>
  <si>
    <t>OBSERVACIONES 2A. LINEA
Dirección de Planeación - Oficial Antisoborno</t>
  </si>
  <si>
    <t>OBSERVACIONES 3A. LINEA
Dirección Control Interno</t>
  </si>
  <si>
    <t>Se hace la identificación de los posibles hechos de soborno al interior del proceso, teniendo en cuenta que exiten controles (algunos de ellos documentados) pero no se tenían documentados como posibles hechos de soborno en la matriz de riesgos de soborno</t>
  </si>
  <si>
    <t xml:space="preserve">Se evidencia que las acciones realizadas en el ejercicio cotidiano del proceso y las activiades del procedimiento, no permite la materialización de posibles hechos de soborno, asi mismo se presenta con claridad la eficacia y efectividad de los controles establecidos. </t>
  </si>
  <si>
    <t xml:space="preserve">Debido a que para se entregará material o equipos de computo pertenecientes a la Institución, se sugiere la aplicación del procedimiento de debida diligencia por medio del sistema XXX en el cual debe realizar la actualización de datos personales y de contacto del beneficiario del prestamo. </t>
  </si>
  <si>
    <t>El responsable o funcionario desigando para la elaboración de la justificación de la necesidad de la Universidad de Cundinamarca, solicita una dádiva para realizar la estructuración de los documentos de la etapa precontractual  del procesoe incluir en el componente técnico de los estudios o documentos previos un requisito,que pueda favorecer a un tercero integrante del Banco de proveedores  en un proceso de contratación afectando los intereses generales de la UCundinamarca</t>
  </si>
  <si>
    <t>Un tercero integrante del Banco de Proveedores ofrecen una contraprestación economica o dádiva al responsable o funcionario desigando para la elaboración de la justificación de la necesidad de la Universidad de Cundinamarca, que que este estructure e  incluya en el componente técnico de los estudios o documentos previos un requisito que  lo pueda favorecer en un proceso de contratación afectando los intereses generales de la UCundinamarca</t>
  </si>
  <si>
    <t>Tercero contratista de la UCundinamarca</t>
  </si>
  <si>
    <t xml:space="preserve">Personas que conforman el Banco de Proveedores ofrecen dádivas a un Funcionario de la UCundinamarca para estructurar el proceso e incluir en el componente técnico de los estudios de conveniencia y oportunidad  o documentos previos un requisito,que pueda favorecer a un tercero en un proceso de contratación afectando los intereses de la Universidad de Cundinamarca. </t>
  </si>
  <si>
    <t xml:space="preserve">Un Funcionario de la UCundinamarca solicita una dádiva a una persona que conforma el Banco de Proveedores para estructurar el proceso e incluir en el componente técnico de los estudios de conveniencia y oportunidad  o documentos previos un requisito,que pueda favorecerlo en un proceso de contratación afectando los intereses de la Universidad de Cundinamarca. </t>
  </si>
  <si>
    <t xml:space="preserve">El Funcionario del Almacen solicita una dádiva o beneficio personal a un funcionario, a un contratista de la UCundinamarca o a un tercero para dar una destinación diferente a los bienes de consumo y/o devolutivos que fueron clasificados para ser destruidos, comercializados u otro, con el fin de entregarlo a quien le entregue la dádiva. </t>
  </si>
  <si>
    <t>Se hace la identificación de los posibles hechos de soborno al interior del proceso, teniendo en cuenta que existen controles (algunos de ellos documentados) pero no se tenían documentados como posibles hechos de soborno en la matriz de riesgos de sobornos</t>
  </si>
  <si>
    <t xml:space="preserve">1.  Aplicación del procedimiento de debida diligencia. </t>
  </si>
  <si>
    <t xml:space="preserve">Se verifica y se sugiere la aplicación del procedimiento de debida diligencia puesto que el nivel de riesgo en alto. </t>
  </si>
  <si>
    <t>Un Funcionario de la UCundinamarca  solicita o recibe una dádiva o una comisión para recibir y entregar la comunicación fuera del horario establecido en el Manual de Gestión Documental.</t>
  </si>
  <si>
    <t>Funcionario UCundinamarca / Gestor Documental del Proceso</t>
  </si>
  <si>
    <t>Debilitamiento de la cultura de la UCundinamarca hacia el logro de las metas planteadas</t>
  </si>
  <si>
    <t>Un Tercero o Proveedor ofrece o entrega una dádiva o una comisión a un Funcionario de la UCundinamarca, para que le reciban la comunicación fuera del horario establecido en el Manual de Gestión Documental.</t>
  </si>
  <si>
    <t>Un Funcionario de la UCundinamarca solicita y/o recibe una dádiva o una comisión para tramitar una comunicación y/o resolución, sin llenar los requisitos de forma establecidas en el Manual de Gestión Documental.</t>
  </si>
  <si>
    <t>Un Tercero Ofrece o entrega a un Funcionario del Archivo una dádiva o comisión para divulgar información de aquellos expedientes con nivel de confidencialidad Información Pública Clasificada o Infomación Pública Reservada, en pro de un beneficio propio o de un tercero afectando los intereses de la UCundinamarca</t>
  </si>
  <si>
    <t>Funcionario del Archivo de la UCundinamarca</t>
  </si>
  <si>
    <t>Un Funcionario del Archivo solicita o recibe una dádiva o comisión para  divulgar información de aquellos expedientes con nivel de confidencialidad Información Pública Clasificada o Infomación Pública Reservada, en pro de un beneficio propio o de un tercero afectando los intereses de  la UCundinamarca</t>
  </si>
  <si>
    <t>Un tercero ofrece o entrega dadivas a un Funcionario de la UCundinamarca para que se adultere, sustraiga, hurte o manipule los archivos y documentos de la UCundinamarca.</t>
  </si>
  <si>
    <t>Un tercero ofrece o entrega dadivas a un  Funcionario de la UCundinamarca para que se adultere, sustraiga, hurte o manipule los archivos y documentos de la UCundinamarca.</t>
  </si>
  <si>
    <t>Un contratista ofrece y/o entrega a un Funcionario de la UCundinamarca una dádiva o comisión para que este omita la entrega de documentación producida durante la ejecución del contrato.</t>
  </si>
  <si>
    <t>El Funcionario de la UCundinamarca ofrece y/o entrega a un una dádiva o comisión para recibir documentación producida durante la ejecución del contrato incompleta.</t>
  </si>
  <si>
    <t>Se debe realizar la entrega del ADOF021 -
Circular 012 entrega de inventarios documentales al termino del contrato. 
'Se debe realizar la entrega del ADOF022</t>
  </si>
  <si>
    <t>Un contratista, tercero,  ofrece o entrega a un Funcionario de la UCundinamarca una dadiva para que se  recepcione las solicitudes y anexos, sin el lleno de los requisitos.</t>
  </si>
  <si>
    <t xml:space="preserve">Un Funcionario de la UCundinamarca solicita a un contratista, tercero,  para recepcionar las solicitudes y anexos, sin el lleno de los requisitos. </t>
  </si>
  <si>
    <t>Un contratista, tercero,  ofrece o entrega a Tesorero General de la UCundinamarca una dadiva para que se autorice la novedad del descuento, sin el lleno de los requisitos.</t>
  </si>
  <si>
    <t xml:space="preserve">El Tesorero General de la UCundinamarca pide una dadiva a un contratista, tercero, para autorizar la novedad del descuento, sin el lleno de los requisitos </t>
  </si>
  <si>
    <t>Un Funcionario o contratista  ofrece o entrega al Contador de la UCundinamarca una dadiva para que este firme la resolución de pago de la nómina sin el lleno de los requisitos.</t>
  </si>
  <si>
    <t>Funcionario o contratista de la UCundinamarca</t>
  </si>
  <si>
    <t>El Contador de la UCundinamarca solicita o recibe una dadiva o beneficio personal  para firmar la resolución de pago de la nómina, sin el lleno de los requisitos.</t>
  </si>
  <si>
    <t>El Director Financiero de la UCundinamarca solicita o recibe una dadiva o beneficio personal  para firmar la resolución de pago de la nómina, sin el lleno de los requisitos.</t>
  </si>
  <si>
    <t>Un Funcionario o contratista  ofrece o entrega al Director Financiero de la UCundinamarca una dadiva para que este firme la resolución de pago de la nómina sin el lleno de los requisitos.</t>
  </si>
  <si>
    <t>El Funcionario asignado a Tesorería para el procedimiento de pagos solicita o recibe una dádiva de un tercero, por realizar traslado (Giro) de recursos de las cuentas la UCundinamarca, a una cuenta de un tercero con la intención de hacer un fraude.</t>
  </si>
  <si>
    <t xml:space="preserve">Afectar la credibilidad y el buen nombre de la UCundinamarca  frente a la ciudadanía y a los directivos. </t>
  </si>
  <si>
    <t xml:space="preserve">Solicitar o recibir dadiva o un favor personal por parte de un aspirante o estudiante activo de la UCundinamarca para que se habilite la plataforma por fuera de los plazos establecidos  el estudiante pueda realizar la solicitud de fraccionamiento de matricula. </t>
  </si>
  <si>
    <t xml:space="preserve">Afectar la credibilidad y el buen nombre de la UCundinamarca frente a la comunidad educativa y la ciudadania en general. </t>
  </si>
  <si>
    <t xml:space="preserve">Recibir una dádiva de un aspirante o estudiante activo de la UCundinamarca para recepcionar la documentación establecida por la oficina de apoyo financiero para la legalización del trámite de fraccionamiento de matricula. </t>
  </si>
  <si>
    <t xml:space="preserve">Un Funcionario de apoyo financiero solicita y recibe una dadiva o un favor personal por parte de un aspirante o estudiante activo de la UCundinamarca para recepcionar los documentos incompletos que son  requisito para el proceso de fraccionamiento de matricula.  </t>
  </si>
  <si>
    <t xml:space="preserve">GESTIÓN DOCUMENTAL </t>
  </si>
  <si>
    <t>MÍNIMO VALOR</t>
  </si>
  <si>
    <t>GESTIÓN FINANCIERA</t>
  </si>
  <si>
    <t xml:space="preserve">1.  Aplicación del procedimiento de debida diligencia.
2. Aplicación de los controles financieros para la gestión antisoborno y antifraude. </t>
  </si>
  <si>
    <t>1. Aplicación de los controles financieros para la gestión antisoborno y antifraude.</t>
  </si>
  <si>
    <t xml:space="preserve">El  Funcionario del área de contabilidad solicita y recibe una dádiva a un Representante de la Alta Dirección para alterar el balance general del periodo a reportar, con el fin de presentar la información para un interés particular. </t>
  </si>
  <si>
    <t>Un Funcionario de la UCundinamarca ofrece o entrega una dádiva o una comisión para que se emita el concepto juridico antes ó después del tiempo estipulado violando los lineamientos para la solicitud de requerimientos contractuales y otros de competencia de la dirección Jurídica</t>
  </si>
  <si>
    <t>Abogado Asesor de la UCundinamarca</t>
  </si>
  <si>
    <t>El Abogado Asesor de la UCundinamarca ofrece o entrega una dádiva o una comisión para emitir el concepto juridico antes ó después del tiempo estipulado violando los lineamientos para la solicitud de requerimientos contractuales y otros de competencia de la dirección Jurídica</t>
  </si>
  <si>
    <t xml:space="preserve">Un Directivo  de la UCundinamarca solicita una dádiva o una comisión para elaborar pronunciamiento técnico y remitir respuesta en benefico de un tercero </t>
  </si>
  <si>
    <t>Directivo de la UCundinamarca</t>
  </si>
  <si>
    <t>Un tercero ofrece o entrega una dádiva al Abogado Asesor Apoderado de la UCundinamarca para no cumplir o impedir con una defensa técnica adecuada en desarrollo del proceso en cualquiera de sus etapas</t>
  </si>
  <si>
    <t>Abogado Asesor Apoderado de la UCundinamarca</t>
  </si>
  <si>
    <t xml:space="preserve">Un Funcionario de la UCundinamarca solicita una dádiva o una comisión para no registrar el total de propuestas presentadas en el proceso de contratación en desarrollo y dar una ventaja indebida a un tercero externo participante. </t>
  </si>
  <si>
    <t>1. Aplicar el procedimiento de debida diligencia</t>
  </si>
  <si>
    <t>GESTIÓN JURÍDICA</t>
  </si>
  <si>
    <t>SISTEMAS Y TECNOLOGÍA</t>
  </si>
  <si>
    <t>Reducción de la capacidad de innovación por desconfianza en la gestión de la UCundinamarca</t>
  </si>
  <si>
    <t>El Gestor de sistemas y tecnología  recibe o solicite dádivas de un invitado presencial o virtual (VPN) a las instalaciones de la UCundinamarca, para que pueda acceder algún sistema(s) de información de la entidad (aplicativos, plataformas, correos, sistemas de información geograficos, etc.), para vulnerar la plataforma</t>
  </si>
  <si>
    <t>Que un Tercero invitado presencial o virtual (VPN) a las instalaciones de la UCundinamarca, ofrezca dádivas o comisiones para poder acceder a algún sistema(s) de información de la entidad (aplicativos, plataformas, correos, sistemas de información geograficos, etc.), para vulnerar la plataforma</t>
  </si>
  <si>
    <t xml:space="preserve">Las solicitudes serán recibidas a través de la Mesa de Servicio.
Especificación de los requerimiento técnicos, adémas de garantizar la pluralidad de los oferentes. </t>
  </si>
  <si>
    <t xml:space="preserve">
Los proyectos surgen por necesidades identificadas en procesos de mantenimientos correctivos. </t>
  </si>
  <si>
    <t>Ejecutar las actividades de acuerdo con lo establecido en la Lista de verificación de actividades, como en las actividades en el Instructivo Soporte, Mantenimiento y Monitoreo a La Infraestructura de Red y Recursos Tecnológicos y sobre el orden del cronograma</t>
  </si>
  <si>
    <t xml:space="preserve">
Los accesos a VPN son avalados únicamente por el Director de Sistemas y Tecnología y por el responsable del proceso. </t>
  </si>
  <si>
    <t xml:space="preserve">Acceder fisca o remotamente a los dispositivos de red involucrados con la
falla. </t>
  </si>
  <si>
    <t xml:space="preserve">Firma de acuerdo de confidencialidad. 
Capacitación previa a los gestores sobre el uso y manejo de las operaciones que se realizan desde la Dirección. </t>
  </si>
  <si>
    <t xml:space="preserve">Las necesidades deben obedecer por lo menos a un Procedimiento Documentado. </t>
  </si>
  <si>
    <t>Procedimiento para la solicitud de desarrollo tecnologico. Mesa de servicio.</t>
  </si>
  <si>
    <t>¿La solicitud fue resuelta con éxito?</t>
  </si>
  <si>
    <t xml:space="preserve">
El Director o Jefe de Área es quien decide los accesos a los sistemas de tecnología. </t>
  </si>
  <si>
    <t>1. Aplicación del procedimiento de debida diligencia</t>
  </si>
  <si>
    <t xml:space="preserve">El Funcionario de la UCundinamarca a cargo de presentar la necesidades presupuestales de talento humano,  solicita o recibe dádivas de un interesado (socio de negocio - banco de proveedores)  con el fin de que el valor de las necesidades expuestas se ajusten a la capacidad economica como posible oferente. </t>
  </si>
  <si>
    <t xml:space="preserve">El Funcionario de la UCundinamarca a cargo de presentar la necesidades presupuestales de talento humano,  solicita o recibe dádivas por parte de uno o varios integrantes  del COUNFIS con el fin de aprobar el presupuesto inflado para este rubro y a su vez favorecer a un  interesado (socio de negocio - banco de proveedores) en el valor de las necesidades expuestas para que estas se ajusten a la capacidad economica como posible oferente. </t>
  </si>
  <si>
    <t xml:space="preserve">Un funcionario de la dirección de talento humano de la UCundinamarca  a cargo de realizar los estudios previos para la contratación de las necesidades de talento humano solicite o reciba dádivas de un oferente (socio de negocio - banco de proveedores), con el fin de que el valor de la propuesta económica sea mayor y se ajuste a la capacidad economica. </t>
  </si>
  <si>
    <t>El Directivo de Talento Humano de la UCundinamarca solicite o reciba dádivas del contratista, con el fin de ajustar la programación de los eventos de tal forma que éste se beneficie</t>
  </si>
  <si>
    <t>Perdida de la confianza y la capacidad de gestión institucional frente al personal administrativo de la UCundinamarca</t>
  </si>
  <si>
    <t>El Contratista  ofrezca o entregue dádivas al Directivo de Talento Humano de la UCundinamarca, con el fin de que ajuste la programación de los eventos  de capacitación de tal forma que se beneficie.</t>
  </si>
  <si>
    <t xml:space="preserve">Un candidato a contratista de la UCundinamarca ofrece y entrega una dádiva al  funcionario designado en Talento Humano para la recepción y verificación de los documentos requisito para la suscripción de la OPS para que este reciba los documentos incompletos o con inconsistencias. </t>
  </si>
  <si>
    <t>El contratista  ofrezca o entregue una dádiva al funcionario designado en Talento Humano para realizar la aprobacion de las polizas de la UCundinamarca, con el fin de que este apruebe las polizas sin que estas se hallan adquirido legalmente y no gocen del respaldo por las entidades que las expiden a nivel nacional</t>
  </si>
  <si>
    <t xml:space="preserve">El Funcionario de Talento Humano de la UCundinamarca pide y recibe una dádiva o favor personal por parte de un docente ocasional para recepcionar los soportes y requisitos de contratación. </t>
  </si>
  <si>
    <t>Tercero Docente Ocasional de la UCundinamarca</t>
  </si>
  <si>
    <t>El Funcionario de Talento Humano de la UCundinamarca a cargo de hacer las afiliaciones del personal solicite o reciba dádivas de un asesor de una entidad prestadora de servicios de seguridad social (EPS, AFP, AFC), con el pretexto de continuar vinculados con la entidad o proporcionar nuevas afiliaciones.</t>
  </si>
  <si>
    <t>Un asesor de una entidad prestadora de servicio de seguridad social (EPS, AFP, AFC) entrege u ofrezca dádivas al Funcionario de Talento Humano de la UCundinamarca , para poder recibir más afiliaciones o poder continuar vinculados con la entidad</t>
  </si>
  <si>
    <t xml:space="preserve">El Funcionario o contratista de la UCundinamarca que presente un accidente, entregue u ofrezca dádivas a un asesor de la ARL, para que altere la calificación de origen del evento como el reporte o informe final del accidente. </t>
  </si>
  <si>
    <t>Que el asesor de la ARL reciba o solicite dádivas de unFuncionario o contratista de la UCundinamarca que haya presentado un accidente, para que altere la calificación de origen del evento como el reporte o informe final del accidente.</t>
  </si>
  <si>
    <t xml:space="preserve">El o los Funcionario(s) designado(s) en Talento Humano solicitan ó reciben una dádiva o favor personal de un representante de la alta dirección y/o directivos para realizar la vinculación (cualquier modalidad de selección y vinculación) de la UCundinamarca para que realicen el proceso de contratación de una persona o docente sin el cumplimiento de los requisitos exigidos para el cargo o actividad a desarrollar. </t>
  </si>
  <si>
    <t>1. Apropiación y adopción de valores y principios institucionales. 
2. Desarrollo del reto de integridad actualizado con la gestión antisobormo. 
3. Fortalecimiento del botón "Yo Denuncio". 
4. Fortalecimiento de la cultura de integridad y transparencia.</t>
  </si>
  <si>
    <t xml:space="preserve">1. Apropiación y adopción de valores y principios institucionales. 
2. Desarrollo del reto de integridad actualizado con la gestión antisobormo. 
3. Fortalecimiento del botón "Yo Denuncio". 
4. Fortalecimiento de la cultura de integridad y transparencia.
5. Aplicación del procedimiento de debida diligencia. </t>
  </si>
  <si>
    <t>Para todos los procesos, se tiene como "control adicional requerido" el Programa de fortalecimiento de la denuncia y reporte de posibles hechos de soborno en la Universidad de Cundinamarca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</si>
</sst>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b/>
      <sz val="14"/>
      <color theme="1"/>
      <name val="Calibri"/>
      <family val="2"/>
      <scheme val="minor"/>
    </font>
    <font>
      <b/>
      <sz val="14"/>
      <name val="Calibri"/>
      <family val="2"/>
      <scheme val="minor"/>
    </font>
    <font>
      <sz val="14"/>
      <color theme="1"/>
      <name val="Calibri"/>
      <family val="2"/>
      <scheme val="minor"/>
    </font>
    <font>
      <sz val="11"/>
      <name val="Arial"/>
      <family val="2"/>
    </font>
    <font>
      <b/>
      <sz val="11"/>
      <name val="Arial"/>
      <family val="2"/>
    </font>
    <font>
      <sz val="10"/>
      <name val="Arial"/>
      <family val="2"/>
    </font>
    <font>
      <sz val="11"/>
      <color rgb="FF000000"/>
      <name val="Calibri"/>
      <family val="2"/>
    </font>
    <font>
      <b/>
      <sz val="11"/>
      <color theme="0"/>
      <name val="Arial"/>
      <family val="2"/>
    </font>
    <font>
      <sz val="10"/>
      <color theme="1"/>
      <name val="Arial"/>
      <family val="2"/>
    </font>
    <font>
      <b/>
      <sz val="11"/>
      <color rgb="FFFFFFFF"/>
      <name val="Arial"/>
      <family val="2"/>
    </font>
    <font>
      <u/>
      <sz val="11"/>
      <color theme="1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12507"/>
        <bgColor rgb="FFDCE6F2"/>
      </patternFill>
    </fill>
    <fill>
      <patternFill patternType="solid">
        <fgColor rgb="FF012507"/>
        <bgColor indexed="64"/>
      </patternFill>
    </fill>
    <fill>
      <patternFill patternType="solid">
        <fgColor rgb="FFFFFFFF"/>
        <bgColor rgb="FFFFFFFF"/>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auto="1"/>
      </bottom>
      <diagonal/>
    </border>
    <border>
      <left/>
      <right/>
      <top style="thin">
        <color indexed="64"/>
      </top>
      <bottom style="double">
        <color auto="1"/>
      </bottom>
      <diagonal/>
    </border>
    <border>
      <left/>
      <right style="thin">
        <color indexed="64"/>
      </right>
      <top style="thin">
        <color indexed="64"/>
      </top>
      <bottom style="double">
        <color auto="1"/>
      </bottom>
      <diagonal/>
    </border>
    <border>
      <left style="thin">
        <color indexed="64"/>
      </left>
      <right/>
      <top style="thin">
        <color indexed="64"/>
      </top>
      <bottom/>
      <diagonal/>
    </border>
    <border>
      <left/>
      <right style="thin">
        <color indexed="64"/>
      </right>
      <top style="thin">
        <color indexed="64"/>
      </top>
      <bottom/>
      <diagonal/>
    </border>
    <border>
      <left style="double">
        <color auto="1"/>
      </left>
      <right/>
      <top style="double">
        <color auto="1"/>
      </top>
      <bottom style="hair">
        <color auto="1"/>
      </bottom>
      <diagonal/>
    </border>
    <border>
      <left/>
      <right/>
      <top style="double">
        <color auto="1"/>
      </top>
      <bottom style="hair">
        <color auto="1"/>
      </bottom>
      <diagonal/>
    </border>
    <border>
      <left/>
      <right style="thin">
        <color indexed="64"/>
      </right>
      <top style="double">
        <color auto="1"/>
      </top>
      <bottom style="hair">
        <color auto="1"/>
      </bottom>
      <diagonal/>
    </border>
    <border>
      <left style="thin">
        <color indexed="64"/>
      </left>
      <right/>
      <top/>
      <bottom/>
      <diagonal/>
    </border>
    <border>
      <left/>
      <right style="thin">
        <color indexed="64"/>
      </right>
      <top/>
      <bottom/>
      <diagonal/>
    </border>
    <border>
      <left style="double">
        <color auto="1"/>
      </left>
      <right/>
      <top style="hair">
        <color auto="1"/>
      </top>
      <bottom/>
      <diagonal/>
    </border>
    <border>
      <left/>
      <right style="hair">
        <color auto="1"/>
      </right>
      <top style="hair">
        <color auto="1"/>
      </top>
      <bottom/>
      <diagonal/>
    </border>
    <border>
      <left style="hair">
        <color auto="1"/>
      </left>
      <right/>
      <top style="hair">
        <color auto="1"/>
      </top>
      <bottom/>
      <diagonal/>
    </border>
    <border>
      <left/>
      <right/>
      <top style="hair">
        <color auto="1"/>
      </top>
      <bottom/>
      <diagonal/>
    </border>
    <border>
      <left style="double">
        <color auto="1"/>
      </left>
      <right/>
      <top/>
      <bottom style="double">
        <color auto="1"/>
      </bottom>
      <diagonal/>
    </border>
    <border>
      <left/>
      <right style="hair">
        <color auto="1"/>
      </right>
      <top/>
      <bottom style="double">
        <color auto="1"/>
      </bottom>
      <diagonal/>
    </border>
    <border>
      <left style="hair">
        <color auto="1"/>
      </left>
      <right/>
      <top/>
      <bottom style="double">
        <color auto="1"/>
      </bottom>
      <diagonal/>
    </border>
    <border>
      <left/>
      <right/>
      <top/>
      <bottom style="double">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auto="1"/>
      </top>
      <bottom style="thin">
        <color indexed="64"/>
      </bottom>
      <diagonal/>
    </border>
    <border>
      <left/>
      <right style="thin">
        <color indexed="64"/>
      </right>
      <top style="double">
        <color auto="1"/>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double">
        <color auto="1"/>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theme="0"/>
      </top>
      <bottom style="thin">
        <color theme="0"/>
      </bottom>
      <diagonal/>
    </border>
    <border>
      <left style="thin">
        <color theme="0"/>
      </left>
      <right/>
      <top style="thin">
        <color indexed="64"/>
      </top>
      <bottom style="thin">
        <color indexed="64"/>
      </bottom>
      <diagonal/>
    </border>
    <border>
      <left style="thin">
        <color indexed="64"/>
      </left>
      <right style="thin">
        <color indexed="64"/>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right style="hair">
        <color auto="1"/>
      </right>
      <top/>
      <bottom/>
      <diagonal/>
    </border>
    <border>
      <left/>
      <right style="thin">
        <color indexed="64"/>
      </right>
      <top style="thin">
        <color theme="0"/>
      </top>
      <bottom/>
      <diagonal/>
    </border>
    <border>
      <left style="double">
        <color auto="1"/>
      </left>
      <right/>
      <top/>
      <bottom/>
      <diagonal/>
    </border>
    <border>
      <left style="thin">
        <color theme="0"/>
      </left>
      <right style="thin">
        <color theme="0"/>
      </right>
      <top style="thin">
        <color theme="0"/>
      </top>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s>
  <cellStyleXfs count="3">
    <xf numFmtId="0" fontId="0" fillId="0" borderId="0"/>
    <xf numFmtId="0" fontId="7" fillId="0" borderId="0"/>
    <xf numFmtId="0" fontId="11" fillId="0" borderId="0" applyNumberFormat="0" applyFill="0" applyBorder="0" applyAlignment="0" applyProtection="0"/>
  </cellStyleXfs>
  <cellXfs count="194">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3" fillId="0" borderId="0" xfId="0" applyFont="1" applyAlignment="1">
      <alignment vertical="center"/>
    </xf>
    <xf numFmtId="164" fontId="3" fillId="0" borderId="1" xfId="0" applyNumberFormat="1" applyFont="1" applyBorder="1" applyAlignment="1">
      <alignment horizontal="right"/>
    </xf>
    <xf numFmtId="0" fontId="3" fillId="0" borderId="1" xfId="0" applyFont="1" applyBorder="1" applyAlignment="1">
      <alignment horizontal="center" vertical="center"/>
    </xf>
    <xf numFmtId="164" fontId="3"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xf numFmtId="0" fontId="5" fillId="2" borderId="2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3" borderId="24" xfId="0" applyFont="1" applyFill="1" applyBorder="1" applyAlignment="1" applyProtection="1">
      <alignment horizontal="center" vertical="center" wrapText="1"/>
      <protection locked="0"/>
    </xf>
    <xf numFmtId="0" fontId="5" fillId="3" borderId="27" xfId="0" applyFont="1" applyFill="1" applyBorder="1" applyAlignment="1" applyProtection="1">
      <alignment horizontal="center" vertical="center" wrapText="1"/>
      <protection locked="0"/>
    </xf>
    <xf numFmtId="0" fontId="4" fillId="3" borderId="1" xfId="0" applyFont="1" applyFill="1" applyBorder="1" applyAlignment="1">
      <alignment horizontal="center" vertical="center" wrapText="1"/>
    </xf>
    <xf numFmtId="0" fontId="5" fillId="3"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4" fillId="0" borderId="1" xfId="0" applyFont="1" applyBorder="1" applyAlignment="1">
      <alignment horizontal="justify" vertical="center" wrapText="1"/>
    </xf>
    <xf numFmtId="0" fontId="4" fillId="0" borderId="1" xfId="0" quotePrefix="1" applyFont="1" applyBorder="1" applyAlignment="1">
      <alignment horizontal="justify" vertical="center" wrapText="1"/>
    </xf>
    <xf numFmtId="0" fontId="4" fillId="0" borderId="1" xfId="0" applyFont="1" applyBorder="1" applyAlignment="1">
      <alignment horizontal="center" vertical="center" wrapText="1"/>
    </xf>
    <xf numFmtId="0" fontId="6" fillId="0" borderId="1" xfId="0" applyFont="1" applyBorder="1" applyAlignment="1">
      <alignment horizontal="justify" vertical="center" wrapText="1"/>
    </xf>
    <xf numFmtId="49" fontId="4" fillId="0" borderId="1" xfId="0" applyNumberFormat="1" applyFont="1" applyBorder="1" applyAlignment="1">
      <alignment horizontal="justify" vertical="center" wrapText="1"/>
    </xf>
    <xf numFmtId="49" fontId="4" fillId="0" borderId="1" xfId="0" quotePrefix="1" applyNumberFormat="1" applyFont="1" applyBorder="1" applyAlignment="1">
      <alignment horizontal="justify" vertical="center" wrapText="1"/>
    </xf>
    <xf numFmtId="0" fontId="4" fillId="0" borderId="0" xfId="0" applyFont="1" applyAlignment="1">
      <alignment horizontal="justify" vertical="center" wrapText="1"/>
    </xf>
    <xf numFmtId="49" fontId="4" fillId="0" borderId="0" xfId="0" applyNumberFormat="1" applyFont="1"/>
    <xf numFmtId="0" fontId="4" fillId="0" borderId="0" xfId="0" applyFont="1" applyAlignment="1">
      <alignment horizontal="center" vertical="center"/>
    </xf>
    <xf numFmtId="0" fontId="5" fillId="2" borderId="27" xfId="0" applyFont="1" applyFill="1" applyBorder="1" applyAlignment="1">
      <alignment horizontal="center" vertical="center" wrapText="1"/>
    </xf>
    <xf numFmtId="0" fontId="4" fillId="0" borderId="19" xfId="0" applyFont="1" applyBorder="1" applyAlignment="1">
      <alignment horizontal="center" vertical="center" wrapText="1"/>
    </xf>
    <xf numFmtId="0" fontId="4" fillId="0" borderId="18" xfId="0" applyFont="1" applyBorder="1" applyAlignment="1">
      <alignment horizontal="center" vertical="center" wrapText="1"/>
    </xf>
    <xf numFmtId="0" fontId="4" fillId="3" borderId="1" xfId="0" applyFont="1" applyFill="1" applyBorder="1" applyAlignment="1" applyProtection="1">
      <alignment horizontal="justify" vertical="center" wrapText="1"/>
      <protection locked="0"/>
    </xf>
    <xf numFmtId="0" fontId="0" fillId="0" borderId="1" xfId="0" applyBorder="1" applyAlignment="1">
      <alignment horizontal="justify" vertical="center" wrapText="1"/>
    </xf>
    <xf numFmtId="0" fontId="0" fillId="0" borderId="1" xfId="0" applyBorder="1"/>
    <xf numFmtId="0" fontId="0" fillId="0" borderId="1" xfId="0" applyBorder="1" applyAlignment="1">
      <alignment vertical="center" wrapText="1"/>
    </xf>
    <xf numFmtId="0" fontId="0" fillId="0" borderId="1" xfId="0" applyBorder="1" applyAlignment="1">
      <alignment vertical="center"/>
    </xf>
    <xf numFmtId="0" fontId="0" fillId="0" borderId="1" xfId="0" applyBorder="1" applyAlignment="1">
      <alignment wrapText="1"/>
    </xf>
    <xf numFmtId="0" fontId="4" fillId="6" borderId="29" xfId="0" applyFont="1" applyFill="1" applyBorder="1" applyAlignment="1">
      <alignment horizontal="justify" vertical="center" wrapText="1"/>
    </xf>
    <xf numFmtId="0" fontId="4" fillId="0" borderId="29" xfId="0" applyFont="1" applyBorder="1" applyAlignment="1">
      <alignment horizontal="justify" vertical="center" wrapText="1"/>
    </xf>
    <xf numFmtId="0" fontId="4" fillId="0" borderId="30" xfId="0" applyFont="1" applyBorder="1" applyAlignment="1">
      <alignment horizontal="justify" vertical="center" wrapText="1"/>
    </xf>
    <xf numFmtId="0" fontId="9" fillId="0" borderId="1" xfId="0" applyFont="1" applyBorder="1" applyAlignment="1">
      <alignment horizontal="justify" vertical="center" wrapText="1"/>
    </xf>
    <xf numFmtId="0" fontId="9" fillId="0" borderId="1" xfId="0" applyFont="1" applyBorder="1" applyAlignment="1">
      <alignment horizontal="left" vertical="center" wrapText="1"/>
    </xf>
    <xf numFmtId="49" fontId="9" fillId="0" borderId="1" xfId="0" quotePrefix="1" applyNumberFormat="1" applyFont="1" applyBorder="1" applyAlignment="1">
      <alignment horizontal="left" vertical="center" wrapText="1"/>
    </xf>
    <xf numFmtId="0" fontId="10" fillId="5" borderId="1" xfId="0" applyFont="1" applyFill="1" applyBorder="1" applyAlignment="1">
      <alignment horizontal="center" vertical="center" wrapText="1"/>
    </xf>
    <xf numFmtId="0" fontId="4" fillId="3" borderId="32" xfId="0" applyFont="1" applyFill="1" applyBorder="1" applyAlignment="1" applyProtection="1">
      <alignment horizontal="center" vertical="center" wrapText="1"/>
      <protection locked="0"/>
    </xf>
    <xf numFmtId="0" fontId="4" fillId="0" borderId="32" xfId="0" applyFont="1" applyBorder="1" applyAlignment="1">
      <alignment horizontal="center" vertical="center" wrapText="1"/>
    </xf>
    <xf numFmtId="0" fontId="8" fillId="5" borderId="24"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14" xfId="0" applyFont="1" applyFill="1" applyBorder="1" applyAlignment="1">
      <alignment vertical="center" wrapText="1"/>
    </xf>
    <xf numFmtId="1" fontId="3" fillId="0" borderId="1" xfId="0" applyNumberFormat="1" applyFont="1" applyBorder="1" applyAlignment="1">
      <alignment horizontal="right"/>
    </xf>
    <xf numFmtId="0" fontId="4" fillId="0" borderId="32" xfId="0" applyFont="1" applyBorder="1" applyAlignment="1">
      <alignment horizontal="justify" vertical="center" wrapText="1"/>
    </xf>
    <xf numFmtId="0" fontId="5" fillId="3" borderId="22" xfId="0" applyFont="1" applyFill="1" applyBorder="1" applyAlignment="1">
      <alignment horizontal="center" vertical="center" wrapText="1"/>
    </xf>
    <xf numFmtId="0" fontId="8" fillId="5" borderId="34" xfId="0" applyFont="1" applyFill="1" applyBorder="1" applyAlignment="1">
      <alignment horizontal="center" vertical="center" wrapText="1"/>
    </xf>
    <xf numFmtId="0" fontId="6" fillId="0" borderId="32" xfId="0" applyFont="1" applyBorder="1" applyAlignment="1">
      <alignment horizontal="justify" vertical="center" wrapText="1"/>
    </xf>
    <xf numFmtId="0" fontId="4" fillId="3" borderId="21" xfId="0" applyFont="1" applyFill="1" applyBorder="1" applyAlignment="1" applyProtection="1">
      <alignment horizontal="center" vertical="center" wrapText="1"/>
      <protection locked="0"/>
    </xf>
    <xf numFmtId="0" fontId="4" fillId="0" borderId="32" xfId="0" applyFont="1" applyBorder="1" applyAlignment="1">
      <alignment vertical="center" wrapText="1"/>
    </xf>
    <xf numFmtId="0" fontId="0" fillId="0" borderId="32" xfId="0" applyBorder="1"/>
    <xf numFmtId="0" fontId="5" fillId="0" borderId="20" xfId="0" applyFont="1" applyBorder="1" applyAlignment="1">
      <alignment horizontal="center" vertical="center" wrapText="1"/>
    </xf>
    <xf numFmtId="0" fontId="5" fillId="3" borderId="22" xfId="0" applyFont="1" applyFill="1" applyBorder="1" applyAlignment="1">
      <alignment vertical="center" wrapText="1"/>
    </xf>
    <xf numFmtId="0" fontId="4" fillId="0" borderId="32" xfId="0" quotePrefix="1" applyFont="1" applyBorder="1" applyAlignment="1">
      <alignment horizontal="justify" vertical="center" wrapText="1"/>
    </xf>
    <xf numFmtId="0" fontId="4" fillId="0" borderId="31" xfId="0" applyFont="1" applyBorder="1" applyAlignment="1">
      <alignment vertical="center" wrapText="1"/>
    </xf>
    <xf numFmtId="0" fontId="5" fillId="2" borderId="5"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3" borderId="5" xfId="0" applyFont="1" applyFill="1" applyBorder="1" applyAlignment="1" applyProtection="1">
      <alignment horizontal="center" vertical="center" wrapText="1"/>
      <protection locked="0"/>
    </xf>
    <xf numFmtId="0" fontId="5" fillId="3" borderId="39" xfId="0" applyFont="1" applyFill="1" applyBorder="1" applyAlignment="1" applyProtection="1">
      <alignment horizontal="center" vertical="center" wrapText="1"/>
      <protection locked="0"/>
    </xf>
    <xf numFmtId="0" fontId="4" fillId="3" borderId="31"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3" borderId="31" xfId="0" applyFont="1" applyFill="1" applyBorder="1" applyAlignment="1" applyProtection="1">
      <alignment horizontal="center" vertical="center" wrapText="1"/>
      <protection locked="0"/>
    </xf>
    <xf numFmtId="0" fontId="4" fillId="3" borderId="33"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4" fillId="0" borderId="26" xfId="0" applyFont="1" applyBorder="1" applyAlignment="1">
      <alignment horizontal="justify" vertical="center" wrapText="1"/>
    </xf>
    <xf numFmtId="0" fontId="8" fillId="4" borderId="15" xfId="0" applyFont="1" applyFill="1" applyBorder="1" applyAlignment="1">
      <alignment vertical="center" wrapText="1"/>
    </xf>
    <xf numFmtId="0" fontId="8" fillId="4" borderId="13" xfId="0" applyFont="1" applyFill="1" applyBorder="1" applyAlignment="1">
      <alignment vertical="center" wrapText="1"/>
    </xf>
    <xf numFmtId="1" fontId="3" fillId="0" borderId="0" xfId="0" applyNumberFormat="1" applyFont="1" applyAlignment="1">
      <alignment vertical="center"/>
    </xf>
    <xf numFmtId="0" fontId="4" fillId="0" borderId="1" xfId="0" applyFont="1" applyBorder="1" applyAlignment="1">
      <alignment vertical="center" wrapText="1"/>
    </xf>
    <xf numFmtId="0" fontId="5" fillId="2" borderId="10"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11" xfId="0" applyFont="1" applyFill="1" applyBorder="1" applyAlignment="1">
      <alignment horizontal="center" vertical="center" wrapText="1"/>
    </xf>
    <xf numFmtId="0" fontId="5" fillId="0" borderId="25" xfId="0" applyFont="1" applyBorder="1" applyAlignment="1">
      <alignment horizontal="center" vertical="center" wrapText="1"/>
    </xf>
    <xf numFmtId="0" fontId="5" fillId="0" borderId="0" xfId="0" applyFont="1" applyAlignment="1">
      <alignment horizontal="center" vertical="center" wrapText="1"/>
    </xf>
    <xf numFmtId="0" fontId="4" fillId="3" borderId="32" xfId="0" applyFont="1" applyFill="1" applyBorder="1" applyAlignment="1" applyProtection="1">
      <alignment horizontal="justify" vertical="center" wrapText="1"/>
      <protection locked="0"/>
    </xf>
    <xf numFmtId="0" fontId="4" fillId="3" borderId="32" xfId="0" applyFont="1" applyFill="1" applyBorder="1" applyAlignment="1" applyProtection="1">
      <alignment horizontal="left" vertical="center" wrapText="1"/>
      <protection locked="0"/>
    </xf>
    <xf numFmtId="0" fontId="8" fillId="5" borderId="43" xfId="0" applyFont="1" applyFill="1" applyBorder="1" applyAlignment="1">
      <alignment horizontal="center" vertical="center" wrapText="1"/>
    </xf>
    <xf numFmtId="14" fontId="6" fillId="0" borderId="1" xfId="0" quotePrefix="1" applyNumberFormat="1" applyFont="1" applyBorder="1" applyAlignment="1">
      <alignment vertical="center" wrapText="1"/>
    </xf>
    <xf numFmtId="0" fontId="6" fillId="0" borderId="1" xfId="0" quotePrefix="1" applyFont="1" applyBorder="1" applyAlignment="1">
      <alignment vertical="center" wrapText="1"/>
    </xf>
    <xf numFmtId="0" fontId="4" fillId="3" borderId="32" xfId="0" applyFont="1" applyFill="1" applyBorder="1" applyAlignment="1">
      <alignment horizontal="center" vertical="center" wrapText="1"/>
    </xf>
    <xf numFmtId="0" fontId="4" fillId="3" borderId="1" xfId="0" applyFont="1" applyFill="1" applyBorder="1" applyAlignment="1" applyProtection="1">
      <alignment horizontal="left" vertical="center" wrapText="1"/>
      <protection locked="0"/>
    </xf>
    <xf numFmtId="0" fontId="6" fillId="0" borderId="31" xfId="0" quotePrefix="1" applyFont="1" applyBorder="1" applyAlignment="1">
      <alignment horizontal="justify" vertical="center" wrapText="1"/>
    </xf>
    <xf numFmtId="14" fontId="6" fillId="0" borderId="31" xfId="0" quotePrefix="1" applyNumberFormat="1" applyFont="1" applyBorder="1" applyAlignment="1">
      <alignment vertical="center" wrapText="1"/>
    </xf>
    <xf numFmtId="0" fontId="6" fillId="0" borderId="31" xfId="0" quotePrefix="1" applyFont="1" applyBorder="1" applyAlignment="1">
      <alignment vertical="center" wrapText="1"/>
    </xf>
    <xf numFmtId="0" fontId="4" fillId="0" borderId="34" xfId="0" applyFont="1" applyBorder="1"/>
    <xf numFmtId="0" fontId="4" fillId="0" borderId="31" xfId="0" applyFont="1" applyBorder="1" applyAlignment="1">
      <alignment horizontal="justify" vertical="center" wrapText="1"/>
    </xf>
    <xf numFmtId="0" fontId="4" fillId="0" borderId="32" xfId="0" applyFont="1" applyBorder="1" applyAlignment="1">
      <alignment horizontal="justify" vertical="center" wrapText="1"/>
    </xf>
    <xf numFmtId="0" fontId="0" fillId="0" borderId="31" xfId="0" applyBorder="1" applyAlignment="1">
      <alignment horizontal="justify" vertical="center" wrapText="1"/>
    </xf>
    <xf numFmtId="0" fontId="0" fillId="0" borderId="32" xfId="0" applyBorder="1" applyAlignment="1">
      <alignment horizontal="justify"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6"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0" fontId="9" fillId="0" borderId="31"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2" xfId="0" applyFont="1" applyBorder="1" applyAlignment="1">
      <alignment horizontal="center" vertical="center" wrapText="1"/>
    </xf>
    <xf numFmtId="0" fontId="4" fillId="0" borderId="1" xfId="0" applyFont="1" applyBorder="1" applyAlignment="1">
      <alignment horizontal="center" vertical="center" wrapText="1"/>
    </xf>
    <xf numFmtId="0" fontId="8" fillId="5" borderId="22"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8" fillId="5" borderId="23"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4" fillId="0" borderId="20" xfId="0" applyFont="1" applyBorder="1" applyAlignment="1" applyProtection="1">
      <alignment horizontal="justify" vertical="center" wrapText="1"/>
      <protection locked="0"/>
    </xf>
    <xf numFmtId="0" fontId="4" fillId="0" borderId="25" xfId="0" applyFont="1" applyBorder="1" applyAlignment="1" applyProtection="1">
      <alignment horizontal="justify" vertical="center" wrapText="1"/>
      <protection locked="0"/>
    </xf>
    <xf numFmtId="0" fontId="4" fillId="0" borderId="21" xfId="0" applyFont="1" applyBorder="1" applyAlignment="1" applyProtection="1">
      <alignment horizontal="justify" vertical="center" wrapText="1"/>
      <protection locked="0"/>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8" fillId="5" borderId="7"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3" borderId="6" xfId="0" applyFont="1" applyFill="1" applyBorder="1" applyAlignment="1" applyProtection="1">
      <alignment horizontal="center" vertical="center" wrapText="1"/>
      <protection locked="0"/>
    </xf>
    <xf numFmtId="0" fontId="4" fillId="3" borderId="21" xfId="0" applyFont="1" applyFill="1" applyBorder="1" applyAlignment="1" applyProtection="1">
      <alignment horizontal="center" vertical="center" wrapText="1"/>
      <protection locked="0"/>
    </xf>
    <xf numFmtId="14" fontId="6" fillId="0" borderId="36" xfId="0" quotePrefix="1" applyNumberFormat="1" applyFont="1" applyBorder="1" applyAlignment="1">
      <alignment horizontal="justify" vertical="center" wrapText="1"/>
    </xf>
    <xf numFmtId="14" fontId="6" fillId="0" borderId="32" xfId="0" quotePrefix="1" applyNumberFormat="1" applyFont="1" applyBorder="1" applyAlignment="1">
      <alignment horizontal="justify" vertical="center" wrapText="1"/>
    </xf>
    <xf numFmtId="0" fontId="9" fillId="0" borderId="31" xfId="0" applyFont="1" applyBorder="1" applyAlignment="1">
      <alignment horizontal="justify" vertical="center" wrapText="1"/>
    </xf>
    <xf numFmtId="0" fontId="9" fillId="0" borderId="32" xfId="0" applyFont="1" applyBorder="1" applyAlignment="1">
      <alignment horizontal="justify" vertical="center" wrapText="1"/>
    </xf>
    <xf numFmtId="0" fontId="6" fillId="0" borderId="36" xfId="0" quotePrefix="1" applyFont="1" applyBorder="1" applyAlignment="1">
      <alignment horizontal="justify" vertical="center" wrapText="1"/>
    </xf>
    <xf numFmtId="0" fontId="6" fillId="0" borderId="32" xfId="0" quotePrefix="1" applyFont="1" applyBorder="1" applyAlignment="1">
      <alignment horizontal="justify" vertical="center" wrapText="1"/>
    </xf>
    <xf numFmtId="0" fontId="6" fillId="0" borderId="36" xfId="0" applyFont="1" applyBorder="1" applyAlignment="1">
      <alignment horizontal="center" vertical="center" wrapText="1"/>
    </xf>
    <xf numFmtId="0" fontId="6" fillId="0" borderId="32" xfId="0" applyFont="1" applyBorder="1" applyAlignment="1">
      <alignment horizontal="center" vertical="center" wrapText="1"/>
    </xf>
    <xf numFmtId="14" fontId="8" fillId="5" borderId="37" xfId="0" applyNumberFormat="1" applyFont="1" applyFill="1" applyBorder="1" applyAlignment="1">
      <alignment horizontal="center" vertical="center" wrapText="1"/>
    </xf>
    <xf numFmtId="0" fontId="8" fillId="5" borderId="38" xfId="0" applyFont="1" applyFill="1" applyBorder="1" applyAlignment="1">
      <alignment horizontal="center" vertical="center" wrapText="1"/>
    </xf>
    <xf numFmtId="0" fontId="0" fillId="0" borderId="33" xfId="0" applyBorder="1" applyAlignment="1">
      <alignment horizontal="justify" vertical="center"/>
    </xf>
    <xf numFmtId="0" fontId="0" fillId="0" borderId="32" xfId="0" applyBorder="1" applyAlignment="1">
      <alignment horizontal="justify" vertical="center"/>
    </xf>
    <xf numFmtId="0" fontId="4" fillId="0" borderId="33" xfId="0" applyFont="1" applyBorder="1" applyAlignment="1">
      <alignment horizontal="center" vertical="center" wrapText="1"/>
    </xf>
    <xf numFmtId="0" fontId="0" fillId="0" borderId="31" xfId="0" applyBorder="1" applyAlignment="1">
      <alignment horizontal="justify" vertical="center"/>
    </xf>
    <xf numFmtId="0" fontId="4" fillId="3" borderId="31" xfId="0" applyFont="1" applyFill="1" applyBorder="1" applyAlignment="1" applyProtection="1">
      <alignment horizontal="center" vertical="center" wrapText="1"/>
      <protection locked="0"/>
    </xf>
    <xf numFmtId="0" fontId="4" fillId="3" borderId="32" xfId="0" applyFont="1" applyFill="1" applyBorder="1" applyAlignment="1" applyProtection="1">
      <alignment horizontal="center" vertical="center" wrapText="1"/>
      <protection locked="0"/>
    </xf>
    <xf numFmtId="0" fontId="4" fillId="0" borderId="36" xfId="0" applyFont="1" applyBorder="1" applyAlignment="1">
      <alignment horizontal="justify" vertical="center" wrapText="1"/>
    </xf>
    <xf numFmtId="0" fontId="0" fillId="0" borderId="36" xfId="0" applyBorder="1" applyAlignment="1">
      <alignment horizontal="justify" vertical="center" wrapText="1"/>
    </xf>
    <xf numFmtId="0" fontId="4" fillId="3" borderId="33" xfId="0" applyFont="1" applyFill="1" applyBorder="1" applyAlignment="1" applyProtection="1">
      <alignment horizontal="center" vertical="center" wrapText="1"/>
      <protection locked="0"/>
    </xf>
    <xf numFmtId="0" fontId="0" fillId="0" borderId="33" xfId="0" applyBorder="1" applyAlignment="1">
      <alignment horizontal="center" vertical="center" wrapText="1"/>
    </xf>
    <xf numFmtId="0" fontId="0" fillId="0" borderId="32" xfId="0" applyBorder="1" applyAlignment="1">
      <alignment horizontal="center" vertical="center" wrapText="1"/>
    </xf>
    <xf numFmtId="14" fontId="8" fillId="5" borderId="35" xfId="0" applyNumberFormat="1" applyFont="1" applyFill="1" applyBorder="1" applyAlignment="1">
      <alignment horizontal="center" vertical="center" wrapText="1"/>
    </xf>
    <xf numFmtId="0" fontId="8" fillId="5" borderId="26" xfId="0" applyFont="1" applyFill="1" applyBorder="1" applyAlignment="1">
      <alignment horizontal="center" vertical="center" wrapText="1"/>
    </xf>
    <xf numFmtId="0" fontId="6" fillId="0" borderId="33" xfId="0" quotePrefix="1" applyFont="1" applyBorder="1" applyAlignment="1">
      <alignment horizontal="justify" vertical="center" wrapText="1"/>
    </xf>
    <xf numFmtId="0" fontId="5" fillId="0" borderId="22"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3" xfId="0" applyFont="1" applyBorder="1" applyAlignment="1">
      <alignment horizontal="center" vertical="center" wrapText="1"/>
    </xf>
    <xf numFmtId="0" fontId="4" fillId="0" borderId="31" xfId="0" quotePrefix="1" applyFont="1" applyBorder="1" applyAlignment="1">
      <alignment horizontal="justify" vertical="center" wrapText="1"/>
    </xf>
    <xf numFmtId="0" fontId="4" fillId="0" borderId="32" xfId="0" quotePrefix="1" applyFont="1" applyBorder="1" applyAlignment="1">
      <alignment horizontal="justify" vertical="center" wrapText="1"/>
    </xf>
    <xf numFmtId="14" fontId="6" fillId="0" borderId="33" xfId="0" quotePrefix="1" applyNumberFormat="1" applyFont="1" applyBorder="1" applyAlignment="1">
      <alignment horizontal="justify" vertical="center" wrapText="1"/>
    </xf>
    <xf numFmtId="14" fontId="8" fillId="5" borderId="34" xfId="0" applyNumberFormat="1" applyFont="1" applyFill="1" applyBorder="1" applyAlignment="1">
      <alignment horizontal="center" vertical="center" wrapText="1"/>
    </xf>
    <xf numFmtId="0" fontId="8" fillId="5" borderId="34" xfId="0" applyFont="1" applyFill="1" applyBorder="1" applyAlignment="1">
      <alignment horizontal="center" vertical="center" wrapText="1"/>
    </xf>
    <xf numFmtId="0" fontId="4" fillId="0" borderId="0" xfId="0" applyFont="1" applyAlignment="1">
      <alignment horizontal="center" vertical="center" wrapText="1"/>
    </xf>
    <xf numFmtId="0" fontId="4" fillId="0" borderId="40" xfId="0" applyFont="1" applyBorder="1" applyAlignment="1">
      <alignment horizontal="center" vertical="center" wrapText="1"/>
    </xf>
    <xf numFmtId="0" fontId="4" fillId="0" borderId="31" xfId="0" quotePrefix="1" applyFont="1" applyBorder="1" applyAlignment="1">
      <alignment horizontal="left" vertical="center" wrapText="1"/>
    </xf>
    <xf numFmtId="0" fontId="4" fillId="0" borderId="32" xfId="0" quotePrefix="1" applyFont="1" applyBorder="1" applyAlignment="1">
      <alignment horizontal="left" vertical="center" wrapText="1"/>
    </xf>
    <xf numFmtId="14" fontId="8" fillId="5" borderId="27" xfId="0" applyNumberFormat="1" applyFont="1" applyFill="1" applyBorder="1" applyAlignment="1">
      <alignment horizontal="center" vertical="center" wrapText="1"/>
    </xf>
    <xf numFmtId="0" fontId="4" fillId="0" borderId="33" xfId="0" quotePrefix="1" applyFont="1" applyBorder="1" applyAlignment="1">
      <alignment horizontal="left" vertical="center" wrapText="1"/>
    </xf>
    <xf numFmtId="0" fontId="4" fillId="0" borderId="33" xfId="0" applyFont="1" applyBorder="1" applyAlignment="1">
      <alignment horizontal="justify" vertical="center" wrapText="1"/>
    </xf>
    <xf numFmtId="0" fontId="4" fillId="0" borderId="33" xfId="0" quotePrefix="1" applyFont="1" applyBorder="1" applyAlignment="1">
      <alignment horizontal="justify" vertical="center" wrapText="1"/>
    </xf>
    <xf numFmtId="0" fontId="4" fillId="3" borderId="36" xfId="0" applyFont="1" applyFill="1" applyBorder="1" applyAlignment="1" applyProtection="1">
      <alignment horizontal="center" vertical="center" wrapText="1"/>
      <protection locked="0"/>
    </xf>
    <xf numFmtId="0" fontId="4" fillId="0" borderId="36" xfId="0" quotePrefix="1" applyFont="1" applyBorder="1" applyAlignment="1">
      <alignment horizontal="left" vertical="center" wrapText="1"/>
    </xf>
    <xf numFmtId="0" fontId="4" fillId="0" borderId="36" xfId="0" applyFont="1" applyBorder="1" applyAlignment="1">
      <alignment horizontal="center" vertical="center" wrapText="1"/>
    </xf>
    <xf numFmtId="0" fontId="4" fillId="3" borderId="1" xfId="0" applyFont="1" applyFill="1" applyBorder="1" applyAlignment="1" applyProtection="1">
      <alignment horizontal="center" vertical="center" wrapText="1"/>
      <protection locked="0"/>
    </xf>
    <xf numFmtId="0" fontId="4" fillId="0" borderId="1" xfId="0" applyFont="1" applyBorder="1" applyAlignment="1">
      <alignment horizontal="justify" vertical="center" wrapText="1"/>
    </xf>
    <xf numFmtId="0" fontId="4" fillId="3" borderId="41" xfId="0" applyFont="1" applyFill="1" applyBorder="1" applyAlignment="1" applyProtection="1">
      <alignment horizontal="center" vertical="center" wrapText="1"/>
      <protection locked="0"/>
    </xf>
    <xf numFmtId="0" fontId="6" fillId="0" borderId="31" xfId="0" quotePrefix="1" applyFont="1" applyBorder="1" applyAlignment="1">
      <alignment horizontal="justify" vertical="center" wrapText="1"/>
    </xf>
    <xf numFmtId="0" fontId="4" fillId="0" borderId="42" xfId="0" applyFont="1" applyBorder="1" applyAlignment="1">
      <alignment horizontal="center" vertical="center" wrapText="1"/>
    </xf>
    <xf numFmtId="0" fontId="4" fillId="0" borderId="36" xfId="0" quotePrefix="1" applyFont="1" applyBorder="1" applyAlignment="1">
      <alignment horizontal="justify" vertical="center" wrapText="1"/>
    </xf>
    <xf numFmtId="0" fontId="4" fillId="3" borderId="44" xfId="0" applyFont="1" applyFill="1" applyBorder="1" applyAlignment="1" applyProtection="1">
      <alignment horizontal="justify" vertical="center" wrapText="1"/>
      <protection locked="0"/>
    </xf>
    <xf numFmtId="0" fontId="4" fillId="3" borderId="45" xfId="0" applyFont="1" applyFill="1" applyBorder="1" applyAlignment="1" applyProtection="1">
      <alignment horizontal="justify" vertical="center" wrapText="1"/>
      <protection locked="0"/>
    </xf>
    <xf numFmtId="0" fontId="4" fillId="3" borderId="31" xfId="0" applyFont="1" applyFill="1" applyBorder="1" applyAlignment="1" applyProtection="1">
      <alignment horizontal="left" vertical="center" wrapText="1"/>
      <protection locked="0"/>
    </xf>
    <xf numFmtId="0" fontId="4" fillId="3" borderId="32" xfId="0" applyFont="1" applyFill="1" applyBorder="1" applyAlignment="1" applyProtection="1">
      <alignment horizontal="left" vertical="center" wrapText="1"/>
      <protection locked="0"/>
    </xf>
    <xf numFmtId="0" fontId="4" fillId="3" borderId="31" xfId="0" applyFont="1" applyFill="1" applyBorder="1" applyAlignment="1">
      <alignment horizontal="center" vertical="center" wrapText="1"/>
    </xf>
    <xf numFmtId="0" fontId="4" fillId="3" borderId="32" xfId="0" applyFont="1" applyFill="1" applyBorder="1" applyAlignment="1">
      <alignment horizontal="center" vertical="center" wrapText="1"/>
    </xf>
    <xf numFmtId="0" fontId="4" fillId="3" borderId="31" xfId="0" applyFont="1" applyFill="1" applyBorder="1" applyAlignment="1" applyProtection="1">
      <alignment horizontal="justify" vertical="center" wrapText="1"/>
      <protection locked="0"/>
    </xf>
    <xf numFmtId="0" fontId="4" fillId="3" borderId="32" xfId="0" applyFont="1" applyFill="1" applyBorder="1" applyAlignment="1" applyProtection="1">
      <alignment horizontal="justify" vertical="center" wrapText="1"/>
      <protection locked="0"/>
    </xf>
    <xf numFmtId="14" fontId="6" fillId="0" borderId="31" xfId="0" quotePrefix="1" applyNumberFormat="1" applyFont="1" applyBorder="1" applyAlignment="1">
      <alignment horizontal="justify" vertical="center" wrapText="1"/>
    </xf>
    <xf numFmtId="0" fontId="11" fillId="0" borderId="1" xfId="2" applyBorder="1" applyAlignment="1">
      <alignment vertical="center"/>
    </xf>
  </cellXfs>
  <cellStyles count="3">
    <cellStyle name="Hipervínculo" xfId="2" builtinId="8"/>
    <cellStyle name="Normal" xfId="0" builtinId="0"/>
    <cellStyle name="Normal 2" xfId="1" xr:uid="{00000000-0005-0000-0000-000001000000}"/>
  </cellStyles>
  <dxfs count="45">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ont>
        <color auto="1"/>
      </font>
      <fill>
        <patternFill>
          <bgColor rgb="FF92D050"/>
        </patternFill>
      </fill>
    </dxf>
    <dxf>
      <fill>
        <patternFill>
          <bgColor rgb="FFFFFF66"/>
        </patternFill>
      </fill>
    </dxf>
    <dxf>
      <fill>
        <patternFill>
          <bgColor rgb="FFFF5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s>
  <tableStyles count="0" defaultTableStyle="TableStyleMedium2" defaultPivotStyle="PivotStyleLight16"/>
  <colors>
    <mruColors>
      <color rgb="FF01250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hyperlink" Target="#Valoraci&#243;n_Procesos!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2303687</xdr:colOff>
      <xdr:row>0</xdr:row>
      <xdr:rowOff>0</xdr:rowOff>
    </xdr:from>
    <xdr:to>
      <xdr:col>13</xdr:col>
      <xdr:colOff>3311071</xdr:colOff>
      <xdr:row>4</xdr:row>
      <xdr:rowOff>393096</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3539639" y="0"/>
          <a:ext cx="1007384" cy="1179286"/>
        </a:xfrm>
        <a:prstGeom prst="rect">
          <a:avLst/>
        </a:prstGeom>
      </xdr:spPr>
    </xdr:pic>
    <xdr:clientData/>
  </xdr:twoCellAnchor>
  <xdr:twoCellAnchor>
    <xdr:from>
      <xdr:col>1</xdr:col>
      <xdr:colOff>345281</xdr:colOff>
      <xdr:row>4</xdr:row>
      <xdr:rowOff>250031</xdr:rowOff>
    </xdr:from>
    <xdr:to>
      <xdr:col>1</xdr:col>
      <xdr:colOff>1012031</xdr:colOff>
      <xdr:row>4</xdr:row>
      <xdr:rowOff>642937</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BFA4A124-BED3-4C1C-A58F-FBBD840D2C43}"/>
            </a:ext>
          </a:extLst>
        </xdr:cNvPr>
        <xdr:cNvSpPr/>
      </xdr:nvSpPr>
      <xdr:spPr>
        <a:xfrm>
          <a:off x="1107281" y="1035844"/>
          <a:ext cx="666750" cy="392906"/>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2395339</xdr:colOff>
      <xdr:row>0</xdr:row>
      <xdr:rowOff>0</xdr:rowOff>
    </xdr:from>
    <xdr:to>
      <xdr:col>13</xdr:col>
      <xdr:colOff>3267075</xdr:colOff>
      <xdr:row>3</xdr:row>
      <xdr:rowOff>177894</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28903414" y="0"/>
          <a:ext cx="871736" cy="1101819"/>
        </a:xfrm>
        <a:prstGeom prst="rect">
          <a:avLst/>
        </a:prstGeom>
      </xdr:spPr>
    </xdr:pic>
    <xdr:clientData/>
  </xdr:twoCellAnchor>
  <xdr:twoCellAnchor>
    <xdr:from>
      <xdr:col>1</xdr:col>
      <xdr:colOff>202406</xdr:colOff>
      <xdr:row>4</xdr:row>
      <xdr:rowOff>214312</xdr:rowOff>
    </xdr:from>
    <xdr:to>
      <xdr:col>1</xdr:col>
      <xdr:colOff>869156</xdr:colOff>
      <xdr:row>4</xdr:row>
      <xdr:rowOff>607218</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565521E7-CDD8-41F7-A043-3048FD6936F1}"/>
            </a:ext>
          </a:extLst>
        </xdr:cNvPr>
        <xdr:cNvSpPr/>
      </xdr:nvSpPr>
      <xdr:spPr>
        <a:xfrm>
          <a:off x="964406" y="1333500"/>
          <a:ext cx="666750" cy="392906"/>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2085774</xdr:colOff>
      <xdr:row>0</xdr:row>
      <xdr:rowOff>0</xdr:rowOff>
    </xdr:from>
    <xdr:to>
      <xdr:col>13</xdr:col>
      <xdr:colOff>2979964</xdr:colOff>
      <xdr:row>3</xdr:row>
      <xdr:rowOff>186417</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27871310" y="0"/>
          <a:ext cx="894190" cy="1111703"/>
        </a:xfrm>
        <a:prstGeom prst="rect">
          <a:avLst/>
        </a:prstGeom>
      </xdr:spPr>
    </xdr:pic>
    <xdr:clientData/>
  </xdr:twoCellAnchor>
  <xdr:twoCellAnchor>
    <xdr:from>
      <xdr:col>1</xdr:col>
      <xdr:colOff>202406</xdr:colOff>
      <xdr:row>4</xdr:row>
      <xdr:rowOff>178594</xdr:rowOff>
    </xdr:from>
    <xdr:to>
      <xdr:col>1</xdr:col>
      <xdr:colOff>869156</xdr:colOff>
      <xdr:row>4</xdr:row>
      <xdr:rowOff>571500</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4DDCEB46-A722-478C-BA1E-2B0603FB034B}"/>
            </a:ext>
          </a:extLst>
        </xdr:cNvPr>
        <xdr:cNvSpPr/>
      </xdr:nvSpPr>
      <xdr:spPr>
        <a:xfrm>
          <a:off x="738187" y="1297782"/>
          <a:ext cx="666750" cy="392906"/>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13</xdr:col>
      <xdr:colOff>2466774</xdr:colOff>
      <xdr:row>0</xdr:row>
      <xdr:rowOff>13607</xdr:rowOff>
    </xdr:from>
    <xdr:to>
      <xdr:col>13</xdr:col>
      <xdr:colOff>3197908</xdr:colOff>
      <xdr:row>3</xdr:row>
      <xdr:rowOff>149678</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28252310" y="13607"/>
          <a:ext cx="731134" cy="1061357"/>
        </a:xfrm>
        <a:prstGeom prst="rect">
          <a:avLst/>
        </a:prstGeom>
      </xdr:spPr>
    </xdr:pic>
    <xdr:clientData/>
  </xdr:twoCellAnchor>
  <xdr:twoCellAnchor>
    <xdr:from>
      <xdr:col>1</xdr:col>
      <xdr:colOff>297657</xdr:colOff>
      <xdr:row>4</xdr:row>
      <xdr:rowOff>190500</xdr:rowOff>
    </xdr:from>
    <xdr:to>
      <xdr:col>1</xdr:col>
      <xdr:colOff>964407</xdr:colOff>
      <xdr:row>4</xdr:row>
      <xdr:rowOff>583406</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8CEF0661-668B-45EF-BCC2-6A3C90C887F1}"/>
            </a:ext>
          </a:extLst>
        </xdr:cNvPr>
        <xdr:cNvSpPr/>
      </xdr:nvSpPr>
      <xdr:spPr>
        <a:xfrm>
          <a:off x="833438" y="1309688"/>
          <a:ext cx="666750" cy="392906"/>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13</xdr:col>
      <xdr:colOff>2048355</xdr:colOff>
      <xdr:row>0</xdr:row>
      <xdr:rowOff>0</xdr:rowOff>
    </xdr:from>
    <xdr:to>
      <xdr:col>13</xdr:col>
      <xdr:colOff>2662589</xdr:colOff>
      <xdr:row>3</xdr:row>
      <xdr:rowOff>81643</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28555069" y="0"/>
          <a:ext cx="614234" cy="1006929"/>
        </a:xfrm>
        <a:prstGeom prst="rect">
          <a:avLst/>
        </a:prstGeom>
      </xdr:spPr>
    </xdr:pic>
    <xdr:clientData/>
  </xdr:twoCellAnchor>
  <xdr:twoCellAnchor>
    <xdr:from>
      <xdr:col>1</xdr:col>
      <xdr:colOff>333375</xdr:colOff>
      <xdr:row>4</xdr:row>
      <xdr:rowOff>250031</xdr:rowOff>
    </xdr:from>
    <xdr:to>
      <xdr:col>1</xdr:col>
      <xdr:colOff>1000125</xdr:colOff>
      <xdr:row>4</xdr:row>
      <xdr:rowOff>642937</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47965DD7-C411-4F86-B7AB-044FB23DCBB1}"/>
            </a:ext>
          </a:extLst>
        </xdr:cNvPr>
        <xdr:cNvSpPr/>
      </xdr:nvSpPr>
      <xdr:spPr>
        <a:xfrm>
          <a:off x="1095375" y="1369219"/>
          <a:ext cx="666750" cy="392906"/>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13</xdr:col>
      <xdr:colOff>2470176</xdr:colOff>
      <xdr:row>0</xdr:row>
      <xdr:rowOff>27216</xdr:rowOff>
    </xdr:from>
    <xdr:to>
      <xdr:col>13</xdr:col>
      <xdr:colOff>3184072</xdr:colOff>
      <xdr:row>3</xdr:row>
      <xdr:rowOff>149678</xdr:rowOff>
    </xdr:to>
    <xdr:pic>
      <xdr:nvPicPr>
        <xdr:cNvPr id="3" name="Imagen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28976890" y="27216"/>
          <a:ext cx="713896" cy="1047748"/>
        </a:xfrm>
        <a:prstGeom prst="rect">
          <a:avLst/>
        </a:prstGeom>
      </xdr:spPr>
    </xdr:pic>
    <xdr:clientData/>
  </xdr:twoCellAnchor>
  <xdr:twoCellAnchor>
    <xdr:from>
      <xdr:col>1</xdr:col>
      <xdr:colOff>273844</xdr:colOff>
      <xdr:row>4</xdr:row>
      <xdr:rowOff>285750</xdr:rowOff>
    </xdr:from>
    <xdr:to>
      <xdr:col>1</xdr:col>
      <xdr:colOff>940594</xdr:colOff>
      <xdr:row>4</xdr:row>
      <xdr:rowOff>678656</xdr:rowOff>
    </xdr:to>
    <xdr:sp macro="" textlink="">
      <xdr:nvSpPr>
        <xdr:cNvPr id="4" name="Flecha: hacia la izquierda 3">
          <a:hlinkClick xmlns:r="http://schemas.openxmlformats.org/officeDocument/2006/relationships" r:id="rId2"/>
          <a:extLst>
            <a:ext uri="{FF2B5EF4-FFF2-40B4-BE49-F238E27FC236}">
              <a16:creationId xmlns:a16="http://schemas.microsoft.com/office/drawing/2014/main" id="{E69D4D55-69AE-4490-B0E4-880A9F01121E}"/>
            </a:ext>
          </a:extLst>
        </xdr:cNvPr>
        <xdr:cNvSpPr/>
      </xdr:nvSpPr>
      <xdr:spPr>
        <a:xfrm>
          <a:off x="642938" y="1404938"/>
          <a:ext cx="666750" cy="392906"/>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2293282</xdr:colOff>
      <xdr:row>0</xdr:row>
      <xdr:rowOff>0</xdr:rowOff>
    </xdr:from>
    <xdr:to>
      <xdr:col>13</xdr:col>
      <xdr:colOff>3088822</xdr:colOff>
      <xdr:row>4</xdr:row>
      <xdr:rowOff>54564</xdr:rowOff>
    </xdr:to>
    <xdr:pic>
      <xdr:nvPicPr>
        <xdr:cNvPr id="3" name="Imagen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xfrm>
          <a:off x="28799996" y="0"/>
          <a:ext cx="795540" cy="1170350"/>
        </a:xfrm>
        <a:prstGeom prst="rect">
          <a:avLst/>
        </a:prstGeom>
      </xdr:spPr>
    </xdr:pic>
    <xdr:clientData/>
  </xdr:twoCellAnchor>
  <xdr:twoCellAnchor>
    <xdr:from>
      <xdr:col>1</xdr:col>
      <xdr:colOff>428625</xdr:colOff>
      <xdr:row>4</xdr:row>
      <xdr:rowOff>309563</xdr:rowOff>
    </xdr:from>
    <xdr:to>
      <xdr:col>1</xdr:col>
      <xdr:colOff>1095375</xdr:colOff>
      <xdr:row>4</xdr:row>
      <xdr:rowOff>702469</xdr:rowOff>
    </xdr:to>
    <xdr:sp macro="" textlink="">
      <xdr:nvSpPr>
        <xdr:cNvPr id="4" name="Flecha: hacia la izquierda 3">
          <a:hlinkClick xmlns:r="http://schemas.openxmlformats.org/officeDocument/2006/relationships" r:id="rId2"/>
          <a:extLst>
            <a:ext uri="{FF2B5EF4-FFF2-40B4-BE49-F238E27FC236}">
              <a16:creationId xmlns:a16="http://schemas.microsoft.com/office/drawing/2014/main" id="{836C0C5C-9A0D-438F-8998-92FBC5DED3BA}"/>
            </a:ext>
          </a:extLst>
        </xdr:cNvPr>
        <xdr:cNvSpPr/>
      </xdr:nvSpPr>
      <xdr:spPr>
        <a:xfrm>
          <a:off x="1190625" y="1428751"/>
          <a:ext cx="666750" cy="392906"/>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13</xdr:col>
      <xdr:colOff>2405235</xdr:colOff>
      <xdr:row>0</xdr:row>
      <xdr:rowOff>0</xdr:rowOff>
    </xdr:from>
    <xdr:to>
      <xdr:col>13</xdr:col>
      <xdr:colOff>3289341</xdr:colOff>
      <xdr:row>4</xdr:row>
      <xdr:rowOff>25742</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33647235" y="0"/>
          <a:ext cx="884106" cy="1141528"/>
        </a:xfrm>
        <a:prstGeom prst="rect">
          <a:avLst/>
        </a:prstGeom>
      </xdr:spPr>
    </xdr:pic>
    <xdr:clientData/>
  </xdr:twoCellAnchor>
  <xdr:twoCellAnchor>
    <xdr:from>
      <xdr:col>1</xdr:col>
      <xdr:colOff>357187</xdr:colOff>
      <xdr:row>4</xdr:row>
      <xdr:rowOff>333375</xdr:rowOff>
    </xdr:from>
    <xdr:to>
      <xdr:col>1</xdr:col>
      <xdr:colOff>1023937</xdr:colOff>
      <xdr:row>4</xdr:row>
      <xdr:rowOff>726281</xdr:rowOff>
    </xdr:to>
    <xdr:sp macro="" textlink="">
      <xdr:nvSpPr>
        <xdr:cNvPr id="3" name="Flecha: hacia la izquierda 2">
          <a:hlinkClick xmlns:r="http://schemas.openxmlformats.org/officeDocument/2006/relationships" r:id="rId2"/>
          <a:extLst>
            <a:ext uri="{FF2B5EF4-FFF2-40B4-BE49-F238E27FC236}">
              <a16:creationId xmlns:a16="http://schemas.microsoft.com/office/drawing/2014/main" id="{AF048E3A-9ED5-4541-925D-803B006C923B}"/>
            </a:ext>
          </a:extLst>
        </xdr:cNvPr>
        <xdr:cNvSpPr/>
      </xdr:nvSpPr>
      <xdr:spPr>
        <a:xfrm>
          <a:off x="1119187" y="1452563"/>
          <a:ext cx="666750" cy="392906"/>
        </a:xfrm>
        <a:prstGeom prst="leftArrow">
          <a:avLst/>
        </a:prstGeom>
        <a:solidFill>
          <a:srgbClr val="FFC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cmjimene3\Downloads\DTAV-STOP-STJEF%20con%20nombres%20Oct%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ogarcia3\Documents\9%20OTROS_PROYECTOS%20SGGC%202016-2017\2019\1%20ISO%2037001%20-ANTI%20SOBORNO\RIESGOS%20SGAS\Gesti&#243;n%20Legal\FOPE05_MATRIZ_RIESGOS_DE_SOBORNO.GEST_LEGAL_V_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tilla Cargas"/>
      <sheetName val="Cupos 2017"/>
      <sheetName val="Listas (2)"/>
      <sheetName val="LISTAS"/>
      <sheetName val="Tabla de Honorarios"/>
    </sheetNames>
    <sheetDataSet>
      <sheetData sheetId="0"/>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riz"/>
      <sheetName val="Instructivo"/>
      <sheetName val="Control"/>
      <sheetName val="Escalas"/>
      <sheetName val="Listas"/>
      <sheetName val="Hoja2"/>
    </sheetNames>
    <sheetDataSet>
      <sheetData sheetId="0"/>
      <sheetData sheetId="1"/>
      <sheetData sheetId="2">
        <row r="4">
          <cell r="C4" t="str">
            <v>Planeación Estratégica</v>
          </cell>
        </row>
      </sheetData>
      <sheetData sheetId="3"/>
      <sheetData sheetId="4">
        <row r="42">
          <cell r="H42" t="str">
            <v>COMUNICACIONES</v>
          </cell>
        </row>
        <row r="43">
          <cell r="H43" t="str">
            <v>CONSERVACIÓN DE INFRAESTRUCTURA</v>
          </cell>
        </row>
        <row r="44">
          <cell r="H44" t="str">
            <v>DISEÑO DE PROYECTOS</v>
          </cell>
        </row>
        <row r="45">
          <cell r="H45" t="str">
            <v>EJECUCIÓN DE OBRAS</v>
          </cell>
        </row>
        <row r="46">
          <cell r="H46" t="str">
            <v>EVALUACIÓN Y CONTROL</v>
          </cell>
        </row>
        <row r="47">
          <cell r="H47" t="str">
            <v>FACTIBILIDAD DE PROYECTOS</v>
          </cell>
        </row>
        <row r="48">
          <cell r="H48" t="str">
            <v>GESTIÓN AMBIENTAL, CALIDAD Y SST</v>
          </cell>
        </row>
        <row r="49">
          <cell r="H49" t="str">
            <v>GESTIÓN CONTRACTUAL</v>
          </cell>
        </row>
        <row r="50">
          <cell r="H50" t="str">
            <v>GESTIÓN DE LA VALORIZACIÓN Y FINANCIACIÓN</v>
          </cell>
        </row>
        <row r="51">
          <cell r="H51" t="str">
            <v>GESTIÓN DEL TALENTO HUMANO</v>
          </cell>
        </row>
        <row r="52">
          <cell r="H52" t="str">
            <v>GESTIÓN DOCUMENTAL</v>
          </cell>
        </row>
        <row r="53">
          <cell r="H53" t="str">
            <v>GESTIÓN FINANCIERA</v>
          </cell>
        </row>
        <row r="54">
          <cell r="H54" t="str">
            <v>GESTIÓN INTEGRAL DE PROYECTOS</v>
          </cell>
        </row>
        <row r="55">
          <cell r="H55" t="str">
            <v>GESTIÓN INTERINSTITUCIONAL</v>
          </cell>
        </row>
        <row r="56">
          <cell r="H56" t="str">
            <v>GESTIÓN LEGAL</v>
          </cell>
        </row>
        <row r="57">
          <cell r="H57" t="str">
            <v>GESTIÓN PREDIAL</v>
          </cell>
        </row>
        <row r="58">
          <cell r="H58" t="str">
            <v>GESTIÓN SOCIAL Y PARTICIPACIÓN CIUDADANA</v>
          </cell>
        </row>
        <row r="59">
          <cell r="H59" t="str">
            <v>GESTIÓN TECNOLOGÍAS DE LA INFORMACIÓN Y COMUNICACIÓN</v>
          </cell>
        </row>
        <row r="60">
          <cell r="H60" t="str">
            <v xml:space="preserve">INNOVACIÓN Y GESTIÓN DEL CONOCIMIENTO </v>
          </cell>
        </row>
        <row r="61">
          <cell r="H61" t="str">
            <v>MEJORAMIENTO CONTINUO</v>
          </cell>
        </row>
        <row r="62">
          <cell r="H62" t="str">
            <v>PLANEACIÓN ESTRATÉGICA</v>
          </cell>
        </row>
        <row r="63">
          <cell r="H63" t="str">
            <v>RECURSOS FÍSICOS</v>
          </cell>
        </row>
        <row r="64">
          <cell r="H64">
            <v>0</v>
          </cell>
        </row>
      </sheetData>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5"/>
  <sheetViews>
    <sheetView tabSelected="1" zoomScale="80" zoomScaleNormal="80" workbookViewId="0">
      <selection activeCell="J7" sqref="J7"/>
    </sheetView>
  </sheetViews>
  <sheetFormatPr baseColWidth="10" defaultColWidth="11.42578125" defaultRowHeight="18.75" x14ac:dyDescent="0.25"/>
  <cols>
    <col min="1" max="1" width="64.42578125" style="3" customWidth="1"/>
    <col min="2" max="2" width="11.42578125" style="7" customWidth="1"/>
    <col min="3" max="3" width="12.42578125" style="3" customWidth="1"/>
    <col min="4" max="4" width="26" style="3" bestFit="1" customWidth="1"/>
    <col min="5" max="5" width="14.5703125" style="3" customWidth="1"/>
    <col min="6" max="16384" width="11.42578125" style="3"/>
  </cols>
  <sheetData>
    <row r="1" spans="1:5" ht="46.5" customHeight="1" x14ac:dyDescent="0.25">
      <c r="A1" s="1" t="s">
        <v>0</v>
      </c>
      <c r="B1" s="1" t="s">
        <v>1</v>
      </c>
      <c r="C1" s="1" t="s">
        <v>2</v>
      </c>
      <c r="D1" s="1" t="s">
        <v>3</v>
      </c>
      <c r="E1" s="2" t="s">
        <v>4</v>
      </c>
    </row>
    <row r="2" spans="1:5" x14ac:dyDescent="0.3">
      <c r="A2" s="193" t="s">
        <v>377</v>
      </c>
      <c r="B2" s="4">
        <f>'RECURSOS FÍSICOS'!O30</f>
        <v>24.299999999999997</v>
      </c>
      <c r="C2" s="5">
        <f t="shared" ref="C2:C9" si="0">ROUND(B2/$B$11*100,0)</f>
        <v>74</v>
      </c>
      <c r="D2" s="5" t="str">
        <f t="shared" ref="D2:D9" si="1">IF(C2&gt;69,"ALTO",IF(C2&lt;20,"BAJO","MEDIO"))</f>
        <v>ALTO</v>
      </c>
      <c r="E2" s="48">
        <v>8</v>
      </c>
    </row>
    <row r="3" spans="1:5" x14ac:dyDescent="0.3">
      <c r="A3" s="193" t="s">
        <v>385</v>
      </c>
      <c r="B3" s="4">
        <f>APOYO_ACADEMICO!O22</f>
        <v>20.700000000000003</v>
      </c>
      <c r="C3" s="5">
        <f t="shared" si="0"/>
        <v>63</v>
      </c>
      <c r="D3" s="5" t="str">
        <f t="shared" si="1"/>
        <v>MEDIO</v>
      </c>
      <c r="E3" s="48">
        <f>APOYO_ACADEMICO!P22</f>
        <v>7</v>
      </c>
    </row>
    <row r="4" spans="1:5" x14ac:dyDescent="0.3">
      <c r="A4" s="193" t="s">
        <v>5</v>
      </c>
      <c r="B4" s="4">
        <f>BIENES_Y_SERVICIOS!O26</f>
        <v>32.900000000000013</v>
      </c>
      <c r="C4" s="5">
        <f t="shared" si="0"/>
        <v>100</v>
      </c>
      <c r="D4" s="5" t="str">
        <f>IF(C4&gt;69,"ALTO",IF(C4&lt;20,"BAJO","MEDIO"))</f>
        <v>ALTO</v>
      </c>
      <c r="E4" s="48">
        <f>BIENES_Y_SERVICIOS!P26</f>
        <v>9</v>
      </c>
    </row>
    <row r="5" spans="1:5" x14ac:dyDescent="0.3">
      <c r="A5" s="193" t="s">
        <v>429</v>
      </c>
      <c r="B5" s="4">
        <f>DOCUMENTAL!O22</f>
        <v>12.799999999999999</v>
      </c>
      <c r="C5" s="5">
        <f t="shared" si="0"/>
        <v>39</v>
      </c>
      <c r="D5" s="5" t="str">
        <f t="shared" si="1"/>
        <v>MEDIO</v>
      </c>
      <c r="E5" s="48">
        <f>DOCUMENTAL!P22</f>
        <v>7</v>
      </c>
    </row>
    <row r="6" spans="1:5" x14ac:dyDescent="0.3">
      <c r="A6" s="193" t="s">
        <v>431</v>
      </c>
      <c r="B6" s="4">
        <f>'GESTIÓN FINANCIERA'!O26</f>
        <v>14.399999999999995</v>
      </c>
      <c r="C6" s="5">
        <f t="shared" si="0"/>
        <v>44</v>
      </c>
      <c r="D6" s="5" t="str">
        <f t="shared" si="1"/>
        <v>MEDIO</v>
      </c>
      <c r="E6" s="48">
        <f>'GESTIÓN FINANCIERA'!P26</f>
        <v>9</v>
      </c>
    </row>
    <row r="7" spans="1:5" x14ac:dyDescent="0.3">
      <c r="A7" s="193" t="s">
        <v>444</v>
      </c>
      <c r="B7" s="4">
        <f>GESTIÓN_JURIDICA!O20</f>
        <v>14.599999999999998</v>
      </c>
      <c r="C7" s="5">
        <f t="shared" si="0"/>
        <v>44</v>
      </c>
      <c r="D7" s="5" t="str">
        <f>IF(C7&gt;69,"ALTO",IF(C7&lt;20,"BAJO","MEDIO"))</f>
        <v>MEDIO</v>
      </c>
      <c r="E7" s="48">
        <f>GESTIÓN_JURIDICA!P20</f>
        <v>6</v>
      </c>
    </row>
    <row r="8" spans="1:5" x14ac:dyDescent="0.3">
      <c r="A8" s="193" t="s">
        <v>445</v>
      </c>
      <c r="B8" s="4">
        <f>SISTEMAS_Y_TECNOLOGÍA!O20</f>
        <v>13.799999999999997</v>
      </c>
      <c r="C8" s="5">
        <f t="shared" si="0"/>
        <v>42</v>
      </c>
      <c r="D8" s="5" t="str">
        <f>IF(C8&gt;69,"ALTO",IF(C8&lt;20,"BAJO","MEDIO"))</f>
        <v>MEDIO</v>
      </c>
      <c r="E8" s="48">
        <f>SISTEMAS_Y_TECNOLOGÍA!P20</f>
        <v>6</v>
      </c>
    </row>
    <row r="9" spans="1:5" x14ac:dyDescent="0.3">
      <c r="A9" s="193" t="s">
        <v>9</v>
      </c>
      <c r="B9" s="4">
        <f>GETH!O26</f>
        <v>31.400000000000006</v>
      </c>
      <c r="C9" s="5">
        <f t="shared" si="0"/>
        <v>95</v>
      </c>
      <c r="D9" s="5" t="str">
        <f t="shared" si="1"/>
        <v>ALTO</v>
      </c>
      <c r="E9" s="48">
        <f>GETH!P26</f>
        <v>11</v>
      </c>
    </row>
    <row r="10" spans="1:5" x14ac:dyDescent="0.25">
      <c r="A10" s="3" t="s">
        <v>430</v>
      </c>
      <c r="B10" s="6">
        <f>MIN(B2:B9)</f>
        <v>12.799999999999999</v>
      </c>
      <c r="E10" s="73">
        <f>SUM(E2:E9)</f>
        <v>63</v>
      </c>
    </row>
    <row r="11" spans="1:5" x14ac:dyDescent="0.25">
      <c r="A11" s="3" t="s">
        <v>6</v>
      </c>
      <c r="B11" s="6">
        <f>MAX(B2:B9)</f>
        <v>32.900000000000013</v>
      </c>
    </row>
    <row r="14" spans="1:5" x14ac:dyDescent="0.25">
      <c r="A14" s="3" t="s">
        <v>477</v>
      </c>
      <c r="B14" s="3"/>
    </row>
    <row r="15" spans="1:5" x14ac:dyDescent="0.25">
      <c r="B15" s="3"/>
    </row>
  </sheetData>
  <conditionalFormatting sqref="D8:D9 D2:D6">
    <cfRule type="containsText" dxfId="44" priority="4" operator="containsText" text="BAJO">
      <formula>NOT(ISERROR(SEARCH("BAJO",D2)))</formula>
    </cfRule>
    <cfRule type="containsText" dxfId="43" priority="5" operator="containsText" text="MEDIO">
      <formula>NOT(ISERROR(SEARCH("MEDIO",D2)))</formula>
    </cfRule>
    <cfRule type="containsText" dxfId="42" priority="6" operator="containsText" text="ALTO">
      <formula>NOT(ISERROR(SEARCH("ALTO",D2)))</formula>
    </cfRule>
  </conditionalFormatting>
  <conditionalFormatting sqref="D7">
    <cfRule type="containsText" dxfId="41" priority="1" operator="containsText" text="BAJO">
      <formula>NOT(ISERROR(SEARCH("BAJO",D7)))</formula>
    </cfRule>
    <cfRule type="containsText" dxfId="40" priority="2" operator="containsText" text="MEDIO">
      <formula>NOT(ISERROR(SEARCH("MEDIO",D7)))</formula>
    </cfRule>
    <cfRule type="containsText" dxfId="39" priority="3" operator="containsText" text="ALTO">
      <formula>NOT(ISERROR(SEARCH("ALTO",D7)))</formula>
    </cfRule>
  </conditionalFormatting>
  <hyperlinks>
    <hyperlink ref="A2" location="'RECURSOS FÍSICOS'!A1" display="RECURSOS FISICOS" xr:uid="{9838E659-A634-4FB1-ADE9-B3D090EFBB9C}"/>
    <hyperlink ref="A3" location="APOYO_ACADEMICO!A1" display="APOYO ACADÉMICO" xr:uid="{5B8CB554-048D-4196-9A55-A071C0C9E109}"/>
    <hyperlink ref="A4" location="BIENES_Y_SERVICIOS!A1" display="GESTIÓN BIENES Y SERVICIOS" xr:uid="{85079114-5D66-4CC8-BC8F-1C5029326876}"/>
    <hyperlink ref="A5" location="DOCUMENTAL!A1" display="GESTIÓN DOCUMENTAL " xr:uid="{4465177F-EE09-4C31-BC8D-E490A064566F}"/>
    <hyperlink ref="A6" location="'GESTIÓN FINANCIERA'!A1" display="GESTIÓN FINANCIERA" xr:uid="{58421144-1F9D-41AE-9FFD-DD377794F9A9}"/>
    <hyperlink ref="A7" location="GESTIÓN_JURIDICA!A1" display="GESTIÓN JURÍDICA" xr:uid="{0ABAAF99-2BE0-4556-A546-4026754A88A8}"/>
    <hyperlink ref="A8" location="SISTEMAS_Y_TECNOLOGÍA!A1" display="SISTEMAS Y TECNOLOGÍA" xr:uid="{7D7CF9D4-50B1-4A33-905F-CD803CC658E5}"/>
    <hyperlink ref="A9" location="GETH!A1" display="GESTIÓN DEL TALENTO HUMANO" xr:uid="{9320B4B2-546D-4418-9E1E-31A6D8B5B01A}"/>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30"/>
  <sheetViews>
    <sheetView zoomScale="80" zoomScaleNormal="80" workbookViewId="0">
      <selection activeCell="D9" sqref="D9"/>
    </sheetView>
  </sheetViews>
  <sheetFormatPr baseColWidth="10" defaultColWidth="11.42578125" defaultRowHeight="14.25" x14ac:dyDescent="0.2"/>
  <cols>
    <col min="1" max="1" width="11.42578125" style="8"/>
    <col min="2" max="3" width="30.85546875" style="8" customWidth="1"/>
    <col min="4" max="4" width="66.28515625" style="8" customWidth="1"/>
    <col min="5" max="5" width="41" style="8" customWidth="1"/>
    <col min="6" max="6" width="29.85546875" style="24" customWidth="1"/>
    <col min="7" max="7" width="36.42578125" style="8" customWidth="1"/>
    <col min="8" max="8" width="71" style="8" customWidth="1"/>
    <col min="9" max="9" width="57.140625" style="8" customWidth="1"/>
    <col min="10" max="11" width="18.85546875" style="25"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15.75" thickBot="1" x14ac:dyDescent="0.25">
      <c r="B1" s="113" t="s">
        <v>10</v>
      </c>
      <c r="C1" s="114"/>
      <c r="D1" s="114"/>
      <c r="E1" s="114"/>
      <c r="F1" s="114"/>
      <c r="G1" s="114"/>
      <c r="H1" s="114"/>
      <c r="I1" s="114"/>
      <c r="J1" s="114"/>
      <c r="K1" s="114"/>
      <c r="L1" s="114"/>
      <c r="M1" s="115"/>
      <c r="N1" s="116"/>
      <c r="O1" s="117"/>
    </row>
    <row r="2" spans="1:77" ht="15.75" thickTop="1" x14ac:dyDescent="0.2">
      <c r="B2" s="122" t="s">
        <v>11</v>
      </c>
      <c r="C2" s="123"/>
      <c r="D2" s="123"/>
      <c r="E2" s="123"/>
      <c r="F2" s="123"/>
      <c r="G2" s="123"/>
      <c r="H2" s="123"/>
      <c r="I2" s="123"/>
      <c r="J2" s="123"/>
      <c r="K2" s="123"/>
      <c r="L2" s="123"/>
      <c r="M2" s="124"/>
      <c r="N2" s="118"/>
      <c r="O2" s="119"/>
    </row>
    <row r="3" spans="1:77" ht="15" x14ac:dyDescent="0.2">
      <c r="B3" s="125" t="s">
        <v>12</v>
      </c>
      <c r="C3" s="126"/>
      <c r="D3" s="127"/>
      <c r="E3" s="46"/>
      <c r="F3" s="128" t="s">
        <v>0</v>
      </c>
      <c r="G3" s="126"/>
      <c r="H3" s="126"/>
      <c r="I3" s="126"/>
      <c r="J3" s="126"/>
      <c r="K3" s="126"/>
      <c r="L3" s="127"/>
      <c r="M3" s="47" t="s">
        <v>13</v>
      </c>
      <c r="N3" s="118"/>
      <c r="O3" s="119"/>
    </row>
    <row r="4" spans="1:77" ht="15" thickBot="1" x14ac:dyDescent="0.25">
      <c r="B4" s="129"/>
      <c r="C4" s="130"/>
      <c r="D4" s="131"/>
      <c r="E4" s="27"/>
      <c r="F4" s="132"/>
      <c r="G4" s="130"/>
      <c r="H4" s="130"/>
      <c r="I4" s="130"/>
      <c r="J4" s="130"/>
      <c r="K4" s="130"/>
      <c r="L4" s="131"/>
      <c r="M4" s="28" t="s">
        <v>14</v>
      </c>
      <c r="N4" s="120"/>
      <c r="O4" s="121"/>
    </row>
    <row r="5" spans="1:77" ht="73.5" customHeight="1" thickTop="1" x14ac:dyDescent="0.2">
      <c r="B5" s="104" t="s">
        <v>382</v>
      </c>
      <c r="C5" s="105"/>
      <c r="D5" s="106"/>
      <c r="E5" s="107" t="s">
        <v>143</v>
      </c>
      <c r="F5" s="108"/>
      <c r="G5" s="109"/>
      <c r="H5" s="44" t="s">
        <v>381</v>
      </c>
      <c r="I5" s="57" t="s">
        <v>380</v>
      </c>
      <c r="J5" s="105" t="s">
        <v>17</v>
      </c>
      <c r="K5" s="105"/>
      <c r="L5" s="106"/>
      <c r="M5" s="110" t="s">
        <v>145</v>
      </c>
      <c r="N5" s="111"/>
      <c r="O5" s="112"/>
      <c r="Q5" s="51" t="s">
        <v>18</v>
      </c>
      <c r="R5" s="143">
        <v>44904</v>
      </c>
      <c r="S5" s="144"/>
    </row>
    <row r="6" spans="1:77" customFormat="1" ht="15" x14ac:dyDescent="0.25"/>
    <row r="7" spans="1:77" ht="60" x14ac:dyDescent="0.2">
      <c r="B7" s="41" t="s">
        <v>19</v>
      </c>
      <c r="C7" s="41" t="s">
        <v>20</v>
      </c>
      <c r="D7" s="41" t="s">
        <v>21</v>
      </c>
      <c r="E7" s="41" t="s">
        <v>22</v>
      </c>
      <c r="F7" s="41" t="s">
        <v>23</v>
      </c>
      <c r="G7" s="41" t="s">
        <v>24</v>
      </c>
      <c r="H7" s="41" t="s">
        <v>25</v>
      </c>
      <c r="I7" s="41" t="s">
        <v>26</v>
      </c>
      <c r="J7" s="41" t="s">
        <v>27</v>
      </c>
      <c r="K7" s="41" t="s">
        <v>28</v>
      </c>
      <c r="L7" s="41" t="s">
        <v>29</v>
      </c>
      <c r="M7" s="41" t="s">
        <v>30</v>
      </c>
      <c r="N7" s="41" t="s">
        <v>31</v>
      </c>
      <c r="O7" s="41" t="s">
        <v>32</v>
      </c>
      <c r="Q7" s="51" t="s">
        <v>33</v>
      </c>
      <c r="R7" s="51" t="s">
        <v>34</v>
      </c>
      <c r="S7" s="51" t="s">
        <v>35</v>
      </c>
    </row>
    <row r="8" spans="1:77" ht="69" customHeight="1" x14ac:dyDescent="0.2">
      <c r="A8" s="103">
        <v>1</v>
      </c>
      <c r="B8" s="133" t="s">
        <v>48</v>
      </c>
      <c r="C8" s="100" t="s">
        <v>37</v>
      </c>
      <c r="D8" s="38" t="s">
        <v>38</v>
      </c>
      <c r="E8" s="39" t="s">
        <v>7</v>
      </c>
      <c r="F8" s="39" t="s">
        <v>39</v>
      </c>
      <c r="G8" s="137" t="s">
        <v>40</v>
      </c>
      <c r="H8" s="39" t="s">
        <v>41</v>
      </c>
      <c r="I8" s="93" t="s">
        <v>42</v>
      </c>
      <c r="J8" s="95">
        <v>3</v>
      </c>
      <c r="K8" s="95">
        <v>5</v>
      </c>
      <c r="L8" s="95">
        <f>J8*K8</f>
        <v>15</v>
      </c>
      <c r="M8" s="95" t="str">
        <f>IF(L8&lt;12,"BAJO",IF(L8&gt;19,"ALTO","MEDIO"))</f>
        <v>MEDIO</v>
      </c>
      <c r="N8" s="91" t="s">
        <v>378</v>
      </c>
      <c r="O8" s="95">
        <f>IF(M8="BAJO",0.1,IF(M8="MEDIO",3,5))</f>
        <v>3</v>
      </c>
      <c r="Q8" s="135" t="s">
        <v>389</v>
      </c>
      <c r="R8" s="139" t="s">
        <v>390</v>
      </c>
      <c r="S8" s="141"/>
      <c r="BX8" s="8">
        <v>1</v>
      </c>
      <c r="BY8" s="8">
        <v>1</v>
      </c>
    </row>
    <row r="9" spans="1:77" ht="127.5" x14ac:dyDescent="0.2">
      <c r="A9" s="103"/>
      <c r="B9" s="134"/>
      <c r="C9" s="102"/>
      <c r="D9" s="38" t="s">
        <v>43</v>
      </c>
      <c r="E9" s="39" t="s">
        <v>39</v>
      </c>
      <c r="F9" s="39" t="s">
        <v>7</v>
      </c>
      <c r="G9" s="138"/>
      <c r="H9" s="39" t="s">
        <v>44</v>
      </c>
      <c r="I9" s="94"/>
      <c r="J9" s="96"/>
      <c r="K9" s="96"/>
      <c r="L9" s="96"/>
      <c r="M9" s="96"/>
      <c r="N9" s="92"/>
      <c r="O9" s="96"/>
      <c r="Q9" s="136"/>
      <c r="R9" s="140"/>
      <c r="S9" s="142"/>
      <c r="BX9" s="8">
        <v>2</v>
      </c>
      <c r="BY9" s="8">
        <v>2</v>
      </c>
    </row>
    <row r="10" spans="1:77" ht="127.5" x14ac:dyDescent="0.2">
      <c r="A10" s="103">
        <v>2</v>
      </c>
      <c r="B10" s="133" t="s">
        <v>48</v>
      </c>
      <c r="C10" s="100" t="s">
        <v>37</v>
      </c>
      <c r="D10" s="38" t="s">
        <v>45</v>
      </c>
      <c r="E10" s="39" t="s">
        <v>39</v>
      </c>
      <c r="F10" s="20" t="s">
        <v>46</v>
      </c>
      <c r="G10" s="137" t="s">
        <v>40</v>
      </c>
      <c r="H10" s="39" t="s">
        <v>44</v>
      </c>
      <c r="I10" s="93" t="s">
        <v>238</v>
      </c>
      <c r="J10" s="95">
        <v>3</v>
      </c>
      <c r="K10" s="95">
        <v>5</v>
      </c>
      <c r="L10" s="95">
        <f t="shared" ref="L10:L29" si="0">J10*K10</f>
        <v>15</v>
      </c>
      <c r="M10" s="95" t="str">
        <f t="shared" ref="M10:M29" si="1">IF(L10&lt;12,"BAJO",IF(L10&gt;19,"ALTO","MEDIO"))</f>
        <v>MEDIO</v>
      </c>
      <c r="N10" s="91" t="s">
        <v>378</v>
      </c>
      <c r="O10" s="95">
        <f>IF(M10="BAJO",0.1,IF(M10="MEDIO",3,5))</f>
        <v>3</v>
      </c>
      <c r="Q10" s="135" t="s">
        <v>389</v>
      </c>
      <c r="R10" s="139" t="s">
        <v>390</v>
      </c>
      <c r="S10" s="141"/>
      <c r="BX10" s="8">
        <v>2</v>
      </c>
      <c r="BY10" s="8">
        <v>2</v>
      </c>
    </row>
    <row r="11" spans="1:77" ht="127.5" x14ac:dyDescent="0.2">
      <c r="A11" s="103">
        <v>4</v>
      </c>
      <c r="B11" s="134"/>
      <c r="C11" s="102"/>
      <c r="D11" s="38" t="s">
        <v>47</v>
      </c>
      <c r="E11" s="20" t="s">
        <v>46</v>
      </c>
      <c r="F11" s="39" t="s">
        <v>39</v>
      </c>
      <c r="G11" s="138" t="s">
        <v>40</v>
      </c>
      <c r="H11" s="39" t="s">
        <v>44</v>
      </c>
      <c r="I11" s="94"/>
      <c r="J11" s="96">
        <v>2</v>
      </c>
      <c r="K11" s="96">
        <v>2</v>
      </c>
      <c r="L11" s="96">
        <f t="shared" si="0"/>
        <v>4</v>
      </c>
      <c r="M11" s="96" t="str">
        <f t="shared" si="1"/>
        <v>BAJO</v>
      </c>
      <c r="N11" s="92"/>
      <c r="O11" s="96"/>
      <c r="Q11" s="136"/>
      <c r="R11" s="140"/>
      <c r="S11" s="142"/>
    </row>
    <row r="12" spans="1:77" ht="63.75" customHeight="1" x14ac:dyDescent="0.25">
      <c r="A12" s="103">
        <v>3</v>
      </c>
      <c r="B12" s="97" t="s">
        <v>48</v>
      </c>
      <c r="C12" s="100" t="s">
        <v>49</v>
      </c>
      <c r="D12" s="38" t="s">
        <v>50</v>
      </c>
      <c r="E12" s="40" t="s">
        <v>51</v>
      </c>
      <c r="F12" s="20" t="s">
        <v>46</v>
      </c>
      <c r="G12" s="137" t="s">
        <v>52</v>
      </c>
      <c r="H12" s="34" t="s">
        <v>53</v>
      </c>
      <c r="I12" s="93" t="s">
        <v>238</v>
      </c>
      <c r="J12" s="95">
        <v>2</v>
      </c>
      <c r="K12" s="95">
        <v>5</v>
      </c>
      <c r="L12" s="95">
        <f t="shared" si="0"/>
        <v>10</v>
      </c>
      <c r="M12" s="95" t="str">
        <f t="shared" si="1"/>
        <v>BAJO</v>
      </c>
      <c r="N12" s="91" t="s">
        <v>378</v>
      </c>
      <c r="O12" s="95">
        <f>IF(M12="BAJO",0.1,IF(M12="MEDIO",3,5))</f>
        <v>0.1</v>
      </c>
      <c r="Q12" s="135" t="s">
        <v>389</v>
      </c>
      <c r="R12" s="139" t="s">
        <v>390</v>
      </c>
      <c r="S12" s="141"/>
    </row>
    <row r="13" spans="1:77" ht="61.5" customHeight="1" x14ac:dyDescent="0.2">
      <c r="A13" s="103">
        <v>5.4285714285714297</v>
      </c>
      <c r="B13" s="99"/>
      <c r="C13" s="102"/>
      <c r="D13" s="38" t="s">
        <v>54</v>
      </c>
      <c r="E13" s="20" t="s">
        <v>46</v>
      </c>
      <c r="F13" s="40" t="s">
        <v>51</v>
      </c>
      <c r="G13" s="138" t="s">
        <v>52</v>
      </c>
      <c r="H13" s="30"/>
      <c r="I13" s="94"/>
      <c r="J13" s="96"/>
      <c r="K13" s="96"/>
      <c r="L13" s="96">
        <f t="shared" si="0"/>
        <v>0</v>
      </c>
      <c r="M13" s="96" t="str">
        <f t="shared" si="1"/>
        <v>BAJO</v>
      </c>
      <c r="N13" s="92"/>
      <c r="O13" s="96"/>
      <c r="Q13" s="136"/>
      <c r="R13" s="140"/>
      <c r="S13" s="142"/>
    </row>
    <row r="14" spans="1:77" ht="107.25" customHeight="1" x14ac:dyDescent="0.2">
      <c r="A14" s="103">
        <v>4</v>
      </c>
      <c r="B14" s="133" t="s">
        <v>48</v>
      </c>
      <c r="C14" s="100" t="s">
        <v>55</v>
      </c>
      <c r="D14" s="39" t="s">
        <v>56</v>
      </c>
      <c r="E14" s="40" t="s">
        <v>51</v>
      </c>
      <c r="F14" s="20" t="s">
        <v>46</v>
      </c>
      <c r="G14" s="137" t="s">
        <v>40</v>
      </c>
      <c r="H14" s="38" t="s">
        <v>57</v>
      </c>
      <c r="I14" s="93" t="s">
        <v>238</v>
      </c>
      <c r="J14" s="95">
        <v>3</v>
      </c>
      <c r="K14" s="95">
        <v>4</v>
      </c>
      <c r="L14" s="95">
        <f t="shared" si="0"/>
        <v>12</v>
      </c>
      <c r="M14" s="95" t="str">
        <f t="shared" si="1"/>
        <v>MEDIO</v>
      </c>
      <c r="N14" s="91" t="s">
        <v>378</v>
      </c>
      <c r="O14" s="95">
        <f>IF(M14="BAJO",0.1,IF(M14="MEDIO",3,5))</f>
        <v>3</v>
      </c>
      <c r="Q14" s="135" t="s">
        <v>389</v>
      </c>
      <c r="R14" s="139" t="s">
        <v>390</v>
      </c>
      <c r="S14" s="141"/>
    </row>
    <row r="15" spans="1:77" ht="107.25" customHeight="1" x14ac:dyDescent="0.2">
      <c r="A15" s="103">
        <v>6.4749034749034804</v>
      </c>
      <c r="B15" s="134"/>
      <c r="C15" s="102"/>
      <c r="D15" s="38" t="s">
        <v>58</v>
      </c>
      <c r="E15" s="20" t="s">
        <v>46</v>
      </c>
      <c r="F15" s="40" t="s">
        <v>51</v>
      </c>
      <c r="G15" s="138" t="s">
        <v>40</v>
      </c>
      <c r="H15" s="38" t="s">
        <v>57</v>
      </c>
      <c r="I15" s="94"/>
      <c r="J15" s="96"/>
      <c r="K15" s="96"/>
      <c r="L15" s="96"/>
      <c r="M15" s="96"/>
      <c r="N15" s="92"/>
      <c r="O15" s="96"/>
      <c r="Q15" s="136"/>
      <c r="R15" s="140"/>
      <c r="S15" s="142"/>
    </row>
    <row r="16" spans="1:77" ht="78.75" customHeight="1" x14ac:dyDescent="0.2">
      <c r="A16" s="103">
        <v>5</v>
      </c>
      <c r="B16" s="133" t="s">
        <v>48</v>
      </c>
      <c r="C16" s="100" t="s">
        <v>59</v>
      </c>
      <c r="D16" s="38" t="s">
        <v>60</v>
      </c>
      <c r="E16" s="20" t="s">
        <v>7</v>
      </c>
      <c r="F16" s="39" t="s">
        <v>39</v>
      </c>
      <c r="G16" s="137" t="s">
        <v>61</v>
      </c>
      <c r="H16" s="38" t="s">
        <v>62</v>
      </c>
      <c r="I16" s="93" t="s">
        <v>238</v>
      </c>
      <c r="J16" s="95">
        <v>2</v>
      </c>
      <c r="K16" s="95">
        <v>2</v>
      </c>
      <c r="L16" s="95">
        <f t="shared" si="0"/>
        <v>4</v>
      </c>
      <c r="M16" s="95" t="str">
        <f t="shared" si="1"/>
        <v>BAJO</v>
      </c>
      <c r="N16" s="91" t="s">
        <v>378</v>
      </c>
      <c r="O16" s="95">
        <f t="shared" ref="O16:O28" si="2">IF(M16="BAJO",0.1,IF(M16="MEDIO",3,5))</f>
        <v>0.1</v>
      </c>
      <c r="Q16" s="135" t="s">
        <v>389</v>
      </c>
      <c r="R16" s="139" t="s">
        <v>390</v>
      </c>
      <c r="S16" s="141"/>
    </row>
    <row r="17" spans="1:19" ht="51" x14ac:dyDescent="0.2">
      <c r="A17" s="103">
        <v>8.0888030888030897</v>
      </c>
      <c r="B17" s="134"/>
      <c r="C17" s="102"/>
      <c r="D17" s="38" t="s">
        <v>63</v>
      </c>
      <c r="E17" s="39" t="s">
        <v>39</v>
      </c>
      <c r="F17" s="40" t="s">
        <v>7</v>
      </c>
      <c r="G17" s="138" t="s">
        <v>61</v>
      </c>
      <c r="H17" s="38" t="s">
        <v>62</v>
      </c>
      <c r="I17" s="94"/>
      <c r="J17" s="96"/>
      <c r="K17" s="96"/>
      <c r="L17" s="96"/>
      <c r="M17" s="96"/>
      <c r="N17" s="92"/>
      <c r="O17" s="96"/>
      <c r="Q17" s="136"/>
      <c r="R17" s="140"/>
      <c r="S17" s="142"/>
    </row>
    <row r="18" spans="1:19" ht="61.5" customHeight="1" x14ac:dyDescent="0.2">
      <c r="A18" s="103">
        <v>6</v>
      </c>
      <c r="B18" s="97" t="s">
        <v>48</v>
      </c>
      <c r="C18" s="100" t="s">
        <v>59</v>
      </c>
      <c r="D18" s="38" t="s">
        <v>64</v>
      </c>
      <c r="E18" s="20" t="s">
        <v>65</v>
      </c>
      <c r="F18" s="39" t="s">
        <v>39</v>
      </c>
      <c r="G18" s="137" t="s">
        <v>61</v>
      </c>
      <c r="H18" s="38" t="s">
        <v>66</v>
      </c>
      <c r="I18" s="93" t="s">
        <v>238</v>
      </c>
      <c r="J18" s="95">
        <v>2</v>
      </c>
      <c r="K18" s="95">
        <v>4</v>
      </c>
      <c r="L18" s="95">
        <f t="shared" si="0"/>
        <v>8</v>
      </c>
      <c r="M18" s="95" t="str">
        <f t="shared" si="1"/>
        <v>BAJO</v>
      </c>
      <c r="N18" s="91" t="s">
        <v>378</v>
      </c>
      <c r="O18" s="95">
        <f t="shared" si="2"/>
        <v>0.1</v>
      </c>
      <c r="Q18" s="135" t="s">
        <v>389</v>
      </c>
      <c r="R18" s="139" t="s">
        <v>390</v>
      </c>
      <c r="S18" s="141"/>
    </row>
    <row r="19" spans="1:19" ht="61.5" customHeight="1" x14ac:dyDescent="0.2">
      <c r="A19" s="103">
        <v>9.7027027027027106</v>
      </c>
      <c r="B19" s="99"/>
      <c r="C19" s="102"/>
      <c r="D19" s="38" t="s">
        <v>67</v>
      </c>
      <c r="E19" s="39" t="s">
        <v>39</v>
      </c>
      <c r="F19" s="20" t="s">
        <v>65</v>
      </c>
      <c r="G19" s="138" t="s">
        <v>61</v>
      </c>
      <c r="H19" s="38" t="s">
        <v>68</v>
      </c>
      <c r="I19" s="94"/>
      <c r="J19" s="96"/>
      <c r="K19" s="96"/>
      <c r="L19" s="96"/>
      <c r="M19" s="96"/>
      <c r="N19" s="92"/>
      <c r="O19" s="96"/>
      <c r="Q19" s="136"/>
      <c r="R19" s="140"/>
      <c r="S19" s="142"/>
    </row>
    <row r="20" spans="1:19" ht="72" customHeight="1" x14ac:dyDescent="0.2">
      <c r="A20" s="103">
        <v>7</v>
      </c>
      <c r="B20" s="133" t="s">
        <v>48</v>
      </c>
      <c r="C20" s="100" t="s">
        <v>69</v>
      </c>
      <c r="D20" s="38" t="s">
        <v>70</v>
      </c>
      <c r="E20" s="39" t="s">
        <v>71</v>
      </c>
      <c r="F20" s="39" t="s">
        <v>39</v>
      </c>
      <c r="G20" s="137" t="s">
        <v>61</v>
      </c>
      <c r="H20" s="38" t="s">
        <v>72</v>
      </c>
      <c r="I20" s="93" t="s">
        <v>238</v>
      </c>
      <c r="J20" s="95">
        <v>3</v>
      </c>
      <c r="K20" s="95">
        <v>5</v>
      </c>
      <c r="L20" s="95">
        <f t="shared" si="0"/>
        <v>15</v>
      </c>
      <c r="M20" s="95" t="str">
        <f t="shared" si="1"/>
        <v>MEDIO</v>
      </c>
      <c r="N20" s="91" t="s">
        <v>378</v>
      </c>
      <c r="O20" s="95">
        <f t="shared" si="2"/>
        <v>3</v>
      </c>
      <c r="Q20" s="135" t="s">
        <v>389</v>
      </c>
      <c r="R20" s="139" t="s">
        <v>390</v>
      </c>
      <c r="S20" s="141"/>
    </row>
    <row r="21" spans="1:19" ht="72" customHeight="1" x14ac:dyDescent="0.2">
      <c r="A21" s="103">
        <v>11.3166023166023</v>
      </c>
      <c r="B21" s="134"/>
      <c r="C21" s="102"/>
      <c r="D21" s="38" t="s">
        <v>73</v>
      </c>
      <c r="E21" s="39" t="s">
        <v>39</v>
      </c>
      <c r="F21" s="39" t="s">
        <v>71</v>
      </c>
      <c r="G21" s="138" t="s">
        <v>61</v>
      </c>
      <c r="H21" s="38" t="s">
        <v>72</v>
      </c>
      <c r="I21" s="94"/>
      <c r="J21" s="96"/>
      <c r="K21" s="96"/>
      <c r="L21" s="96"/>
      <c r="M21" s="96"/>
      <c r="N21" s="92"/>
      <c r="O21" s="96"/>
      <c r="Q21" s="136"/>
      <c r="R21" s="140"/>
      <c r="S21" s="142"/>
    </row>
    <row r="22" spans="1:19" ht="62.25" customHeight="1" x14ac:dyDescent="0.2">
      <c r="A22" s="103">
        <v>8</v>
      </c>
      <c r="B22" s="97"/>
      <c r="C22" s="100" t="s">
        <v>74</v>
      </c>
      <c r="D22" s="38" t="s">
        <v>75</v>
      </c>
      <c r="E22" s="39" t="s">
        <v>39</v>
      </c>
      <c r="F22" s="40" t="s">
        <v>46</v>
      </c>
      <c r="G22" s="137" t="s">
        <v>40</v>
      </c>
      <c r="H22" s="39" t="s">
        <v>42</v>
      </c>
      <c r="I22" s="93" t="s">
        <v>238</v>
      </c>
      <c r="J22" s="95">
        <v>3</v>
      </c>
      <c r="K22" s="95">
        <v>4</v>
      </c>
      <c r="L22" s="95">
        <f t="shared" si="0"/>
        <v>12</v>
      </c>
      <c r="M22" s="95" t="str">
        <f t="shared" si="1"/>
        <v>MEDIO</v>
      </c>
      <c r="N22" s="91" t="s">
        <v>378</v>
      </c>
      <c r="O22" s="95">
        <f t="shared" si="2"/>
        <v>3</v>
      </c>
      <c r="Q22" s="135" t="s">
        <v>389</v>
      </c>
      <c r="R22" s="139" t="s">
        <v>390</v>
      </c>
      <c r="S22" s="141"/>
    </row>
    <row r="23" spans="1:19" ht="62.25" customHeight="1" x14ac:dyDescent="0.2">
      <c r="A23" s="103">
        <v>12.930501930501901</v>
      </c>
      <c r="B23" s="98"/>
      <c r="C23" s="101"/>
      <c r="D23" s="38" t="s">
        <v>76</v>
      </c>
      <c r="E23" s="40" t="s">
        <v>46</v>
      </c>
      <c r="F23" s="39" t="s">
        <v>39</v>
      </c>
      <c r="G23" s="138" t="s">
        <v>40</v>
      </c>
      <c r="H23" s="39" t="s">
        <v>42</v>
      </c>
      <c r="I23" s="94"/>
      <c r="J23" s="96"/>
      <c r="K23" s="96"/>
      <c r="L23" s="96"/>
      <c r="M23" s="96"/>
      <c r="N23" s="92"/>
      <c r="O23" s="96"/>
      <c r="Q23" s="136"/>
      <c r="R23" s="140"/>
      <c r="S23" s="142"/>
    </row>
    <row r="24" spans="1:19" ht="64.5" customHeight="1" x14ac:dyDescent="0.2">
      <c r="A24" s="103">
        <v>9</v>
      </c>
      <c r="B24" s="98"/>
      <c r="C24" s="101"/>
      <c r="D24" s="38" t="s">
        <v>77</v>
      </c>
      <c r="E24" s="39" t="s">
        <v>39</v>
      </c>
      <c r="F24" s="40" t="s">
        <v>46</v>
      </c>
      <c r="G24" s="137" t="s">
        <v>40</v>
      </c>
      <c r="H24" s="39" t="s">
        <v>42</v>
      </c>
      <c r="I24" s="93" t="s">
        <v>238</v>
      </c>
      <c r="J24" s="95">
        <v>3</v>
      </c>
      <c r="K24" s="95">
        <v>4</v>
      </c>
      <c r="L24" s="95">
        <f t="shared" si="0"/>
        <v>12</v>
      </c>
      <c r="M24" s="95" t="str">
        <f t="shared" si="1"/>
        <v>MEDIO</v>
      </c>
      <c r="N24" s="91" t="s">
        <v>378</v>
      </c>
      <c r="O24" s="95">
        <f t="shared" si="2"/>
        <v>3</v>
      </c>
      <c r="Q24" s="135" t="s">
        <v>389</v>
      </c>
      <c r="R24" s="139" t="s">
        <v>390</v>
      </c>
      <c r="S24" s="141"/>
    </row>
    <row r="25" spans="1:19" ht="64.5" customHeight="1" x14ac:dyDescent="0.2">
      <c r="A25" s="103">
        <v>16.571428571428601</v>
      </c>
      <c r="B25" s="99"/>
      <c r="C25" s="102"/>
      <c r="D25" s="38" t="s">
        <v>78</v>
      </c>
      <c r="E25" s="40" t="s">
        <v>46</v>
      </c>
      <c r="F25" s="39" t="s">
        <v>39</v>
      </c>
      <c r="G25" s="138" t="s">
        <v>40</v>
      </c>
      <c r="H25" s="39" t="s">
        <v>42</v>
      </c>
      <c r="I25" s="94"/>
      <c r="J25" s="96"/>
      <c r="K25" s="96"/>
      <c r="L25" s="96"/>
      <c r="M25" s="96"/>
      <c r="N25" s="92"/>
      <c r="O25" s="96"/>
      <c r="Q25" s="136"/>
      <c r="R25" s="140"/>
      <c r="S25" s="142"/>
    </row>
    <row r="26" spans="1:19" ht="68.25" customHeight="1" x14ac:dyDescent="0.2">
      <c r="A26" s="103">
        <v>10</v>
      </c>
      <c r="B26" s="133" t="s">
        <v>79</v>
      </c>
      <c r="C26" s="100" t="s">
        <v>80</v>
      </c>
      <c r="D26" s="38" t="s">
        <v>81</v>
      </c>
      <c r="E26" s="39" t="s">
        <v>82</v>
      </c>
      <c r="F26" s="39" t="s">
        <v>83</v>
      </c>
      <c r="G26" s="137" t="s">
        <v>84</v>
      </c>
      <c r="H26" s="39" t="s">
        <v>42</v>
      </c>
      <c r="I26" s="93" t="s">
        <v>238</v>
      </c>
      <c r="J26" s="95">
        <v>4</v>
      </c>
      <c r="K26" s="95">
        <v>4</v>
      </c>
      <c r="L26" s="95">
        <f t="shared" si="0"/>
        <v>16</v>
      </c>
      <c r="M26" s="95" t="str">
        <f t="shared" si="1"/>
        <v>MEDIO</v>
      </c>
      <c r="N26" s="91" t="s">
        <v>378</v>
      </c>
      <c r="O26" s="95">
        <f>IF(M26="BAJO",0.1,IF(M26="MEDIO",3,5))</f>
        <v>3</v>
      </c>
      <c r="Q26" s="135" t="s">
        <v>389</v>
      </c>
      <c r="R26" s="139" t="s">
        <v>390</v>
      </c>
      <c r="S26" s="141"/>
    </row>
    <row r="27" spans="1:19" ht="68.25" customHeight="1" x14ac:dyDescent="0.2">
      <c r="A27" s="103">
        <v>18.428571428571399</v>
      </c>
      <c r="B27" s="134"/>
      <c r="C27" s="102"/>
      <c r="D27" s="38" t="s">
        <v>86</v>
      </c>
      <c r="E27" s="39" t="s">
        <v>83</v>
      </c>
      <c r="F27" s="39" t="s">
        <v>82</v>
      </c>
      <c r="G27" s="138" t="s">
        <v>84</v>
      </c>
      <c r="H27" s="39" t="s">
        <v>85</v>
      </c>
      <c r="I27" s="94"/>
      <c r="J27" s="96"/>
      <c r="K27" s="96"/>
      <c r="L27" s="96">
        <f t="shared" si="0"/>
        <v>0</v>
      </c>
      <c r="M27" s="96" t="str">
        <f t="shared" si="1"/>
        <v>BAJO</v>
      </c>
      <c r="N27" s="92"/>
      <c r="O27" s="96"/>
      <c r="Q27" s="136"/>
      <c r="R27" s="140"/>
      <c r="S27" s="142"/>
    </row>
    <row r="28" spans="1:19" ht="63.75" x14ac:dyDescent="0.2">
      <c r="A28" s="103">
        <v>11</v>
      </c>
      <c r="B28" s="133" t="s">
        <v>87</v>
      </c>
      <c r="C28" s="100" t="s">
        <v>88</v>
      </c>
      <c r="D28" s="38" t="s">
        <v>89</v>
      </c>
      <c r="E28" s="39" t="s">
        <v>82</v>
      </c>
      <c r="F28" s="39" t="s">
        <v>83</v>
      </c>
      <c r="G28" s="137" t="s">
        <v>84</v>
      </c>
      <c r="H28" s="39" t="s">
        <v>90</v>
      </c>
      <c r="I28" s="93" t="s">
        <v>238</v>
      </c>
      <c r="J28" s="95">
        <v>3</v>
      </c>
      <c r="K28" s="95">
        <v>4</v>
      </c>
      <c r="L28" s="95">
        <f t="shared" si="0"/>
        <v>12</v>
      </c>
      <c r="M28" s="95" t="str">
        <f t="shared" si="1"/>
        <v>MEDIO</v>
      </c>
      <c r="N28" s="91" t="s">
        <v>378</v>
      </c>
      <c r="O28" s="95">
        <f t="shared" si="2"/>
        <v>3</v>
      </c>
      <c r="Q28" s="135" t="s">
        <v>389</v>
      </c>
      <c r="R28" s="139" t="s">
        <v>390</v>
      </c>
      <c r="S28" s="141"/>
    </row>
    <row r="29" spans="1:19" ht="63.75" x14ac:dyDescent="0.2">
      <c r="A29" s="103">
        <v>20.285714285714299</v>
      </c>
      <c r="B29" s="134"/>
      <c r="C29" s="102"/>
      <c r="D29" s="38" t="s">
        <v>91</v>
      </c>
      <c r="E29" s="39" t="s">
        <v>83</v>
      </c>
      <c r="F29" s="39" t="s">
        <v>82</v>
      </c>
      <c r="G29" s="138" t="s">
        <v>84</v>
      </c>
      <c r="H29" s="39" t="s">
        <v>90</v>
      </c>
      <c r="I29" s="94"/>
      <c r="J29" s="96"/>
      <c r="K29" s="96"/>
      <c r="L29" s="96">
        <f t="shared" si="0"/>
        <v>0</v>
      </c>
      <c r="M29" s="96" t="str">
        <f t="shared" si="1"/>
        <v>BAJO</v>
      </c>
      <c r="N29" s="92"/>
      <c r="O29" s="96"/>
      <c r="Q29" s="136"/>
      <c r="R29" s="140"/>
      <c r="S29" s="142"/>
    </row>
    <row r="30" spans="1:19" x14ac:dyDescent="0.2">
      <c r="O30" s="8">
        <f>SUM(O8:O29)</f>
        <v>24.299999999999997</v>
      </c>
      <c r="P30" s="8">
        <f>COUNT(O8,O10,O12,O14,O16,O18,O20,O22,O24,O26,O28)</f>
        <v>11</v>
      </c>
    </row>
  </sheetData>
  <mergeCells count="164">
    <mergeCell ref="R24:R25"/>
    <mergeCell ref="S24:S25"/>
    <mergeCell ref="Q26:Q27"/>
    <mergeCell ref="R26:R27"/>
    <mergeCell ref="S26:S27"/>
    <mergeCell ref="Q28:Q29"/>
    <mergeCell ref="R28:R29"/>
    <mergeCell ref="S28:S29"/>
    <mergeCell ref="J5:L5"/>
    <mergeCell ref="R5:S5"/>
    <mergeCell ref="R16:R17"/>
    <mergeCell ref="S16:S17"/>
    <mergeCell ref="Q18:Q19"/>
    <mergeCell ref="R18:R19"/>
    <mergeCell ref="S18:S19"/>
    <mergeCell ref="Q20:Q21"/>
    <mergeCell ref="R20:R21"/>
    <mergeCell ref="S20:S21"/>
    <mergeCell ref="Q22:Q23"/>
    <mergeCell ref="R22:R23"/>
    <mergeCell ref="S22:S23"/>
    <mergeCell ref="R8:R9"/>
    <mergeCell ref="S8:S9"/>
    <mergeCell ref="Q10:Q11"/>
    <mergeCell ref="R10:R11"/>
    <mergeCell ref="S10:S11"/>
    <mergeCell ref="Q12:Q13"/>
    <mergeCell ref="R12:R13"/>
    <mergeCell ref="S12:S13"/>
    <mergeCell ref="Q14:Q15"/>
    <mergeCell ref="R14:R15"/>
    <mergeCell ref="S14:S15"/>
    <mergeCell ref="B18:B19"/>
    <mergeCell ref="C18:C19"/>
    <mergeCell ref="B12:B13"/>
    <mergeCell ref="C12:C13"/>
    <mergeCell ref="B14:B15"/>
    <mergeCell ref="C14:C15"/>
    <mergeCell ref="B16:B17"/>
    <mergeCell ref="C16:C17"/>
    <mergeCell ref="J16:J17"/>
    <mergeCell ref="K16:K17"/>
    <mergeCell ref="L16:L17"/>
    <mergeCell ref="M16:M17"/>
    <mergeCell ref="J18:J19"/>
    <mergeCell ref="K18:K19"/>
    <mergeCell ref="L18:L19"/>
    <mergeCell ref="M18:M19"/>
    <mergeCell ref="B26:B27"/>
    <mergeCell ref="B28:B29"/>
    <mergeCell ref="C26:C27"/>
    <mergeCell ref="C28:C29"/>
    <mergeCell ref="B20:B21"/>
    <mergeCell ref="C20:C21"/>
    <mergeCell ref="Q8:Q9"/>
    <mergeCell ref="Q16:Q17"/>
    <mergeCell ref="Q24:Q25"/>
    <mergeCell ref="G8:G9"/>
    <mergeCell ref="G10:G11"/>
    <mergeCell ref="G12:G13"/>
    <mergeCell ref="G14:G15"/>
    <mergeCell ref="G16:G17"/>
    <mergeCell ref="G18:G19"/>
    <mergeCell ref="G20:G21"/>
    <mergeCell ref="G22:G23"/>
    <mergeCell ref="G24:G25"/>
    <mergeCell ref="G26:G27"/>
    <mergeCell ref="G28:G29"/>
    <mergeCell ref="B8:B9"/>
    <mergeCell ref="C8:C9"/>
    <mergeCell ref="B10:B11"/>
    <mergeCell ref="C10:C11"/>
    <mergeCell ref="B5:D5"/>
    <mergeCell ref="E5:G5"/>
    <mergeCell ref="M5:O5"/>
    <mergeCell ref="B1:M1"/>
    <mergeCell ref="N1:O4"/>
    <mergeCell ref="B2:M2"/>
    <mergeCell ref="B3:D3"/>
    <mergeCell ref="F3:L3"/>
    <mergeCell ref="B4:D4"/>
    <mergeCell ref="F4:L4"/>
    <mergeCell ref="A28:A29"/>
    <mergeCell ref="A18:A19"/>
    <mergeCell ref="A20:A21"/>
    <mergeCell ref="A22:A23"/>
    <mergeCell ref="A24:A25"/>
    <mergeCell ref="A26:A27"/>
    <mergeCell ref="A8:A9"/>
    <mergeCell ref="A10:A11"/>
    <mergeCell ref="A12:A13"/>
    <mergeCell ref="A14:A15"/>
    <mergeCell ref="A16:A17"/>
    <mergeCell ref="J8:J9"/>
    <mergeCell ref="K8:K9"/>
    <mergeCell ref="L8:L9"/>
    <mergeCell ref="M8:M9"/>
    <mergeCell ref="J10:J11"/>
    <mergeCell ref="K10:K11"/>
    <mergeCell ref="L10:L11"/>
    <mergeCell ref="M10:M11"/>
    <mergeCell ref="J12:J13"/>
    <mergeCell ref="K12:K13"/>
    <mergeCell ref="L12:L13"/>
    <mergeCell ref="M12:M13"/>
    <mergeCell ref="B22:B25"/>
    <mergeCell ref="C22:C25"/>
    <mergeCell ref="N8:N9"/>
    <mergeCell ref="N10:N11"/>
    <mergeCell ref="N12:N13"/>
    <mergeCell ref="N14:N15"/>
    <mergeCell ref="N16:N17"/>
    <mergeCell ref="N18:N19"/>
    <mergeCell ref="N20:N21"/>
    <mergeCell ref="N22:N23"/>
    <mergeCell ref="N24:N25"/>
    <mergeCell ref="M20:M21"/>
    <mergeCell ref="M22:M23"/>
    <mergeCell ref="J24:J25"/>
    <mergeCell ref="K24:K25"/>
    <mergeCell ref="L24:L25"/>
    <mergeCell ref="M24:M25"/>
    <mergeCell ref="J20:J21"/>
    <mergeCell ref="K20:K21"/>
    <mergeCell ref="L20:L21"/>
    <mergeCell ref="J22:J23"/>
    <mergeCell ref="K22:K23"/>
    <mergeCell ref="L22:L23"/>
    <mergeCell ref="J14:J15"/>
    <mergeCell ref="O28:O29"/>
    <mergeCell ref="O26:O27"/>
    <mergeCell ref="O16:O17"/>
    <mergeCell ref="O18:O19"/>
    <mergeCell ref="O20:O21"/>
    <mergeCell ref="O22:O23"/>
    <mergeCell ref="O24:O25"/>
    <mergeCell ref="O8:O9"/>
    <mergeCell ref="O10:O11"/>
    <mergeCell ref="O12:O13"/>
    <mergeCell ref="O14:O15"/>
    <mergeCell ref="N26:N27"/>
    <mergeCell ref="N28:N29"/>
    <mergeCell ref="I8:I9"/>
    <mergeCell ref="I10:I11"/>
    <mergeCell ref="I12:I13"/>
    <mergeCell ref="I14:I15"/>
    <mergeCell ref="I16:I17"/>
    <mergeCell ref="I18:I19"/>
    <mergeCell ref="I20:I21"/>
    <mergeCell ref="I22:I23"/>
    <mergeCell ref="I24:I25"/>
    <mergeCell ref="I26:I27"/>
    <mergeCell ref="I28:I29"/>
    <mergeCell ref="J26:J27"/>
    <mergeCell ref="K26:K27"/>
    <mergeCell ref="L26:L27"/>
    <mergeCell ref="M26:M27"/>
    <mergeCell ref="J28:J29"/>
    <mergeCell ref="K28:K29"/>
    <mergeCell ref="L28:L29"/>
    <mergeCell ref="M28:M29"/>
    <mergeCell ref="K14:K15"/>
    <mergeCell ref="L14:L15"/>
    <mergeCell ref="M14:M15"/>
  </mergeCells>
  <conditionalFormatting sqref="M8 M20 M14 M10 M12 M16 M18 M22 M24 M26 M28">
    <cfRule type="cellIs" dxfId="38" priority="4" stopIfTrue="1" operator="equal">
      <formula>"ALTO"</formula>
    </cfRule>
    <cfRule type="cellIs" dxfId="37" priority="5" stopIfTrue="1" operator="equal">
      <formula>"MEDIO"</formula>
    </cfRule>
    <cfRule type="cellIs" dxfId="36" priority="6" stopIfTrue="1" operator="equal">
      <formula>"BAJO"</formula>
    </cfRule>
  </conditionalFormatting>
  <pageMargins left="0.7" right="0.7" top="0.75" bottom="0.75" header="0.3" footer="0.3"/>
  <pageSetup paperSize="285"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Y22"/>
  <sheetViews>
    <sheetView zoomScale="80" zoomScaleNormal="80" workbookViewId="0"/>
  </sheetViews>
  <sheetFormatPr baseColWidth="10" defaultColWidth="11.42578125" defaultRowHeight="14.25" x14ac:dyDescent="0.2"/>
  <cols>
    <col min="1" max="1" width="11.42578125" style="8"/>
    <col min="2" max="3" width="30.85546875" style="8" customWidth="1"/>
    <col min="4" max="4" width="66.28515625" style="8" customWidth="1"/>
    <col min="5" max="5" width="41" style="8" customWidth="1"/>
    <col min="6" max="6" width="29.85546875" style="24" customWidth="1"/>
    <col min="7" max="7" width="36.42578125" style="8" customWidth="1"/>
    <col min="8" max="9" width="71" style="8" customWidth="1"/>
    <col min="10" max="11" width="18.85546875" style="25"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113" t="s">
        <v>10</v>
      </c>
      <c r="C1" s="114"/>
      <c r="D1" s="114"/>
      <c r="E1" s="114"/>
      <c r="F1" s="114"/>
      <c r="G1" s="114"/>
      <c r="H1" s="114"/>
      <c r="I1" s="114"/>
      <c r="J1" s="114"/>
      <c r="K1" s="114"/>
      <c r="L1" s="114"/>
      <c r="M1" s="115"/>
      <c r="N1" s="116"/>
      <c r="O1" s="117"/>
    </row>
    <row r="2" spans="1:77" ht="26.25" customHeight="1" thickTop="1" x14ac:dyDescent="0.2">
      <c r="B2" s="122" t="s">
        <v>11</v>
      </c>
      <c r="C2" s="123"/>
      <c r="D2" s="123"/>
      <c r="E2" s="123"/>
      <c r="F2" s="123"/>
      <c r="G2" s="123"/>
      <c r="H2" s="123"/>
      <c r="I2" s="123"/>
      <c r="J2" s="123"/>
      <c r="K2" s="123"/>
      <c r="L2" s="123"/>
      <c r="M2" s="124"/>
      <c r="N2" s="118"/>
      <c r="O2" s="119"/>
    </row>
    <row r="3" spans="1:77" ht="15" x14ac:dyDescent="0.2">
      <c r="B3" s="125" t="s">
        <v>12</v>
      </c>
      <c r="C3" s="126"/>
      <c r="D3" s="127"/>
      <c r="E3" s="46"/>
      <c r="F3" s="128" t="s">
        <v>0</v>
      </c>
      <c r="G3" s="126"/>
      <c r="H3" s="126"/>
      <c r="I3" s="126"/>
      <c r="J3" s="126"/>
      <c r="K3" s="126"/>
      <c r="L3" s="127"/>
      <c r="M3" s="47" t="s">
        <v>13</v>
      </c>
      <c r="N3" s="118"/>
      <c r="O3" s="119"/>
    </row>
    <row r="4" spans="1:77" ht="15" customHeight="1" thickBot="1" x14ac:dyDescent="0.25">
      <c r="B4" s="129"/>
      <c r="C4" s="130"/>
      <c r="D4" s="131"/>
      <c r="E4" s="27"/>
      <c r="F4" s="132"/>
      <c r="G4" s="130"/>
      <c r="H4" s="130"/>
      <c r="I4" s="130"/>
      <c r="J4" s="130"/>
      <c r="K4" s="130"/>
      <c r="L4" s="131"/>
      <c r="M4" s="28" t="s">
        <v>14</v>
      </c>
      <c r="N4" s="120"/>
      <c r="O4" s="121"/>
    </row>
    <row r="5" spans="1:77" ht="66" customHeight="1" thickTop="1" x14ac:dyDescent="0.2">
      <c r="B5" s="104" t="s">
        <v>382</v>
      </c>
      <c r="C5" s="105"/>
      <c r="D5" s="106"/>
      <c r="E5" s="107" t="s">
        <v>15</v>
      </c>
      <c r="F5" s="108"/>
      <c r="G5" s="109"/>
      <c r="H5" s="44" t="s">
        <v>381</v>
      </c>
      <c r="I5" s="50" t="s">
        <v>16</v>
      </c>
      <c r="J5" s="105" t="s">
        <v>17</v>
      </c>
      <c r="K5" s="105"/>
      <c r="L5" s="106"/>
      <c r="M5" s="110" t="s">
        <v>379</v>
      </c>
      <c r="N5" s="111"/>
      <c r="O5" s="112"/>
      <c r="Q5" s="51" t="s">
        <v>18</v>
      </c>
      <c r="R5" s="156">
        <v>44904</v>
      </c>
      <c r="S5" s="157"/>
    </row>
    <row r="6" spans="1:77" customFormat="1" ht="6" customHeight="1" x14ac:dyDescent="0.25"/>
    <row r="7" spans="1:77" ht="90.75" customHeight="1" x14ac:dyDescent="0.2">
      <c r="B7" s="51" t="s">
        <v>19</v>
      </c>
      <c r="C7" s="51" t="s">
        <v>20</v>
      </c>
      <c r="D7" s="51" t="s">
        <v>21</v>
      </c>
      <c r="E7" s="51" t="s">
        <v>22</v>
      </c>
      <c r="F7" s="51" t="s">
        <v>23</v>
      </c>
      <c r="G7" s="51" t="s">
        <v>24</v>
      </c>
      <c r="H7" s="51" t="s">
        <v>25</v>
      </c>
      <c r="I7" s="51" t="s">
        <v>26</v>
      </c>
      <c r="J7" s="51" t="s">
        <v>27</v>
      </c>
      <c r="K7" s="51" t="s">
        <v>28</v>
      </c>
      <c r="L7" s="51" t="s">
        <v>29</v>
      </c>
      <c r="M7" s="51" t="s">
        <v>30</v>
      </c>
      <c r="N7" s="51" t="s">
        <v>31</v>
      </c>
      <c r="O7" s="51" t="s">
        <v>32</v>
      </c>
      <c r="Q7" s="51" t="s">
        <v>33</v>
      </c>
      <c r="R7" s="51" t="s">
        <v>387</v>
      </c>
      <c r="S7" s="51" t="s">
        <v>388</v>
      </c>
    </row>
    <row r="8" spans="1:77" ht="114" customHeight="1" x14ac:dyDescent="0.25">
      <c r="A8" s="103">
        <v>1</v>
      </c>
      <c r="B8" s="153" t="s">
        <v>36</v>
      </c>
      <c r="C8" s="154" t="s">
        <v>92</v>
      </c>
      <c r="D8" s="49" t="s">
        <v>93</v>
      </c>
      <c r="E8" s="49" t="s">
        <v>94</v>
      </c>
      <c r="F8" s="49" t="s">
        <v>95</v>
      </c>
      <c r="G8" s="152" t="s">
        <v>96</v>
      </c>
      <c r="H8" s="55" t="s">
        <v>97</v>
      </c>
      <c r="I8" s="145" t="s">
        <v>383</v>
      </c>
      <c r="J8" s="147">
        <v>4</v>
      </c>
      <c r="K8" s="147">
        <v>3</v>
      </c>
      <c r="L8" s="147">
        <f>J8*K8</f>
        <v>12</v>
      </c>
      <c r="M8" s="147" t="str">
        <f>IF(L8&lt;12,"BAJO",IF(L8&gt;19,"ALTO","MEDIO"))</f>
        <v>MEDIO</v>
      </c>
      <c r="N8" s="151" t="s">
        <v>378</v>
      </c>
      <c r="O8" s="147">
        <f>IF(M8="BAJO",0.1,IF(M8="MEDIO",3,5))</f>
        <v>3</v>
      </c>
      <c r="Q8" s="135" t="s">
        <v>389</v>
      </c>
      <c r="R8" s="139" t="s">
        <v>390</v>
      </c>
      <c r="S8" s="52"/>
      <c r="BX8" s="8">
        <v>1</v>
      </c>
      <c r="BY8" s="8">
        <v>1</v>
      </c>
    </row>
    <row r="9" spans="1:77" ht="75" customHeight="1" x14ac:dyDescent="0.25">
      <c r="A9" s="103"/>
      <c r="B9" s="150"/>
      <c r="C9" s="155"/>
      <c r="D9" s="17" t="s">
        <v>98</v>
      </c>
      <c r="E9" s="17" t="s">
        <v>95</v>
      </c>
      <c r="F9" s="17" t="s">
        <v>99</v>
      </c>
      <c r="G9" s="94"/>
      <c r="H9" s="31" t="s">
        <v>97</v>
      </c>
      <c r="I9" s="146"/>
      <c r="J9" s="96"/>
      <c r="K9" s="96"/>
      <c r="L9" s="96"/>
      <c r="M9" s="96"/>
      <c r="N9" s="92"/>
      <c r="O9" s="96"/>
      <c r="Q9" s="136"/>
      <c r="R9" s="140"/>
      <c r="S9" s="20"/>
      <c r="BX9" s="8">
        <v>2</v>
      </c>
      <c r="BY9" s="8">
        <v>2</v>
      </c>
    </row>
    <row r="10" spans="1:77" ht="77.25" customHeight="1" x14ac:dyDescent="0.25">
      <c r="A10" s="103">
        <v>2</v>
      </c>
      <c r="B10" s="149" t="s">
        <v>79</v>
      </c>
      <c r="C10" s="149" t="s">
        <v>100</v>
      </c>
      <c r="D10" s="17" t="s">
        <v>101</v>
      </c>
      <c r="E10" s="17" t="s">
        <v>102</v>
      </c>
      <c r="F10" s="32" t="s">
        <v>103</v>
      </c>
      <c r="G10" s="152" t="s">
        <v>104</v>
      </c>
      <c r="H10" s="34" t="s">
        <v>105</v>
      </c>
      <c r="I10" s="148" t="s">
        <v>238</v>
      </c>
      <c r="J10" s="95">
        <v>5</v>
      </c>
      <c r="K10" s="95">
        <v>4</v>
      </c>
      <c r="L10" s="147">
        <f t="shared" ref="L10" si="0">J10*K10</f>
        <v>20</v>
      </c>
      <c r="M10" s="95" t="str">
        <f t="shared" ref="M10:M16" si="1">IF(L10&lt;12,"BAJO",IF(L10&gt;19,"ALTO","MEDIO"))</f>
        <v>ALTO</v>
      </c>
      <c r="N10" s="151" t="s">
        <v>386</v>
      </c>
      <c r="O10" s="95">
        <f t="shared" ref="O10:O16" si="2">IF(M10="BAJO",0.1,IF(M10="MEDIO",3,5))</f>
        <v>5</v>
      </c>
      <c r="Q10" s="135" t="s">
        <v>389</v>
      </c>
      <c r="R10" s="139" t="s">
        <v>391</v>
      </c>
      <c r="S10" s="20"/>
      <c r="BX10" s="8">
        <v>2</v>
      </c>
      <c r="BY10" s="8">
        <v>2</v>
      </c>
    </row>
    <row r="11" spans="1:77" ht="77.25" customHeight="1" x14ac:dyDescent="0.25">
      <c r="A11" s="103">
        <v>4</v>
      </c>
      <c r="B11" s="150"/>
      <c r="C11" s="150"/>
      <c r="D11" s="17" t="s">
        <v>106</v>
      </c>
      <c r="E11" s="32" t="s">
        <v>103</v>
      </c>
      <c r="F11" s="17" t="s">
        <v>102</v>
      </c>
      <c r="G11" s="94" t="s">
        <v>104</v>
      </c>
      <c r="H11" s="34" t="s">
        <v>107</v>
      </c>
      <c r="I11" s="146"/>
      <c r="J11" s="96"/>
      <c r="K11" s="96"/>
      <c r="L11" s="96"/>
      <c r="M11" s="96" t="str">
        <f t="shared" si="1"/>
        <v>BAJO</v>
      </c>
      <c r="N11" s="92"/>
      <c r="O11" s="96">
        <f t="shared" si="2"/>
        <v>0.1</v>
      </c>
      <c r="Q11" s="136"/>
      <c r="R11" s="140"/>
      <c r="S11" s="20"/>
    </row>
    <row r="12" spans="1:77" ht="71.25" x14ac:dyDescent="0.25">
      <c r="A12" s="103">
        <v>3</v>
      </c>
      <c r="B12" s="149" t="s">
        <v>79</v>
      </c>
      <c r="C12" s="149" t="s">
        <v>108</v>
      </c>
      <c r="D12" s="17" t="s">
        <v>109</v>
      </c>
      <c r="E12" s="17" t="s">
        <v>102</v>
      </c>
      <c r="F12" s="32" t="s">
        <v>103</v>
      </c>
      <c r="G12" s="152" t="s">
        <v>110</v>
      </c>
      <c r="H12" s="34" t="s">
        <v>111</v>
      </c>
      <c r="I12" s="148" t="s">
        <v>238</v>
      </c>
      <c r="J12" s="95">
        <v>4</v>
      </c>
      <c r="K12" s="95">
        <v>4</v>
      </c>
      <c r="L12" s="147">
        <f t="shared" ref="L12" si="3">J12*K12</f>
        <v>16</v>
      </c>
      <c r="M12" s="95" t="str">
        <f t="shared" si="1"/>
        <v>MEDIO</v>
      </c>
      <c r="N12" s="151" t="s">
        <v>378</v>
      </c>
      <c r="O12" s="95">
        <f t="shared" si="2"/>
        <v>3</v>
      </c>
      <c r="Q12" s="135" t="s">
        <v>389</v>
      </c>
      <c r="R12" s="139" t="s">
        <v>390</v>
      </c>
      <c r="S12" s="20"/>
    </row>
    <row r="13" spans="1:77" ht="57" x14ac:dyDescent="0.25">
      <c r="A13" s="103">
        <v>6</v>
      </c>
      <c r="B13" s="150" t="s">
        <v>79</v>
      </c>
      <c r="C13" s="150" t="s">
        <v>108</v>
      </c>
      <c r="D13" s="17" t="s">
        <v>112</v>
      </c>
      <c r="E13" s="32" t="s">
        <v>103</v>
      </c>
      <c r="F13" s="33" t="s">
        <v>113</v>
      </c>
      <c r="G13" s="94" t="s">
        <v>110</v>
      </c>
      <c r="H13" s="34" t="s">
        <v>111</v>
      </c>
      <c r="I13" s="146"/>
      <c r="J13" s="96"/>
      <c r="K13" s="96"/>
      <c r="L13" s="96"/>
      <c r="M13" s="96" t="str">
        <f t="shared" si="1"/>
        <v>BAJO</v>
      </c>
      <c r="N13" s="92"/>
      <c r="O13" s="96">
        <f t="shared" si="2"/>
        <v>0.1</v>
      </c>
      <c r="Q13" s="136"/>
      <c r="R13" s="140"/>
      <c r="S13" s="20"/>
    </row>
    <row r="14" spans="1:77" ht="65.25" customHeight="1" x14ac:dyDescent="0.25">
      <c r="A14" s="103">
        <v>4</v>
      </c>
      <c r="B14" s="149" t="s">
        <v>87</v>
      </c>
      <c r="C14" s="149" t="s">
        <v>114</v>
      </c>
      <c r="D14" s="30" t="s">
        <v>115</v>
      </c>
      <c r="E14" s="17" t="s">
        <v>116</v>
      </c>
      <c r="F14" s="17" t="s">
        <v>117</v>
      </c>
      <c r="G14" s="152" t="s">
        <v>52</v>
      </c>
      <c r="H14" s="34" t="s">
        <v>118</v>
      </c>
      <c r="I14" s="148" t="s">
        <v>238</v>
      </c>
      <c r="J14" s="95">
        <v>3</v>
      </c>
      <c r="K14" s="95">
        <v>4</v>
      </c>
      <c r="L14" s="147">
        <f t="shared" ref="L14" si="4">J14*K14</f>
        <v>12</v>
      </c>
      <c r="M14" s="95" t="str">
        <f t="shared" si="1"/>
        <v>MEDIO</v>
      </c>
      <c r="N14" s="151" t="s">
        <v>378</v>
      </c>
      <c r="O14" s="95">
        <f t="shared" si="2"/>
        <v>3</v>
      </c>
      <c r="Q14" s="135" t="s">
        <v>389</v>
      </c>
      <c r="R14" s="139" t="s">
        <v>390</v>
      </c>
      <c r="S14" s="20"/>
    </row>
    <row r="15" spans="1:77" ht="59.25" customHeight="1" x14ac:dyDescent="0.25">
      <c r="A15" s="103">
        <v>6.9459459459459403</v>
      </c>
      <c r="B15" s="150" t="s">
        <v>87</v>
      </c>
      <c r="C15" s="150" t="s">
        <v>114</v>
      </c>
      <c r="D15" s="30" t="s">
        <v>119</v>
      </c>
      <c r="E15" s="17" t="s">
        <v>120</v>
      </c>
      <c r="F15" s="17" t="s">
        <v>116</v>
      </c>
      <c r="G15" s="94" t="s">
        <v>52</v>
      </c>
      <c r="H15" s="34" t="s">
        <v>121</v>
      </c>
      <c r="I15" s="146"/>
      <c r="J15" s="96"/>
      <c r="K15" s="96"/>
      <c r="L15" s="96"/>
      <c r="M15" s="96" t="str">
        <f t="shared" si="1"/>
        <v>BAJO</v>
      </c>
      <c r="N15" s="92"/>
      <c r="O15" s="96">
        <f t="shared" si="2"/>
        <v>0.1</v>
      </c>
      <c r="Q15" s="136"/>
      <c r="R15" s="140"/>
      <c r="S15" s="20"/>
    </row>
    <row r="16" spans="1:77" ht="60" x14ac:dyDescent="0.2">
      <c r="A16" s="103">
        <v>5</v>
      </c>
      <c r="B16" s="149" t="s">
        <v>87</v>
      </c>
      <c r="C16" s="149" t="s">
        <v>122</v>
      </c>
      <c r="D16" s="30" t="s">
        <v>123</v>
      </c>
      <c r="E16" s="17" t="s">
        <v>124</v>
      </c>
      <c r="F16" s="17" t="s">
        <v>125</v>
      </c>
      <c r="G16" s="152" t="s">
        <v>126</v>
      </c>
      <c r="H16" s="32" t="s">
        <v>127</v>
      </c>
      <c r="I16" s="148" t="s">
        <v>384</v>
      </c>
      <c r="J16" s="95">
        <v>3</v>
      </c>
      <c r="K16" s="95">
        <v>4</v>
      </c>
      <c r="L16" s="147">
        <f t="shared" ref="L16" si="5">J16*K16</f>
        <v>12</v>
      </c>
      <c r="M16" s="95" t="str">
        <f t="shared" si="1"/>
        <v>MEDIO</v>
      </c>
      <c r="N16" s="151" t="s">
        <v>378</v>
      </c>
      <c r="O16" s="95">
        <f t="shared" si="2"/>
        <v>3</v>
      </c>
      <c r="Q16" s="135" t="s">
        <v>389</v>
      </c>
      <c r="R16" s="139" t="s">
        <v>390</v>
      </c>
      <c r="S16" s="20"/>
    </row>
    <row r="17" spans="1:19" ht="60" x14ac:dyDescent="0.2">
      <c r="A17" s="103">
        <v>8.7297297297297192</v>
      </c>
      <c r="B17" s="150" t="s">
        <v>87</v>
      </c>
      <c r="C17" s="150" t="s">
        <v>122</v>
      </c>
      <c r="D17" s="30" t="s">
        <v>129</v>
      </c>
      <c r="E17" s="17" t="s">
        <v>120</v>
      </c>
      <c r="F17" s="17" t="s">
        <v>124</v>
      </c>
      <c r="G17" s="94" t="s">
        <v>126</v>
      </c>
      <c r="H17" s="32" t="s">
        <v>130</v>
      </c>
      <c r="I17" s="146" t="s">
        <v>128</v>
      </c>
      <c r="J17" s="96"/>
      <c r="K17" s="96"/>
      <c r="L17" s="96"/>
      <c r="M17" s="96" t="str">
        <f>IF(L17&lt;12,"BAJO",IF(L17&gt;19,"ALTO","MEDIO"))</f>
        <v>BAJO</v>
      </c>
      <c r="N17" s="92"/>
      <c r="O17" s="96">
        <f>IF(M17="BAJO",0.1,IF(M17="MEDIO",3,5))</f>
        <v>0.1</v>
      </c>
      <c r="Q17" s="136"/>
      <c r="R17" s="140"/>
      <c r="S17" s="20"/>
    </row>
    <row r="18" spans="1:19" ht="71.25" x14ac:dyDescent="0.2">
      <c r="A18" s="103">
        <v>6</v>
      </c>
      <c r="B18" s="149" t="s">
        <v>87</v>
      </c>
      <c r="C18" s="149" t="s">
        <v>131</v>
      </c>
      <c r="D18" s="17" t="s">
        <v>132</v>
      </c>
      <c r="E18" s="17" t="s">
        <v>133</v>
      </c>
      <c r="F18" s="22" t="s">
        <v>125</v>
      </c>
      <c r="G18" s="152" t="s">
        <v>134</v>
      </c>
      <c r="H18" s="18" t="s">
        <v>135</v>
      </c>
      <c r="I18" s="148" t="s">
        <v>136</v>
      </c>
      <c r="J18" s="95">
        <v>3</v>
      </c>
      <c r="K18" s="95">
        <v>3</v>
      </c>
      <c r="L18" s="147">
        <f t="shared" ref="L18" si="6">J18*K18</f>
        <v>9</v>
      </c>
      <c r="M18" s="95" t="str">
        <f t="shared" ref="M18:M21" si="7">IF(L18&lt;12,"BAJO",IF(L18&gt;19,"ALTO","MEDIO"))</f>
        <v>BAJO</v>
      </c>
      <c r="N18" s="151" t="s">
        <v>378</v>
      </c>
      <c r="O18" s="95">
        <f t="shared" ref="O18:O21" si="8">IF(M18="BAJO",0.1,IF(M18="MEDIO",3,5))</f>
        <v>0.1</v>
      </c>
      <c r="Q18" s="135" t="s">
        <v>389</v>
      </c>
      <c r="R18" s="139" t="s">
        <v>390</v>
      </c>
      <c r="S18" s="20"/>
    </row>
    <row r="19" spans="1:19" ht="57" x14ac:dyDescent="0.2">
      <c r="A19" s="103">
        <v>10.5135135135135</v>
      </c>
      <c r="B19" s="150" t="s">
        <v>87</v>
      </c>
      <c r="C19" s="150" t="s">
        <v>131</v>
      </c>
      <c r="D19" s="17" t="s">
        <v>137</v>
      </c>
      <c r="E19" s="17" t="s">
        <v>120</v>
      </c>
      <c r="F19" s="17" t="s">
        <v>133</v>
      </c>
      <c r="G19" s="94" t="s">
        <v>134</v>
      </c>
      <c r="H19" s="18" t="s">
        <v>135</v>
      </c>
      <c r="I19" s="146" t="s">
        <v>136</v>
      </c>
      <c r="J19" s="96"/>
      <c r="K19" s="96"/>
      <c r="L19" s="96"/>
      <c r="M19" s="96" t="str">
        <f t="shared" si="7"/>
        <v>BAJO</v>
      </c>
      <c r="N19" s="92"/>
      <c r="O19" s="96">
        <f t="shared" si="8"/>
        <v>0.1</v>
      </c>
      <c r="Q19" s="136"/>
      <c r="R19" s="140"/>
      <c r="S19" s="20"/>
    </row>
    <row r="20" spans="1:19" ht="57" x14ac:dyDescent="0.2">
      <c r="A20" s="103">
        <v>7</v>
      </c>
      <c r="B20" s="149" t="s">
        <v>87</v>
      </c>
      <c r="C20" s="149" t="s">
        <v>138</v>
      </c>
      <c r="D20" s="17" t="s">
        <v>139</v>
      </c>
      <c r="E20" s="17" t="s">
        <v>133</v>
      </c>
      <c r="F20" s="22" t="s">
        <v>125</v>
      </c>
      <c r="G20" s="152" t="s">
        <v>140</v>
      </c>
      <c r="H20" s="18" t="s">
        <v>141</v>
      </c>
      <c r="I20" s="148" t="s">
        <v>238</v>
      </c>
      <c r="J20" s="95">
        <v>3</v>
      </c>
      <c r="K20" s="95">
        <v>5</v>
      </c>
      <c r="L20" s="147">
        <f t="shared" ref="L20" si="9">J20*K20</f>
        <v>15</v>
      </c>
      <c r="M20" s="95" t="str">
        <f t="shared" si="7"/>
        <v>MEDIO</v>
      </c>
      <c r="N20" s="151" t="s">
        <v>378</v>
      </c>
      <c r="O20" s="95">
        <f t="shared" si="8"/>
        <v>3</v>
      </c>
      <c r="Q20" s="135" t="s">
        <v>389</v>
      </c>
      <c r="R20" s="139" t="s">
        <v>390</v>
      </c>
      <c r="S20" s="20"/>
    </row>
    <row r="21" spans="1:19" ht="57" x14ac:dyDescent="0.2">
      <c r="A21" s="103">
        <v>12.2972972972973</v>
      </c>
      <c r="B21" s="150" t="s">
        <v>87</v>
      </c>
      <c r="C21" s="150" t="s">
        <v>138</v>
      </c>
      <c r="D21" s="17" t="s">
        <v>142</v>
      </c>
      <c r="E21" s="17" t="s">
        <v>120</v>
      </c>
      <c r="F21" s="17" t="s">
        <v>133</v>
      </c>
      <c r="G21" s="94" t="s">
        <v>140</v>
      </c>
      <c r="H21" s="18" t="s">
        <v>141</v>
      </c>
      <c r="I21" s="146"/>
      <c r="J21" s="96"/>
      <c r="K21" s="96"/>
      <c r="L21" s="96"/>
      <c r="M21" s="96" t="str">
        <f t="shared" si="7"/>
        <v>BAJO</v>
      </c>
      <c r="N21" s="92"/>
      <c r="O21" s="96">
        <f t="shared" si="8"/>
        <v>0.1</v>
      </c>
      <c r="Q21" s="136"/>
      <c r="R21" s="140"/>
      <c r="S21" s="20"/>
    </row>
    <row r="22" spans="1:19" x14ac:dyDescent="0.2">
      <c r="D22" s="23"/>
      <c r="E22" s="23"/>
      <c r="O22" s="8">
        <f>SUM(O8:O21)</f>
        <v>20.700000000000003</v>
      </c>
      <c r="P22" s="8">
        <f>COUNT(O8,O10,O12,O14,O16,O18,O20)</f>
        <v>7</v>
      </c>
    </row>
  </sheetData>
  <mergeCells count="103">
    <mergeCell ref="Q20:Q21"/>
    <mergeCell ref="R8:R9"/>
    <mergeCell ref="R10:R11"/>
    <mergeCell ref="R12:R13"/>
    <mergeCell ref="R14:R15"/>
    <mergeCell ref="R16:R17"/>
    <mergeCell ref="R18:R19"/>
    <mergeCell ref="R20:R21"/>
    <mergeCell ref="E5:G5"/>
    <mergeCell ref="O20:O21"/>
    <mergeCell ref="K18:K19"/>
    <mergeCell ref="L18:L19"/>
    <mergeCell ref="M18:M19"/>
    <mergeCell ref="J20:J21"/>
    <mergeCell ref="K20:K21"/>
    <mergeCell ref="L20:L21"/>
    <mergeCell ref="M20:M21"/>
    <mergeCell ref="R5:S5"/>
    <mergeCell ref="O18:O19"/>
    <mergeCell ref="B20:B21"/>
    <mergeCell ref="C20:C21"/>
    <mergeCell ref="N8:N9"/>
    <mergeCell ref="N10:N11"/>
    <mergeCell ref="N12:N13"/>
    <mergeCell ref="N14:N15"/>
    <mergeCell ref="N16:N17"/>
    <mergeCell ref="N18:N19"/>
    <mergeCell ref="N20:N21"/>
    <mergeCell ref="G16:G17"/>
    <mergeCell ref="G18:G19"/>
    <mergeCell ref="G20:G21"/>
    <mergeCell ref="B12:B13"/>
    <mergeCell ref="C12:C13"/>
    <mergeCell ref="B14:B15"/>
    <mergeCell ref="C14:C15"/>
    <mergeCell ref="B16:B17"/>
    <mergeCell ref="C16:C17"/>
    <mergeCell ref="B8:B9"/>
    <mergeCell ref="B10:B11"/>
    <mergeCell ref="C8:C9"/>
    <mergeCell ref="C10:C11"/>
    <mergeCell ref="G8:G9"/>
    <mergeCell ref="G10:G11"/>
    <mergeCell ref="N1:O4"/>
    <mergeCell ref="B2:M2"/>
    <mergeCell ref="B3:D3"/>
    <mergeCell ref="F3:L3"/>
    <mergeCell ref="B4:D4"/>
    <mergeCell ref="F4:L4"/>
    <mergeCell ref="A16:A17"/>
    <mergeCell ref="L8:L9"/>
    <mergeCell ref="M8:M9"/>
    <mergeCell ref="L14:L15"/>
    <mergeCell ref="M14:M15"/>
    <mergeCell ref="O10:O11"/>
    <mergeCell ref="O12:O13"/>
    <mergeCell ref="L10:L11"/>
    <mergeCell ref="M10:M11"/>
    <mergeCell ref="L12:L13"/>
    <mergeCell ref="M12:M13"/>
    <mergeCell ref="L16:L17"/>
    <mergeCell ref="M16:M17"/>
    <mergeCell ref="O14:O15"/>
    <mergeCell ref="O16:O17"/>
    <mergeCell ref="O8:O9"/>
    <mergeCell ref="J5:L5"/>
    <mergeCell ref="G12:G13"/>
    <mergeCell ref="J14:J15"/>
    <mergeCell ref="J18:J19"/>
    <mergeCell ref="I10:I11"/>
    <mergeCell ref="I12:I13"/>
    <mergeCell ref="I14:I15"/>
    <mergeCell ref="J16:J17"/>
    <mergeCell ref="K16:K17"/>
    <mergeCell ref="B5:D5"/>
    <mergeCell ref="B1:M1"/>
    <mergeCell ref="B18:B19"/>
    <mergeCell ref="C18:C19"/>
    <mergeCell ref="G14:G15"/>
    <mergeCell ref="M5:O5"/>
    <mergeCell ref="Q8:Q9"/>
    <mergeCell ref="Q10:Q11"/>
    <mergeCell ref="Q12:Q13"/>
    <mergeCell ref="Q14:Q15"/>
    <mergeCell ref="Q16:Q17"/>
    <mergeCell ref="Q18:Q19"/>
    <mergeCell ref="A18:A19"/>
    <mergeCell ref="A20:A21"/>
    <mergeCell ref="A8:A9"/>
    <mergeCell ref="A10:A11"/>
    <mergeCell ref="A12:A13"/>
    <mergeCell ref="A14:A15"/>
    <mergeCell ref="I8:I9"/>
    <mergeCell ref="J8:J9"/>
    <mergeCell ref="K8:K9"/>
    <mergeCell ref="K14:K15"/>
    <mergeCell ref="K10:K11"/>
    <mergeCell ref="K12:K13"/>
    <mergeCell ref="I16:I17"/>
    <mergeCell ref="I18:I19"/>
    <mergeCell ref="I20:I21"/>
    <mergeCell ref="J10:J11"/>
    <mergeCell ref="J12:J13"/>
  </mergeCells>
  <conditionalFormatting sqref="M8 M10 M12 M14 M16 M18 M20">
    <cfRule type="cellIs" dxfId="35" priority="19" stopIfTrue="1" operator="equal">
      <formula>"ALTO"</formula>
    </cfRule>
    <cfRule type="cellIs" dxfId="34" priority="20" stopIfTrue="1" operator="equal">
      <formula>"MEDIO"</formula>
    </cfRule>
    <cfRule type="cellIs" dxfId="33" priority="21" stopIfTrue="1" operator="equal">
      <formula>"BAJO"</formula>
    </cfRule>
  </conditionalFormatting>
  <pageMargins left="0.7" right="0.7" top="0.75" bottom="0.75" header="0.3" footer="0.3"/>
  <pageSetup paperSize="285"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Y26"/>
  <sheetViews>
    <sheetView zoomScale="80" zoomScaleNormal="80" workbookViewId="0">
      <selection activeCell="B5" sqref="B5:D5"/>
    </sheetView>
  </sheetViews>
  <sheetFormatPr baseColWidth="10" defaultColWidth="11.42578125" defaultRowHeight="14.25" x14ac:dyDescent="0.2"/>
  <cols>
    <col min="1" max="1" width="8" style="8" customWidth="1"/>
    <col min="2" max="3" width="30.85546875" style="8" customWidth="1"/>
    <col min="4" max="4" width="66.28515625" style="8" customWidth="1"/>
    <col min="5" max="5" width="33.5703125" style="8" customWidth="1"/>
    <col min="6" max="6" width="29.85546875" style="24" customWidth="1"/>
    <col min="7" max="7" width="36.42578125" style="8" customWidth="1"/>
    <col min="8" max="9" width="71" style="8" customWidth="1"/>
    <col min="10" max="11" width="18.85546875" style="25"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113" t="s">
        <v>10</v>
      </c>
      <c r="C1" s="114"/>
      <c r="D1" s="114"/>
      <c r="E1" s="114"/>
      <c r="F1" s="114"/>
      <c r="G1" s="114"/>
      <c r="H1" s="114"/>
      <c r="I1" s="114"/>
      <c r="J1" s="114"/>
      <c r="K1" s="114"/>
      <c r="L1" s="114"/>
      <c r="M1" s="115"/>
      <c r="N1" s="116"/>
      <c r="O1" s="117"/>
    </row>
    <row r="2" spans="1:77" ht="26.25" customHeight="1" thickTop="1" x14ac:dyDescent="0.2">
      <c r="B2" s="122" t="s">
        <v>11</v>
      </c>
      <c r="C2" s="123"/>
      <c r="D2" s="123"/>
      <c r="E2" s="123"/>
      <c r="F2" s="123"/>
      <c r="G2" s="123"/>
      <c r="H2" s="123"/>
      <c r="I2" s="123"/>
      <c r="J2" s="123"/>
      <c r="K2" s="123"/>
      <c r="L2" s="123"/>
      <c r="M2" s="124"/>
      <c r="N2" s="118"/>
      <c r="O2" s="119"/>
    </row>
    <row r="3" spans="1:77" ht="15" x14ac:dyDescent="0.2">
      <c r="B3" s="125" t="s">
        <v>12</v>
      </c>
      <c r="C3" s="126"/>
      <c r="D3" s="127"/>
      <c r="E3" s="46"/>
      <c r="F3" s="128" t="s">
        <v>0</v>
      </c>
      <c r="G3" s="126"/>
      <c r="H3" s="126"/>
      <c r="I3" s="126"/>
      <c r="J3" s="126"/>
      <c r="K3" s="126"/>
      <c r="L3" s="127"/>
      <c r="M3" s="47" t="s">
        <v>13</v>
      </c>
      <c r="N3" s="118"/>
      <c r="O3" s="119"/>
    </row>
    <row r="4" spans="1:77" ht="15" customHeight="1" thickBot="1" x14ac:dyDescent="0.25">
      <c r="B4" s="129"/>
      <c r="C4" s="130"/>
      <c r="D4" s="131"/>
      <c r="E4" s="27"/>
      <c r="F4" s="132"/>
      <c r="G4" s="130"/>
      <c r="H4" s="130"/>
      <c r="I4" s="130"/>
      <c r="J4" s="130"/>
      <c r="K4" s="130"/>
      <c r="L4" s="131"/>
      <c r="M4" s="28" t="s">
        <v>14</v>
      </c>
      <c r="N4" s="120"/>
      <c r="O4" s="121"/>
    </row>
    <row r="5" spans="1:77" ht="60" customHeight="1" thickTop="1" x14ac:dyDescent="0.2">
      <c r="B5" s="104" t="s">
        <v>382</v>
      </c>
      <c r="C5" s="105"/>
      <c r="D5" s="106"/>
      <c r="E5" s="159" t="s">
        <v>143</v>
      </c>
      <c r="F5" s="160"/>
      <c r="G5" s="161"/>
      <c r="H5" s="44" t="s">
        <v>381</v>
      </c>
      <c r="I5" s="50" t="s">
        <v>144</v>
      </c>
      <c r="J5" s="105" t="s">
        <v>17</v>
      </c>
      <c r="K5" s="105"/>
      <c r="L5" s="106"/>
      <c r="M5" s="110" t="s">
        <v>145</v>
      </c>
      <c r="N5" s="111"/>
      <c r="O5" s="112"/>
      <c r="Q5" s="51" t="s">
        <v>18</v>
      </c>
      <c r="R5" s="165">
        <v>44904</v>
      </c>
      <c r="S5" s="166"/>
    </row>
    <row r="6" spans="1:77" ht="6" customHeight="1" x14ac:dyDescent="0.2">
      <c r="B6" s="9"/>
      <c r="C6" s="26"/>
      <c r="D6" s="11"/>
      <c r="E6" s="26"/>
      <c r="F6" s="12"/>
      <c r="G6" s="13"/>
      <c r="H6" s="9"/>
      <c r="I6" s="9"/>
      <c r="J6" s="14"/>
      <c r="K6" s="14"/>
      <c r="L6" s="10"/>
      <c r="M6" s="15"/>
      <c r="N6" s="15"/>
      <c r="O6" s="15"/>
      <c r="Q6" s="90"/>
      <c r="R6" s="90"/>
      <c r="S6" s="90"/>
    </row>
    <row r="7" spans="1:77" ht="90.75" customHeight="1" x14ac:dyDescent="0.2">
      <c r="B7" s="45" t="s">
        <v>19</v>
      </c>
      <c r="C7" s="45" t="s">
        <v>20</v>
      </c>
      <c r="D7" s="45" t="s">
        <v>21</v>
      </c>
      <c r="E7" s="45" t="s">
        <v>22</v>
      </c>
      <c r="F7" s="45" t="s">
        <v>23</v>
      </c>
      <c r="G7" s="45" t="s">
        <v>24</v>
      </c>
      <c r="H7" s="45" t="s">
        <v>25</v>
      </c>
      <c r="I7" s="45" t="s">
        <v>26</v>
      </c>
      <c r="J7" s="45" t="s">
        <v>27</v>
      </c>
      <c r="K7" s="45" t="s">
        <v>28</v>
      </c>
      <c r="L7" s="45" t="s">
        <v>29</v>
      </c>
      <c r="M7" s="45" t="s">
        <v>30</v>
      </c>
      <c r="N7" s="45" t="s">
        <v>31</v>
      </c>
      <c r="O7" s="45" t="s">
        <v>32</v>
      </c>
      <c r="Q7" s="51" t="s">
        <v>33</v>
      </c>
      <c r="R7" s="51" t="s">
        <v>34</v>
      </c>
      <c r="S7" s="51" t="s">
        <v>35</v>
      </c>
    </row>
    <row r="8" spans="1:77" ht="85.5" customHeight="1" x14ac:dyDescent="0.2">
      <c r="A8" s="103">
        <v>1</v>
      </c>
      <c r="B8" s="149" t="s">
        <v>146</v>
      </c>
      <c r="C8" s="149" t="s">
        <v>147</v>
      </c>
      <c r="D8" s="17" t="s">
        <v>148</v>
      </c>
      <c r="E8" s="17" t="s">
        <v>149</v>
      </c>
      <c r="F8" s="17" t="s">
        <v>150</v>
      </c>
      <c r="G8" s="91" t="s">
        <v>151</v>
      </c>
      <c r="H8" s="162" t="s">
        <v>152</v>
      </c>
      <c r="I8" s="18" t="s">
        <v>238</v>
      </c>
      <c r="J8" s="95">
        <v>3</v>
      </c>
      <c r="K8" s="95">
        <v>5</v>
      </c>
      <c r="L8" s="95">
        <f>K8*J8</f>
        <v>15</v>
      </c>
      <c r="M8" s="95" t="str">
        <f>IF(L8&lt;12,"BAJO",IF(L8&gt;19,"ALTO","MEDIO"))</f>
        <v>MEDIO</v>
      </c>
      <c r="N8" s="17" t="s">
        <v>153</v>
      </c>
      <c r="O8" s="95">
        <f>IF(M8="BAJO",0.1,IF(M8="MEDIO",3,5))</f>
        <v>3</v>
      </c>
      <c r="Q8" s="164" t="s">
        <v>398</v>
      </c>
      <c r="R8" s="158" t="s">
        <v>390</v>
      </c>
      <c r="S8" s="158"/>
      <c r="BX8" s="8">
        <v>1</v>
      </c>
      <c r="BY8" s="8">
        <v>1</v>
      </c>
    </row>
    <row r="9" spans="1:77" ht="85.5" customHeight="1" x14ac:dyDescent="0.2">
      <c r="A9" s="103"/>
      <c r="B9" s="150"/>
      <c r="C9" s="150"/>
      <c r="D9" s="17" t="s">
        <v>154</v>
      </c>
      <c r="E9" s="17" t="s">
        <v>150</v>
      </c>
      <c r="F9" s="17" t="s">
        <v>149</v>
      </c>
      <c r="G9" s="92"/>
      <c r="H9" s="163"/>
      <c r="I9" s="18" t="s">
        <v>238</v>
      </c>
      <c r="J9" s="96"/>
      <c r="K9" s="96"/>
      <c r="L9" s="96"/>
      <c r="M9" s="96"/>
      <c r="N9" s="17" t="s">
        <v>399</v>
      </c>
      <c r="O9" s="96"/>
      <c r="Q9" s="136"/>
      <c r="R9" s="140"/>
      <c r="S9" s="140"/>
      <c r="BX9" s="8">
        <v>2</v>
      </c>
      <c r="BY9" s="8">
        <v>2</v>
      </c>
    </row>
    <row r="10" spans="1:77" ht="125.25" customHeight="1" x14ac:dyDescent="0.2">
      <c r="A10" s="103">
        <v>2</v>
      </c>
      <c r="B10" s="149" t="s">
        <v>146</v>
      </c>
      <c r="C10" s="149" t="s">
        <v>155</v>
      </c>
      <c r="D10" s="17" t="s">
        <v>156</v>
      </c>
      <c r="E10" s="17" t="s">
        <v>157</v>
      </c>
      <c r="F10" s="17" t="s">
        <v>158</v>
      </c>
      <c r="G10" s="91" t="s">
        <v>159</v>
      </c>
      <c r="H10" s="162" t="s">
        <v>160</v>
      </c>
      <c r="I10" s="18" t="s">
        <v>238</v>
      </c>
      <c r="J10" s="95">
        <v>5</v>
      </c>
      <c r="K10" s="95">
        <v>5</v>
      </c>
      <c r="L10" s="95">
        <f t="shared" ref="L10" si="0">K10*J10</f>
        <v>25</v>
      </c>
      <c r="M10" s="95" t="str">
        <f t="shared" ref="M10" si="1">IF(L10&lt;12,"BAJO",IF(L10&gt;19,"ALTO","MEDIO"))</f>
        <v>ALTO</v>
      </c>
      <c r="N10" s="59" t="s">
        <v>378</v>
      </c>
      <c r="O10" s="95">
        <f t="shared" ref="O10" si="2">IF(M10="BAJO",0.1,IF(M10="MEDIO",3,5))</f>
        <v>5</v>
      </c>
      <c r="Q10" s="135" t="s">
        <v>398</v>
      </c>
      <c r="R10" s="139" t="s">
        <v>400</v>
      </c>
      <c r="S10" s="158"/>
      <c r="BX10" s="8">
        <v>2</v>
      </c>
      <c r="BY10" s="8">
        <v>2</v>
      </c>
    </row>
    <row r="11" spans="1:77" ht="90" customHeight="1" x14ac:dyDescent="0.2">
      <c r="A11" s="103"/>
      <c r="B11" s="150" t="s">
        <v>146</v>
      </c>
      <c r="C11" s="150" t="s">
        <v>155</v>
      </c>
      <c r="D11" s="17" t="s">
        <v>161</v>
      </c>
      <c r="E11" s="17" t="s">
        <v>158</v>
      </c>
      <c r="F11" s="17" t="s">
        <v>157</v>
      </c>
      <c r="G11" s="92" t="s">
        <v>159</v>
      </c>
      <c r="H11" s="163" t="s">
        <v>160</v>
      </c>
      <c r="I11" s="18" t="s">
        <v>238</v>
      </c>
      <c r="J11" s="96"/>
      <c r="K11" s="96"/>
      <c r="L11" s="96"/>
      <c r="M11" s="96" t="str">
        <f t="shared" ref="M11:M24" si="3">IF(L11&lt;12,"BAJO",IF(L11&gt;19,"ALTO","MEDIO"))</f>
        <v>BAJO</v>
      </c>
      <c r="N11" s="17" t="s">
        <v>399</v>
      </c>
      <c r="O11" s="96">
        <f t="shared" ref="O11:O24" si="4">IF(M11="BAJO",0.1,IF(M11="MEDIO",3,5))</f>
        <v>0.1</v>
      </c>
      <c r="Q11" s="136"/>
      <c r="R11" s="140"/>
      <c r="S11" s="140"/>
    </row>
    <row r="12" spans="1:77" ht="114" x14ac:dyDescent="0.2">
      <c r="A12" s="103">
        <v>3</v>
      </c>
      <c r="B12" s="149" t="s">
        <v>146</v>
      </c>
      <c r="C12" s="149" t="s">
        <v>162</v>
      </c>
      <c r="D12" s="17" t="s">
        <v>392</v>
      </c>
      <c r="E12" s="17" t="s">
        <v>157</v>
      </c>
      <c r="F12" s="17" t="s">
        <v>158</v>
      </c>
      <c r="G12" s="91" t="s">
        <v>159</v>
      </c>
      <c r="H12" s="162" t="s">
        <v>163</v>
      </c>
      <c r="I12" s="18" t="s">
        <v>238</v>
      </c>
      <c r="J12" s="95">
        <v>4</v>
      </c>
      <c r="K12" s="95">
        <v>5</v>
      </c>
      <c r="L12" s="95">
        <f t="shared" ref="L12" si="5">K12*J12</f>
        <v>20</v>
      </c>
      <c r="M12" s="95" t="str">
        <f t="shared" si="3"/>
        <v>ALTO</v>
      </c>
      <c r="N12" s="59" t="s">
        <v>378</v>
      </c>
      <c r="O12" s="95">
        <f t="shared" si="4"/>
        <v>5</v>
      </c>
      <c r="Q12" s="135" t="s">
        <v>398</v>
      </c>
      <c r="R12" s="139" t="s">
        <v>400</v>
      </c>
      <c r="S12" s="158"/>
    </row>
    <row r="13" spans="1:77" ht="124.5" customHeight="1" x14ac:dyDescent="0.2">
      <c r="A13" s="103">
        <v>6</v>
      </c>
      <c r="B13" s="150" t="s">
        <v>146</v>
      </c>
      <c r="C13" s="150" t="s">
        <v>162</v>
      </c>
      <c r="D13" s="17" t="s">
        <v>393</v>
      </c>
      <c r="E13" s="17" t="s">
        <v>158</v>
      </c>
      <c r="F13" s="17" t="s">
        <v>157</v>
      </c>
      <c r="G13" s="92" t="s">
        <v>159</v>
      </c>
      <c r="H13" s="163" t="s">
        <v>163</v>
      </c>
      <c r="I13" s="18" t="s">
        <v>238</v>
      </c>
      <c r="J13" s="96"/>
      <c r="K13" s="96"/>
      <c r="L13" s="96"/>
      <c r="M13" s="96" t="str">
        <f t="shared" ref="M13" si="6">IF(L13&lt;12,"BAJO",IF(L13&gt;19,"ALTO","MEDIO"))</f>
        <v>BAJO</v>
      </c>
      <c r="N13" s="17" t="s">
        <v>399</v>
      </c>
      <c r="O13" s="96">
        <f t="shared" ref="O13" si="7">IF(M13="BAJO",0.1,IF(M13="MEDIO",3,5))</f>
        <v>0.1</v>
      </c>
      <c r="Q13" s="136"/>
      <c r="R13" s="140"/>
      <c r="S13" s="140"/>
    </row>
    <row r="14" spans="1:77" ht="71.25" x14ac:dyDescent="0.2">
      <c r="A14" s="103">
        <v>4</v>
      </c>
      <c r="B14" s="149" t="s">
        <v>164</v>
      </c>
      <c r="C14" s="149" t="s">
        <v>165</v>
      </c>
      <c r="D14" s="17" t="s">
        <v>166</v>
      </c>
      <c r="E14" s="17" t="s">
        <v>167</v>
      </c>
      <c r="F14" s="21" t="s">
        <v>168</v>
      </c>
      <c r="G14" s="91" t="s">
        <v>169</v>
      </c>
      <c r="H14" s="162" t="s">
        <v>170</v>
      </c>
      <c r="I14" s="18" t="s">
        <v>238</v>
      </c>
      <c r="J14" s="95">
        <v>3</v>
      </c>
      <c r="K14" s="95">
        <v>4</v>
      </c>
      <c r="L14" s="95">
        <f t="shared" ref="L14" si="8">K14*J14</f>
        <v>12</v>
      </c>
      <c r="M14" s="95" t="str">
        <f t="shared" si="3"/>
        <v>MEDIO</v>
      </c>
      <c r="N14" s="91" t="s">
        <v>378</v>
      </c>
      <c r="O14" s="95">
        <f t="shared" si="4"/>
        <v>3</v>
      </c>
      <c r="Q14" s="135" t="s">
        <v>398</v>
      </c>
      <c r="R14" s="139" t="s">
        <v>390</v>
      </c>
      <c r="S14" s="158"/>
    </row>
    <row r="15" spans="1:77" ht="71.25" x14ac:dyDescent="0.2">
      <c r="A15" s="103">
        <v>8</v>
      </c>
      <c r="B15" s="150" t="s">
        <v>164</v>
      </c>
      <c r="C15" s="150" t="s">
        <v>165</v>
      </c>
      <c r="D15" s="17" t="s">
        <v>171</v>
      </c>
      <c r="E15" s="21" t="s">
        <v>168</v>
      </c>
      <c r="F15" s="17" t="s">
        <v>167</v>
      </c>
      <c r="G15" s="92" t="s">
        <v>169</v>
      </c>
      <c r="H15" s="163" t="s">
        <v>170</v>
      </c>
      <c r="I15" s="18" t="s">
        <v>238</v>
      </c>
      <c r="J15" s="96"/>
      <c r="K15" s="96"/>
      <c r="L15" s="96"/>
      <c r="M15" s="96" t="str">
        <f t="shared" ref="M15:M16" si="9">IF(L15&lt;12,"BAJO",IF(L15&gt;19,"ALTO","MEDIO"))</f>
        <v>BAJO</v>
      </c>
      <c r="N15" s="92"/>
      <c r="O15" s="96">
        <f t="shared" ref="O15:O16" si="10">IF(M15="BAJO",0.1,IF(M15="MEDIO",3,5))</f>
        <v>0.1</v>
      </c>
      <c r="Q15" s="136"/>
      <c r="R15" s="140"/>
      <c r="S15" s="140"/>
    </row>
    <row r="16" spans="1:77" ht="107.25" customHeight="1" x14ac:dyDescent="0.2">
      <c r="A16" s="103">
        <v>5</v>
      </c>
      <c r="B16" s="149" t="s">
        <v>164</v>
      </c>
      <c r="C16" s="149" t="s">
        <v>172</v>
      </c>
      <c r="D16" s="17" t="s">
        <v>173</v>
      </c>
      <c r="E16" s="17" t="s">
        <v>394</v>
      </c>
      <c r="F16" s="22" t="s">
        <v>168</v>
      </c>
      <c r="G16" s="91" t="s">
        <v>169</v>
      </c>
      <c r="H16" s="162" t="s">
        <v>174</v>
      </c>
      <c r="I16" s="18" t="s">
        <v>238</v>
      </c>
      <c r="J16" s="95">
        <v>4</v>
      </c>
      <c r="K16" s="95">
        <v>4</v>
      </c>
      <c r="L16" s="95">
        <f t="shared" ref="L16" si="11">K16*J16</f>
        <v>16</v>
      </c>
      <c r="M16" s="95" t="str">
        <f t="shared" si="9"/>
        <v>MEDIO</v>
      </c>
      <c r="N16" s="91" t="s">
        <v>378</v>
      </c>
      <c r="O16" s="95">
        <f t="shared" si="10"/>
        <v>3</v>
      </c>
      <c r="Q16" s="135" t="s">
        <v>398</v>
      </c>
      <c r="R16" s="139" t="s">
        <v>390</v>
      </c>
      <c r="S16" s="158"/>
    </row>
    <row r="17" spans="1:19" ht="104.25" customHeight="1" x14ac:dyDescent="0.2">
      <c r="A17" s="103">
        <v>10</v>
      </c>
      <c r="B17" s="150" t="s">
        <v>164</v>
      </c>
      <c r="C17" s="150" t="s">
        <v>172</v>
      </c>
      <c r="D17" s="17" t="s">
        <v>175</v>
      </c>
      <c r="E17" s="22" t="s">
        <v>168</v>
      </c>
      <c r="F17" s="17" t="s">
        <v>394</v>
      </c>
      <c r="G17" s="92" t="s">
        <v>169</v>
      </c>
      <c r="H17" s="163" t="s">
        <v>174</v>
      </c>
      <c r="I17" s="18" t="s">
        <v>238</v>
      </c>
      <c r="J17" s="96"/>
      <c r="K17" s="96"/>
      <c r="L17" s="96"/>
      <c r="M17" s="96" t="str">
        <f t="shared" si="3"/>
        <v>BAJO</v>
      </c>
      <c r="N17" s="92"/>
      <c r="O17" s="96">
        <f t="shared" si="4"/>
        <v>0.1</v>
      </c>
      <c r="Q17" s="136"/>
      <c r="R17" s="140"/>
      <c r="S17" s="140"/>
    </row>
    <row r="18" spans="1:19" ht="90.75" customHeight="1" x14ac:dyDescent="0.2">
      <c r="A18" s="103">
        <v>6</v>
      </c>
      <c r="B18" s="149" t="s">
        <v>176</v>
      </c>
      <c r="C18" s="149" t="s">
        <v>177</v>
      </c>
      <c r="D18" s="17" t="s">
        <v>178</v>
      </c>
      <c r="E18" s="17" t="s">
        <v>179</v>
      </c>
      <c r="F18" s="22" t="s">
        <v>168</v>
      </c>
      <c r="G18" s="91" t="s">
        <v>169</v>
      </c>
      <c r="H18" s="162" t="s">
        <v>180</v>
      </c>
      <c r="I18" s="18" t="s">
        <v>238</v>
      </c>
      <c r="J18" s="95">
        <v>4</v>
      </c>
      <c r="K18" s="95">
        <v>4</v>
      </c>
      <c r="L18" s="95">
        <f t="shared" ref="L18" si="12">K18*J18</f>
        <v>16</v>
      </c>
      <c r="M18" s="95" t="str">
        <f t="shared" si="3"/>
        <v>MEDIO</v>
      </c>
      <c r="N18" s="91" t="s">
        <v>378</v>
      </c>
      <c r="O18" s="95">
        <f t="shared" si="4"/>
        <v>3</v>
      </c>
      <c r="Q18" s="135" t="s">
        <v>398</v>
      </c>
      <c r="R18" s="139" t="s">
        <v>390</v>
      </c>
      <c r="S18" s="158"/>
    </row>
    <row r="19" spans="1:19" ht="72" customHeight="1" x14ac:dyDescent="0.2">
      <c r="A19" s="103">
        <v>12</v>
      </c>
      <c r="B19" s="150" t="s">
        <v>176</v>
      </c>
      <c r="C19" s="150" t="s">
        <v>177</v>
      </c>
      <c r="D19" s="17" t="s">
        <v>181</v>
      </c>
      <c r="E19" s="22" t="s">
        <v>168</v>
      </c>
      <c r="F19" s="17" t="s">
        <v>179</v>
      </c>
      <c r="G19" s="92" t="s">
        <v>169</v>
      </c>
      <c r="H19" s="163"/>
      <c r="I19" s="18" t="s">
        <v>238</v>
      </c>
      <c r="J19" s="96"/>
      <c r="K19" s="96"/>
      <c r="L19" s="96"/>
      <c r="M19" s="96" t="str">
        <f t="shared" ref="M19:M23" si="13">IF(L19&lt;12,"BAJO",IF(L19&gt;19,"ALTO","MEDIO"))</f>
        <v>BAJO</v>
      </c>
      <c r="N19" s="92"/>
      <c r="O19" s="96">
        <f t="shared" ref="O19:O23" si="14">IF(M19="BAJO",0.1,IF(M19="MEDIO",3,5))</f>
        <v>0.1</v>
      </c>
      <c r="Q19" s="136"/>
      <c r="R19" s="140"/>
      <c r="S19" s="140"/>
    </row>
    <row r="20" spans="1:19" ht="133.5" customHeight="1" x14ac:dyDescent="0.2">
      <c r="A20" s="103">
        <v>7</v>
      </c>
      <c r="B20" s="149" t="s">
        <v>182</v>
      </c>
      <c r="C20" s="149" t="s">
        <v>183</v>
      </c>
      <c r="D20" s="17" t="s">
        <v>395</v>
      </c>
      <c r="E20" s="17" t="s">
        <v>158</v>
      </c>
      <c r="F20" s="22" t="s">
        <v>184</v>
      </c>
      <c r="G20" s="91" t="s">
        <v>185</v>
      </c>
      <c r="H20" s="162" t="s">
        <v>186</v>
      </c>
      <c r="I20" s="18" t="s">
        <v>238</v>
      </c>
      <c r="J20" s="95">
        <v>5</v>
      </c>
      <c r="K20" s="95">
        <v>4</v>
      </c>
      <c r="L20" s="95">
        <f t="shared" ref="L20" si="15">K20*J20</f>
        <v>20</v>
      </c>
      <c r="M20" s="95" t="str">
        <f t="shared" si="13"/>
        <v>ALTO</v>
      </c>
      <c r="N20" s="59" t="s">
        <v>378</v>
      </c>
      <c r="O20" s="95">
        <f t="shared" si="14"/>
        <v>5</v>
      </c>
      <c r="Q20" s="135" t="s">
        <v>398</v>
      </c>
      <c r="R20" s="139" t="s">
        <v>400</v>
      </c>
      <c r="S20" s="158"/>
    </row>
    <row r="21" spans="1:19" ht="85.5" x14ac:dyDescent="0.2">
      <c r="A21" s="103">
        <v>14</v>
      </c>
      <c r="B21" s="150" t="s">
        <v>182</v>
      </c>
      <c r="C21" s="150" t="s">
        <v>183</v>
      </c>
      <c r="D21" s="17" t="s">
        <v>396</v>
      </c>
      <c r="E21" s="22" t="s">
        <v>184</v>
      </c>
      <c r="F21" s="17" t="s">
        <v>158</v>
      </c>
      <c r="G21" s="92" t="s">
        <v>185</v>
      </c>
      <c r="H21" s="163" t="s">
        <v>186</v>
      </c>
      <c r="I21" s="18" t="s">
        <v>238</v>
      </c>
      <c r="J21" s="96"/>
      <c r="K21" s="96"/>
      <c r="L21" s="96"/>
      <c r="M21" s="96" t="str">
        <f t="shared" si="13"/>
        <v>BAJO</v>
      </c>
      <c r="N21" s="17" t="s">
        <v>399</v>
      </c>
      <c r="O21" s="96">
        <f t="shared" si="14"/>
        <v>0.1</v>
      </c>
      <c r="Q21" s="136"/>
      <c r="R21" s="140"/>
      <c r="S21" s="140"/>
    </row>
    <row r="22" spans="1:19" ht="150" customHeight="1" x14ac:dyDescent="0.2">
      <c r="A22" s="103">
        <v>8</v>
      </c>
      <c r="B22" s="149" t="s">
        <v>182</v>
      </c>
      <c r="C22" s="149" t="s">
        <v>187</v>
      </c>
      <c r="D22" s="17" t="s">
        <v>188</v>
      </c>
      <c r="E22" s="17" t="s">
        <v>158</v>
      </c>
      <c r="F22" s="22" t="s">
        <v>189</v>
      </c>
      <c r="G22" s="91" t="s">
        <v>185</v>
      </c>
      <c r="H22" s="18" t="s">
        <v>186</v>
      </c>
      <c r="I22" s="18" t="s">
        <v>238</v>
      </c>
      <c r="J22" s="95">
        <v>5</v>
      </c>
      <c r="K22" s="95">
        <v>4</v>
      </c>
      <c r="L22" s="95">
        <f t="shared" ref="L22" si="16">K22*J22</f>
        <v>20</v>
      </c>
      <c r="M22" s="95" t="str">
        <f t="shared" si="13"/>
        <v>ALTO</v>
      </c>
      <c r="N22" s="59" t="s">
        <v>378</v>
      </c>
      <c r="O22" s="95">
        <f t="shared" si="14"/>
        <v>5</v>
      </c>
      <c r="Q22" s="135" t="s">
        <v>398</v>
      </c>
      <c r="R22" s="139" t="s">
        <v>400</v>
      </c>
      <c r="S22" s="158"/>
    </row>
    <row r="23" spans="1:19" ht="77.25" customHeight="1" x14ac:dyDescent="0.2">
      <c r="A23" s="103">
        <v>16</v>
      </c>
      <c r="B23" s="150" t="s">
        <v>182</v>
      </c>
      <c r="C23" s="150" t="s">
        <v>190</v>
      </c>
      <c r="D23" s="17" t="s">
        <v>191</v>
      </c>
      <c r="E23" s="22" t="s">
        <v>189</v>
      </c>
      <c r="F23" s="17" t="s">
        <v>158</v>
      </c>
      <c r="G23" s="92" t="s">
        <v>185</v>
      </c>
      <c r="H23" s="18" t="s">
        <v>192</v>
      </c>
      <c r="I23" s="18" t="s">
        <v>238</v>
      </c>
      <c r="J23" s="96"/>
      <c r="K23" s="96"/>
      <c r="L23" s="96"/>
      <c r="M23" s="96" t="str">
        <f t="shared" si="13"/>
        <v>BAJO</v>
      </c>
      <c r="N23" s="17" t="s">
        <v>399</v>
      </c>
      <c r="O23" s="96">
        <f t="shared" si="14"/>
        <v>0.1</v>
      </c>
      <c r="Q23" s="136"/>
      <c r="R23" s="140"/>
      <c r="S23" s="140"/>
    </row>
    <row r="24" spans="1:19" ht="71.25" x14ac:dyDescent="0.2">
      <c r="A24" s="103">
        <v>9</v>
      </c>
      <c r="B24" s="149" t="s">
        <v>193</v>
      </c>
      <c r="C24" s="149" t="s">
        <v>194</v>
      </c>
      <c r="D24" s="17" t="s">
        <v>195</v>
      </c>
      <c r="E24" s="17" t="s">
        <v>196</v>
      </c>
      <c r="F24" s="22" t="s">
        <v>197</v>
      </c>
      <c r="G24" s="91" t="s">
        <v>198</v>
      </c>
      <c r="H24" s="162" t="s">
        <v>199</v>
      </c>
      <c r="I24" s="18" t="s">
        <v>238</v>
      </c>
      <c r="J24" s="95">
        <v>3</v>
      </c>
      <c r="K24" s="95">
        <v>2</v>
      </c>
      <c r="L24" s="95">
        <f t="shared" ref="L24" si="17">K24*J24</f>
        <v>6</v>
      </c>
      <c r="M24" s="95" t="str">
        <f t="shared" si="3"/>
        <v>BAJO</v>
      </c>
      <c r="N24" s="91" t="s">
        <v>378</v>
      </c>
      <c r="O24" s="95">
        <f t="shared" si="4"/>
        <v>0.1</v>
      </c>
      <c r="Q24" s="135" t="s">
        <v>398</v>
      </c>
      <c r="R24" s="139" t="s">
        <v>390</v>
      </c>
      <c r="S24" s="158"/>
    </row>
    <row r="25" spans="1:19" ht="85.5" x14ac:dyDescent="0.2">
      <c r="A25" s="103">
        <v>18</v>
      </c>
      <c r="B25" s="150" t="s">
        <v>193</v>
      </c>
      <c r="C25" s="150" t="s">
        <v>194</v>
      </c>
      <c r="D25" s="17" t="s">
        <v>397</v>
      </c>
      <c r="E25" s="22" t="s">
        <v>197</v>
      </c>
      <c r="F25" s="17" t="s">
        <v>196</v>
      </c>
      <c r="G25" s="92" t="s">
        <v>198</v>
      </c>
      <c r="H25" s="163" t="s">
        <v>199</v>
      </c>
      <c r="I25" s="18" t="s">
        <v>238</v>
      </c>
      <c r="J25" s="96"/>
      <c r="K25" s="96"/>
      <c r="L25" s="96"/>
      <c r="M25" s="96" t="str">
        <f>IF(L25&lt;12,"BAJO",IF(L25&gt;19,"ALTO","MEDIO"))</f>
        <v>BAJO</v>
      </c>
      <c r="N25" s="92"/>
      <c r="O25" s="96">
        <f>IF(M25="BAJO",0.1,IF(M25="MEDIO",3,5))</f>
        <v>0.1</v>
      </c>
      <c r="Q25" s="136"/>
      <c r="R25" s="140"/>
      <c r="S25" s="140"/>
    </row>
    <row r="26" spans="1:19" x14ac:dyDescent="0.2">
      <c r="O26" s="8">
        <f>SUM(O8:O25)</f>
        <v>32.900000000000013</v>
      </c>
      <c r="P26" s="8">
        <f>COUNT(O8,O10,O12,O14,O16,O18,O20,O22,O24)</f>
        <v>9</v>
      </c>
    </row>
  </sheetData>
  <mergeCells count="132">
    <mergeCell ref="N24:N25"/>
    <mergeCell ref="R5:S5"/>
    <mergeCell ref="R10:R11"/>
    <mergeCell ref="R12:R13"/>
    <mergeCell ref="R20:R21"/>
    <mergeCell ref="R22:R23"/>
    <mergeCell ref="R14:R15"/>
    <mergeCell ref="R16:R17"/>
    <mergeCell ref="R18:R19"/>
    <mergeCell ref="R24:R25"/>
    <mergeCell ref="N14:N15"/>
    <mergeCell ref="N16:N17"/>
    <mergeCell ref="N18:N19"/>
    <mergeCell ref="O20:O21"/>
    <mergeCell ref="O22:O23"/>
    <mergeCell ref="O24:O25"/>
    <mergeCell ref="Q10:Q11"/>
    <mergeCell ref="Q12:Q13"/>
    <mergeCell ref="Q14:Q15"/>
    <mergeCell ref="Q16:Q17"/>
    <mergeCell ref="Q18:Q19"/>
    <mergeCell ref="Q20:Q21"/>
    <mergeCell ref="Q22:Q23"/>
    <mergeCell ref="Q24:Q25"/>
    <mergeCell ref="O16:O17"/>
    <mergeCell ref="O18:O19"/>
    <mergeCell ref="J22:J23"/>
    <mergeCell ref="K22:K23"/>
    <mergeCell ref="L22:L23"/>
    <mergeCell ref="M22:M23"/>
    <mergeCell ref="M14:M15"/>
    <mergeCell ref="J16:J17"/>
    <mergeCell ref="K16:K17"/>
    <mergeCell ref="L16:L17"/>
    <mergeCell ref="M16:M17"/>
    <mergeCell ref="J24:J25"/>
    <mergeCell ref="K24:K25"/>
    <mergeCell ref="L24:L25"/>
    <mergeCell ref="M24:M25"/>
    <mergeCell ref="J18:J19"/>
    <mergeCell ref="K18:K19"/>
    <mergeCell ref="L18:L19"/>
    <mergeCell ref="M18:M19"/>
    <mergeCell ref="J20:J21"/>
    <mergeCell ref="K20:K21"/>
    <mergeCell ref="L20:L21"/>
    <mergeCell ref="M20:M21"/>
    <mergeCell ref="J14:J15"/>
    <mergeCell ref="K14:K15"/>
    <mergeCell ref="L14:L15"/>
    <mergeCell ref="R8:R9"/>
    <mergeCell ref="J8:J9"/>
    <mergeCell ref="K8:K9"/>
    <mergeCell ref="L8:L9"/>
    <mergeCell ref="M8:M9"/>
    <mergeCell ref="O8:O9"/>
    <mergeCell ref="O10:O11"/>
    <mergeCell ref="O12:O13"/>
    <mergeCell ref="O14:O15"/>
    <mergeCell ref="Q8:Q9"/>
    <mergeCell ref="J10:J11"/>
    <mergeCell ref="K10:K11"/>
    <mergeCell ref="L10:L11"/>
    <mergeCell ref="M10:M11"/>
    <mergeCell ref="J12:J13"/>
    <mergeCell ref="K12:K13"/>
    <mergeCell ref="L12:L13"/>
    <mergeCell ref="M12:M13"/>
    <mergeCell ref="G16:G17"/>
    <mergeCell ref="G18:G19"/>
    <mergeCell ref="G20:G21"/>
    <mergeCell ref="G22:G23"/>
    <mergeCell ref="G24:G25"/>
    <mergeCell ref="H8:H9"/>
    <mergeCell ref="G8:G9"/>
    <mergeCell ref="G10:G11"/>
    <mergeCell ref="G12:G13"/>
    <mergeCell ref="G14:G15"/>
    <mergeCell ref="H10:H11"/>
    <mergeCell ref="H12:H13"/>
    <mergeCell ref="H14:H15"/>
    <mergeCell ref="H24:H25"/>
    <mergeCell ref="H16:H17"/>
    <mergeCell ref="H18:H19"/>
    <mergeCell ref="H20:H21"/>
    <mergeCell ref="B20:B21"/>
    <mergeCell ref="C20:C21"/>
    <mergeCell ref="B22:B23"/>
    <mergeCell ref="C22:C23"/>
    <mergeCell ref="B24:B25"/>
    <mergeCell ref="C24:C25"/>
    <mergeCell ref="B14:B15"/>
    <mergeCell ref="C14:C15"/>
    <mergeCell ref="B16:B17"/>
    <mergeCell ref="C16:C17"/>
    <mergeCell ref="B18:B19"/>
    <mergeCell ref="C18:C19"/>
    <mergeCell ref="B8:B9"/>
    <mergeCell ref="C8:C9"/>
    <mergeCell ref="B10:B11"/>
    <mergeCell ref="C10:C11"/>
    <mergeCell ref="B12:B13"/>
    <mergeCell ref="C12:C13"/>
    <mergeCell ref="B5:D5"/>
    <mergeCell ref="M5:O5"/>
    <mergeCell ref="B1:M1"/>
    <mergeCell ref="N1:O4"/>
    <mergeCell ref="B2:M2"/>
    <mergeCell ref="B3:D3"/>
    <mergeCell ref="F3:L3"/>
    <mergeCell ref="B4:D4"/>
    <mergeCell ref="F4:L4"/>
    <mergeCell ref="E5:G5"/>
    <mergeCell ref="J5:L5"/>
    <mergeCell ref="A18:A19"/>
    <mergeCell ref="A20:A21"/>
    <mergeCell ref="A22:A23"/>
    <mergeCell ref="A24:A25"/>
    <mergeCell ref="A8:A9"/>
    <mergeCell ref="A10:A11"/>
    <mergeCell ref="A12:A13"/>
    <mergeCell ref="A14:A15"/>
    <mergeCell ref="A16:A17"/>
    <mergeCell ref="S8:S9"/>
    <mergeCell ref="S10:S11"/>
    <mergeCell ref="S12:S13"/>
    <mergeCell ref="S14:S15"/>
    <mergeCell ref="S16:S17"/>
    <mergeCell ref="S18:S19"/>
    <mergeCell ref="S20:S21"/>
    <mergeCell ref="S22:S23"/>
    <mergeCell ref="S24:S25"/>
  </mergeCells>
  <conditionalFormatting sqref="M8">
    <cfRule type="cellIs" dxfId="32" priority="28" stopIfTrue="1" operator="equal">
      <formula>"ALTO"</formula>
    </cfRule>
    <cfRule type="cellIs" dxfId="31" priority="29" stopIfTrue="1" operator="equal">
      <formula>"MEDIO"</formula>
    </cfRule>
    <cfRule type="cellIs" dxfId="30" priority="30" stopIfTrue="1" operator="equal">
      <formula>"BAJO"</formula>
    </cfRule>
  </conditionalFormatting>
  <conditionalFormatting sqref="M10 M12 M14 M16 M18 M20 M22 M24">
    <cfRule type="cellIs" dxfId="29" priority="1" stopIfTrue="1" operator="equal">
      <formula>"ALTO"</formula>
    </cfRule>
    <cfRule type="cellIs" dxfId="28" priority="2" stopIfTrue="1" operator="equal">
      <formula>"MEDIO"</formula>
    </cfRule>
    <cfRule type="cellIs" dxfId="27" priority="3" stopIfTrue="1" operator="equal">
      <formula>"BAJO"</formula>
    </cfRule>
  </conditionalFormatting>
  <pageMargins left="0.7" right="0.7" top="0.75" bottom="0.75" header="0.3" footer="0.3"/>
  <pageSetup paperSize="9" orientation="portrait"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Y22"/>
  <sheetViews>
    <sheetView zoomScale="80" zoomScaleNormal="80" workbookViewId="0">
      <selection activeCell="B5" sqref="B5:D5"/>
    </sheetView>
  </sheetViews>
  <sheetFormatPr baseColWidth="10" defaultColWidth="11.42578125" defaultRowHeight="14.25" x14ac:dyDescent="0.2"/>
  <cols>
    <col min="1" max="1" width="8" style="8" customWidth="1"/>
    <col min="2" max="3" width="30.85546875" style="8" customWidth="1"/>
    <col min="4" max="4" width="66.28515625" style="8" customWidth="1"/>
    <col min="5" max="5" width="33.5703125" style="8" customWidth="1"/>
    <col min="6" max="6" width="29.85546875" style="24" customWidth="1"/>
    <col min="7" max="7" width="36.42578125" style="8" customWidth="1"/>
    <col min="8" max="9" width="71" style="8" customWidth="1"/>
    <col min="10" max="11" width="18.85546875" style="25"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113" t="s">
        <v>10</v>
      </c>
      <c r="C1" s="114"/>
      <c r="D1" s="114"/>
      <c r="E1" s="114"/>
      <c r="F1" s="114"/>
      <c r="G1" s="114"/>
      <c r="H1" s="114"/>
      <c r="I1" s="114"/>
      <c r="J1" s="114"/>
      <c r="K1" s="114"/>
      <c r="L1" s="114"/>
      <c r="M1" s="115"/>
      <c r="N1" s="116"/>
      <c r="O1" s="117"/>
    </row>
    <row r="2" spans="1:77" ht="26.25" customHeight="1" thickTop="1" x14ac:dyDescent="0.2">
      <c r="B2" s="122" t="s">
        <v>11</v>
      </c>
      <c r="C2" s="123"/>
      <c r="D2" s="123"/>
      <c r="E2" s="123"/>
      <c r="F2" s="123"/>
      <c r="G2" s="123"/>
      <c r="H2" s="123"/>
      <c r="I2" s="123"/>
      <c r="J2" s="123"/>
      <c r="K2" s="123"/>
      <c r="L2" s="123"/>
      <c r="M2" s="124"/>
      <c r="N2" s="118"/>
      <c r="O2" s="119"/>
    </row>
    <row r="3" spans="1:77" ht="15" x14ac:dyDescent="0.2">
      <c r="B3" s="125" t="s">
        <v>12</v>
      </c>
      <c r="C3" s="126"/>
      <c r="D3" s="127"/>
      <c r="E3" s="46"/>
      <c r="F3" s="128" t="s">
        <v>0</v>
      </c>
      <c r="G3" s="126"/>
      <c r="H3" s="126"/>
      <c r="I3" s="126"/>
      <c r="J3" s="126"/>
      <c r="K3" s="126"/>
      <c r="L3" s="127"/>
      <c r="M3" s="47" t="s">
        <v>13</v>
      </c>
      <c r="N3" s="118"/>
      <c r="O3" s="119"/>
    </row>
    <row r="4" spans="1:77" ht="15" customHeight="1" thickBot="1" x14ac:dyDescent="0.25">
      <c r="B4" s="129"/>
      <c r="C4" s="130"/>
      <c r="D4" s="131"/>
      <c r="E4" s="27"/>
      <c r="F4" s="132"/>
      <c r="G4" s="130"/>
      <c r="H4" s="130"/>
      <c r="I4" s="130"/>
      <c r="J4" s="167"/>
      <c r="K4" s="167"/>
      <c r="L4" s="168"/>
      <c r="M4" s="28" t="s">
        <v>14</v>
      </c>
      <c r="N4" s="120"/>
      <c r="O4" s="121"/>
    </row>
    <row r="5" spans="1:77" ht="60" customHeight="1" thickTop="1" x14ac:dyDescent="0.2">
      <c r="B5" s="104" t="s">
        <v>382</v>
      </c>
      <c r="C5" s="105"/>
      <c r="D5" s="106"/>
      <c r="E5" s="159" t="s">
        <v>200</v>
      </c>
      <c r="F5" s="160"/>
      <c r="G5" s="161"/>
      <c r="H5" s="44" t="s">
        <v>381</v>
      </c>
      <c r="I5" s="50" t="s">
        <v>201</v>
      </c>
      <c r="J5" s="166" t="s">
        <v>17</v>
      </c>
      <c r="K5" s="166"/>
      <c r="L5" s="166"/>
      <c r="M5" s="111" t="s">
        <v>202</v>
      </c>
      <c r="N5" s="111"/>
      <c r="O5" s="112"/>
      <c r="Q5" s="51" t="s">
        <v>18</v>
      </c>
      <c r="R5" s="171">
        <v>44904</v>
      </c>
      <c r="S5" s="157"/>
    </row>
    <row r="6" spans="1:77" ht="6" customHeight="1" x14ac:dyDescent="0.2">
      <c r="B6" s="60"/>
      <c r="C6" s="61"/>
      <c r="D6" s="62"/>
      <c r="E6" s="61"/>
      <c r="F6" s="63"/>
      <c r="G6" s="64"/>
      <c r="H6" s="60"/>
      <c r="I6" s="60"/>
      <c r="J6" s="68"/>
      <c r="K6" s="68"/>
      <c r="L6" s="69"/>
      <c r="M6" s="67"/>
      <c r="N6" s="67"/>
      <c r="O6" s="67"/>
    </row>
    <row r="7" spans="1:77" ht="90.75" customHeight="1" x14ac:dyDescent="0.2">
      <c r="B7" s="51" t="s">
        <v>19</v>
      </c>
      <c r="C7" s="51" t="s">
        <v>20</v>
      </c>
      <c r="D7" s="51" t="s">
        <v>21</v>
      </c>
      <c r="E7" s="51" t="s">
        <v>22</v>
      </c>
      <c r="F7" s="51" t="s">
        <v>23</v>
      </c>
      <c r="G7" s="51" t="s">
        <v>24</v>
      </c>
      <c r="H7" s="51" t="s">
        <v>25</v>
      </c>
      <c r="I7" s="51" t="s">
        <v>26</v>
      </c>
      <c r="J7" s="51" t="s">
        <v>27</v>
      </c>
      <c r="K7" s="51" t="s">
        <v>28</v>
      </c>
      <c r="L7" s="51" t="s">
        <v>29</v>
      </c>
      <c r="M7" s="51" t="s">
        <v>30</v>
      </c>
      <c r="N7" s="51" t="s">
        <v>31</v>
      </c>
      <c r="O7" s="51" t="s">
        <v>32</v>
      </c>
      <c r="Q7" s="51" t="s">
        <v>33</v>
      </c>
      <c r="R7" s="51" t="s">
        <v>34</v>
      </c>
      <c r="S7" s="51" t="s">
        <v>35</v>
      </c>
    </row>
    <row r="8" spans="1:77" ht="85.5" customHeight="1" x14ac:dyDescent="0.2">
      <c r="A8" s="103">
        <v>1</v>
      </c>
      <c r="B8" s="153" t="s">
        <v>203</v>
      </c>
      <c r="C8" s="153" t="s">
        <v>204</v>
      </c>
      <c r="D8" s="49" t="s">
        <v>401</v>
      </c>
      <c r="E8" s="49" t="s">
        <v>402</v>
      </c>
      <c r="F8" s="49" t="s">
        <v>205</v>
      </c>
      <c r="G8" s="173" t="s">
        <v>403</v>
      </c>
      <c r="H8" s="174" t="s">
        <v>206</v>
      </c>
      <c r="I8" s="172" t="s">
        <v>238</v>
      </c>
      <c r="J8" s="147">
        <v>4</v>
      </c>
      <c r="K8" s="147">
        <v>3</v>
      </c>
      <c r="L8" s="147">
        <f>K8*J8</f>
        <v>12</v>
      </c>
      <c r="M8" s="147" t="str">
        <f>IF(L8&lt;12,"BAJO",IF(L8&gt;19,"ALTO","MEDIO"))</f>
        <v>MEDIO</v>
      </c>
      <c r="N8" s="173" t="s">
        <v>378</v>
      </c>
      <c r="O8" s="147">
        <f>IF(M8="BAJO",0.1,IF(M8="MEDIO",3,5))</f>
        <v>3</v>
      </c>
      <c r="Q8" s="164" t="s">
        <v>398</v>
      </c>
      <c r="R8" s="158" t="s">
        <v>390</v>
      </c>
      <c r="S8" s="52"/>
      <c r="BX8" s="8">
        <v>1</v>
      </c>
      <c r="BY8" s="8">
        <v>1</v>
      </c>
    </row>
    <row r="9" spans="1:77" ht="85.5" customHeight="1" x14ac:dyDescent="0.2">
      <c r="A9" s="103"/>
      <c r="B9" s="150"/>
      <c r="C9" s="150"/>
      <c r="D9" s="17" t="s">
        <v>404</v>
      </c>
      <c r="E9" s="17" t="s">
        <v>205</v>
      </c>
      <c r="F9" s="17" t="s">
        <v>402</v>
      </c>
      <c r="G9" s="92"/>
      <c r="H9" s="163"/>
      <c r="I9" s="170"/>
      <c r="J9" s="96"/>
      <c r="K9" s="96"/>
      <c r="L9" s="96">
        <f>K9*J9</f>
        <v>0</v>
      </c>
      <c r="M9" s="96"/>
      <c r="N9" s="92"/>
      <c r="O9" s="96"/>
      <c r="Q9" s="136"/>
      <c r="R9" s="140"/>
      <c r="S9" s="20"/>
    </row>
    <row r="10" spans="1:77" ht="62.25" customHeight="1" x14ac:dyDescent="0.2">
      <c r="A10" s="103">
        <v>2</v>
      </c>
      <c r="B10" s="149" t="s">
        <v>203</v>
      </c>
      <c r="C10" s="149" t="s">
        <v>207</v>
      </c>
      <c r="D10" s="17" t="s">
        <v>405</v>
      </c>
      <c r="E10" s="17" t="s">
        <v>402</v>
      </c>
      <c r="F10" s="17" t="s">
        <v>208</v>
      </c>
      <c r="G10" s="91" t="s">
        <v>403</v>
      </c>
      <c r="H10" s="162" t="s">
        <v>209</v>
      </c>
      <c r="I10" s="169" t="s">
        <v>238</v>
      </c>
      <c r="J10" s="95">
        <v>3</v>
      </c>
      <c r="K10" s="95">
        <v>3</v>
      </c>
      <c r="L10" s="95">
        <f t="shared" ref="L10:L21" si="0">K10*J10</f>
        <v>9</v>
      </c>
      <c r="M10" s="95" t="str">
        <f t="shared" ref="M10:M21" si="1">IF(L10&lt;12,"BAJO",IF(L10&gt;19,"ALTO","MEDIO"))</f>
        <v>BAJO</v>
      </c>
      <c r="N10" s="91" t="s">
        <v>378</v>
      </c>
      <c r="O10" s="95">
        <f t="shared" ref="O10:O21" si="2">IF(M10="BAJO",0.1,IF(M10="MEDIO",3,5))</f>
        <v>0.1</v>
      </c>
      <c r="Q10" s="135" t="s">
        <v>398</v>
      </c>
      <c r="R10" s="139" t="s">
        <v>390</v>
      </c>
      <c r="S10" s="20"/>
      <c r="BX10" s="8">
        <v>2</v>
      </c>
      <c r="BY10" s="8">
        <v>2</v>
      </c>
    </row>
    <row r="11" spans="1:77" ht="64.5" customHeight="1" x14ac:dyDescent="0.2">
      <c r="A11" s="103">
        <v>4</v>
      </c>
      <c r="B11" s="150" t="s">
        <v>203</v>
      </c>
      <c r="C11" s="150" t="s">
        <v>207</v>
      </c>
      <c r="D11" s="17" t="s">
        <v>210</v>
      </c>
      <c r="E11" s="17" t="s">
        <v>208</v>
      </c>
      <c r="F11" s="17" t="s">
        <v>402</v>
      </c>
      <c r="G11" s="92" t="s">
        <v>403</v>
      </c>
      <c r="H11" s="163" t="s">
        <v>209</v>
      </c>
      <c r="I11" s="170"/>
      <c r="J11" s="96"/>
      <c r="K11" s="96"/>
      <c r="L11" s="96"/>
      <c r="M11" s="96"/>
      <c r="N11" s="92"/>
      <c r="O11" s="96"/>
      <c r="Q11" s="136"/>
      <c r="R11" s="140"/>
      <c r="S11" s="20"/>
    </row>
    <row r="12" spans="1:77" ht="61.5" customHeight="1" x14ac:dyDescent="0.2">
      <c r="A12" s="103">
        <v>3</v>
      </c>
      <c r="B12" s="149" t="s">
        <v>211</v>
      </c>
      <c r="C12" s="149" t="s">
        <v>212</v>
      </c>
      <c r="D12" s="17" t="s">
        <v>401</v>
      </c>
      <c r="E12" s="17" t="s">
        <v>402</v>
      </c>
      <c r="F12" s="17" t="s">
        <v>205</v>
      </c>
      <c r="G12" s="91" t="s">
        <v>403</v>
      </c>
      <c r="H12" s="162" t="s">
        <v>213</v>
      </c>
      <c r="I12" s="169" t="s">
        <v>238</v>
      </c>
      <c r="J12" s="95">
        <v>2</v>
      </c>
      <c r="K12" s="95">
        <v>2</v>
      </c>
      <c r="L12" s="95">
        <f t="shared" si="0"/>
        <v>4</v>
      </c>
      <c r="M12" s="95" t="str">
        <f t="shared" si="1"/>
        <v>BAJO</v>
      </c>
      <c r="N12" s="91" t="s">
        <v>378</v>
      </c>
      <c r="O12" s="95">
        <f t="shared" si="2"/>
        <v>0.1</v>
      </c>
      <c r="Q12" s="135" t="s">
        <v>398</v>
      </c>
      <c r="R12" s="139" t="s">
        <v>390</v>
      </c>
      <c r="S12" s="20"/>
    </row>
    <row r="13" spans="1:77" ht="77.25" customHeight="1" x14ac:dyDescent="0.2">
      <c r="A13" s="103">
        <v>6</v>
      </c>
      <c r="B13" s="150" t="s">
        <v>211</v>
      </c>
      <c r="C13" s="150" t="s">
        <v>212</v>
      </c>
      <c r="D13" s="17" t="s">
        <v>404</v>
      </c>
      <c r="E13" s="17" t="s">
        <v>205</v>
      </c>
      <c r="F13" s="17" t="s">
        <v>402</v>
      </c>
      <c r="G13" s="92" t="s">
        <v>403</v>
      </c>
      <c r="H13" s="163" t="s">
        <v>213</v>
      </c>
      <c r="I13" s="170"/>
      <c r="J13" s="96"/>
      <c r="K13" s="96"/>
      <c r="L13" s="96">
        <f t="shared" si="0"/>
        <v>0</v>
      </c>
      <c r="M13" s="96" t="str">
        <f t="shared" si="1"/>
        <v>BAJO</v>
      </c>
      <c r="N13" s="92"/>
      <c r="O13" s="96">
        <f t="shared" si="2"/>
        <v>0.1</v>
      </c>
      <c r="Q13" s="136"/>
      <c r="R13" s="140"/>
      <c r="S13" s="20"/>
    </row>
    <row r="14" spans="1:77" ht="71.25" x14ac:dyDescent="0.2">
      <c r="A14" s="103">
        <v>4</v>
      </c>
      <c r="B14" s="149" t="s">
        <v>211</v>
      </c>
      <c r="C14" s="149" t="s">
        <v>215</v>
      </c>
      <c r="D14" s="17" t="s">
        <v>406</v>
      </c>
      <c r="E14" s="17" t="s">
        <v>205</v>
      </c>
      <c r="F14" s="17" t="s">
        <v>407</v>
      </c>
      <c r="G14" s="91" t="s">
        <v>216</v>
      </c>
      <c r="H14" s="162" t="s">
        <v>217</v>
      </c>
      <c r="I14" s="169" t="s">
        <v>238</v>
      </c>
      <c r="J14" s="95">
        <v>3</v>
      </c>
      <c r="K14" s="95">
        <v>5</v>
      </c>
      <c r="L14" s="95">
        <f t="shared" si="0"/>
        <v>15</v>
      </c>
      <c r="M14" s="95" t="str">
        <f t="shared" si="1"/>
        <v>MEDIO</v>
      </c>
      <c r="N14" s="91" t="s">
        <v>378</v>
      </c>
      <c r="O14" s="95">
        <f t="shared" si="2"/>
        <v>3</v>
      </c>
      <c r="Q14" s="135" t="s">
        <v>398</v>
      </c>
      <c r="R14" s="139" t="s">
        <v>390</v>
      </c>
      <c r="S14" s="20"/>
    </row>
    <row r="15" spans="1:77" ht="71.25" x14ac:dyDescent="0.2">
      <c r="A15" s="103">
        <v>6.9459459459459403</v>
      </c>
      <c r="B15" s="150" t="s">
        <v>211</v>
      </c>
      <c r="C15" s="150" t="s">
        <v>215</v>
      </c>
      <c r="D15" s="17" t="s">
        <v>408</v>
      </c>
      <c r="E15" s="17" t="s">
        <v>407</v>
      </c>
      <c r="F15" s="17" t="s">
        <v>205</v>
      </c>
      <c r="G15" s="92" t="s">
        <v>216</v>
      </c>
      <c r="H15" s="163" t="s">
        <v>217</v>
      </c>
      <c r="I15" s="170"/>
      <c r="J15" s="96"/>
      <c r="K15" s="96"/>
      <c r="L15" s="96">
        <f t="shared" si="0"/>
        <v>0</v>
      </c>
      <c r="M15" s="96" t="str">
        <f t="shared" si="1"/>
        <v>BAJO</v>
      </c>
      <c r="N15" s="92"/>
      <c r="O15" s="96">
        <f t="shared" si="2"/>
        <v>0.1</v>
      </c>
      <c r="Q15" s="136"/>
      <c r="R15" s="140"/>
      <c r="S15" s="20"/>
    </row>
    <row r="16" spans="1:77" ht="63" customHeight="1" x14ac:dyDescent="0.2">
      <c r="A16" s="103">
        <v>5</v>
      </c>
      <c r="B16" s="149" t="s">
        <v>218</v>
      </c>
      <c r="C16" s="149" t="s">
        <v>219</v>
      </c>
      <c r="D16" s="17" t="s">
        <v>409</v>
      </c>
      <c r="E16" s="17" t="s">
        <v>205</v>
      </c>
      <c r="F16" s="17" t="s">
        <v>220</v>
      </c>
      <c r="G16" s="91" t="s">
        <v>216</v>
      </c>
      <c r="H16" s="162" t="s">
        <v>221</v>
      </c>
      <c r="I16" s="169" t="s">
        <v>238</v>
      </c>
      <c r="J16" s="95">
        <v>3</v>
      </c>
      <c r="K16" s="95">
        <v>4</v>
      </c>
      <c r="L16" s="95">
        <f t="shared" si="0"/>
        <v>12</v>
      </c>
      <c r="M16" s="95" t="str">
        <f t="shared" si="1"/>
        <v>MEDIO</v>
      </c>
      <c r="N16" s="91" t="s">
        <v>378</v>
      </c>
      <c r="O16" s="95">
        <f t="shared" si="2"/>
        <v>3</v>
      </c>
      <c r="Q16" s="135" t="s">
        <v>398</v>
      </c>
      <c r="R16" s="139" t="s">
        <v>390</v>
      </c>
      <c r="S16" s="20"/>
    </row>
    <row r="17" spans="1:19" ht="63" customHeight="1" x14ac:dyDescent="0.2">
      <c r="A17" s="103">
        <v>10.5135135135135</v>
      </c>
      <c r="B17" s="150" t="s">
        <v>218</v>
      </c>
      <c r="C17" s="150" t="s">
        <v>219</v>
      </c>
      <c r="D17" s="17" t="s">
        <v>410</v>
      </c>
      <c r="E17" s="17" t="s">
        <v>220</v>
      </c>
      <c r="F17" s="17" t="s">
        <v>205</v>
      </c>
      <c r="G17" s="92" t="s">
        <v>216</v>
      </c>
      <c r="H17" s="163" t="s">
        <v>221</v>
      </c>
      <c r="I17" s="170"/>
      <c r="J17" s="96"/>
      <c r="K17" s="96"/>
      <c r="L17" s="96">
        <f t="shared" si="0"/>
        <v>0</v>
      </c>
      <c r="M17" s="96" t="str">
        <f t="shared" si="1"/>
        <v>BAJO</v>
      </c>
      <c r="N17" s="92"/>
      <c r="O17" s="96">
        <f t="shared" si="2"/>
        <v>0.1</v>
      </c>
      <c r="Q17" s="136"/>
      <c r="R17" s="140"/>
      <c r="S17" s="20"/>
    </row>
    <row r="18" spans="1:19" ht="66.75" customHeight="1" x14ac:dyDescent="0.2">
      <c r="A18" s="103">
        <v>6</v>
      </c>
      <c r="B18" s="149" t="s">
        <v>218</v>
      </c>
      <c r="C18" s="149" t="s">
        <v>222</v>
      </c>
      <c r="D18" s="17" t="s">
        <v>411</v>
      </c>
      <c r="E18" s="22" t="s">
        <v>223</v>
      </c>
      <c r="F18" s="17" t="s">
        <v>220</v>
      </c>
      <c r="G18" s="91" t="s">
        <v>216</v>
      </c>
      <c r="H18" s="162" t="s">
        <v>413</v>
      </c>
      <c r="I18" s="169" t="s">
        <v>238</v>
      </c>
      <c r="J18" s="95">
        <v>2</v>
      </c>
      <c r="K18" s="95">
        <v>4</v>
      </c>
      <c r="L18" s="95">
        <f t="shared" si="0"/>
        <v>8</v>
      </c>
      <c r="M18" s="95" t="str">
        <f t="shared" si="1"/>
        <v>BAJO</v>
      </c>
      <c r="N18" s="91" t="s">
        <v>378</v>
      </c>
      <c r="O18" s="95">
        <f t="shared" si="2"/>
        <v>0.1</v>
      </c>
      <c r="Q18" s="135" t="s">
        <v>398</v>
      </c>
      <c r="R18" s="139" t="s">
        <v>390</v>
      </c>
      <c r="S18" s="20"/>
    </row>
    <row r="19" spans="1:19" ht="66.75" customHeight="1" x14ac:dyDescent="0.2">
      <c r="A19" s="103">
        <v>12.2972972972973</v>
      </c>
      <c r="B19" s="150" t="s">
        <v>218</v>
      </c>
      <c r="C19" s="150" t="s">
        <v>222</v>
      </c>
      <c r="D19" s="17" t="s">
        <v>412</v>
      </c>
      <c r="E19" s="17" t="s">
        <v>220</v>
      </c>
      <c r="F19" s="22" t="s">
        <v>223</v>
      </c>
      <c r="G19" s="92" t="s">
        <v>216</v>
      </c>
      <c r="H19" s="163"/>
      <c r="I19" s="170"/>
      <c r="J19" s="96"/>
      <c r="K19" s="96"/>
      <c r="L19" s="96">
        <f t="shared" si="0"/>
        <v>0</v>
      </c>
      <c r="M19" s="96" t="str">
        <f t="shared" si="1"/>
        <v>BAJO</v>
      </c>
      <c r="N19" s="92"/>
      <c r="O19" s="96">
        <f t="shared" si="2"/>
        <v>0.1</v>
      </c>
      <c r="Q19" s="136"/>
      <c r="R19" s="140"/>
      <c r="S19" s="20"/>
    </row>
    <row r="20" spans="1:19" ht="66.75" customHeight="1" x14ac:dyDescent="0.2">
      <c r="A20" s="103">
        <v>7</v>
      </c>
      <c r="B20" s="149" t="s">
        <v>224</v>
      </c>
      <c r="C20" s="149" t="s">
        <v>225</v>
      </c>
      <c r="D20" s="17" t="s">
        <v>409</v>
      </c>
      <c r="E20" s="17" t="s">
        <v>205</v>
      </c>
      <c r="F20" s="17" t="s">
        <v>220</v>
      </c>
      <c r="G20" s="91" t="s">
        <v>216</v>
      </c>
      <c r="H20" s="162" t="s">
        <v>226</v>
      </c>
      <c r="I20" s="169" t="s">
        <v>238</v>
      </c>
      <c r="J20" s="95">
        <v>4</v>
      </c>
      <c r="K20" s="95">
        <v>4</v>
      </c>
      <c r="L20" s="95">
        <f t="shared" si="0"/>
        <v>16</v>
      </c>
      <c r="M20" s="95" t="str">
        <f t="shared" si="1"/>
        <v>MEDIO</v>
      </c>
      <c r="N20" s="91" t="s">
        <v>378</v>
      </c>
      <c r="O20" s="95">
        <f t="shared" si="2"/>
        <v>3</v>
      </c>
      <c r="Q20" s="135" t="s">
        <v>398</v>
      </c>
      <c r="R20" s="139" t="s">
        <v>390</v>
      </c>
      <c r="S20" s="20"/>
    </row>
    <row r="21" spans="1:19" ht="66.75" customHeight="1" x14ac:dyDescent="0.2">
      <c r="A21" s="103">
        <v>14.0810810810811</v>
      </c>
      <c r="B21" s="150" t="s">
        <v>224</v>
      </c>
      <c r="C21" s="150" t="s">
        <v>225</v>
      </c>
      <c r="D21" s="17" t="s">
        <v>410</v>
      </c>
      <c r="E21" s="17" t="s">
        <v>220</v>
      </c>
      <c r="F21" s="17" t="s">
        <v>205</v>
      </c>
      <c r="G21" s="92" t="s">
        <v>216</v>
      </c>
      <c r="H21" s="163" t="s">
        <v>226</v>
      </c>
      <c r="I21" s="170"/>
      <c r="J21" s="96"/>
      <c r="K21" s="96"/>
      <c r="L21" s="96">
        <f t="shared" si="0"/>
        <v>0</v>
      </c>
      <c r="M21" s="96" t="str">
        <f t="shared" si="1"/>
        <v>BAJO</v>
      </c>
      <c r="N21" s="92"/>
      <c r="O21" s="96">
        <f t="shared" si="2"/>
        <v>0.1</v>
      </c>
      <c r="Q21" s="136"/>
      <c r="R21" s="140"/>
      <c r="S21" s="20"/>
    </row>
    <row r="22" spans="1:19" x14ac:dyDescent="0.2">
      <c r="O22" s="8">
        <f>SUM(O8:O21)</f>
        <v>12.799999999999999</v>
      </c>
      <c r="P22" s="8">
        <f>COUNT(O8,O10,O12,O14,O16,O18,O20)</f>
        <v>7</v>
      </c>
    </row>
  </sheetData>
  <mergeCells count="110">
    <mergeCell ref="B12:B13"/>
    <mergeCell ref="C12:C13"/>
    <mergeCell ref="N20:N21"/>
    <mergeCell ref="Q8:Q9"/>
    <mergeCell ref="R8:R9"/>
    <mergeCell ref="Q10:Q11"/>
    <mergeCell ref="R10:R11"/>
    <mergeCell ref="Q12:Q13"/>
    <mergeCell ref="R12:R13"/>
    <mergeCell ref="Q14:Q15"/>
    <mergeCell ref="R14:R15"/>
    <mergeCell ref="Q16:Q17"/>
    <mergeCell ref="R16:R17"/>
    <mergeCell ref="Q18:Q19"/>
    <mergeCell ref="R18:R19"/>
    <mergeCell ref="Q20:Q21"/>
    <mergeCell ref="R20:R21"/>
    <mergeCell ref="N14:N15"/>
    <mergeCell ref="N16:N17"/>
    <mergeCell ref="N18:N19"/>
    <mergeCell ref="H8:H9"/>
    <mergeCell ref="H10:H11"/>
    <mergeCell ref="H12:H13"/>
    <mergeCell ref="H14:H15"/>
    <mergeCell ref="H16:H17"/>
    <mergeCell ref="H18:H19"/>
    <mergeCell ref="H20:H21"/>
    <mergeCell ref="G8:G9"/>
    <mergeCell ref="G10:G11"/>
    <mergeCell ref="G12:G13"/>
    <mergeCell ref="G14:G15"/>
    <mergeCell ref="J16:J17"/>
    <mergeCell ref="K16:K17"/>
    <mergeCell ref="L16:L17"/>
    <mergeCell ref="M16:M17"/>
    <mergeCell ref="J18:J19"/>
    <mergeCell ref="K18:K19"/>
    <mergeCell ref="L18:L19"/>
    <mergeCell ref="M18:M19"/>
    <mergeCell ref="J14:J15"/>
    <mergeCell ref="K14:K15"/>
    <mergeCell ref="L20:L21"/>
    <mergeCell ref="M20:M21"/>
    <mergeCell ref="O8:O9"/>
    <mergeCell ref="O10:O11"/>
    <mergeCell ref="O12:O13"/>
    <mergeCell ref="O14:O15"/>
    <mergeCell ref="O16:O17"/>
    <mergeCell ref="O18:O19"/>
    <mergeCell ref="O20:O21"/>
    <mergeCell ref="N8:N9"/>
    <mergeCell ref="N10:N11"/>
    <mergeCell ref="N12:N13"/>
    <mergeCell ref="L14:L15"/>
    <mergeCell ref="M14:M15"/>
    <mergeCell ref="M12:M13"/>
    <mergeCell ref="I14:I15"/>
    <mergeCell ref="I16:I17"/>
    <mergeCell ref="I18:I19"/>
    <mergeCell ref="I20:I21"/>
    <mergeCell ref="R5:S5"/>
    <mergeCell ref="I8:I9"/>
    <mergeCell ref="I10:I11"/>
    <mergeCell ref="I12:I13"/>
    <mergeCell ref="J8:J9"/>
    <mergeCell ref="K8:K9"/>
    <mergeCell ref="L8:L9"/>
    <mergeCell ref="M8:M9"/>
    <mergeCell ref="J10:J11"/>
    <mergeCell ref="K10:K11"/>
    <mergeCell ref="L10:L11"/>
    <mergeCell ref="M10:M11"/>
    <mergeCell ref="J12:J13"/>
    <mergeCell ref="K12:K13"/>
    <mergeCell ref="L12:L13"/>
    <mergeCell ref="J20:J21"/>
    <mergeCell ref="K20:K21"/>
    <mergeCell ref="M5:O5"/>
    <mergeCell ref="B1:M1"/>
    <mergeCell ref="N1:O4"/>
    <mergeCell ref="B2:M2"/>
    <mergeCell ref="B3:D3"/>
    <mergeCell ref="F3:L3"/>
    <mergeCell ref="B4:D4"/>
    <mergeCell ref="F4:L4"/>
    <mergeCell ref="J5:L5"/>
    <mergeCell ref="A16:A17"/>
    <mergeCell ref="A18:A19"/>
    <mergeCell ref="A20:A21"/>
    <mergeCell ref="A8:A9"/>
    <mergeCell ref="A10:A11"/>
    <mergeCell ref="A12:A13"/>
    <mergeCell ref="A14:A15"/>
    <mergeCell ref="B5:D5"/>
    <mergeCell ref="E5:G5"/>
    <mergeCell ref="G16:G17"/>
    <mergeCell ref="G18:G19"/>
    <mergeCell ref="G20:G21"/>
    <mergeCell ref="B16:B17"/>
    <mergeCell ref="C16:C17"/>
    <mergeCell ref="B18:B19"/>
    <mergeCell ref="C18:C19"/>
    <mergeCell ref="B20:B21"/>
    <mergeCell ref="C20:C21"/>
    <mergeCell ref="B14:B15"/>
    <mergeCell ref="C14:C15"/>
    <mergeCell ref="B8:B9"/>
    <mergeCell ref="C8:C9"/>
    <mergeCell ref="B10:B11"/>
    <mergeCell ref="C10:C11"/>
  </mergeCells>
  <conditionalFormatting sqref="M8">
    <cfRule type="cellIs" dxfId="26" priority="22" stopIfTrue="1" operator="equal">
      <formula>"ALTO"</formula>
    </cfRule>
    <cfRule type="cellIs" dxfId="25" priority="23" stopIfTrue="1" operator="equal">
      <formula>"MEDIO"</formula>
    </cfRule>
    <cfRule type="cellIs" dxfId="24" priority="24" stopIfTrue="1" operator="equal">
      <formula>"BAJO"</formula>
    </cfRule>
  </conditionalFormatting>
  <conditionalFormatting sqref="M10 M12 M14 M16 M18 M20">
    <cfRule type="cellIs" dxfId="23" priority="1" stopIfTrue="1" operator="equal">
      <formula>"ALTO"</formula>
    </cfRule>
    <cfRule type="cellIs" dxfId="22" priority="2" stopIfTrue="1" operator="equal">
      <formula>"MEDIO"</formula>
    </cfRule>
    <cfRule type="cellIs" dxfId="21" priority="3" stopIfTrue="1" operator="equal">
      <formula>"BAJO"</formula>
    </cfRule>
  </conditionalFormatting>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Y26"/>
  <sheetViews>
    <sheetView zoomScale="80" zoomScaleNormal="80" workbookViewId="0">
      <selection activeCell="B5" sqref="B5:D5"/>
    </sheetView>
  </sheetViews>
  <sheetFormatPr baseColWidth="10" defaultColWidth="11.42578125" defaultRowHeight="14.25" x14ac:dyDescent="0.2"/>
  <cols>
    <col min="1" max="1" width="11.42578125" style="8"/>
    <col min="2" max="3" width="30.85546875" style="8" customWidth="1"/>
    <col min="4" max="4" width="66.28515625" style="8" customWidth="1"/>
    <col min="5" max="5" width="41" style="8" customWidth="1"/>
    <col min="6" max="6" width="29.85546875" style="24" customWidth="1"/>
    <col min="7" max="7" width="36.42578125" style="8" customWidth="1"/>
    <col min="8" max="8" width="71" style="8" customWidth="1"/>
    <col min="9" max="9" width="64.7109375" style="8" customWidth="1"/>
    <col min="10" max="11" width="18.85546875" style="25"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113" t="s">
        <v>10</v>
      </c>
      <c r="C1" s="114"/>
      <c r="D1" s="114"/>
      <c r="E1" s="114"/>
      <c r="F1" s="114"/>
      <c r="G1" s="114"/>
      <c r="H1" s="114"/>
      <c r="I1" s="114"/>
      <c r="J1" s="114"/>
      <c r="K1" s="114"/>
      <c r="L1" s="114"/>
      <c r="M1" s="115"/>
      <c r="N1" s="116"/>
      <c r="O1" s="117"/>
    </row>
    <row r="2" spans="1:77" ht="26.25" customHeight="1" thickTop="1" x14ac:dyDescent="0.2">
      <c r="B2" s="122" t="s">
        <v>11</v>
      </c>
      <c r="C2" s="123"/>
      <c r="D2" s="123"/>
      <c r="E2" s="123"/>
      <c r="F2" s="123"/>
      <c r="G2" s="123"/>
      <c r="H2" s="123"/>
      <c r="I2" s="123"/>
      <c r="J2" s="123"/>
      <c r="K2" s="123"/>
      <c r="L2" s="123"/>
      <c r="M2" s="124"/>
      <c r="N2" s="118"/>
      <c r="O2" s="119"/>
    </row>
    <row r="3" spans="1:77" ht="15" x14ac:dyDescent="0.2">
      <c r="B3" s="125" t="s">
        <v>12</v>
      </c>
      <c r="C3" s="126"/>
      <c r="D3" s="127"/>
      <c r="E3" s="46"/>
      <c r="F3" s="47" t="s">
        <v>0</v>
      </c>
      <c r="G3" s="71"/>
      <c r="H3" s="71"/>
      <c r="I3" s="71"/>
      <c r="J3" s="71"/>
      <c r="K3" s="71"/>
      <c r="L3" s="72"/>
      <c r="M3" s="47" t="s">
        <v>13</v>
      </c>
      <c r="N3" s="118"/>
      <c r="O3" s="119"/>
    </row>
    <row r="4" spans="1:77" ht="15" customHeight="1" thickBot="1" x14ac:dyDescent="0.25">
      <c r="B4" s="129"/>
      <c r="C4" s="130"/>
      <c r="D4" s="131"/>
      <c r="E4" s="27"/>
      <c r="F4" s="132"/>
      <c r="G4" s="130"/>
      <c r="H4" s="130"/>
      <c r="I4" s="130"/>
      <c r="J4" s="130"/>
      <c r="K4" s="130"/>
      <c r="L4" s="131"/>
      <c r="M4" s="28" t="s">
        <v>14</v>
      </c>
      <c r="N4" s="120"/>
      <c r="O4" s="121"/>
    </row>
    <row r="5" spans="1:77" ht="75.75" customHeight="1" thickTop="1" x14ac:dyDescent="0.2">
      <c r="B5" s="104" t="s">
        <v>382</v>
      </c>
      <c r="C5" s="105"/>
      <c r="D5" s="106"/>
      <c r="E5" s="159" t="s">
        <v>227</v>
      </c>
      <c r="F5" s="160"/>
      <c r="G5" s="161"/>
      <c r="H5" s="44" t="s">
        <v>381</v>
      </c>
      <c r="I5" s="56" t="s">
        <v>228</v>
      </c>
      <c r="J5" s="104" t="s">
        <v>17</v>
      </c>
      <c r="K5" s="105"/>
      <c r="L5" s="106"/>
      <c r="M5" s="110" t="s">
        <v>229</v>
      </c>
      <c r="N5" s="111"/>
      <c r="O5" s="112"/>
      <c r="Q5" s="51" t="s">
        <v>18</v>
      </c>
      <c r="R5" s="165">
        <v>44904</v>
      </c>
      <c r="S5" s="166"/>
    </row>
    <row r="6" spans="1:77" ht="6" customHeight="1" x14ac:dyDescent="0.2">
      <c r="B6" s="60"/>
      <c r="C6" s="61"/>
      <c r="D6" s="62"/>
      <c r="E6" s="61"/>
      <c r="F6" s="63"/>
      <c r="G6" s="64"/>
      <c r="H6" s="60"/>
      <c r="I6" s="60"/>
      <c r="J6" s="65"/>
      <c r="K6" s="65"/>
      <c r="L6" s="66"/>
      <c r="M6" s="67"/>
      <c r="N6" s="67"/>
      <c r="O6" s="67"/>
    </row>
    <row r="7" spans="1:77" ht="90.75" customHeight="1" x14ac:dyDescent="0.2">
      <c r="B7" s="51" t="s">
        <v>19</v>
      </c>
      <c r="C7" s="51" t="s">
        <v>20</v>
      </c>
      <c r="D7" s="51" t="s">
        <v>21</v>
      </c>
      <c r="E7" s="51" t="s">
        <v>22</v>
      </c>
      <c r="F7" s="51" t="s">
        <v>23</v>
      </c>
      <c r="G7" s="51" t="s">
        <v>24</v>
      </c>
      <c r="H7" s="51" t="s">
        <v>25</v>
      </c>
      <c r="I7" s="51" t="s">
        <v>26</v>
      </c>
      <c r="J7" s="51" t="s">
        <v>27</v>
      </c>
      <c r="K7" s="51" t="s">
        <v>28</v>
      </c>
      <c r="L7" s="51" t="s">
        <v>29</v>
      </c>
      <c r="M7" s="51" t="s">
        <v>30</v>
      </c>
      <c r="N7" s="51" t="s">
        <v>31</v>
      </c>
      <c r="O7" s="51" t="s">
        <v>32</v>
      </c>
      <c r="Q7" s="51" t="s">
        <v>33</v>
      </c>
      <c r="R7" s="51" t="s">
        <v>34</v>
      </c>
      <c r="S7" s="51" t="s">
        <v>35</v>
      </c>
    </row>
    <row r="8" spans="1:77" ht="126" customHeight="1" x14ac:dyDescent="0.2">
      <c r="A8" s="103">
        <v>1</v>
      </c>
      <c r="B8" s="175" t="s">
        <v>230</v>
      </c>
      <c r="C8" s="151" t="s">
        <v>231</v>
      </c>
      <c r="D8" s="49" t="s">
        <v>414</v>
      </c>
      <c r="E8" s="49" t="s">
        <v>232</v>
      </c>
      <c r="F8" s="49" t="s">
        <v>233</v>
      </c>
      <c r="G8" s="151" t="s">
        <v>234</v>
      </c>
      <c r="H8" s="58" t="s">
        <v>235</v>
      </c>
      <c r="I8" s="176" t="s">
        <v>238</v>
      </c>
      <c r="J8" s="177">
        <v>4</v>
      </c>
      <c r="K8" s="177">
        <v>5</v>
      </c>
      <c r="L8" s="177">
        <f>J8*K8</f>
        <v>20</v>
      </c>
      <c r="M8" s="177" t="str">
        <f>IF(L8&lt;12,"BAJO",IF(L8&gt;19,"ALTO","MEDIO"))</f>
        <v>ALTO</v>
      </c>
      <c r="N8" s="59" t="s">
        <v>378</v>
      </c>
      <c r="O8" s="177">
        <f>IF(M8="BAJO",0.1,IF(M8="MEDIO",3,5))</f>
        <v>5</v>
      </c>
      <c r="Q8" s="135" t="s">
        <v>398</v>
      </c>
      <c r="R8" s="139" t="s">
        <v>400</v>
      </c>
      <c r="S8" s="52"/>
      <c r="BX8" s="8">
        <v>1</v>
      </c>
      <c r="BY8" s="8">
        <v>1</v>
      </c>
    </row>
    <row r="9" spans="1:77" ht="71.25" customHeight="1" x14ac:dyDescent="0.2">
      <c r="A9" s="103"/>
      <c r="B9" s="150"/>
      <c r="C9" s="92"/>
      <c r="D9" s="17" t="s">
        <v>415</v>
      </c>
      <c r="E9" s="17" t="s">
        <v>233</v>
      </c>
      <c r="F9" s="17" t="s">
        <v>232</v>
      </c>
      <c r="G9" s="92"/>
      <c r="H9" s="18" t="s">
        <v>235</v>
      </c>
      <c r="I9" s="170"/>
      <c r="J9" s="96"/>
      <c r="K9" s="96"/>
      <c r="L9" s="96"/>
      <c r="M9" s="96"/>
      <c r="N9" s="17" t="s">
        <v>432</v>
      </c>
      <c r="O9" s="96"/>
      <c r="Q9" s="136"/>
      <c r="R9" s="140"/>
      <c r="S9" s="20"/>
      <c r="BX9" s="8">
        <v>2</v>
      </c>
      <c r="BY9" s="8">
        <v>2</v>
      </c>
    </row>
    <row r="10" spans="1:77" ht="114" customHeight="1" x14ac:dyDescent="0.2">
      <c r="A10" s="103">
        <v>2</v>
      </c>
      <c r="B10" s="175" t="s">
        <v>230</v>
      </c>
      <c r="C10" s="151" t="s">
        <v>236</v>
      </c>
      <c r="D10" s="17" t="s">
        <v>416</v>
      </c>
      <c r="E10" s="17" t="s">
        <v>232</v>
      </c>
      <c r="F10" s="17" t="s">
        <v>237</v>
      </c>
      <c r="G10" s="151" t="s">
        <v>234</v>
      </c>
      <c r="H10" s="18" t="s">
        <v>238</v>
      </c>
      <c r="I10" s="176" t="s">
        <v>238</v>
      </c>
      <c r="J10" s="177">
        <v>2</v>
      </c>
      <c r="K10" s="177">
        <v>5</v>
      </c>
      <c r="L10" s="177">
        <f t="shared" ref="L10" si="0">J10*K10</f>
        <v>10</v>
      </c>
      <c r="M10" s="177" t="str">
        <f t="shared" ref="M10:M18" si="1">IF(L10&lt;12,"BAJO",IF(L10&gt;19,"ALTO","MEDIO"))</f>
        <v>BAJO</v>
      </c>
      <c r="N10" s="91" t="s">
        <v>378</v>
      </c>
      <c r="O10" s="177">
        <f t="shared" ref="O10:O18" si="2">IF(M10="BAJO",0.1,IF(M10="MEDIO",3,5))</f>
        <v>0.1</v>
      </c>
      <c r="Q10" s="135" t="s">
        <v>398</v>
      </c>
      <c r="R10" s="139" t="s">
        <v>390</v>
      </c>
      <c r="S10" s="20"/>
      <c r="BX10" s="8">
        <v>2</v>
      </c>
      <c r="BY10" s="8">
        <v>2</v>
      </c>
    </row>
    <row r="11" spans="1:77" ht="42.75" x14ac:dyDescent="0.2">
      <c r="A11" s="103">
        <v>4</v>
      </c>
      <c r="B11" s="150" t="s">
        <v>230</v>
      </c>
      <c r="C11" s="92" t="s">
        <v>236</v>
      </c>
      <c r="D11" s="17" t="s">
        <v>417</v>
      </c>
      <c r="E11" s="17" t="s">
        <v>237</v>
      </c>
      <c r="F11" s="17" t="s">
        <v>232</v>
      </c>
      <c r="G11" s="92" t="s">
        <v>234</v>
      </c>
      <c r="H11" s="18" t="s">
        <v>238</v>
      </c>
      <c r="I11" s="170"/>
      <c r="J11" s="96"/>
      <c r="K11" s="96"/>
      <c r="L11" s="96"/>
      <c r="M11" s="96" t="str">
        <f t="shared" si="1"/>
        <v>BAJO</v>
      </c>
      <c r="N11" s="92"/>
      <c r="O11" s="96">
        <f t="shared" si="2"/>
        <v>0.1</v>
      </c>
      <c r="Q11" s="136"/>
      <c r="R11" s="140"/>
      <c r="S11" s="20"/>
    </row>
    <row r="12" spans="1:77" ht="67.5" customHeight="1" x14ac:dyDescent="0.2">
      <c r="A12" s="103">
        <v>3</v>
      </c>
      <c r="B12" s="175" t="s">
        <v>230</v>
      </c>
      <c r="C12" s="151" t="s">
        <v>239</v>
      </c>
      <c r="D12" s="17" t="s">
        <v>418</v>
      </c>
      <c r="E12" s="17" t="s">
        <v>419</v>
      </c>
      <c r="F12" s="17" t="s">
        <v>240</v>
      </c>
      <c r="G12" s="151" t="s">
        <v>241</v>
      </c>
      <c r="H12" s="18" t="s">
        <v>242</v>
      </c>
      <c r="I12" s="176" t="s">
        <v>238</v>
      </c>
      <c r="J12" s="177">
        <v>2</v>
      </c>
      <c r="K12" s="177">
        <v>4</v>
      </c>
      <c r="L12" s="177">
        <f t="shared" ref="L12" si="3">J12*K12</f>
        <v>8</v>
      </c>
      <c r="M12" s="177" t="str">
        <f t="shared" si="1"/>
        <v>BAJO</v>
      </c>
      <c r="N12" s="91" t="s">
        <v>378</v>
      </c>
      <c r="O12" s="177">
        <f t="shared" si="2"/>
        <v>0.1</v>
      </c>
      <c r="Q12" s="135" t="s">
        <v>398</v>
      </c>
      <c r="R12" s="139" t="s">
        <v>390</v>
      </c>
      <c r="S12" s="20"/>
    </row>
    <row r="13" spans="1:77" ht="67.5" customHeight="1" x14ac:dyDescent="0.2">
      <c r="A13" s="103">
        <v>6</v>
      </c>
      <c r="B13" s="150" t="s">
        <v>230</v>
      </c>
      <c r="C13" s="92" t="s">
        <v>239</v>
      </c>
      <c r="D13" s="17" t="s">
        <v>420</v>
      </c>
      <c r="E13" s="17" t="s">
        <v>240</v>
      </c>
      <c r="F13" s="17" t="s">
        <v>419</v>
      </c>
      <c r="G13" s="92" t="s">
        <v>241</v>
      </c>
      <c r="H13" s="18" t="s">
        <v>242</v>
      </c>
      <c r="I13" s="170"/>
      <c r="J13" s="96"/>
      <c r="K13" s="96"/>
      <c r="L13" s="96"/>
      <c r="M13" s="96" t="str">
        <f t="shared" si="1"/>
        <v>BAJO</v>
      </c>
      <c r="N13" s="92"/>
      <c r="O13" s="96">
        <f t="shared" si="2"/>
        <v>0.1</v>
      </c>
      <c r="Q13" s="136"/>
      <c r="R13" s="140"/>
      <c r="S13" s="20"/>
    </row>
    <row r="14" spans="1:77" ht="67.5" customHeight="1" x14ac:dyDescent="0.2">
      <c r="A14" s="103">
        <v>4</v>
      </c>
      <c r="B14" s="175" t="s">
        <v>230</v>
      </c>
      <c r="C14" s="151" t="s">
        <v>243</v>
      </c>
      <c r="D14" s="17" t="s">
        <v>421</v>
      </c>
      <c r="E14" s="22" t="s">
        <v>244</v>
      </c>
      <c r="F14" s="17" t="s">
        <v>419</v>
      </c>
      <c r="G14" s="151" t="s">
        <v>241</v>
      </c>
      <c r="H14" s="18" t="s">
        <v>242</v>
      </c>
      <c r="I14" s="176" t="s">
        <v>238</v>
      </c>
      <c r="J14" s="177">
        <v>2</v>
      </c>
      <c r="K14" s="177">
        <v>2</v>
      </c>
      <c r="L14" s="177">
        <f t="shared" ref="L14" si="4">J14*K14</f>
        <v>4</v>
      </c>
      <c r="M14" s="177" t="str">
        <f t="shared" si="1"/>
        <v>BAJO</v>
      </c>
      <c r="N14" s="91" t="s">
        <v>378</v>
      </c>
      <c r="O14" s="177">
        <f t="shared" si="2"/>
        <v>0.1</v>
      </c>
      <c r="Q14" s="135" t="s">
        <v>398</v>
      </c>
      <c r="R14" s="139" t="s">
        <v>390</v>
      </c>
      <c r="S14" s="20"/>
    </row>
    <row r="15" spans="1:77" ht="67.5" customHeight="1" x14ac:dyDescent="0.2">
      <c r="A15" s="103">
        <v>8</v>
      </c>
      <c r="B15" s="150" t="s">
        <v>230</v>
      </c>
      <c r="C15" s="92" t="s">
        <v>243</v>
      </c>
      <c r="D15" s="17" t="s">
        <v>422</v>
      </c>
      <c r="E15" s="17" t="s">
        <v>419</v>
      </c>
      <c r="F15" s="22" t="s">
        <v>244</v>
      </c>
      <c r="G15" s="92" t="s">
        <v>241</v>
      </c>
      <c r="H15" s="18" t="s">
        <v>242</v>
      </c>
      <c r="I15" s="170"/>
      <c r="J15" s="96"/>
      <c r="K15" s="96"/>
      <c r="L15" s="96"/>
      <c r="M15" s="96" t="str">
        <f t="shared" si="1"/>
        <v>BAJO</v>
      </c>
      <c r="N15" s="92"/>
      <c r="O15" s="96">
        <f t="shared" si="2"/>
        <v>0.1</v>
      </c>
      <c r="Q15" s="136"/>
      <c r="R15" s="140"/>
      <c r="S15" s="20"/>
    </row>
    <row r="16" spans="1:77" ht="82.5" customHeight="1" x14ac:dyDescent="0.2">
      <c r="A16" s="103">
        <v>5</v>
      </c>
      <c r="B16" s="175" t="s">
        <v>230</v>
      </c>
      <c r="C16" s="151" t="s">
        <v>245</v>
      </c>
      <c r="D16" s="17" t="s">
        <v>246</v>
      </c>
      <c r="E16" s="17" t="s">
        <v>419</v>
      </c>
      <c r="F16" s="17" t="s">
        <v>247</v>
      </c>
      <c r="G16" s="151" t="s">
        <v>241</v>
      </c>
      <c r="H16" s="18" t="s">
        <v>238</v>
      </c>
      <c r="I16" s="176" t="s">
        <v>238</v>
      </c>
      <c r="J16" s="177">
        <v>2</v>
      </c>
      <c r="K16" s="177">
        <v>3</v>
      </c>
      <c r="L16" s="177">
        <f t="shared" ref="L16" si="5">J16*K16</f>
        <v>6</v>
      </c>
      <c r="M16" s="177" t="str">
        <f t="shared" si="1"/>
        <v>BAJO</v>
      </c>
      <c r="N16" s="91" t="s">
        <v>378</v>
      </c>
      <c r="O16" s="177">
        <f t="shared" si="2"/>
        <v>0.1</v>
      </c>
      <c r="Q16" s="135" t="s">
        <v>398</v>
      </c>
      <c r="R16" s="139" t="s">
        <v>390</v>
      </c>
      <c r="S16" s="20"/>
    </row>
    <row r="17" spans="1:19" ht="82.5" customHeight="1" x14ac:dyDescent="0.2">
      <c r="A17" s="103">
        <v>10</v>
      </c>
      <c r="B17" s="150" t="s">
        <v>230</v>
      </c>
      <c r="C17" s="92" t="s">
        <v>245</v>
      </c>
      <c r="D17" s="17" t="s">
        <v>248</v>
      </c>
      <c r="E17" s="17" t="s">
        <v>247</v>
      </c>
      <c r="F17" s="17" t="s">
        <v>419</v>
      </c>
      <c r="G17" s="92" t="s">
        <v>241</v>
      </c>
      <c r="H17" s="18" t="s">
        <v>238</v>
      </c>
      <c r="I17" s="170"/>
      <c r="J17" s="96"/>
      <c r="K17" s="96"/>
      <c r="L17" s="96"/>
      <c r="M17" s="96" t="str">
        <f t="shared" si="1"/>
        <v>BAJO</v>
      </c>
      <c r="N17" s="92"/>
      <c r="O17" s="96">
        <f t="shared" si="2"/>
        <v>0.1</v>
      </c>
      <c r="Q17" s="136"/>
      <c r="R17" s="140"/>
      <c r="S17" s="20"/>
    </row>
    <row r="18" spans="1:19" ht="121.5" customHeight="1" x14ac:dyDescent="0.2">
      <c r="A18" s="103">
        <v>6</v>
      </c>
      <c r="B18" s="175" t="s">
        <v>230</v>
      </c>
      <c r="C18" s="151" t="s">
        <v>249</v>
      </c>
      <c r="D18" s="17" t="s">
        <v>423</v>
      </c>
      <c r="E18" s="17" t="s">
        <v>8</v>
      </c>
      <c r="F18" s="22" t="s">
        <v>250</v>
      </c>
      <c r="G18" s="151" t="s">
        <v>251</v>
      </c>
      <c r="H18" s="18" t="s">
        <v>238</v>
      </c>
      <c r="I18" s="176" t="s">
        <v>238</v>
      </c>
      <c r="J18" s="177">
        <v>4</v>
      </c>
      <c r="K18" s="177">
        <v>5</v>
      </c>
      <c r="L18" s="177">
        <f t="shared" ref="L18" si="6">J18*K18</f>
        <v>20</v>
      </c>
      <c r="M18" s="177" t="str">
        <f t="shared" si="1"/>
        <v>ALTO</v>
      </c>
      <c r="N18" s="74" t="s">
        <v>378</v>
      </c>
      <c r="O18" s="177">
        <f t="shared" si="2"/>
        <v>5</v>
      </c>
      <c r="Q18" s="135" t="s">
        <v>398</v>
      </c>
      <c r="R18" s="139" t="s">
        <v>400</v>
      </c>
      <c r="S18" s="20"/>
    </row>
    <row r="19" spans="1:19" ht="74.25" customHeight="1" x14ac:dyDescent="0.2">
      <c r="A19" s="103">
        <v>12</v>
      </c>
      <c r="B19" s="150" t="s">
        <v>230</v>
      </c>
      <c r="C19" s="92" t="s">
        <v>252</v>
      </c>
      <c r="D19" s="17" t="s">
        <v>423</v>
      </c>
      <c r="E19" s="17" t="s">
        <v>8</v>
      </c>
      <c r="F19" s="22" t="s">
        <v>250</v>
      </c>
      <c r="G19" s="92" t="s">
        <v>251</v>
      </c>
      <c r="H19" s="18" t="s">
        <v>238</v>
      </c>
      <c r="I19" s="170"/>
      <c r="J19" s="96"/>
      <c r="K19" s="96"/>
      <c r="L19" s="96"/>
      <c r="M19" s="96" t="str">
        <f>IF(L19&lt;12,"BAJO",IF(L19&gt;19,"ALTO","MEDIO"))</f>
        <v>BAJO</v>
      </c>
      <c r="N19" s="74" t="s">
        <v>433</v>
      </c>
      <c r="O19" s="96">
        <f>IF(M19="BAJO",0.1,IF(M19="MEDIO",3,5))</f>
        <v>0.1</v>
      </c>
      <c r="Q19" s="136"/>
      <c r="R19" s="140"/>
      <c r="S19" s="20"/>
    </row>
    <row r="20" spans="1:19" ht="72.75" customHeight="1" x14ac:dyDescent="0.2">
      <c r="A20" s="103">
        <v>7</v>
      </c>
      <c r="B20" s="175" t="s">
        <v>253</v>
      </c>
      <c r="C20" s="151" t="s">
        <v>254</v>
      </c>
      <c r="D20" s="17" t="s">
        <v>255</v>
      </c>
      <c r="E20" s="17" t="s">
        <v>256</v>
      </c>
      <c r="F20" s="22" t="s">
        <v>257</v>
      </c>
      <c r="G20" s="151" t="s">
        <v>424</v>
      </c>
      <c r="H20" s="18" t="s">
        <v>259</v>
      </c>
      <c r="I20" s="176" t="s">
        <v>238</v>
      </c>
      <c r="J20" s="177">
        <v>2</v>
      </c>
      <c r="K20" s="177">
        <v>5</v>
      </c>
      <c r="L20" s="177">
        <f t="shared" ref="L20" si="7">J20*K20</f>
        <v>10</v>
      </c>
      <c r="M20" s="177" t="str">
        <f t="shared" ref="M20:M25" si="8">IF(L20&lt;12,"BAJO",IF(L20&gt;19,"ALTO","MEDIO"))</f>
        <v>BAJO</v>
      </c>
      <c r="N20" s="91" t="s">
        <v>378</v>
      </c>
      <c r="O20" s="177">
        <f t="shared" ref="O20:O25" si="9">IF(M20="BAJO",0.1,IF(M20="MEDIO",3,5))</f>
        <v>0.1</v>
      </c>
      <c r="Q20" s="135" t="s">
        <v>398</v>
      </c>
      <c r="R20" s="139" t="s">
        <v>390</v>
      </c>
      <c r="S20" s="20"/>
    </row>
    <row r="21" spans="1:19" ht="72.75" customHeight="1" x14ac:dyDescent="0.2">
      <c r="A21" s="103">
        <v>14</v>
      </c>
      <c r="B21" s="150" t="s">
        <v>253</v>
      </c>
      <c r="C21" s="92" t="s">
        <v>254</v>
      </c>
      <c r="D21" s="17" t="s">
        <v>434</v>
      </c>
      <c r="E21" s="22" t="s">
        <v>257</v>
      </c>
      <c r="F21" s="17" t="s">
        <v>256</v>
      </c>
      <c r="G21" s="92" t="s">
        <v>258</v>
      </c>
      <c r="H21" s="18" t="s">
        <v>259</v>
      </c>
      <c r="I21" s="170"/>
      <c r="J21" s="96"/>
      <c r="K21" s="96"/>
      <c r="L21" s="96"/>
      <c r="M21" s="96" t="str">
        <f t="shared" ref="M21" si="10">IF(L21&lt;12,"BAJO",IF(L21&gt;19,"ALTO","MEDIO"))</f>
        <v>BAJO</v>
      </c>
      <c r="N21" s="92"/>
      <c r="O21" s="96">
        <f t="shared" ref="O21" si="11">IF(M21="BAJO",0.1,IF(M21="MEDIO",3,5))</f>
        <v>0.1</v>
      </c>
      <c r="Q21" s="136"/>
      <c r="R21" s="140"/>
      <c r="S21" s="20"/>
    </row>
    <row r="22" spans="1:19" ht="71.25" x14ac:dyDescent="0.2">
      <c r="A22" s="103">
        <v>8</v>
      </c>
      <c r="B22" s="175" t="s">
        <v>260</v>
      </c>
      <c r="C22" s="151" t="s">
        <v>261</v>
      </c>
      <c r="D22" s="17" t="s">
        <v>425</v>
      </c>
      <c r="E22" s="17" t="s">
        <v>262</v>
      </c>
      <c r="F22" s="22" t="s">
        <v>263</v>
      </c>
      <c r="G22" s="151" t="s">
        <v>426</v>
      </c>
      <c r="H22" s="18" t="s">
        <v>265</v>
      </c>
      <c r="I22" s="176" t="s">
        <v>238</v>
      </c>
      <c r="J22" s="177">
        <v>3</v>
      </c>
      <c r="K22" s="177">
        <v>4</v>
      </c>
      <c r="L22" s="177">
        <f t="shared" ref="L22" si="12">J22*K22</f>
        <v>12</v>
      </c>
      <c r="M22" s="177" t="str">
        <f t="shared" si="8"/>
        <v>MEDIO</v>
      </c>
      <c r="N22" s="91" t="s">
        <v>378</v>
      </c>
      <c r="O22" s="177">
        <f t="shared" si="9"/>
        <v>3</v>
      </c>
      <c r="Q22" s="135" t="s">
        <v>398</v>
      </c>
      <c r="R22" s="139" t="s">
        <v>390</v>
      </c>
      <c r="S22" s="20"/>
    </row>
    <row r="23" spans="1:19" ht="71.25" x14ac:dyDescent="0.2">
      <c r="A23" s="103">
        <v>16</v>
      </c>
      <c r="B23" s="153" t="s">
        <v>260</v>
      </c>
      <c r="C23" s="173" t="s">
        <v>261</v>
      </c>
      <c r="D23" s="17" t="s">
        <v>425</v>
      </c>
      <c r="E23" s="22" t="s">
        <v>263</v>
      </c>
      <c r="F23" s="17" t="s">
        <v>262</v>
      </c>
      <c r="G23" s="92" t="s">
        <v>264</v>
      </c>
      <c r="H23" s="18" t="s">
        <v>265</v>
      </c>
      <c r="I23" s="170"/>
      <c r="J23" s="96"/>
      <c r="K23" s="96"/>
      <c r="L23" s="96"/>
      <c r="M23" s="96" t="str">
        <f t="shared" si="8"/>
        <v>BAJO</v>
      </c>
      <c r="N23" s="92"/>
      <c r="O23" s="96">
        <f t="shared" si="9"/>
        <v>0.1</v>
      </c>
      <c r="Q23" s="136"/>
      <c r="R23" s="140"/>
      <c r="S23" s="20"/>
    </row>
    <row r="24" spans="1:19" ht="57" x14ac:dyDescent="0.2">
      <c r="A24" s="103">
        <v>9</v>
      </c>
      <c r="B24" s="178" t="s">
        <v>260</v>
      </c>
      <c r="C24" s="179" t="s">
        <v>266</v>
      </c>
      <c r="D24" s="70" t="s">
        <v>427</v>
      </c>
      <c r="E24" s="17" t="s">
        <v>262</v>
      </c>
      <c r="F24" s="17" t="s">
        <v>267</v>
      </c>
      <c r="G24" s="151" t="s">
        <v>426</v>
      </c>
      <c r="H24" s="18" t="s">
        <v>268</v>
      </c>
      <c r="I24" s="176" t="s">
        <v>238</v>
      </c>
      <c r="J24" s="177">
        <v>2</v>
      </c>
      <c r="K24" s="177">
        <v>4</v>
      </c>
      <c r="L24" s="177">
        <f t="shared" ref="L24" si="13">J24*K24</f>
        <v>8</v>
      </c>
      <c r="M24" s="177" t="str">
        <f t="shared" si="8"/>
        <v>BAJO</v>
      </c>
      <c r="N24" s="91" t="s">
        <v>378</v>
      </c>
      <c r="O24" s="177">
        <f t="shared" si="9"/>
        <v>0.1</v>
      </c>
      <c r="Q24" s="135" t="s">
        <v>398</v>
      </c>
      <c r="R24" s="139" t="s">
        <v>390</v>
      </c>
      <c r="S24" s="20"/>
    </row>
    <row r="25" spans="1:19" ht="91.5" customHeight="1" x14ac:dyDescent="0.2">
      <c r="A25" s="103">
        <v>18</v>
      </c>
      <c r="B25" s="178" t="s">
        <v>260</v>
      </c>
      <c r="C25" s="179" t="s">
        <v>269</v>
      </c>
      <c r="D25" s="70" t="s">
        <v>428</v>
      </c>
      <c r="E25" s="17" t="s">
        <v>270</v>
      </c>
      <c r="F25" s="17" t="s">
        <v>262</v>
      </c>
      <c r="G25" s="92" t="s">
        <v>264</v>
      </c>
      <c r="H25" s="18" t="s">
        <v>271</v>
      </c>
      <c r="I25" s="170"/>
      <c r="J25" s="96"/>
      <c r="K25" s="96"/>
      <c r="L25" s="96"/>
      <c r="M25" s="96" t="str">
        <f t="shared" si="8"/>
        <v>BAJO</v>
      </c>
      <c r="N25" s="92"/>
      <c r="O25" s="96">
        <f t="shared" si="9"/>
        <v>0.1</v>
      </c>
      <c r="Q25" s="136"/>
      <c r="R25" s="140"/>
      <c r="S25" s="20"/>
    </row>
    <row r="26" spans="1:19" x14ac:dyDescent="0.2">
      <c r="D26" s="23"/>
      <c r="E26" s="23"/>
      <c r="O26" s="8">
        <f>SUM(O8:O25)</f>
        <v>14.399999999999995</v>
      </c>
      <c r="P26" s="8">
        <f>COUNT(O8,O10,O12,O14,O16,O18,O20,O22,O24,#REF!)</f>
        <v>9</v>
      </c>
      <c r="Q26" s="8">
        <f>COUNT(O8:O25)</f>
        <v>17</v>
      </c>
    </row>
  </sheetData>
  <mergeCells count="126">
    <mergeCell ref="O24:O25"/>
    <mergeCell ref="Q24:Q25"/>
    <mergeCell ref="O14:O15"/>
    <mergeCell ref="O16:O17"/>
    <mergeCell ref="O18:O19"/>
    <mergeCell ref="O20:O21"/>
    <mergeCell ref="O22:O23"/>
    <mergeCell ref="J22:J23"/>
    <mergeCell ref="I24:I25"/>
    <mergeCell ref="N10:N11"/>
    <mergeCell ref="N24:N25"/>
    <mergeCell ref="N22:N23"/>
    <mergeCell ref="N20:N21"/>
    <mergeCell ref="N16:N17"/>
    <mergeCell ref="N14:N15"/>
    <mergeCell ref="N12:N13"/>
    <mergeCell ref="I14:I15"/>
    <mergeCell ref="I16:I17"/>
    <mergeCell ref="I18:I19"/>
    <mergeCell ref="I20:I21"/>
    <mergeCell ref="I22:I23"/>
    <mergeCell ref="Q22:Q23"/>
    <mergeCell ref="R18:R19"/>
    <mergeCell ref="R10:R11"/>
    <mergeCell ref="R12:R13"/>
    <mergeCell ref="R14:R15"/>
    <mergeCell ref="R16:R17"/>
    <mergeCell ref="R20:R21"/>
    <mergeCell ref="R22:R23"/>
    <mergeCell ref="R24:R25"/>
    <mergeCell ref="L18:L19"/>
    <mergeCell ref="M18:M19"/>
    <mergeCell ref="J20:J21"/>
    <mergeCell ref="K20:K21"/>
    <mergeCell ref="L20:L21"/>
    <mergeCell ref="M20:M21"/>
    <mergeCell ref="Q8:Q9"/>
    <mergeCell ref="R8:R9"/>
    <mergeCell ref="Q10:Q11"/>
    <mergeCell ref="Q12:Q13"/>
    <mergeCell ref="Q14:Q15"/>
    <mergeCell ref="Q16:Q17"/>
    <mergeCell ref="Q18:Q19"/>
    <mergeCell ref="Q20:Q21"/>
    <mergeCell ref="K10:K11"/>
    <mergeCell ref="L10:L11"/>
    <mergeCell ref="M10:M11"/>
    <mergeCell ref="J12:J13"/>
    <mergeCell ref="K12:K13"/>
    <mergeCell ref="L12:L13"/>
    <mergeCell ref="M12:M13"/>
    <mergeCell ref="J14:J15"/>
    <mergeCell ref="K14:K15"/>
    <mergeCell ref="L14:L15"/>
    <mergeCell ref="C24:C25"/>
    <mergeCell ref="B14:B15"/>
    <mergeCell ref="B16:B17"/>
    <mergeCell ref="B18:B19"/>
    <mergeCell ref="B20:B21"/>
    <mergeCell ref="B22:B23"/>
    <mergeCell ref="M14:M15"/>
    <mergeCell ref="J16:J17"/>
    <mergeCell ref="K16:K17"/>
    <mergeCell ref="L16:L17"/>
    <mergeCell ref="M16:M17"/>
    <mergeCell ref="G24:G25"/>
    <mergeCell ref="G14:G15"/>
    <mergeCell ref="G16:G17"/>
    <mergeCell ref="G18:G19"/>
    <mergeCell ref="K22:K23"/>
    <mergeCell ref="L22:L23"/>
    <mergeCell ref="M22:M23"/>
    <mergeCell ref="J24:J25"/>
    <mergeCell ref="K24:K25"/>
    <mergeCell ref="L24:L25"/>
    <mergeCell ref="M24:M25"/>
    <mergeCell ref="J18:J19"/>
    <mergeCell ref="K18:K19"/>
    <mergeCell ref="R5:S5"/>
    <mergeCell ref="J5:L5"/>
    <mergeCell ref="B8:B9"/>
    <mergeCell ref="B10:B11"/>
    <mergeCell ref="B12:B13"/>
    <mergeCell ref="I8:I9"/>
    <mergeCell ref="I10:I11"/>
    <mergeCell ref="G8:G9"/>
    <mergeCell ref="G10:G11"/>
    <mergeCell ref="G12:G13"/>
    <mergeCell ref="O8:O9"/>
    <mergeCell ref="O10:O11"/>
    <mergeCell ref="O12:O13"/>
    <mergeCell ref="I12:I13"/>
    <mergeCell ref="B5:D5"/>
    <mergeCell ref="M5:O5"/>
    <mergeCell ref="C8:C9"/>
    <mergeCell ref="C10:C11"/>
    <mergeCell ref="C12:C13"/>
    <mergeCell ref="J8:J9"/>
    <mergeCell ref="K8:K9"/>
    <mergeCell ref="L8:L9"/>
    <mergeCell ref="M8:M9"/>
    <mergeCell ref="J10:J11"/>
    <mergeCell ref="A22:A23"/>
    <mergeCell ref="A24:A25"/>
    <mergeCell ref="A8:A9"/>
    <mergeCell ref="A10:A11"/>
    <mergeCell ref="A12:A13"/>
    <mergeCell ref="A14:A15"/>
    <mergeCell ref="A16:A17"/>
    <mergeCell ref="B1:M1"/>
    <mergeCell ref="N1:O4"/>
    <mergeCell ref="B2:M2"/>
    <mergeCell ref="B3:D3"/>
    <mergeCell ref="B4:D4"/>
    <mergeCell ref="F4:L4"/>
    <mergeCell ref="E5:G5"/>
    <mergeCell ref="A18:A19"/>
    <mergeCell ref="A20:A21"/>
    <mergeCell ref="G20:G21"/>
    <mergeCell ref="G22:G23"/>
    <mergeCell ref="B24:B25"/>
    <mergeCell ref="C14:C15"/>
    <mergeCell ref="C16:C17"/>
    <mergeCell ref="C18:C19"/>
    <mergeCell ref="C20:C21"/>
    <mergeCell ref="C22:C23"/>
  </mergeCells>
  <conditionalFormatting sqref="M8 M10 M12 M14 M16 M18 M20 M22 M24">
    <cfRule type="cellIs" dxfId="20" priority="22" stopIfTrue="1" operator="equal">
      <formula>"ALTO"</formula>
    </cfRule>
    <cfRule type="cellIs" dxfId="19" priority="23" stopIfTrue="1" operator="equal">
      <formula>"MEDIO"</formula>
    </cfRule>
    <cfRule type="cellIs" dxfId="18" priority="24" stopIfTrue="1" operator="equal">
      <formula>"BAJO"</formula>
    </cfRule>
  </conditionalFormatting>
  <pageMargins left="0.7" right="0.7" top="0.75" bottom="0.75" header="0.3" footer="0.3"/>
  <pageSetup paperSize="9"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Y20"/>
  <sheetViews>
    <sheetView zoomScale="80" zoomScaleNormal="80" workbookViewId="0">
      <selection activeCell="B5" sqref="B5:D5"/>
    </sheetView>
  </sheetViews>
  <sheetFormatPr baseColWidth="10" defaultColWidth="11.42578125" defaultRowHeight="14.25" x14ac:dyDescent="0.2"/>
  <cols>
    <col min="1" max="1" width="5.5703125" style="8" customWidth="1"/>
    <col min="2" max="3" width="30.85546875" style="8" customWidth="1"/>
    <col min="4" max="4" width="66.28515625" style="8" customWidth="1"/>
    <col min="5" max="5" width="39.140625" style="8" customWidth="1"/>
    <col min="6" max="6" width="38.42578125" style="24" customWidth="1"/>
    <col min="7" max="7" width="36.42578125" style="8" customWidth="1"/>
    <col min="8" max="9" width="71" style="8" customWidth="1"/>
    <col min="10" max="11" width="18.85546875" style="25"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113" t="s">
        <v>10</v>
      </c>
      <c r="C1" s="114"/>
      <c r="D1" s="114"/>
      <c r="E1" s="114"/>
      <c r="F1" s="114"/>
      <c r="G1" s="114"/>
      <c r="H1" s="114"/>
      <c r="I1" s="114"/>
      <c r="J1" s="114"/>
      <c r="K1" s="114"/>
      <c r="L1" s="114"/>
      <c r="M1" s="115"/>
      <c r="N1" s="116"/>
      <c r="O1" s="117"/>
    </row>
    <row r="2" spans="1:77" ht="26.25" customHeight="1" thickTop="1" x14ac:dyDescent="0.2">
      <c r="B2" s="122" t="s">
        <v>11</v>
      </c>
      <c r="C2" s="123"/>
      <c r="D2" s="123"/>
      <c r="E2" s="123"/>
      <c r="F2" s="123"/>
      <c r="G2" s="123"/>
      <c r="H2" s="123"/>
      <c r="I2" s="123"/>
      <c r="J2" s="123"/>
      <c r="K2" s="123"/>
      <c r="L2" s="123"/>
      <c r="M2" s="124"/>
      <c r="N2" s="118"/>
      <c r="O2" s="119"/>
    </row>
    <row r="3" spans="1:77" ht="15" x14ac:dyDescent="0.2">
      <c r="B3" s="125" t="s">
        <v>12</v>
      </c>
      <c r="C3" s="126"/>
      <c r="D3" s="127"/>
      <c r="E3" s="46"/>
      <c r="F3" s="128" t="s">
        <v>0</v>
      </c>
      <c r="G3" s="126"/>
      <c r="H3" s="126"/>
      <c r="I3" s="126"/>
      <c r="J3" s="126"/>
      <c r="K3" s="126"/>
      <c r="L3" s="127"/>
      <c r="M3" s="47" t="s">
        <v>13</v>
      </c>
      <c r="N3" s="118"/>
      <c r="O3" s="119"/>
    </row>
    <row r="4" spans="1:77" ht="15" customHeight="1" thickBot="1" x14ac:dyDescent="0.25">
      <c r="B4" s="129"/>
      <c r="C4" s="130"/>
      <c r="D4" s="131"/>
      <c r="E4" s="27"/>
      <c r="F4" s="132"/>
      <c r="G4" s="130"/>
      <c r="H4" s="130"/>
      <c r="I4" s="130"/>
      <c r="J4" s="130"/>
      <c r="K4" s="130"/>
      <c r="L4" s="131"/>
      <c r="M4" s="28" t="s">
        <v>14</v>
      </c>
      <c r="N4" s="120"/>
      <c r="O4" s="121"/>
    </row>
    <row r="5" spans="1:77" ht="75.75" customHeight="1" thickTop="1" x14ac:dyDescent="0.2">
      <c r="B5" s="104" t="s">
        <v>382</v>
      </c>
      <c r="C5" s="105"/>
      <c r="D5" s="106"/>
      <c r="E5" s="159" t="s">
        <v>272</v>
      </c>
      <c r="F5" s="160"/>
      <c r="G5" s="161"/>
      <c r="H5" s="44" t="s">
        <v>381</v>
      </c>
      <c r="I5" s="56" t="s">
        <v>273</v>
      </c>
      <c r="J5" s="104" t="s">
        <v>17</v>
      </c>
      <c r="K5" s="105"/>
      <c r="L5" s="106"/>
      <c r="M5" s="110" t="s">
        <v>274</v>
      </c>
      <c r="N5" s="111"/>
      <c r="O5" s="112"/>
      <c r="Q5" s="51" t="s">
        <v>18</v>
      </c>
      <c r="R5" s="171">
        <v>44904</v>
      </c>
      <c r="S5" s="157"/>
    </row>
    <row r="6" spans="1:77" ht="6" customHeight="1" x14ac:dyDescent="0.2">
      <c r="B6" s="60"/>
      <c r="C6" s="61"/>
      <c r="D6" s="62"/>
      <c r="E6" s="61"/>
      <c r="F6" s="63"/>
      <c r="G6" s="64"/>
      <c r="H6" s="60"/>
      <c r="I6" s="60"/>
      <c r="J6" s="65"/>
      <c r="K6" s="65"/>
      <c r="L6" s="66"/>
      <c r="M6" s="67"/>
      <c r="N6" s="67"/>
      <c r="O6" s="67"/>
    </row>
    <row r="7" spans="1:77" ht="90.75" customHeight="1" x14ac:dyDescent="0.2">
      <c r="B7" s="51" t="s">
        <v>19</v>
      </c>
      <c r="C7" s="51" t="s">
        <v>20</v>
      </c>
      <c r="D7" s="51" t="s">
        <v>21</v>
      </c>
      <c r="E7" s="51" t="s">
        <v>22</v>
      </c>
      <c r="F7" s="51" t="s">
        <v>23</v>
      </c>
      <c r="G7" s="51" t="s">
        <v>24</v>
      </c>
      <c r="H7" s="51" t="s">
        <v>25</v>
      </c>
      <c r="I7" s="51"/>
      <c r="J7" s="51" t="s">
        <v>27</v>
      </c>
      <c r="K7" s="51" t="s">
        <v>28</v>
      </c>
      <c r="L7" s="51" t="s">
        <v>29</v>
      </c>
      <c r="M7" s="51" t="s">
        <v>30</v>
      </c>
      <c r="N7" s="51" t="s">
        <v>31</v>
      </c>
      <c r="O7" s="51" t="s">
        <v>32</v>
      </c>
      <c r="Q7" s="51" t="s">
        <v>33</v>
      </c>
      <c r="R7" s="51" t="s">
        <v>34</v>
      </c>
      <c r="S7" s="51" t="s">
        <v>35</v>
      </c>
    </row>
    <row r="8" spans="1:77" ht="71.25" x14ac:dyDescent="0.2">
      <c r="A8" s="103">
        <v>1</v>
      </c>
      <c r="B8" s="180" t="s">
        <v>275</v>
      </c>
      <c r="C8" s="177" t="s">
        <v>276</v>
      </c>
      <c r="D8" s="49" t="s">
        <v>435</v>
      </c>
      <c r="E8" s="49" t="s">
        <v>316</v>
      </c>
      <c r="F8" s="49" t="s">
        <v>436</v>
      </c>
      <c r="G8" s="177" t="s">
        <v>277</v>
      </c>
      <c r="H8" s="176" t="s">
        <v>278</v>
      </c>
      <c r="I8" s="176" t="s">
        <v>238</v>
      </c>
      <c r="J8" s="177">
        <v>3</v>
      </c>
      <c r="K8" s="177">
        <v>4</v>
      </c>
      <c r="L8" s="177">
        <f>J8*K8</f>
        <v>12</v>
      </c>
      <c r="M8" s="177" t="str">
        <f>IF(L8&lt;12,"BAJO",IF(L8&gt;19,"ALTO","MEDIO"))</f>
        <v>MEDIO</v>
      </c>
      <c r="N8" s="151" t="s">
        <v>378</v>
      </c>
      <c r="O8" s="177">
        <f>IF(M8="BAJO",0.1,IF(M8="MEDIO",3,5))</f>
        <v>3</v>
      </c>
      <c r="Q8" s="135" t="s">
        <v>398</v>
      </c>
      <c r="R8" s="139" t="s">
        <v>390</v>
      </c>
      <c r="S8" s="52"/>
      <c r="BX8" s="8">
        <v>1</v>
      </c>
      <c r="BY8" s="8">
        <v>1</v>
      </c>
    </row>
    <row r="9" spans="1:77" ht="71.25" x14ac:dyDescent="0.2">
      <c r="A9" s="103"/>
      <c r="B9" s="134"/>
      <c r="C9" s="96"/>
      <c r="D9" s="17" t="s">
        <v>437</v>
      </c>
      <c r="E9" s="17" t="s">
        <v>436</v>
      </c>
      <c r="F9" s="17" t="s">
        <v>316</v>
      </c>
      <c r="G9" s="96"/>
      <c r="H9" s="170"/>
      <c r="I9" s="170"/>
      <c r="J9" s="96"/>
      <c r="K9" s="96"/>
      <c r="L9" s="96"/>
      <c r="M9" s="96"/>
      <c r="N9" s="92"/>
      <c r="O9" s="96"/>
      <c r="Q9" s="136"/>
      <c r="R9" s="140"/>
      <c r="S9" s="20"/>
      <c r="BX9" s="8">
        <v>2</v>
      </c>
      <c r="BY9" s="8">
        <v>2</v>
      </c>
    </row>
    <row r="10" spans="1:77" ht="66" customHeight="1" x14ac:dyDescent="0.2">
      <c r="A10" s="103">
        <v>2</v>
      </c>
      <c r="B10" s="180" t="s">
        <v>275</v>
      </c>
      <c r="C10" s="177" t="s">
        <v>276</v>
      </c>
      <c r="D10" s="49" t="s">
        <v>438</v>
      </c>
      <c r="E10" s="49" t="s">
        <v>439</v>
      </c>
      <c r="F10" s="49" t="s">
        <v>436</v>
      </c>
      <c r="G10" s="177" t="s">
        <v>277</v>
      </c>
      <c r="H10" s="176" t="s">
        <v>279</v>
      </c>
      <c r="I10" s="176" t="s">
        <v>238</v>
      </c>
      <c r="J10" s="177">
        <v>3</v>
      </c>
      <c r="K10" s="177">
        <v>4</v>
      </c>
      <c r="L10" s="177">
        <f t="shared" ref="L10" si="0">J10*K10</f>
        <v>12</v>
      </c>
      <c r="M10" s="177" t="str">
        <f t="shared" ref="M10:M19" si="1">IF(L10&lt;12,"BAJO",IF(L10&gt;19,"ALTO","MEDIO"))</f>
        <v>MEDIO</v>
      </c>
      <c r="N10" s="151" t="s">
        <v>378</v>
      </c>
      <c r="O10" s="177">
        <f>IF(M10="BAJO",0.1,IF(M10="MEDIO",3,5))</f>
        <v>3</v>
      </c>
      <c r="Q10" s="135" t="s">
        <v>398</v>
      </c>
      <c r="R10" s="139" t="s">
        <v>390</v>
      </c>
      <c r="S10" s="20"/>
    </row>
    <row r="11" spans="1:77" ht="66" customHeight="1" x14ac:dyDescent="0.2">
      <c r="A11" s="103">
        <v>4</v>
      </c>
      <c r="B11" s="134" t="s">
        <v>275</v>
      </c>
      <c r="C11" s="96" t="s">
        <v>276</v>
      </c>
      <c r="D11" s="17" t="s">
        <v>280</v>
      </c>
      <c r="E11" s="17" t="s">
        <v>436</v>
      </c>
      <c r="F11" s="17" t="s">
        <v>439</v>
      </c>
      <c r="G11" s="96" t="s">
        <v>277</v>
      </c>
      <c r="H11" s="170"/>
      <c r="I11" s="170"/>
      <c r="J11" s="96"/>
      <c r="K11" s="96"/>
      <c r="L11" s="96"/>
      <c r="M11" s="96" t="str">
        <f t="shared" si="1"/>
        <v>BAJO</v>
      </c>
      <c r="N11" s="92"/>
      <c r="O11" s="96"/>
      <c r="Q11" s="136"/>
      <c r="R11" s="140"/>
      <c r="S11" s="20"/>
    </row>
    <row r="12" spans="1:77" ht="57" x14ac:dyDescent="0.2">
      <c r="A12" s="103">
        <v>3</v>
      </c>
      <c r="B12" s="180" t="s">
        <v>281</v>
      </c>
      <c r="C12" s="177" t="s">
        <v>282</v>
      </c>
      <c r="D12" s="49" t="s">
        <v>440</v>
      </c>
      <c r="E12" s="49" t="s">
        <v>283</v>
      </c>
      <c r="F12" s="49" t="s">
        <v>441</v>
      </c>
      <c r="G12" s="177" t="s">
        <v>284</v>
      </c>
      <c r="H12" s="176" t="s">
        <v>214</v>
      </c>
      <c r="I12" s="176" t="s">
        <v>238</v>
      </c>
      <c r="J12" s="177">
        <v>2</v>
      </c>
      <c r="K12" s="177">
        <v>5</v>
      </c>
      <c r="L12" s="177">
        <f t="shared" ref="L12" si="2">J12*K12</f>
        <v>10</v>
      </c>
      <c r="M12" s="177" t="str">
        <f t="shared" si="1"/>
        <v>BAJO</v>
      </c>
      <c r="N12" s="151" t="s">
        <v>378</v>
      </c>
      <c r="O12" s="177">
        <f t="shared" ref="O12:O19" si="3">IF(M12="BAJO",0.1,IF(M12="MEDIO",3,5))</f>
        <v>0.1</v>
      </c>
      <c r="Q12" s="135" t="s">
        <v>398</v>
      </c>
      <c r="R12" s="139" t="s">
        <v>390</v>
      </c>
      <c r="S12" s="20"/>
      <c r="BX12" s="8">
        <v>2</v>
      </c>
      <c r="BY12" s="8">
        <v>2</v>
      </c>
    </row>
    <row r="13" spans="1:77" ht="57" x14ac:dyDescent="0.2">
      <c r="A13" s="103">
        <v>6</v>
      </c>
      <c r="B13" s="134" t="s">
        <v>281</v>
      </c>
      <c r="C13" s="96" t="s">
        <v>282</v>
      </c>
      <c r="D13" s="17" t="s">
        <v>285</v>
      </c>
      <c r="E13" s="17" t="s">
        <v>441</v>
      </c>
      <c r="F13" s="17" t="s">
        <v>283</v>
      </c>
      <c r="G13" s="96" t="s">
        <v>284</v>
      </c>
      <c r="H13" s="170" t="s">
        <v>214</v>
      </c>
      <c r="I13" s="170"/>
      <c r="J13" s="96"/>
      <c r="K13" s="96"/>
      <c r="L13" s="96"/>
      <c r="M13" s="96" t="str">
        <f t="shared" si="1"/>
        <v>BAJO</v>
      </c>
      <c r="N13" s="92"/>
      <c r="O13" s="96">
        <f t="shared" si="3"/>
        <v>0.1</v>
      </c>
      <c r="Q13" s="136"/>
      <c r="R13" s="140"/>
      <c r="S13" s="20"/>
    </row>
    <row r="14" spans="1:77" ht="57" x14ac:dyDescent="0.2">
      <c r="A14" s="103">
        <v>4</v>
      </c>
      <c r="B14" s="180" t="s">
        <v>286</v>
      </c>
      <c r="C14" s="177" t="s">
        <v>287</v>
      </c>
      <c r="D14" s="49" t="s">
        <v>442</v>
      </c>
      <c r="E14" s="49" t="s">
        <v>288</v>
      </c>
      <c r="F14" s="49" t="s">
        <v>283</v>
      </c>
      <c r="G14" s="177" t="s">
        <v>277</v>
      </c>
      <c r="H14" s="176" t="s">
        <v>289</v>
      </c>
      <c r="I14" s="176" t="s">
        <v>238</v>
      </c>
      <c r="J14" s="177">
        <v>3</v>
      </c>
      <c r="K14" s="177">
        <v>4</v>
      </c>
      <c r="L14" s="177">
        <f t="shared" ref="L14" si="4">J14*K14</f>
        <v>12</v>
      </c>
      <c r="M14" s="177" t="str">
        <f t="shared" si="1"/>
        <v>MEDIO</v>
      </c>
      <c r="N14" s="151" t="s">
        <v>378</v>
      </c>
      <c r="O14" s="177">
        <f t="shared" si="3"/>
        <v>3</v>
      </c>
      <c r="Q14" s="135" t="s">
        <v>398</v>
      </c>
      <c r="R14" s="139" t="s">
        <v>390</v>
      </c>
      <c r="S14" s="20"/>
    </row>
    <row r="15" spans="1:77" ht="57" x14ac:dyDescent="0.2">
      <c r="A15" s="103">
        <v>8</v>
      </c>
      <c r="B15" s="134" t="s">
        <v>286</v>
      </c>
      <c r="C15" s="96" t="s">
        <v>287</v>
      </c>
      <c r="D15" s="17" t="s">
        <v>290</v>
      </c>
      <c r="E15" s="17" t="s">
        <v>283</v>
      </c>
      <c r="F15" s="17" t="s">
        <v>288</v>
      </c>
      <c r="G15" s="96" t="s">
        <v>277</v>
      </c>
      <c r="H15" s="170" t="s">
        <v>289</v>
      </c>
      <c r="I15" s="170"/>
      <c r="J15" s="96"/>
      <c r="K15" s="96"/>
      <c r="L15" s="96"/>
      <c r="M15" s="96" t="str">
        <f t="shared" si="1"/>
        <v>BAJO</v>
      </c>
      <c r="N15" s="92"/>
      <c r="O15" s="96">
        <f t="shared" si="3"/>
        <v>0.1</v>
      </c>
      <c r="Q15" s="136"/>
      <c r="R15" s="140"/>
      <c r="S15" s="20"/>
    </row>
    <row r="16" spans="1:77" ht="65.25" customHeight="1" x14ac:dyDescent="0.2">
      <c r="A16" s="103">
        <v>5</v>
      </c>
      <c r="B16" s="180" t="s">
        <v>286</v>
      </c>
      <c r="C16" s="177" t="s">
        <v>291</v>
      </c>
      <c r="D16" s="49" t="s">
        <v>292</v>
      </c>
      <c r="E16" s="49" t="s">
        <v>283</v>
      </c>
      <c r="F16" s="49" t="s">
        <v>293</v>
      </c>
      <c r="G16" s="177" t="s">
        <v>277</v>
      </c>
      <c r="H16" s="176" t="s">
        <v>289</v>
      </c>
      <c r="I16" s="176" t="s">
        <v>238</v>
      </c>
      <c r="J16" s="177">
        <v>2</v>
      </c>
      <c r="K16" s="177">
        <v>3</v>
      </c>
      <c r="L16" s="177">
        <f t="shared" ref="L16" si="5">J16*K16</f>
        <v>6</v>
      </c>
      <c r="M16" s="177" t="str">
        <f t="shared" si="1"/>
        <v>BAJO</v>
      </c>
      <c r="N16" s="151" t="s">
        <v>378</v>
      </c>
      <c r="O16" s="177">
        <f t="shared" si="3"/>
        <v>0.1</v>
      </c>
      <c r="Q16" s="135" t="s">
        <v>398</v>
      </c>
      <c r="R16" s="181" t="s">
        <v>390</v>
      </c>
      <c r="S16" s="20"/>
    </row>
    <row r="17" spans="1:19" ht="65.25" customHeight="1" x14ac:dyDescent="0.2">
      <c r="A17" s="103">
        <v>10</v>
      </c>
      <c r="B17" s="134" t="s">
        <v>286</v>
      </c>
      <c r="C17" s="96" t="s">
        <v>291</v>
      </c>
      <c r="D17" s="17" t="s">
        <v>294</v>
      </c>
      <c r="E17" s="17" t="s">
        <v>293</v>
      </c>
      <c r="F17" s="17" t="s">
        <v>283</v>
      </c>
      <c r="G17" s="96" t="s">
        <v>277</v>
      </c>
      <c r="H17" s="170" t="s">
        <v>289</v>
      </c>
      <c r="I17" s="170"/>
      <c r="J17" s="96"/>
      <c r="K17" s="96"/>
      <c r="L17" s="96"/>
      <c r="M17" s="96" t="str">
        <f t="shared" si="1"/>
        <v>BAJO</v>
      </c>
      <c r="N17" s="92"/>
      <c r="O17" s="96">
        <f t="shared" si="3"/>
        <v>0.1</v>
      </c>
      <c r="Q17" s="136"/>
      <c r="R17" s="140"/>
      <c r="S17" s="20"/>
    </row>
    <row r="18" spans="1:19" ht="114" x14ac:dyDescent="0.2">
      <c r="A18" s="103">
        <v>6</v>
      </c>
      <c r="B18" s="180" t="s">
        <v>286</v>
      </c>
      <c r="C18" s="177" t="s">
        <v>295</v>
      </c>
      <c r="D18" s="49" t="s">
        <v>296</v>
      </c>
      <c r="E18" s="49" t="s">
        <v>297</v>
      </c>
      <c r="F18" s="49" t="s">
        <v>283</v>
      </c>
      <c r="G18" s="177" t="s">
        <v>277</v>
      </c>
      <c r="H18" s="176" t="s">
        <v>298</v>
      </c>
      <c r="I18" s="176" t="s">
        <v>238</v>
      </c>
      <c r="J18" s="177">
        <v>4</v>
      </c>
      <c r="K18" s="177">
        <v>5</v>
      </c>
      <c r="L18" s="177">
        <f t="shared" ref="L18" si="6">J18*K18</f>
        <v>20</v>
      </c>
      <c r="M18" s="177" t="str">
        <f t="shared" si="1"/>
        <v>ALTO</v>
      </c>
      <c r="N18" s="49" t="s">
        <v>378</v>
      </c>
      <c r="O18" s="177">
        <f t="shared" si="3"/>
        <v>5</v>
      </c>
      <c r="Q18" s="135" t="s">
        <v>398</v>
      </c>
      <c r="R18" s="139" t="s">
        <v>400</v>
      </c>
      <c r="S18" s="20"/>
    </row>
    <row r="19" spans="1:19" ht="57" x14ac:dyDescent="0.2">
      <c r="A19" s="103">
        <v>12</v>
      </c>
      <c r="B19" s="134" t="s">
        <v>286</v>
      </c>
      <c r="C19" s="96" t="s">
        <v>295</v>
      </c>
      <c r="D19" s="17" t="s">
        <v>299</v>
      </c>
      <c r="E19" s="17" t="s">
        <v>283</v>
      </c>
      <c r="F19" s="17" t="s">
        <v>288</v>
      </c>
      <c r="G19" s="96" t="s">
        <v>277</v>
      </c>
      <c r="H19" s="170" t="s">
        <v>298</v>
      </c>
      <c r="I19" s="170"/>
      <c r="J19" s="96"/>
      <c r="K19" s="96"/>
      <c r="L19" s="96"/>
      <c r="M19" s="96" t="str">
        <f t="shared" si="1"/>
        <v>BAJO</v>
      </c>
      <c r="N19" s="17" t="s">
        <v>443</v>
      </c>
      <c r="O19" s="96">
        <f t="shared" si="3"/>
        <v>0.1</v>
      </c>
      <c r="Q19" s="136"/>
      <c r="R19" s="140"/>
      <c r="S19" s="20"/>
    </row>
    <row r="20" spans="1:19" x14ac:dyDescent="0.2">
      <c r="D20" s="23"/>
      <c r="E20" s="23"/>
      <c r="O20" s="8">
        <f>SUM(O8:O19)</f>
        <v>14.599999999999998</v>
      </c>
      <c r="P20" s="8">
        <f>COUNT(O8,O10,O12,O14,O16,O18)</f>
        <v>6</v>
      </c>
    </row>
  </sheetData>
  <mergeCells count="95">
    <mergeCell ref="Q18:Q19"/>
    <mergeCell ref="R18:R19"/>
    <mergeCell ref="Q8:Q9"/>
    <mergeCell ref="Q10:Q11"/>
    <mergeCell ref="Q12:Q13"/>
    <mergeCell ref="Q14:Q15"/>
    <mergeCell ref="Q16:Q17"/>
    <mergeCell ref="R8:R9"/>
    <mergeCell ref="R10:R11"/>
    <mergeCell ref="R12:R13"/>
    <mergeCell ref="R14:R15"/>
    <mergeCell ref="R16:R17"/>
    <mergeCell ref="J18:J19"/>
    <mergeCell ref="K18:K19"/>
    <mergeCell ref="L18:L19"/>
    <mergeCell ref="M18:M19"/>
    <mergeCell ref="O18:O19"/>
    <mergeCell ref="B18:B19"/>
    <mergeCell ref="C18:C19"/>
    <mergeCell ref="G18:G19"/>
    <mergeCell ref="H18:H19"/>
    <mergeCell ref="I18:I19"/>
    <mergeCell ref="M14:M15"/>
    <mergeCell ref="O14:O15"/>
    <mergeCell ref="N14:N15"/>
    <mergeCell ref="B16:B17"/>
    <mergeCell ref="C16:C17"/>
    <mergeCell ref="G16:G17"/>
    <mergeCell ref="H16:H17"/>
    <mergeCell ref="I16:I17"/>
    <mergeCell ref="J16:J17"/>
    <mergeCell ref="K16:K17"/>
    <mergeCell ref="L16:L17"/>
    <mergeCell ref="M16:M17"/>
    <mergeCell ref="O16:O17"/>
    <mergeCell ref="N16:N17"/>
    <mergeCell ref="H14:H15"/>
    <mergeCell ref="I14:I15"/>
    <mergeCell ref="J14:J15"/>
    <mergeCell ref="K14:K15"/>
    <mergeCell ref="L14:L15"/>
    <mergeCell ref="B10:B11"/>
    <mergeCell ref="C10:C11"/>
    <mergeCell ref="B14:B15"/>
    <mergeCell ref="C14:C15"/>
    <mergeCell ref="G14:G15"/>
    <mergeCell ref="J12:J13"/>
    <mergeCell ref="K12:K13"/>
    <mergeCell ref="L12:L13"/>
    <mergeCell ref="M12:M13"/>
    <mergeCell ref="O12:O13"/>
    <mergeCell ref="N12:N13"/>
    <mergeCell ref="B12:B13"/>
    <mergeCell ref="C12:C13"/>
    <mergeCell ref="G12:G13"/>
    <mergeCell ref="H12:H13"/>
    <mergeCell ref="I12:I13"/>
    <mergeCell ref="G10:G11"/>
    <mergeCell ref="I10:I11"/>
    <mergeCell ref="J10:J11"/>
    <mergeCell ref="H10:H11"/>
    <mergeCell ref="I8:I9"/>
    <mergeCell ref="J8:J9"/>
    <mergeCell ref="K10:K11"/>
    <mergeCell ref="L10:L11"/>
    <mergeCell ref="R5:S5"/>
    <mergeCell ref="O8:O9"/>
    <mergeCell ref="N8:N9"/>
    <mergeCell ref="M10:M11"/>
    <mergeCell ref="O10:O11"/>
    <mergeCell ref="N10:N11"/>
    <mergeCell ref="B8:B9"/>
    <mergeCell ref="C8:C9"/>
    <mergeCell ref="G8:G9"/>
    <mergeCell ref="H8:H9"/>
    <mergeCell ref="M8:M9"/>
    <mergeCell ref="K8:K9"/>
    <mergeCell ref="L8:L9"/>
    <mergeCell ref="B5:D5"/>
    <mergeCell ref="E5:G5"/>
    <mergeCell ref="M5:O5"/>
    <mergeCell ref="B1:M1"/>
    <mergeCell ref="N1:O4"/>
    <mergeCell ref="B2:M2"/>
    <mergeCell ref="B3:D3"/>
    <mergeCell ref="F3:L3"/>
    <mergeCell ref="B4:D4"/>
    <mergeCell ref="F4:L4"/>
    <mergeCell ref="J5:L5"/>
    <mergeCell ref="A18:A19"/>
    <mergeCell ref="A8:A9"/>
    <mergeCell ref="A10:A11"/>
    <mergeCell ref="A12:A13"/>
    <mergeCell ref="A14:A15"/>
    <mergeCell ref="A16:A17"/>
  </mergeCells>
  <conditionalFormatting sqref="M8 M10 M12 M14 M18 M16">
    <cfRule type="cellIs" dxfId="17" priority="7" stopIfTrue="1" operator="equal">
      <formula>"ALTO"</formula>
    </cfRule>
    <cfRule type="cellIs" dxfId="16" priority="8" stopIfTrue="1" operator="equal">
      <formula>"MEDIO"</formula>
    </cfRule>
    <cfRule type="cellIs" dxfId="15" priority="9" stopIfTrue="1" operator="equal">
      <formula>"BAJO"</formula>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Y20"/>
  <sheetViews>
    <sheetView zoomScale="80" zoomScaleNormal="80" workbookViewId="0">
      <selection activeCell="B5" sqref="B5:D5"/>
    </sheetView>
  </sheetViews>
  <sheetFormatPr baseColWidth="10" defaultColWidth="11.42578125" defaultRowHeight="14.25" x14ac:dyDescent="0.2"/>
  <cols>
    <col min="1" max="1" width="11.42578125" style="8"/>
    <col min="2" max="3" width="30.85546875" style="8" customWidth="1"/>
    <col min="4" max="4" width="66.28515625" style="8" customWidth="1"/>
    <col min="5" max="5" width="41" style="8" customWidth="1"/>
    <col min="6" max="6" width="29.85546875" style="24" customWidth="1"/>
    <col min="7" max="7" width="36.42578125" style="8" customWidth="1"/>
    <col min="8" max="9" width="71" style="8" customWidth="1"/>
    <col min="10" max="11" width="18.85546875" style="25"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113" t="s">
        <v>10</v>
      </c>
      <c r="C1" s="114"/>
      <c r="D1" s="114"/>
      <c r="E1" s="114"/>
      <c r="F1" s="114"/>
      <c r="G1" s="114"/>
      <c r="H1" s="114"/>
      <c r="I1" s="114"/>
      <c r="J1" s="114"/>
      <c r="K1" s="114"/>
      <c r="L1" s="114"/>
      <c r="M1" s="115"/>
      <c r="N1" s="116"/>
      <c r="O1" s="117"/>
    </row>
    <row r="2" spans="1:77" ht="26.25" customHeight="1" thickTop="1" x14ac:dyDescent="0.2">
      <c r="B2" s="122" t="s">
        <v>11</v>
      </c>
      <c r="C2" s="123"/>
      <c r="D2" s="123"/>
      <c r="E2" s="123"/>
      <c r="F2" s="123"/>
      <c r="G2" s="123"/>
      <c r="H2" s="123"/>
      <c r="I2" s="123"/>
      <c r="J2" s="123"/>
      <c r="K2" s="123"/>
      <c r="L2" s="123"/>
      <c r="M2" s="124"/>
      <c r="N2" s="118"/>
      <c r="O2" s="119"/>
    </row>
    <row r="3" spans="1:77" ht="15" x14ac:dyDescent="0.2">
      <c r="B3" s="125" t="s">
        <v>12</v>
      </c>
      <c r="C3" s="126"/>
      <c r="D3" s="127"/>
      <c r="E3" s="46"/>
      <c r="F3" s="128" t="s">
        <v>0</v>
      </c>
      <c r="G3" s="126"/>
      <c r="H3" s="126"/>
      <c r="I3" s="126"/>
      <c r="J3" s="126"/>
      <c r="K3" s="126"/>
      <c r="L3" s="127"/>
      <c r="M3" s="47" t="s">
        <v>13</v>
      </c>
      <c r="N3" s="118"/>
      <c r="O3" s="119"/>
    </row>
    <row r="4" spans="1:77" ht="15" customHeight="1" thickBot="1" x14ac:dyDescent="0.25">
      <c r="B4" s="182"/>
      <c r="C4" s="167"/>
      <c r="D4" s="168"/>
      <c r="E4" s="27"/>
      <c r="F4" s="132"/>
      <c r="G4" s="130"/>
      <c r="H4" s="167"/>
      <c r="I4" s="130"/>
      <c r="J4" s="130"/>
      <c r="K4" s="130"/>
      <c r="L4" s="131"/>
      <c r="M4" s="28" t="s">
        <v>14</v>
      </c>
      <c r="N4" s="120"/>
      <c r="O4" s="121"/>
    </row>
    <row r="5" spans="1:77" ht="75.75" customHeight="1" thickTop="1" x14ac:dyDescent="0.2">
      <c r="B5" s="166" t="s">
        <v>382</v>
      </c>
      <c r="C5" s="166"/>
      <c r="D5" s="166"/>
      <c r="E5" s="160" t="s">
        <v>300</v>
      </c>
      <c r="F5" s="160"/>
      <c r="G5" s="160"/>
      <c r="H5" s="51" t="s">
        <v>381</v>
      </c>
      <c r="I5" s="78" t="s">
        <v>301</v>
      </c>
      <c r="J5" s="104" t="s">
        <v>17</v>
      </c>
      <c r="K5" s="105"/>
      <c r="L5" s="106"/>
      <c r="M5" s="110" t="s">
        <v>302</v>
      </c>
      <c r="N5" s="111"/>
      <c r="O5" s="112"/>
      <c r="Q5" s="51" t="s">
        <v>18</v>
      </c>
      <c r="R5" s="165">
        <v>44904</v>
      </c>
      <c r="S5" s="166"/>
    </row>
    <row r="6" spans="1:77" ht="6" customHeight="1" x14ac:dyDescent="0.2">
      <c r="B6" s="75"/>
      <c r="C6" s="76"/>
      <c r="D6" s="77"/>
      <c r="E6" s="61"/>
      <c r="F6" s="63"/>
      <c r="G6" s="64"/>
      <c r="H6" s="75"/>
      <c r="I6" s="60"/>
      <c r="J6" s="65"/>
      <c r="K6" s="65"/>
      <c r="L6" s="66"/>
      <c r="M6" s="67"/>
      <c r="N6" s="67"/>
      <c r="O6" s="67"/>
    </row>
    <row r="7" spans="1:77" ht="90.75" customHeight="1" x14ac:dyDescent="0.2">
      <c r="B7" s="51" t="s">
        <v>19</v>
      </c>
      <c r="C7" s="51" t="s">
        <v>20</v>
      </c>
      <c r="D7" s="51" t="s">
        <v>21</v>
      </c>
      <c r="E7" s="51" t="s">
        <v>22</v>
      </c>
      <c r="F7" s="51" t="s">
        <v>23</v>
      </c>
      <c r="G7" s="51" t="s">
        <v>24</v>
      </c>
      <c r="H7" s="51" t="s">
        <v>25</v>
      </c>
      <c r="I7" s="51" t="s">
        <v>26</v>
      </c>
      <c r="J7" s="51" t="s">
        <v>27</v>
      </c>
      <c r="K7" s="51" t="s">
        <v>28</v>
      </c>
      <c r="L7" s="51" t="s">
        <v>29</v>
      </c>
      <c r="M7" s="51" t="s">
        <v>30</v>
      </c>
      <c r="N7" s="51" t="s">
        <v>31</v>
      </c>
      <c r="O7" s="51" t="s">
        <v>32</v>
      </c>
      <c r="Q7" s="51" t="s">
        <v>33</v>
      </c>
      <c r="R7" s="51" t="s">
        <v>34</v>
      </c>
      <c r="S7" s="51" t="s">
        <v>35</v>
      </c>
    </row>
    <row r="8" spans="1:77" ht="63.75" customHeight="1" x14ac:dyDescent="0.2">
      <c r="A8" s="103">
        <v>1</v>
      </c>
      <c r="B8" s="175" t="s">
        <v>303</v>
      </c>
      <c r="C8" s="177" t="s">
        <v>304</v>
      </c>
      <c r="D8" s="49" t="s">
        <v>305</v>
      </c>
      <c r="E8" s="49" t="s">
        <v>306</v>
      </c>
      <c r="F8" s="49" t="s">
        <v>307</v>
      </c>
      <c r="G8" s="151" t="s">
        <v>446</v>
      </c>
      <c r="H8" s="183" t="s">
        <v>455</v>
      </c>
      <c r="I8" s="183" t="s">
        <v>456</v>
      </c>
      <c r="J8" s="177">
        <v>2</v>
      </c>
      <c r="K8" s="177">
        <v>4</v>
      </c>
      <c r="L8" s="177">
        <f>J8*K8</f>
        <v>8</v>
      </c>
      <c r="M8" s="177" t="str">
        <f>IF(L8&lt;12,"BAJO",IF(L8&gt;19,"ALTO","MEDIO"))</f>
        <v>BAJO</v>
      </c>
      <c r="N8" s="151" t="s">
        <v>378</v>
      </c>
      <c r="O8" s="177">
        <f>IF(M8="BAJO",0.1,IF(M8="MEDIO",3,5))</f>
        <v>0.1</v>
      </c>
      <c r="Q8" s="135" t="s">
        <v>398</v>
      </c>
      <c r="R8" s="181" t="s">
        <v>390</v>
      </c>
      <c r="S8" s="52"/>
      <c r="BX8" s="8">
        <v>1</v>
      </c>
      <c r="BY8" s="8">
        <v>1</v>
      </c>
    </row>
    <row r="9" spans="1:77" ht="63.75" customHeight="1" x14ac:dyDescent="0.2">
      <c r="A9" s="103"/>
      <c r="B9" s="150"/>
      <c r="C9" s="96"/>
      <c r="D9" s="17" t="s">
        <v>308</v>
      </c>
      <c r="E9" s="17" t="s">
        <v>307</v>
      </c>
      <c r="F9" s="17" t="s">
        <v>306</v>
      </c>
      <c r="G9" s="92"/>
      <c r="H9" s="163"/>
      <c r="I9" s="163"/>
      <c r="J9" s="96"/>
      <c r="K9" s="96"/>
      <c r="L9" s="96"/>
      <c r="M9" s="96"/>
      <c r="N9" s="92"/>
      <c r="O9" s="96"/>
      <c r="Q9" s="136"/>
      <c r="R9" s="140"/>
      <c r="S9" s="20"/>
      <c r="BX9" s="8">
        <v>2</v>
      </c>
      <c r="BY9" s="8">
        <v>2</v>
      </c>
    </row>
    <row r="10" spans="1:77" ht="60" customHeight="1" x14ac:dyDescent="0.2">
      <c r="A10" s="103">
        <v>2</v>
      </c>
      <c r="B10" s="175" t="s">
        <v>303</v>
      </c>
      <c r="C10" s="177" t="s">
        <v>309</v>
      </c>
      <c r="D10" s="49" t="s">
        <v>310</v>
      </c>
      <c r="E10" s="49" t="s">
        <v>307</v>
      </c>
      <c r="F10" s="49" t="s">
        <v>306</v>
      </c>
      <c r="G10" s="151" t="s">
        <v>446</v>
      </c>
      <c r="H10" s="183" t="s">
        <v>311</v>
      </c>
      <c r="I10" s="183" t="s">
        <v>311</v>
      </c>
      <c r="J10" s="177">
        <v>2</v>
      </c>
      <c r="K10" s="177">
        <v>4</v>
      </c>
      <c r="L10" s="177">
        <f t="shared" ref="L10" si="0">J10*K10</f>
        <v>8</v>
      </c>
      <c r="M10" s="177" t="str">
        <f t="shared" ref="M10:M19" si="1">IF(L10&lt;12,"BAJO",IF(L10&gt;19,"ALTO","MEDIO"))</f>
        <v>BAJO</v>
      </c>
      <c r="N10" s="151" t="s">
        <v>378</v>
      </c>
      <c r="O10" s="177">
        <f t="shared" ref="O10:O19" si="2">IF(M10="BAJO",0.1,IF(M10="MEDIO",3,5))</f>
        <v>0.1</v>
      </c>
      <c r="Q10" s="135" t="s">
        <v>398</v>
      </c>
      <c r="R10" s="181" t="s">
        <v>390</v>
      </c>
      <c r="S10" s="20"/>
      <c r="BX10" s="8">
        <v>2</v>
      </c>
      <c r="BY10" s="8">
        <v>2</v>
      </c>
    </row>
    <row r="11" spans="1:77" ht="60" customHeight="1" x14ac:dyDescent="0.2">
      <c r="A11" s="103">
        <v>4</v>
      </c>
      <c r="B11" s="150" t="s">
        <v>303</v>
      </c>
      <c r="C11" s="96" t="s">
        <v>309</v>
      </c>
      <c r="D11" s="17" t="s">
        <v>312</v>
      </c>
      <c r="E11" s="17" t="s">
        <v>306</v>
      </c>
      <c r="F11" s="17" t="s">
        <v>307</v>
      </c>
      <c r="G11" s="92" t="s">
        <v>446</v>
      </c>
      <c r="H11" s="163" t="s">
        <v>311</v>
      </c>
      <c r="I11" s="163"/>
      <c r="J11" s="96"/>
      <c r="K11" s="96"/>
      <c r="L11" s="96"/>
      <c r="M11" s="96" t="str">
        <f t="shared" si="1"/>
        <v>BAJO</v>
      </c>
      <c r="N11" s="92"/>
      <c r="O11" s="96">
        <f t="shared" si="2"/>
        <v>0.1</v>
      </c>
      <c r="Q11" s="136"/>
      <c r="R11" s="140"/>
      <c r="S11" s="20"/>
    </row>
    <row r="12" spans="1:77" ht="114.75" customHeight="1" x14ac:dyDescent="0.2">
      <c r="A12" s="103">
        <v>3</v>
      </c>
      <c r="B12" s="175" t="s">
        <v>313</v>
      </c>
      <c r="C12" s="177" t="s">
        <v>314</v>
      </c>
      <c r="D12" s="49" t="s">
        <v>315</v>
      </c>
      <c r="E12" s="49" t="s">
        <v>316</v>
      </c>
      <c r="F12" s="49" t="s">
        <v>306</v>
      </c>
      <c r="G12" s="151" t="s">
        <v>446</v>
      </c>
      <c r="H12" s="183" t="s">
        <v>453</v>
      </c>
      <c r="I12" s="183" t="s">
        <v>454</v>
      </c>
      <c r="J12" s="177">
        <v>4</v>
      </c>
      <c r="K12" s="177">
        <v>5</v>
      </c>
      <c r="L12" s="177">
        <f t="shared" ref="L12" si="3">J12*K12</f>
        <v>20</v>
      </c>
      <c r="M12" s="177" t="str">
        <f t="shared" si="1"/>
        <v>ALTO</v>
      </c>
      <c r="N12" s="74" t="s">
        <v>378</v>
      </c>
      <c r="O12" s="177">
        <f t="shared" si="2"/>
        <v>5</v>
      </c>
      <c r="Q12" s="135" t="s">
        <v>398</v>
      </c>
      <c r="R12" s="139" t="s">
        <v>400</v>
      </c>
      <c r="S12" s="20"/>
    </row>
    <row r="13" spans="1:77" ht="66.75" customHeight="1" x14ac:dyDescent="0.2">
      <c r="A13" s="103">
        <v>6</v>
      </c>
      <c r="B13" s="150" t="s">
        <v>313</v>
      </c>
      <c r="C13" s="96" t="s">
        <v>314</v>
      </c>
      <c r="D13" s="17" t="s">
        <v>318</v>
      </c>
      <c r="E13" s="17" t="s">
        <v>306</v>
      </c>
      <c r="F13" s="17" t="s">
        <v>316</v>
      </c>
      <c r="G13" s="92" t="s">
        <v>319</v>
      </c>
      <c r="H13" s="163" t="s">
        <v>317</v>
      </c>
      <c r="I13" s="163"/>
      <c r="J13" s="96"/>
      <c r="K13" s="96"/>
      <c r="L13" s="96"/>
      <c r="M13" s="96" t="str">
        <f t="shared" si="1"/>
        <v>BAJO</v>
      </c>
      <c r="N13" s="54" t="s">
        <v>459</v>
      </c>
      <c r="O13" s="96">
        <f t="shared" si="2"/>
        <v>0.1</v>
      </c>
      <c r="Q13" s="136"/>
      <c r="R13" s="140"/>
      <c r="S13" s="20"/>
    </row>
    <row r="14" spans="1:77" ht="114" x14ac:dyDescent="0.2">
      <c r="A14" s="103">
        <v>4</v>
      </c>
      <c r="B14" s="175" t="s">
        <v>313</v>
      </c>
      <c r="C14" s="177" t="s">
        <v>320</v>
      </c>
      <c r="D14" s="49" t="s">
        <v>447</v>
      </c>
      <c r="E14" s="49" t="s">
        <v>306</v>
      </c>
      <c r="F14" s="49" t="s">
        <v>8</v>
      </c>
      <c r="G14" s="151" t="s">
        <v>321</v>
      </c>
      <c r="H14" s="183" t="s">
        <v>451</v>
      </c>
      <c r="I14" s="183" t="s">
        <v>452</v>
      </c>
      <c r="J14" s="177">
        <v>4</v>
      </c>
      <c r="K14" s="177">
        <v>5</v>
      </c>
      <c r="L14" s="177">
        <f t="shared" ref="L14" si="4">J14*K14</f>
        <v>20</v>
      </c>
      <c r="M14" s="177" t="str">
        <f t="shared" si="1"/>
        <v>ALTO</v>
      </c>
      <c r="N14" s="74" t="s">
        <v>378</v>
      </c>
      <c r="O14" s="177">
        <f t="shared" si="2"/>
        <v>5</v>
      </c>
      <c r="Q14" s="135" t="s">
        <v>398</v>
      </c>
      <c r="R14" s="139" t="s">
        <v>400</v>
      </c>
      <c r="S14" s="20"/>
    </row>
    <row r="15" spans="1:77" ht="71.25" x14ac:dyDescent="0.2">
      <c r="A15" s="103"/>
      <c r="B15" s="150" t="s">
        <v>313</v>
      </c>
      <c r="C15" s="96" t="s">
        <v>320</v>
      </c>
      <c r="D15" s="17" t="s">
        <v>448</v>
      </c>
      <c r="E15" s="17" t="s">
        <v>8</v>
      </c>
      <c r="F15" s="17" t="s">
        <v>306</v>
      </c>
      <c r="G15" s="92" t="s">
        <v>321</v>
      </c>
      <c r="H15" s="163" t="s">
        <v>322</v>
      </c>
      <c r="I15" s="163"/>
      <c r="J15" s="96"/>
      <c r="K15" s="96"/>
      <c r="L15" s="96"/>
      <c r="M15" s="96" t="str">
        <f t="shared" si="1"/>
        <v>BAJO</v>
      </c>
      <c r="N15" s="54" t="s">
        <v>459</v>
      </c>
      <c r="O15" s="96">
        <f t="shared" si="2"/>
        <v>0.1</v>
      </c>
      <c r="Q15" s="136"/>
      <c r="R15" s="140"/>
      <c r="S15" s="20"/>
    </row>
    <row r="16" spans="1:77" ht="60.75" customHeight="1" x14ac:dyDescent="0.2">
      <c r="A16" s="103">
        <v>5</v>
      </c>
      <c r="B16" s="175" t="s">
        <v>323</v>
      </c>
      <c r="C16" s="177" t="s">
        <v>324</v>
      </c>
      <c r="D16" s="49" t="s">
        <v>325</v>
      </c>
      <c r="E16" s="49" t="s">
        <v>306</v>
      </c>
      <c r="F16" s="49" t="s">
        <v>326</v>
      </c>
      <c r="G16" s="151" t="s">
        <v>446</v>
      </c>
      <c r="H16" s="183" t="s">
        <v>449</v>
      </c>
      <c r="I16" s="183" t="s">
        <v>450</v>
      </c>
      <c r="J16" s="177">
        <v>2</v>
      </c>
      <c r="K16" s="177">
        <v>2</v>
      </c>
      <c r="L16" s="177">
        <f t="shared" ref="L16" si="5">J16*K16</f>
        <v>4</v>
      </c>
      <c r="M16" s="177" t="str">
        <f t="shared" si="1"/>
        <v>BAJO</v>
      </c>
      <c r="N16" s="151" t="s">
        <v>378</v>
      </c>
      <c r="O16" s="177">
        <f t="shared" si="2"/>
        <v>0.1</v>
      </c>
      <c r="Q16" s="135" t="s">
        <v>398</v>
      </c>
      <c r="R16" s="181" t="s">
        <v>390</v>
      </c>
      <c r="S16" s="20"/>
    </row>
    <row r="17" spans="1:19" ht="60.75" customHeight="1" x14ac:dyDescent="0.2">
      <c r="A17" s="103">
        <v>8</v>
      </c>
      <c r="B17" s="150" t="s">
        <v>323</v>
      </c>
      <c r="C17" s="96" t="s">
        <v>324</v>
      </c>
      <c r="D17" s="17" t="s">
        <v>328</v>
      </c>
      <c r="E17" s="17" t="s">
        <v>326</v>
      </c>
      <c r="F17" s="17" t="s">
        <v>306</v>
      </c>
      <c r="G17" s="92" t="s">
        <v>446</v>
      </c>
      <c r="H17" s="163" t="s">
        <v>327</v>
      </c>
      <c r="I17" s="163"/>
      <c r="J17" s="96"/>
      <c r="K17" s="96"/>
      <c r="L17" s="96"/>
      <c r="M17" s="96" t="str">
        <f t="shared" si="1"/>
        <v>BAJO</v>
      </c>
      <c r="N17" s="92"/>
      <c r="O17" s="96">
        <f t="shared" si="2"/>
        <v>0.1</v>
      </c>
      <c r="Q17" s="136"/>
      <c r="R17" s="140"/>
      <c r="S17" s="20"/>
    </row>
    <row r="18" spans="1:19" ht="71.25" customHeight="1" x14ac:dyDescent="0.2">
      <c r="A18" s="103">
        <v>6</v>
      </c>
      <c r="B18" s="175" t="s">
        <v>329</v>
      </c>
      <c r="C18" s="177" t="s">
        <v>330</v>
      </c>
      <c r="D18" s="49" t="s">
        <v>331</v>
      </c>
      <c r="E18" s="49" t="s">
        <v>332</v>
      </c>
      <c r="F18" s="49" t="s">
        <v>333</v>
      </c>
      <c r="G18" s="151" t="s">
        <v>321</v>
      </c>
      <c r="H18" s="183" t="s">
        <v>457</v>
      </c>
      <c r="I18" s="183" t="s">
        <v>458</v>
      </c>
      <c r="J18" s="177">
        <v>3</v>
      </c>
      <c r="K18" s="177">
        <v>5</v>
      </c>
      <c r="L18" s="177">
        <f t="shared" ref="L18" si="6">J18*K18</f>
        <v>15</v>
      </c>
      <c r="M18" s="177" t="str">
        <f t="shared" si="1"/>
        <v>MEDIO</v>
      </c>
      <c r="N18" s="151" t="s">
        <v>378</v>
      </c>
      <c r="O18" s="177">
        <f t="shared" si="2"/>
        <v>3</v>
      </c>
      <c r="Q18" s="135" t="s">
        <v>398</v>
      </c>
      <c r="R18" s="181" t="s">
        <v>390</v>
      </c>
      <c r="S18" s="20"/>
    </row>
    <row r="19" spans="1:19" ht="71.25" customHeight="1" x14ac:dyDescent="0.2">
      <c r="A19" s="103">
        <v>10</v>
      </c>
      <c r="B19" s="150" t="s">
        <v>329</v>
      </c>
      <c r="C19" s="96" t="s">
        <v>330</v>
      </c>
      <c r="D19" s="17" t="s">
        <v>334</v>
      </c>
      <c r="E19" s="17" t="s">
        <v>333</v>
      </c>
      <c r="F19" s="17" t="s">
        <v>332</v>
      </c>
      <c r="G19" s="92" t="s">
        <v>321</v>
      </c>
      <c r="H19" s="163" t="s">
        <v>335</v>
      </c>
      <c r="I19" s="163"/>
      <c r="J19" s="96"/>
      <c r="K19" s="96"/>
      <c r="L19" s="96"/>
      <c r="M19" s="96" t="str">
        <f t="shared" si="1"/>
        <v>BAJO</v>
      </c>
      <c r="N19" s="92"/>
      <c r="O19" s="96">
        <f t="shared" si="2"/>
        <v>0.1</v>
      </c>
      <c r="Q19" s="136"/>
      <c r="R19" s="140"/>
      <c r="S19" s="20"/>
    </row>
    <row r="20" spans="1:19" x14ac:dyDescent="0.2">
      <c r="D20" s="23"/>
      <c r="E20" s="23"/>
      <c r="O20" s="8">
        <f>SUM(O8:O19)</f>
        <v>13.799999999999997</v>
      </c>
      <c r="P20" s="8">
        <f>COUNT(O8,O10,O12,O14,O16,O18)</f>
        <v>6</v>
      </c>
    </row>
  </sheetData>
  <mergeCells count="94">
    <mergeCell ref="Q10:Q11"/>
    <mergeCell ref="Q16:Q17"/>
    <mergeCell ref="Q18:Q19"/>
    <mergeCell ref="R8:R9"/>
    <mergeCell ref="R10:R11"/>
    <mergeCell ref="R16:R17"/>
    <mergeCell ref="R18:R19"/>
    <mergeCell ref="O18:O19"/>
    <mergeCell ref="Q12:Q13"/>
    <mergeCell ref="R12:R13"/>
    <mergeCell ref="Q14:Q15"/>
    <mergeCell ref="R14:R15"/>
    <mergeCell ref="O14:O15"/>
    <mergeCell ref="O16:O17"/>
    <mergeCell ref="J18:J19"/>
    <mergeCell ref="K18:K19"/>
    <mergeCell ref="L18:L19"/>
    <mergeCell ref="M18:M19"/>
    <mergeCell ref="N18:N19"/>
    <mergeCell ref="B18:B19"/>
    <mergeCell ref="C18:C19"/>
    <mergeCell ref="G18:G19"/>
    <mergeCell ref="H18:H19"/>
    <mergeCell ref="I18:I19"/>
    <mergeCell ref="K16:K17"/>
    <mergeCell ref="L16:L17"/>
    <mergeCell ref="M16:M17"/>
    <mergeCell ref="N16:N17"/>
    <mergeCell ref="B16:B17"/>
    <mergeCell ref="C16:C17"/>
    <mergeCell ref="G16:G17"/>
    <mergeCell ref="H16:H17"/>
    <mergeCell ref="I16:I17"/>
    <mergeCell ref="M14:M15"/>
    <mergeCell ref="B14:B15"/>
    <mergeCell ref="C14:C15"/>
    <mergeCell ref="G14:G15"/>
    <mergeCell ref="H14:H15"/>
    <mergeCell ref="I14:I15"/>
    <mergeCell ref="O10:O11"/>
    <mergeCell ref="B12:B13"/>
    <mergeCell ref="C12:C13"/>
    <mergeCell ref="G12:G13"/>
    <mergeCell ref="H12:H13"/>
    <mergeCell ref="I12:I13"/>
    <mergeCell ref="J12:J13"/>
    <mergeCell ref="K12:K13"/>
    <mergeCell ref="L12:L13"/>
    <mergeCell ref="M12:M13"/>
    <mergeCell ref="O12:O13"/>
    <mergeCell ref="J10:J11"/>
    <mergeCell ref="K10:K11"/>
    <mergeCell ref="L10:L11"/>
    <mergeCell ref="M10:M11"/>
    <mergeCell ref="N10:N11"/>
    <mergeCell ref="R5:S5"/>
    <mergeCell ref="B8:B9"/>
    <mergeCell ref="C8:C9"/>
    <mergeCell ref="G8:G9"/>
    <mergeCell ref="H8:H9"/>
    <mergeCell ref="I8:I9"/>
    <mergeCell ref="J8:J9"/>
    <mergeCell ref="K8:K9"/>
    <mergeCell ref="L8:L9"/>
    <mergeCell ref="M8:M9"/>
    <mergeCell ref="N8:N9"/>
    <mergeCell ref="O8:O9"/>
    <mergeCell ref="Q8:Q9"/>
    <mergeCell ref="B5:D5"/>
    <mergeCell ref="E5:G5"/>
    <mergeCell ref="M5:O5"/>
    <mergeCell ref="B1:M1"/>
    <mergeCell ref="N1:O4"/>
    <mergeCell ref="B2:M2"/>
    <mergeCell ref="B3:D3"/>
    <mergeCell ref="F3:L3"/>
    <mergeCell ref="B4:D4"/>
    <mergeCell ref="F4:L4"/>
    <mergeCell ref="J5:L5"/>
    <mergeCell ref="A18:A19"/>
    <mergeCell ref="A8:A9"/>
    <mergeCell ref="A10:A11"/>
    <mergeCell ref="A12:A13"/>
    <mergeCell ref="A14:A15"/>
    <mergeCell ref="A16:A17"/>
    <mergeCell ref="B10:B11"/>
    <mergeCell ref="C10:C11"/>
    <mergeCell ref="G10:G11"/>
    <mergeCell ref="H10:H11"/>
    <mergeCell ref="I10:I11"/>
    <mergeCell ref="J14:J15"/>
    <mergeCell ref="K14:K15"/>
    <mergeCell ref="L14:L15"/>
    <mergeCell ref="J16:J17"/>
  </mergeCells>
  <conditionalFormatting sqref="M8 M10 M12 M14 M16 M18">
    <cfRule type="cellIs" dxfId="14" priority="4" stopIfTrue="1" operator="equal">
      <formula>"ALTO"</formula>
    </cfRule>
    <cfRule type="cellIs" dxfId="13" priority="5" stopIfTrue="1" operator="equal">
      <formula>"MEDIO"</formula>
    </cfRule>
    <cfRule type="cellIs" dxfId="12" priority="6" stopIfTrue="1" operator="equal">
      <formula>"BAJO"</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Y26"/>
  <sheetViews>
    <sheetView zoomScale="80" zoomScaleNormal="80" workbookViewId="0">
      <selection activeCell="D7" sqref="D7"/>
    </sheetView>
  </sheetViews>
  <sheetFormatPr baseColWidth="10" defaultColWidth="11.42578125" defaultRowHeight="14.25" x14ac:dyDescent="0.2"/>
  <cols>
    <col min="1" max="1" width="11.42578125" style="8"/>
    <col min="2" max="3" width="30.85546875" style="8" customWidth="1"/>
    <col min="4" max="4" width="66.28515625" style="8" customWidth="1"/>
    <col min="5" max="5" width="41" style="8" customWidth="1"/>
    <col min="6" max="6" width="29.85546875" style="24" customWidth="1"/>
    <col min="7" max="7" width="36.42578125" style="8" customWidth="1"/>
    <col min="8" max="9" width="71" style="8" customWidth="1"/>
    <col min="10" max="11" width="18.85546875" style="25" customWidth="1"/>
    <col min="12" max="12" width="21.140625" style="8" customWidth="1"/>
    <col min="13" max="13" width="21" style="8" customWidth="1"/>
    <col min="14" max="14" width="69.7109375" style="8" customWidth="1"/>
    <col min="15" max="15" width="11.42578125" style="8"/>
    <col min="16" max="16" width="5.140625" style="8" customWidth="1"/>
    <col min="17" max="18" width="59.85546875" style="8" customWidth="1"/>
    <col min="19" max="19" width="51" style="8" customWidth="1"/>
    <col min="20" max="16384" width="11.42578125" style="8"/>
  </cols>
  <sheetData>
    <row r="1" spans="1:77" ht="31.5" customHeight="1" thickBot="1" x14ac:dyDescent="0.25">
      <c r="B1" s="113" t="s">
        <v>10</v>
      </c>
      <c r="C1" s="114"/>
      <c r="D1" s="114"/>
      <c r="E1" s="114"/>
      <c r="F1" s="114"/>
      <c r="G1" s="114"/>
      <c r="H1" s="114"/>
      <c r="I1" s="114"/>
      <c r="J1" s="114"/>
      <c r="K1" s="114"/>
      <c r="L1" s="114"/>
      <c r="M1" s="115"/>
      <c r="N1" s="116"/>
      <c r="O1" s="117"/>
    </row>
    <row r="2" spans="1:77" ht="26.25" customHeight="1" thickTop="1" x14ac:dyDescent="0.2">
      <c r="B2" s="122" t="s">
        <v>11</v>
      </c>
      <c r="C2" s="123"/>
      <c r="D2" s="123"/>
      <c r="E2" s="123"/>
      <c r="F2" s="123"/>
      <c r="G2" s="123"/>
      <c r="H2" s="123"/>
      <c r="I2" s="123"/>
      <c r="J2" s="123"/>
      <c r="K2" s="123"/>
      <c r="L2" s="123"/>
      <c r="M2" s="124"/>
      <c r="N2" s="118"/>
      <c r="O2" s="119"/>
    </row>
    <row r="3" spans="1:77" ht="15" x14ac:dyDescent="0.2">
      <c r="B3" s="125" t="s">
        <v>12</v>
      </c>
      <c r="C3" s="126"/>
      <c r="D3" s="127"/>
      <c r="E3" s="46"/>
      <c r="F3" s="128" t="s">
        <v>0</v>
      </c>
      <c r="G3" s="126"/>
      <c r="H3" s="126"/>
      <c r="I3" s="126"/>
      <c r="J3" s="126"/>
      <c r="K3" s="126"/>
      <c r="L3" s="127"/>
      <c r="M3" s="47" t="s">
        <v>13</v>
      </c>
      <c r="N3" s="118"/>
      <c r="O3" s="119"/>
    </row>
    <row r="4" spans="1:77" ht="15" customHeight="1" thickBot="1" x14ac:dyDescent="0.25">
      <c r="B4" s="182"/>
      <c r="C4" s="167"/>
      <c r="D4" s="168"/>
      <c r="E4" s="27"/>
      <c r="F4" s="132"/>
      <c r="G4" s="130"/>
      <c r="H4" s="167"/>
      <c r="I4" s="130"/>
      <c r="J4" s="130"/>
      <c r="K4" s="130"/>
      <c r="L4" s="131"/>
      <c r="M4" s="28" t="s">
        <v>14</v>
      </c>
      <c r="N4" s="120"/>
      <c r="O4" s="121"/>
    </row>
    <row r="5" spans="1:77" ht="78" customHeight="1" thickTop="1" x14ac:dyDescent="0.2">
      <c r="B5" s="166" t="s">
        <v>382</v>
      </c>
      <c r="C5" s="166"/>
      <c r="D5" s="166"/>
      <c r="E5" s="160" t="s">
        <v>336</v>
      </c>
      <c r="F5" s="160"/>
      <c r="G5" s="160"/>
      <c r="H5" s="51" t="s">
        <v>381</v>
      </c>
      <c r="I5" s="79" t="s">
        <v>337</v>
      </c>
      <c r="J5" s="104" t="s">
        <v>17</v>
      </c>
      <c r="K5" s="105"/>
      <c r="L5" s="106"/>
      <c r="M5" s="110" t="s">
        <v>338</v>
      </c>
      <c r="N5" s="111"/>
      <c r="O5" s="112"/>
      <c r="Q5" s="51" t="s">
        <v>18</v>
      </c>
      <c r="R5" s="165">
        <v>44904</v>
      </c>
      <c r="S5" s="166"/>
    </row>
    <row r="6" spans="1:77" ht="6" customHeight="1" x14ac:dyDescent="0.2">
      <c r="B6" s="75"/>
      <c r="C6" s="76"/>
      <c r="D6" s="77"/>
      <c r="E6" s="61"/>
      <c r="F6" s="63"/>
      <c r="G6" s="64"/>
      <c r="H6" s="75"/>
      <c r="I6" s="60"/>
      <c r="J6" s="65"/>
      <c r="K6" s="65"/>
      <c r="L6" s="66"/>
      <c r="M6" s="67"/>
      <c r="N6" s="67"/>
      <c r="O6" s="67"/>
    </row>
    <row r="7" spans="1:77" ht="90.75" customHeight="1" x14ac:dyDescent="0.2">
      <c r="B7" s="51" t="s">
        <v>19</v>
      </c>
      <c r="C7" s="51" t="s">
        <v>20</v>
      </c>
      <c r="D7" s="51" t="s">
        <v>21</v>
      </c>
      <c r="E7" s="51" t="s">
        <v>22</v>
      </c>
      <c r="F7" s="51" t="s">
        <v>23</v>
      </c>
      <c r="G7" s="51" t="s">
        <v>24</v>
      </c>
      <c r="H7" s="51" t="s">
        <v>25</v>
      </c>
      <c r="I7" s="51" t="s">
        <v>26</v>
      </c>
      <c r="J7" s="51" t="s">
        <v>27</v>
      </c>
      <c r="K7" s="51" t="s">
        <v>28</v>
      </c>
      <c r="L7" s="51" t="s">
        <v>29</v>
      </c>
      <c r="M7" s="51" t="s">
        <v>30</v>
      </c>
      <c r="N7" s="51" t="s">
        <v>31</v>
      </c>
      <c r="O7" s="51" t="s">
        <v>32</v>
      </c>
      <c r="Q7" s="82" t="s">
        <v>33</v>
      </c>
      <c r="R7" s="82" t="s">
        <v>34</v>
      </c>
      <c r="S7" s="51" t="s">
        <v>35</v>
      </c>
    </row>
    <row r="8" spans="1:77" ht="142.5" x14ac:dyDescent="0.2">
      <c r="A8" s="19">
        <v>1</v>
      </c>
      <c r="B8" s="53" t="s">
        <v>339</v>
      </c>
      <c r="C8" s="80" t="s">
        <v>340</v>
      </c>
      <c r="D8" s="80" t="s">
        <v>474</v>
      </c>
      <c r="E8" s="42" t="s">
        <v>341</v>
      </c>
      <c r="F8" s="42" t="s">
        <v>342</v>
      </c>
      <c r="G8" s="49" t="s">
        <v>185</v>
      </c>
      <c r="H8" s="81" t="s">
        <v>214</v>
      </c>
      <c r="I8" s="81" t="s">
        <v>238</v>
      </c>
      <c r="J8" s="42">
        <v>4</v>
      </c>
      <c r="K8" s="42">
        <v>5</v>
      </c>
      <c r="L8" s="85">
        <f>J8*K8</f>
        <v>20</v>
      </c>
      <c r="M8" s="43" t="str">
        <f>IF(L8&lt;12,"BAJO",IF(L8&gt;19,"ALTO","MEDIO"))</f>
        <v>ALTO</v>
      </c>
      <c r="N8" s="59" t="s">
        <v>386</v>
      </c>
      <c r="O8" s="43">
        <f>IF(M8="BAJO",0.1,IF(M8="MEDIO",3,5))</f>
        <v>5</v>
      </c>
      <c r="Q8" s="83" t="s">
        <v>398</v>
      </c>
      <c r="R8" s="84" t="s">
        <v>400</v>
      </c>
      <c r="S8" s="52"/>
      <c r="BX8" s="8">
        <v>1</v>
      </c>
      <c r="BY8" s="8">
        <v>1</v>
      </c>
    </row>
    <row r="9" spans="1:77" ht="85.5" customHeight="1" x14ac:dyDescent="0.2">
      <c r="A9" s="103">
        <v>2</v>
      </c>
      <c r="B9" s="149" t="s">
        <v>343</v>
      </c>
      <c r="C9" s="149" t="s">
        <v>344</v>
      </c>
      <c r="D9" s="29" t="s">
        <v>460</v>
      </c>
      <c r="E9" s="17" t="s">
        <v>158</v>
      </c>
      <c r="F9" s="16" t="s">
        <v>342</v>
      </c>
      <c r="G9" s="91" t="s">
        <v>151</v>
      </c>
      <c r="H9" s="186" t="s">
        <v>214</v>
      </c>
      <c r="I9" s="186" t="s">
        <v>238</v>
      </c>
      <c r="J9" s="149">
        <v>2</v>
      </c>
      <c r="K9" s="149">
        <v>2</v>
      </c>
      <c r="L9" s="188">
        <f t="shared" ref="L9" si="0">J9*K9</f>
        <v>4</v>
      </c>
      <c r="M9" s="95" t="str">
        <f t="shared" ref="M9:M15" si="1">IF(L9&lt;12,"BAJO",IF(L9&gt;19,"ALTO","MEDIO"))</f>
        <v>BAJO</v>
      </c>
      <c r="N9" s="91" t="s">
        <v>378</v>
      </c>
      <c r="O9" s="95">
        <f t="shared" ref="O9:O15" si="2">IF(M9="BAJO",0.1,IF(M9="MEDIO",3,5))</f>
        <v>0.1</v>
      </c>
      <c r="Q9" s="135" t="s">
        <v>398</v>
      </c>
      <c r="R9" s="181" t="s">
        <v>390</v>
      </c>
      <c r="S9" s="20"/>
      <c r="BX9" s="8">
        <v>2</v>
      </c>
      <c r="BY9" s="8">
        <v>2</v>
      </c>
    </row>
    <row r="10" spans="1:77" ht="99.75" customHeight="1" x14ac:dyDescent="0.2">
      <c r="A10" s="103">
        <v>4</v>
      </c>
      <c r="B10" s="150"/>
      <c r="C10" s="150"/>
      <c r="D10" s="29" t="s">
        <v>461</v>
      </c>
      <c r="E10" s="17" t="s">
        <v>342</v>
      </c>
      <c r="F10" s="17" t="s">
        <v>345</v>
      </c>
      <c r="G10" s="92"/>
      <c r="H10" s="187"/>
      <c r="I10" s="187"/>
      <c r="J10" s="150"/>
      <c r="K10" s="150"/>
      <c r="L10" s="189"/>
      <c r="M10" s="96"/>
      <c r="N10" s="92"/>
      <c r="O10" s="96"/>
      <c r="Q10" s="136"/>
      <c r="R10" s="140"/>
      <c r="S10" s="20"/>
    </row>
    <row r="11" spans="1:77" ht="142.5" x14ac:dyDescent="0.2">
      <c r="A11" s="19">
        <v>3</v>
      </c>
      <c r="B11" s="16" t="s">
        <v>343</v>
      </c>
      <c r="C11" s="29" t="s">
        <v>346</v>
      </c>
      <c r="D11" s="35" t="s">
        <v>462</v>
      </c>
      <c r="E11" s="17" t="s">
        <v>158</v>
      </c>
      <c r="F11" s="17" t="s">
        <v>342</v>
      </c>
      <c r="G11" s="17" t="s">
        <v>347</v>
      </c>
      <c r="H11" s="86" t="s">
        <v>214</v>
      </c>
      <c r="I11" s="86" t="s">
        <v>238</v>
      </c>
      <c r="J11" s="16">
        <v>4</v>
      </c>
      <c r="K11" s="16">
        <v>5</v>
      </c>
      <c r="L11" s="14">
        <f>K11*J11</f>
        <v>20</v>
      </c>
      <c r="M11" s="19" t="str">
        <f t="shared" si="1"/>
        <v>ALTO</v>
      </c>
      <c r="N11" s="59" t="s">
        <v>386</v>
      </c>
      <c r="O11" s="19">
        <f t="shared" si="2"/>
        <v>5</v>
      </c>
      <c r="Q11" s="83" t="s">
        <v>398</v>
      </c>
      <c r="R11" s="84" t="s">
        <v>400</v>
      </c>
      <c r="S11" s="20"/>
    </row>
    <row r="12" spans="1:77" ht="71.25" customHeight="1" x14ac:dyDescent="0.2">
      <c r="A12" s="103">
        <v>4</v>
      </c>
      <c r="B12" s="149" t="s">
        <v>348</v>
      </c>
      <c r="C12" s="184" t="s">
        <v>349</v>
      </c>
      <c r="D12" s="36" t="s">
        <v>463</v>
      </c>
      <c r="E12" s="17" t="s">
        <v>158</v>
      </c>
      <c r="F12" s="17" t="s">
        <v>350</v>
      </c>
      <c r="G12" s="91" t="s">
        <v>464</v>
      </c>
      <c r="H12" s="190" t="s">
        <v>351</v>
      </c>
      <c r="I12" s="186" t="s">
        <v>238</v>
      </c>
      <c r="J12" s="149">
        <v>3</v>
      </c>
      <c r="K12" s="149">
        <v>5</v>
      </c>
      <c r="L12" s="188">
        <f>K12*J12</f>
        <v>15</v>
      </c>
      <c r="M12" s="95" t="str">
        <f t="shared" ref="M12" si="3">IF(L12&lt;12,"BAJO",IF(L12&gt;19,"ALTO","MEDIO"))</f>
        <v>MEDIO</v>
      </c>
      <c r="N12" s="91" t="s">
        <v>378</v>
      </c>
      <c r="O12" s="95">
        <f t="shared" ref="O12" si="4">IF(M12="BAJO",0.1,IF(M12="MEDIO",3,5))</f>
        <v>3</v>
      </c>
      <c r="Q12" s="192" t="s">
        <v>398</v>
      </c>
      <c r="R12" s="181" t="s">
        <v>390</v>
      </c>
      <c r="S12" s="20"/>
    </row>
    <row r="13" spans="1:77" ht="57" x14ac:dyDescent="0.2">
      <c r="A13" s="103"/>
      <c r="B13" s="150"/>
      <c r="C13" s="185"/>
      <c r="D13" s="36" t="s">
        <v>465</v>
      </c>
      <c r="E13" s="17" t="s">
        <v>350</v>
      </c>
      <c r="F13" s="17" t="s">
        <v>158</v>
      </c>
      <c r="G13" s="92" t="s">
        <v>464</v>
      </c>
      <c r="H13" s="191"/>
      <c r="I13" s="187"/>
      <c r="J13" s="150"/>
      <c r="K13" s="150"/>
      <c r="L13" s="189"/>
      <c r="M13" s="96"/>
      <c r="N13" s="92"/>
      <c r="O13" s="96"/>
      <c r="Q13" s="136"/>
      <c r="R13" s="140"/>
      <c r="S13" s="20"/>
    </row>
    <row r="14" spans="1:77" ht="142.5" x14ac:dyDescent="0.2">
      <c r="A14" s="19">
        <v>5</v>
      </c>
      <c r="B14" s="16" t="s">
        <v>348</v>
      </c>
      <c r="C14" s="29" t="s">
        <v>346</v>
      </c>
      <c r="D14" s="35" t="s">
        <v>462</v>
      </c>
      <c r="E14" s="17" t="s">
        <v>158</v>
      </c>
      <c r="F14" s="17" t="s">
        <v>342</v>
      </c>
      <c r="G14" s="17" t="s">
        <v>347</v>
      </c>
      <c r="H14" s="86" t="s">
        <v>214</v>
      </c>
      <c r="I14" s="86" t="s">
        <v>238</v>
      </c>
      <c r="J14" s="16">
        <v>3</v>
      </c>
      <c r="K14" s="16">
        <v>4</v>
      </c>
      <c r="L14" s="14">
        <f>K14*J14</f>
        <v>12</v>
      </c>
      <c r="M14" s="19" t="str">
        <f t="shared" si="1"/>
        <v>MEDIO</v>
      </c>
      <c r="N14" s="17" t="s">
        <v>475</v>
      </c>
      <c r="O14" s="19">
        <f t="shared" si="2"/>
        <v>3</v>
      </c>
      <c r="Q14" s="88" t="s">
        <v>398</v>
      </c>
      <c r="R14" s="87" t="s">
        <v>390</v>
      </c>
      <c r="S14" s="20"/>
    </row>
    <row r="15" spans="1:77" ht="75.75" customHeight="1" x14ac:dyDescent="0.2">
      <c r="A15" s="103">
        <v>6</v>
      </c>
      <c r="B15" s="149" t="s">
        <v>352</v>
      </c>
      <c r="C15" s="184" t="s">
        <v>353</v>
      </c>
      <c r="D15" s="35" t="s">
        <v>354</v>
      </c>
      <c r="E15" s="17" t="s">
        <v>355</v>
      </c>
      <c r="F15" s="17" t="s">
        <v>356</v>
      </c>
      <c r="G15" s="91" t="s">
        <v>185</v>
      </c>
      <c r="H15" s="190" t="s">
        <v>357</v>
      </c>
      <c r="I15" s="186" t="s">
        <v>238</v>
      </c>
      <c r="J15" s="149">
        <v>3</v>
      </c>
      <c r="K15" s="149">
        <v>3</v>
      </c>
      <c r="L15" s="188">
        <f>K15*J15</f>
        <v>9</v>
      </c>
      <c r="M15" s="95" t="str">
        <f t="shared" si="1"/>
        <v>BAJO</v>
      </c>
      <c r="N15" s="91" t="s">
        <v>475</v>
      </c>
      <c r="O15" s="95">
        <f t="shared" si="2"/>
        <v>0.1</v>
      </c>
      <c r="Q15" s="192" t="s">
        <v>398</v>
      </c>
      <c r="R15" s="181" t="s">
        <v>390</v>
      </c>
      <c r="S15" s="20"/>
    </row>
    <row r="16" spans="1:77" ht="75.75" customHeight="1" x14ac:dyDescent="0.2">
      <c r="A16" s="103"/>
      <c r="B16" s="150"/>
      <c r="C16" s="185"/>
      <c r="D16" s="35" t="s">
        <v>358</v>
      </c>
      <c r="E16" s="17" t="s">
        <v>355</v>
      </c>
      <c r="F16" s="17" t="s">
        <v>356</v>
      </c>
      <c r="G16" s="92" t="s">
        <v>185</v>
      </c>
      <c r="H16" s="191"/>
      <c r="I16" s="187"/>
      <c r="J16" s="150"/>
      <c r="K16" s="150"/>
      <c r="L16" s="189"/>
      <c r="M16" s="96"/>
      <c r="N16" s="92"/>
      <c r="O16" s="96"/>
      <c r="Q16" s="136"/>
      <c r="R16" s="140"/>
      <c r="S16" s="20"/>
    </row>
    <row r="17" spans="1:19" ht="75.75" customHeight="1" x14ac:dyDescent="0.2">
      <c r="A17" s="103">
        <v>7</v>
      </c>
      <c r="B17" s="149" t="s">
        <v>359</v>
      </c>
      <c r="C17" s="184" t="s">
        <v>360</v>
      </c>
      <c r="D17" s="35" t="s">
        <v>361</v>
      </c>
      <c r="E17" s="17" t="s">
        <v>362</v>
      </c>
      <c r="F17" s="17" t="s">
        <v>394</v>
      </c>
      <c r="G17" s="91" t="s">
        <v>464</v>
      </c>
      <c r="H17" s="190" t="s">
        <v>363</v>
      </c>
      <c r="I17" s="186" t="s">
        <v>238</v>
      </c>
      <c r="J17" s="149">
        <v>4</v>
      </c>
      <c r="K17" s="149">
        <v>5</v>
      </c>
      <c r="L17" s="188">
        <f>K17*J17</f>
        <v>20</v>
      </c>
      <c r="M17" s="95" t="str">
        <f t="shared" ref="M17" si="5">IF(L17&lt;12,"BAJO",IF(L17&gt;19,"ALTO","MEDIO"))</f>
        <v>ALTO</v>
      </c>
      <c r="N17" s="91" t="s">
        <v>476</v>
      </c>
      <c r="O17" s="95">
        <f t="shared" ref="O17" si="6">IF(M17="BAJO",0.1,IF(M17="MEDIO",3,5))</f>
        <v>5</v>
      </c>
      <c r="Q17" s="192" t="s">
        <v>398</v>
      </c>
      <c r="R17" s="181" t="s">
        <v>400</v>
      </c>
      <c r="S17" s="20"/>
    </row>
    <row r="18" spans="1:19" ht="71.25" x14ac:dyDescent="0.2">
      <c r="A18" s="103"/>
      <c r="B18" s="150"/>
      <c r="C18" s="185"/>
      <c r="D18" s="35" t="s">
        <v>466</v>
      </c>
      <c r="E18" s="17" t="s">
        <v>394</v>
      </c>
      <c r="F18" s="17" t="s">
        <v>362</v>
      </c>
      <c r="G18" s="92" t="s">
        <v>464</v>
      </c>
      <c r="H18" s="191"/>
      <c r="I18" s="187"/>
      <c r="J18" s="150"/>
      <c r="K18" s="150"/>
      <c r="L18" s="189"/>
      <c r="M18" s="96"/>
      <c r="N18" s="92"/>
      <c r="O18" s="96"/>
      <c r="Q18" s="136"/>
      <c r="R18" s="140"/>
      <c r="S18" s="20"/>
    </row>
    <row r="19" spans="1:19" ht="71.25" x14ac:dyDescent="0.2">
      <c r="A19" s="103">
        <v>8</v>
      </c>
      <c r="B19" s="149" t="s">
        <v>359</v>
      </c>
      <c r="C19" s="184" t="s">
        <v>364</v>
      </c>
      <c r="D19" s="35" t="s">
        <v>365</v>
      </c>
      <c r="E19" s="17" t="s">
        <v>362</v>
      </c>
      <c r="F19" s="17" t="s">
        <v>394</v>
      </c>
      <c r="G19" s="91" t="s">
        <v>366</v>
      </c>
      <c r="H19" s="186" t="s">
        <v>367</v>
      </c>
      <c r="I19" s="186" t="s">
        <v>238</v>
      </c>
      <c r="J19" s="149">
        <v>4</v>
      </c>
      <c r="K19" s="149">
        <v>5</v>
      </c>
      <c r="L19" s="188">
        <f>K19*J19</f>
        <v>20</v>
      </c>
      <c r="M19" s="95" t="str">
        <f t="shared" ref="M19:M21" si="7">IF(L19&lt;12,"BAJO",IF(L19&gt;19,"ALTO","MEDIO"))</f>
        <v>ALTO</v>
      </c>
      <c r="N19" s="91" t="s">
        <v>476</v>
      </c>
      <c r="O19" s="95">
        <f t="shared" ref="O19:O21" si="8">IF(M19="BAJO",0.1,IF(M19="MEDIO",3,5))</f>
        <v>5</v>
      </c>
      <c r="Q19" s="192" t="s">
        <v>398</v>
      </c>
      <c r="R19" s="181" t="s">
        <v>400</v>
      </c>
      <c r="S19" s="20"/>
    </row>
    <row r="20" spans="1:19" ht="71.25" x14ac:dyDescent="0.2">
      <c r="A20" s="103"/>
      <c r="B20" s="150" t="s">
        <v>359</v>
      </c>
      <c r="C20" s="185" t="s">
        <v>364</v>
      </c>
      <c r="D20" s="35" t="s">
        <v>467</v>
      </c>
      <c r="E20" s="17" t="s">
        <v>394</v>
      </c>
      <c r="F20" s="17" t="s">
        <v>362</v>
      </c>
      <c r="G20" s="92" t="s">
        <v>366</v>
      </c>
      <c r="H20" s="187"/>
      <c r="I20" s="187"/>
      <c r="J20" s="150"/>
      <c r="K20" s="150"/>
      <c r="L20" s="189"/>
      <c r="M20" s="96"/>
      <c r="N20" s="92"/>
      <c r="O20" s="96"/>
      <c r="Q20" s="136"/>
      <c r="R20" s="140"/>
      <c r="S20" s="20"/>
    </row>
    <row r="21" spans="1:19" ht="142.5" x14ac:dyDescent="0.2">
      <c r="A21" s="19">
        <v>9</v>
      </c>
      <c r="B21" s="16" t="s">
        <v>359</v>
      </c>
      <c r="C21" s="29" t="s">
        <v>368</v>
      </c>
      <c r="D21" s="35" t="s">
        <v>468</v>
      </c>
      <c r="E21" s="17" t="s">
        <v>362</v>
      </c>
      <c r="F21" s="17" t="s">
        <v>469</v>
      </c>
      <c r="G21" s="17" t="s">
        <v>464</v>
      </c>
      <c r="H21" s="29" t="s">
        <v>369</v>
      </c>
      <c r="I21" s="29" t="s">
        <v>238</v>
      </c>
      <c r="J21" s="16">
        <v>4</v>
      </c>
      <c r="K21" s="16">
        <v>5</v>
      </c>
      <c r="L21" s="14">
        <f>K21*J21</f>
        <v>20</v>
      </c>
      <c r="M21" s="19" t="str">
        <f t="shared" si="7"/>
        <v>ALTO</v>
      </c>
      <c r="N21" s="17" t="s">
        <v>476</v>
      </c>
      <c r="O21" s="19">
        <f t="shared" si="8"/>
        <v>5</v>
      </c>
      <c r="Q21" s="88" t="s">
        <v>398</v>
      </c>
      <c r="R21" s="89" t="s">
        <v>400</v>
      </c>
      <c r="S21" s="20"/>
    </row>
    <row r="22" spans="1:19" ht="71.25" x14ac:dyDescent="0.2">
      <c r="A22" s="103">
        <v>10</v>
      </c>
      <c r="B22" s="149" t="s">
        <v>370</v>
      </c>
      <c r="C22" s="184" t="s">
        <v>371</v>
      </c>
      <c r="D22" s="17" t="s">
        <v>470</v>
      </c>
      <c r="E22" s="17" t="s">
        <v>362</v>
      </c>
      <c r="F22" s="17" t="s">
        <v>372</v>
      </c>
      <c r="G22" s="91" t="s">
        <v>373</v>
      </c>
      <c r="H22" s="186" t="s">
        <v>238</v>
      </c>
      <c r="I22" s="186" t="s">
        <v>238</v>
      </c>
      <c r="J22" s="149">
        <v>2</v>
      </c>
      <c r="K22" s="149">
        <v>2</v>
      </c>
      <c r="L22" s="188">
        <f>K22*J22</f>
        <v>4</v>
      </c>
      <c r="M22" s="95" t="str">
        <f t="shared" ref="M22" si="9">IF(L22&lt;12,"BAJO",IF(L22&gt;19,"ALTO","MEDIO"))</f>
        <v>BAJO</v>
      </c>
      <c r="N22" s="91" t="s">
        <v>475</v>
      </c>
      <c r="O22" s="95">
        <f t="shared" ref="O22" si="10">IF(M22="BAJO",0.1,IF(M22="MEDIO",3,5))</f>
        <v>0.1</v>
      </c>
      <c r="Q22" s="192" t="s">
        <v>398</v>
      </c>
      <c r="R22" s="181" t="s">
        <v>390</v>
      </c>
      <c r="S22" s="20"/>
    </row>
    <row r="23" spans="1:19" ht="57" x14ac:dyDescent="0.2">
      <c r="A23" s="103"/>
      <c r="B23" s="150" t="s">
        <v>370</v>
      </c>
      <c r="C23" s="185" t="s">
        <v>371</v>
      </c>
      <c r="D23" s="37" t="s">
        <v>471</v>
      </c>
      <c r="E23" s="17" t="s">
        <v>372</v>
      </c>
      <c r="F23" s="17" t="s">
        <v>362</v>
      </c>
      <c r="G23" s="92" t="s">
        <v>373</v>
      </c>
      <c r="H23" s="187"/>
      <c r="I23" s="187"/>
      <c r="J23" s="150"/>
      <c r="K23" s="150"/>
      <c r="L23" s="189"/>
      <c r="M23" s="96"/>
      <c r="N23" s="92"/>
      <c r="O23" s="96"/>
      <c r="Q23" s="136"/>
      <c r="R23" s="140"/>
      <c r="S23" s="20"/>
    </row>
    <row r="24" spans="1:19" ht="57" customHeight="1" x14ac:dyDescent="0.2">
      <c r="A24" s="103">
        <v>11</v>
      </c>
      <c r="B24" s="149" t="s">
        <v>370</v>
      </c>
      <c r="C24" s="184" t="s">
        <v>374</v>
      </c>
      <c r="D24" s="35" t="s">
        <v>472</v>
      </c>
      <c r="E24" s="17" t="s">
        <v>375</v>
      </c>
      <c r="F24" s="17" t="s">
        <v>376</v>
      </c>
      <c r="G24" s="91" t="s">
        <v>373</v>
      </c>
      <c r="H24" s="186" t="s">
        <v>238</v>
      </c>
      <c r="I24" s="186" t="s">
        <v>238</v>
      </c>
      <c r="J24" s="149">
        <v>2</v>
      </c>
      <c r="K24" s="149">
        <v>2</v>
      </c>
      <c r="L24" s="188">
        <f>K24*J24</f>
        <v>4</v>
      </c>
      <c r="M24" s="95" t="str">
        <f t="shared" ref="M24" si="11">IF(L24&lt;12,"BAJO",IF(L24&gt;19,"ALTO","MEDIO"))</f>
        <v>BAJO</v>
      </c>
      <c r="N24" s="91" t="s">
        <v>475</v>
      </c>
      <c r="O24" s="95">
        <f t="shared" ref="O24" si="12">IF(M24="BAJO",0.1,IF(M24="MEDIO",3,5))</f>
        <v>0.1</v>
      </c>
      <c r="Q24" s="192" t="s">
        <v>398</v>
      </c>
      <c r="R24" s="181" t="s">
        <v>390</v>
      </c>
      <c r="S24" s="20"/>
    </row>
    <row r="25" spans="1:19" ht="57" x14ac:dyDescent="0.2">
      <c r="A25" s="103"/>
      <c r="B25" s="150" t="s">
        <v>370</v>
      </c>
      <c r="C25" s="185" t="s">
        <v>374</v>
      </c>
      <c r="D25" s="35" t="s">
        <v>473</v>
      </c>
      <c r="E25" s="17" t="s">
        <v>376</v>
      </c>
      <c r="F25" s="17" t="s">
        <v>375</v>
      </c>
      <c r="G25" s="92" t="s">
        <v>373</v>
      </c>
      <c r="H25" s="187"/>
      <c r="I25" s="187"/>
      <c r="J25" s="150"/>
      <c r="K25" s="150"/>
      <c r="L25" s="189"/>
      <c r="M25" s="96"/>
      <c r="N25" s="92"/>
      <c r="O25" s="96"/>
      <c r="Q25" s="136"/>
      <c r="R25" s="140"/>
      <c r="S25" s="20"/>
    </row>
    <row r="26" spans="1:19" x14ac:dyDescent="0.2">
      <c r="O26" s="8">
        <f>SUM(O8:O25)</f>
        <v>31.400000000000006</v>
      </c>
      <c r="P26" s="8">
        <f>COUNT(O8,O9,O11,O12,O14,O15,O17,O19,O21,O22,O24)</f>
        <v>11</v>
      </c>
    </row>
  </sheetData>
  <mergeCells count="110">
    <mergeCell ref="O22:O23"/>
    <mergeCell ref="O24:O25"/>
    <mergeCell ref="O19:O20"/>
    <mergeCell ref="Q22:Q23"/>
    <mergeCell ref="Q24:Q25"/>
    <mergeCell ref="M22:M23"/>
    <mergeCell ref="J24:J25"/>
    <mergeCell ref="K24:K25"/>
    <mergeCell ref="L24:L25"/>
    <mergeCell ref="M24:M25"/>
    <mergeCell ref="Q15:Q16"/>
    <mergeCell ref="R15:R16"/>
    <mergeCell ref="I17:I18"/>
    <mergeCell ref="J17:J18"/>
    <mergeCell ref="K17:K18"/>
    <mergeCell ref="L17:L18"/>
    <mergeCell ref="M17:M18"/>
    <mergeCell ref="I22:I23"/>
    <mergeCell ref="I24:I25"/>
    <mergeCell ref="J22:J23"/>
    <mergeCell ref="K22:K23"/>
    <mergeCell ref="L22:L23"/>
    <mergeCell ref="N19:N20"/>
    <mergeCell ref="Q19:Q20"/>
    <mergeCell ref="R19:R20"/>
    <mergeCell ref="N22:N23"/>
    <mergeCell ref="R22:R23"/>
    <mergeCell ref="I19:I20"/>
    <mergeCell ref="J19:J20"/>
    <mergeCell ref="K19:K20"/>
    <mergeCell ref="L19:L20"/>
    <mergeCell ref="M19:M20"/>
    <mergeCell ref="R24:R25"/>
    <mergeCell ref="N24:N25"/>
    <mergeCell ref="Q12:Q13"/>
    <mergeCell ref="R12:R13"/>
    <mergeCell ref="G12:G13"/>
    <mergeCell ref="I12:I13"/>
    <mergeCell ref="J12:J13"/>
    <mergeCell ref="K12:K13"/>
    <mergeCell ref="L12:L13"/>
    <mergeCell ref="M12:M13"/>
    <mergeCell ref="B22:B23"/>
    <mergeCell ref="C22:C23"/>
    <mergeCell ref="H15:H16"/>
    <mergeCell ref="I15:I16"/>
    <mergeCell ref="J15:J16"/>
    <mergeCell ref="K15:K16"/>
    <mergeCell ref="L15:L16"/>
    <mergeCell ref="M15:M16"/>
    <mergeCell ref="N15:N16"/>
    <mergeCell ref="O15:O16"/>
    <mergeCell ref="N12:N13"/>
    <mergeCell ref="O12:O13"/>
    <mergeCell ref="N17:N18"/>
    <mergeCell ref="O17:O18"/>
    <mergeCell ref="Q17:Q18"/>
    <mergeCell ref="R17:R18"/>
    <mergeCell ref="H12:H13"/>
    <mergeCell ref="G15:G16"/>
    <mergeCell ref="G17:G18"/>
    <mergeCell ref="G19:G20"/>
    <mergeCell ref="G22:G23"/>
    <mergeCell ref="G24:G25"/>
    <mergeCell ref="H19:H20"/>
    <mergeCell ref="H17:H18"/>
    <mergeCell ref="H22:H23"/>
    <mergeCell ref="H24:H25"/>
    <mergeCell ref="R5:S5"/>
    <mergeCell ref="C9:C10"/>
    <mergeCell ref="G9:G10"/>
    <mergeCell ref="H9:H10"/>
    <mergeCell ref="I9:I10"/>
    <mergeCell ref="J9:J10"/>
    <mergeCell ref="K9:K10"/>
    <mergeCell ref="L9:L10"/>
    <mergeCell ref="M9:M10"/>
    <mergeCell ref="N9:N10"/>
    <mergeCell ref="O9:O10"/>
    <mergeCell ref="Q9:Q10"/>
    <mergeCell ref="R9:R10"/>
    <mergeCell ref="M5:O5"/>
    <mergeCell ref="B1:M1"/>
    <mergeCell ref="N1:O4"/>
    <mergeCell ref="B2:M2"/>
    <mergeCell ref="B3:D3"/>
    <mergeCell ref="F3:L3"/>
    <mergeCell ref="B4:D4"/>
    <mergeCell ref="F4:L4"/>
    <mergeCell ref="E5:G5"/>
    <mergeCell ref="J5:L5"/>
    <mergeCell ref="A22:A23"/>
    <mergeCell ref="A24:A25"/>
    <mergeCell ref="A9:A10"/>
    <mergeCell ref="A12:A13"/>
    <mergeCell ref="B5:D5"/>
    <mergeCell ref="B9:B10"/>
    <mergeCell ref="B12:B13"/>
    <mergeCell ref="C12:C13"/>
    <mergeCell ref="A15:A16"/>
    <mergeCell ref="A17:A18"/>
    <mergeCell ref="A19:A20"/>
    <mergeCell ref="B24:B25"/>
    <mergeCell ref="C24:C25"/>
    <mergeCell ref="B15:B16"/>
    <mergeCell ref="C15:C16"/>
    <mergeCell ref="B17:B18"/>
    <mergeCell ref="C17:C18"/>
    <mergeCell ref="B19:B20"/>
    <mergeCell ref="C19:C20"/>
  </mergeCells>
  <conditionalFormatting sqref="M14:M15 M8:M9 M11">
    <cfRule type="cellIs" dxfId="11" priority="37" stopIfTrue="1" operator="equal">
      <formula>"ALTO"</formula>
    </cfRule>
    <cfRule type="cellIs" dxfId="10" priority="38" stopIfTrue="1" operator="equal">
      <formula>"MEDIO"</formula>
    </cfRule>
    <cfRule type="cellIs" dxfId="9" priority="39" stopIfTrue="1" operator="equal">
      <formula>"BAJO"</formula>
    </cfRule>
  </conditionalFormatting>
  <conditionalFormatting sqref="M12">
    <cfRule type="cellIs" dxfId="8" priority="25" stopIfTrue="1" operator="equal">
      <formula>"ALTO"</formula>
    </cfRule>
    <cfRule type="cellIs" dxfId="7" priority="26" stopIfTrue="1" operator="equal">
      <formula>"MEDIO"</formula>
    </cfRule>
    <cfRule type="cellIs" dxfId="6" priority="27" stopIfTrue="1" operator="equal">
      <formula>"BAJO"</formula>
    </cfRule>
  </conditionalFormatting>
  <conditionalFormatting sqref="M17">
    <cfRule type="cellIs" dxfId="5" priority="19" stopIfTrue="1" operator="equal">
      <formula>"ALTO"</formula>
    </cfRule>
    <cfRule type="cellIs" dxfId="4" priority="20" stopIfTrue="1" operator="equal">
      <formula>"MEDIO"</formula>
    </cfRule>
    <cfRule type="cellIs" dxfId="3" priority="21" stopIfTrue="1" operator="equal">
      <formula>"BAJO"</formula>
    </cfRule>
  </conditionalFormatting>
  <conditionalFormatting sqref="M19 M21:M22 M24">
    <cfRule type="cellIs" dxfId="2" priority="13" stopIfTrue="1" operator="equal">
      <formula>"ALTO"</formula>
    </cfRule>
    <cfRule type="cellIs" dxfId="1" priority="14" stopIfTrue="1" operator="equal">
      <formula>"MEDIO"</formula>
    </cfRule>
    <cfRule type="cellIs" dxfId="0" priority="15" stopIfTrue="1" operator="equal">
      <formula>"BAJO"</formula>
    </cfRule>
  </conditionalFormatting>
  <pageMargins left="0.7" right="0.7" top="0.75" bottom="0.75"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Valoración_Procesos</vt:lpstr>
      <vt:lpstr>RECURSOS FÍSICOS</vt:lpstr>
      <vt:lpstr>APOYO_ACADEMICO</vt:lpstr>
      <vt:lpstr>BIENES_Y_SERVICIOS</vt:lpstr>
      <vt:lpstr>DOCUMENTAL</vt:lpstr>
      <vt:lpstr>GESTIÓN FINANCIERA</vt:lpstr>
      <vt:lpstr>GESTIÓN_JURIDICA</vt:lpstr>
      <vt:lpstr>SISTEMAS_Y_TECNOLOGÍA</vt:lpstr>
      <vt:lpstr>GETH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RUBEN DARIO  GOMEZ MAHECHA</cp:lastModifiedBy>
  <cp:revision/>
  <dcterms:created xsi:type="dcterms:W3CDTF">2022-01-11T16:39:20Z</dcterms:created>
  <dcterms:modified xsi:type="dcterms:W3CDTF">2023-01-09T22:08:22Z</dcterms:modified>
  <cp:category/>
  <cp:contentStatus/>
</cp:coreProperties>
</file>