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247/DOCUEMNTOS DE PUBLICACIÓN/"/>
    </mc:Choice>
  </mc:AlternateContent>
  <xr:revisionPtr revIDLastSave="0" documentId="8_{5D5A0227-CEB1-44AC-B268-70D61AF79254}" xr6:coauthVersionLast="47" xr6:coauthVersionMax="47" xr10:uidLastSave="{00000000-0000-0000-0000-000000000000}"/>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5" i="7"/>
  <c r="J15" i="7"/>
  <c r="L15" i="7"/>
  <c r="M15" i="7" s="1"/>
  <c r="F22" i="3"/>
  <c r="J22" i="3" s="1"/>
  <c r="F23" i="3"/>
  <c r="H23" i="3" s="1"/>
  <c r="O20" i="7"/>
  <c r="O19" i="7"/>
  <c r="L14" i="7"/>
  <c r="M14" i="7" s="1"/>
  <c r="J14" i="7"/>
  <c r="H14" i="7"/>
  <c r="K16" i="3" l="1"/>
  <c r="J20" i="3"/>
  <c r="J17" i="3"/>
  <c r="H20" i="3"/>
  <c r="H17" i="3"/>
  <c r="J18" i="3"/>
  <c r="O18" i="3" s="1"/>
  <c r="L19" i="3"/>
  <c r="O19" i="3" s="1"/>
  <c r="L16" i="3"/>
  <c r="O16" i="3" s="1"/>
  <c r="L15" i="3"/>
  <c r="H15" i="3"/>
  <c r="J21" i="3"/>
  <c r="H21" i="3"/>
  <c r="N17" i="7"/>
  <c r="O17" i="7" s="1"/>
  <c r="K17" i="7"/>
  <c r="K15" i="7"/>
  <c r="K16" i="7"/>
  <c r="N16" i="7"/>
  <c r="O16" i="7" s="1"/>
  <c r="N15" i="7"/>
  <c r="O15" i="7" s="1"/>
  <c r="H22" i="3"/>
  <c r="J23" i="3"/>
  <c r="L23" i="3"/>
  <c r="L22" i="3"/>
  <c r="O18" i="7"/>
  <c r="O21" i="7" s="1"/>
  <c r="K14" i="7"/>
  <c r="O24" i="7"/>
  <c r="O25" i="7"/>
  <c r="O26" i="7" s="1"/>
  <c r="N14" i="7"/>
  <c r="O14" i="7" s="1"/>
  <c r="O20" i="3" l="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<sst xmlns="http://schemas.openxmlformats.org/spreadsheetml/2006/main" count="261" uniqueCount="116">
  <si>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</si>
  <si>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</si>
  <si>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</si>
  <si>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</si>
  <si>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</si>
  <si>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</si>
  <si>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</si>
  <si>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</si>
  <si>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</si>
  <si>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</si>
  <si>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</si>
  <si>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</si>
  <si>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</si>
  <si>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</si>
  <si>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</si>
  <si>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</si>
  <si>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</si>
  <si>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</si>
  <si>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</si>
  <si>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</si>
  <si>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</si>
  <si>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</si>
  <si>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</si>
  <si>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</si>
  <si>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</si>
  <si>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</si>
  <si>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</si>
  <si>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</si>
  <si>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</si>
  <si>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</si>
  <si>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</si>
  <si>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</si>
  <si>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</si>
  <si>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</si>
  <si>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</si>
  <si>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</si>
  <si>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</si>
  <si>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</si>
  <si>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</si>
  <si>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</si>
  <si>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</si>
  <si>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</si>
  <si>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</si>
  <si>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</si>
  <si>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</si>
  <si>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</si>
  <si>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</si>
  <si>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</si>
  <si>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</si>
  <si>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</si>
  <si>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</si>
  <si>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</si>
  <si>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</si>
  <si>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</si>
  <si>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</si>
  <si>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</si>
  <si>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</si>
  <si>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</si>
  <si>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</si>
  <si>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</si>
  <si>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</si>
  <si>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</si>
  <si>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</si>
  <si>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</si>
  <si>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</si>
  <si>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</si>
  <si>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</si>
  <si>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</si>
  <si>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</si>
  <si>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</si>
  <si>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</si>
  <si>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</si>
  <si>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</si>
  <si>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</si>
  <si>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</si>
  <si>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</si>
  <si>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</si>
  <si>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</si>
  <si>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</si>
  <si>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</si>
  <si>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</si>
  <si>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</si>
  <si>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</si>
  <si>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</si>
  <si>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</si>
  <si>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</si>
  <si>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</si>
  <si>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</si>
  <si>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</si>
  <si>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</si>
  <si>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</si>
  <si>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</si>
  <si>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</si>
  <si>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</si>
  <si>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</si>
  <si>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</si>
  <si>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</si>
  <si>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</si>
  <si>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</si>
  <si>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</si>
  <si>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</si>
  <si>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</si>
  <si>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</si>
  <si>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</si>
  <si>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</si>
  <si>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</si>
  <si>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</si>
  <si>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</si>
  <si>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</si>
  <si>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</si>
  <si>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</si>
  <si>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de Camiseta deportiva cuello redondo en material poliéster spandex , resistencia al desgaste y a las arrugas (100%) impresa con estampado con tres logos institucionales a un color con previa muestra de tela para aprobación, en tallas XS, S, M, L, XL. Cada camiseta debe ser empacada de forma individual en una bolsa plástica transparente, asegurando su protección durante el almacenamiento y transporte. El empaque debe ser limpio, estar en buen estado y permitir identificar fácilmente el contenido Medidas de los logos:1. Atrás parte superior 25cm de largo x 12 de ancho2. Manga derecha 8,5cm (largo) x 8.5cm (ancho)3. Frente central 8.5cm x 8.5cmSegún diseño y color suministrado por el supervisor del contrato de la Universidad de Cundinamarca</t>
  </si>
  <si>
    <t>Servicio de elaboración de Medalla acrílica de 5 cm. de diámetro, 5 mm de grosor, transparentes con detalle impresa en la parte superior de color dorado como se muestra en la imagen, con escudo institucional y escritura del encuentro deportivo y cultural grabadas a Láser en el centro, cortadas en formas personalizadas y cinta satinada de 25 mm de ancho al cuello y estampada con diseño institucional suministrado por el supervisor del contrato.</t>
  </si>
  <si>
    <t>Servicio de elaboración de galardones en acrílico con aplique en metalex dorado plateado o bronce de 20cm de diámetro, 22cm de alto y grosor de 10mm, con base en madera con las siguientes medidas la base 10cm de ancho por 30cm de largo y 5cm de grosor y Grabado a Láser sobre acrílico, con diseño institucional (grabado a solicitud de la supervisión, leyenda del encuentro deportivo y cultural, congreso y conmemoración del día del graduado udecino).</t>
  </si>
  <si>
    <t>Servicio de elaboración de morral básico en poliéster con espacio para portátil y elementos personales con las siguientes medidas 30cmx 41cm x11cm deben ir marcadas con logó impreso según lo indique la supervisión con previa aprobación de comunicaciones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</si>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</sst>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22" customHeight="1" x14ac:dyDescent="0.25">
      <c r="A14" s="30">
        <v>1</v>
      </c>
      <c r="B14" s="293" t="s">
        <v>111</v>
      </c>
      <c r="C14" s="15"/>
      <c r="D14" s="293">
        <v>1400</v>
      </c>
      <c r="E14" s="293" t="s">
        <v>115</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76.25" customHeight="1" x14ac:dyDescent="0.25">
      <c r="A15" s="30">
        <v>2</v>
      </c>
      <c r="B15" s="293" t="s">
        <v>112</v>
      </c>
      <c r="C15" s="15"/>
      <c r="D15" s="293">
        <v>180</v>
      </c>
      <c r="E15" s="293" t="s">
        <v>115</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62.75" customHeight="1" x14ac:dyDescent="0.25">
      <c r="A16" s="30">
        <v>3</v>
      </c>
      <c r="B16" s="293" t="s">
        <v>113</v>
      </c>
      <c r="C16" s="15"/>
      <c r="D16" s="293">
        <v>90</v>
      </c>
      <c r="E16" s="293" t="s">
        <v>115</v>
      </c>
      <c r="F16" s="119"/>
      <c r="G16" s="14"/>
      <c r="H16" s="1">
        <f t="shared" ref="H16:H17" si="13">+ROUND(F16*G16,0)</f>
        <v>0</v>
      </c>
      <c r="I16" s="14"/>
      <c r="J16" s="1">
        <f t="shared" ref="J16:J17" si="14">ROUND(F16*I16,0)</f>
        <v>0</v>
      </c>
      <c r="K16" s="1">
        <f t="shared" ref="K16:K17" si="15">ROUND(F16+H16+J16,0)</f>
        <v>0</v>
      </c>
      <c r="L16" s="1">
        <f t="shared" ref="L16:L17" si="16">ROUND(F16*D16,0)</f>
        <v>0</v>
      </c>
      <c r="M16" s="1">
        <f t="shared" ref="M16:M17" si="17">ROUND(L16*G16,0)</f>
        <v>0</v>
      </c>
      <c r="N16" s="1">
        <f t="shared" ref="N16:N17" si="18">ROUND(L16*I16,0)</f>
        <v>0</v>
      </c>
      <c r="O16" s="31">
        <f t="shared" ref="O16:O17" si="19">ROUND(L16+N16+M16,0)</f>
        <v>0</v>
      </c>
    </row>
    <row r="17" spans="1:15" s="10" customFormat="1" ht="177" customHeight="1" thickBot="1" x14ac:dyDescent="0.3">
      <c r="A17" s="30">
        <v>4</v>
      </c>
      <c r="B17" s="293" t="s">
        <v>114</v>
      </c>
      <c r="C17" s="15"/>
      <c r="D17" s="293">
        <v>500</v>
      </c>
      <c r="E17" s="293" t="s">
        <v>115</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42" customHeight="1" thickBot="1" x14ac:dyDescent="0.3">
      <c r="A18" s="152" t="s">
        <v>26</v>
      </c>
      <c r="B18" s="153"/>
      <c r="C18" s="153"/>
      <c r="D18" s="153"/>
      <c r="E18" s="153"/>
      <c r="F18" s="153"/>
      <c r="G18" s="153"/>
      <c r="H18" s="153"/>
      <c r="I18" s="153"/>
      <c r="J18" s="153"/>
      <c r="K18" s="153"/>
      <c r="L18" s="164" t="s">
        <v>27</v>
      </c>
      <c r="M18" s="165"/>
      <c r="N18" s="165"/>
      <c r="O18" s="58">
        <f>SUMIF(G:G,0%,L:L)+SUMIF(G:G,"",L:L)</f>
        <v>0</v>
      </c>
    </row>
    <row r="19" spans="1:15" s="10" customFormat="1" ht="39" customHeight="1" x14ac:dyDescent="0.25">
      <c r="A19" s="136" t="s">
        <v>107</v>
      </c>
      <c r="B19" s="137"/>
      <c r="C19" s="137"/>
      <c r="D19" s="137"/>
      <c r="E19" s="137"/>
      <c r="F19" s="137"/>
      <c r="G19" s="137"/>
      <c r="H19" s="137"/>
      <c r="I19" s="137"/>
      <c r="J19" s="137"/>
      <c r="K19" s="138"/>
      <c r="L19" s="158" t="s">
        <v>28</v>
      </c>
      <c r="M19" s="159"/>
      <c r="N19" s="159"/>
      <c r="O19" s="59">
        <f>SUMIF(G:G,5%,L:L)</f>
        <v>0</v>
      </c>
    </row>
    <row r="20" spans="1:15" s="10" customFormat="1" ht="30" customHeight="1" x14ac:dyDescent="0.25">
      <c r="A20" s="139"/>
      <c r="B20" s="140"/>
      <c r="C20" s="140"/>
      <c r="D20" s="140"/>
      <c r="E20" s="140"/>
      <c r="F20" s="140"/>
      <c r="G20" s="140"/>
      <c r="H20" s="140"/>
      <c r="I20" s="140"/>
      <c r="J20" s="140"/>
      <c r="K20" s="141"/>
      <c r="L20" s="158" t="s">
        <v>29</v>
      </c>
      <c r="M20" s="159"/>
      <c r="N20" s="159"/>
      <c r="O20" s="59">
        <f>SUMIF(G:G,19%,L:L)</f>
        <v>0</v>
      </c>
    </row>
    <row r="21" spans="1:15" s="10" customFormat="1" ht="30" customHeight="1" x14ac:dyDescent="0.25">
      <c r="A21" s="139"/>
      <c r="B21" s="140"/>
      <c r="C21" s="140"/>
      <c r="D21" s="140"/>
      <c r="E21" s="140"/>
      <c r="F21" s="140"/>
      <c r="G21" s="140"/>
      <c r="H21" s="140"/>
      <c r="I21" s="140"/>
      <c r="J21" s="140"/>
      <c r="K21" s="141"/>
      <c r="L21" s="160" t="s">
        <v>22</v>
      </c>
      <c r="M21" s="161"/>
      <c r="N21" s="161"/>
      <c r="O21" s="60">
        <f>SUM(O18:O20)</f>
        <v>0</v>
      </c>
    </row>
    <row r="22" spans="1:15" s="10" customFormat="1" ht="30" customHeight="1" x14ac:dyDescent="0.25">
      <c r="A22" s="139"/>
      <c r="B22" s="140"/>
      <c r="C22" s="140"/>
      <c r="D22" s="140"/>
      <c r="E22" s="140"/>
      <c r="F22" s="140"/>
      <c r="G22" s="140"/>
      <c r="H22" s="140"/>
      <c r="I22" s="140"/>
      <c r="J22" s="140"/>
      <c r="K22" s="141"/>
      <c r="L22" s="162" t="s">
        <v>30</v>
      </c>
      <c r="M22" s="163"/>
      <c r="N22" s="163"/>
      <c r="O22" s="61">
        <f>SUMIF(G:G,5%,M:M)</f>
        <v>0</v>
      </c>
    </row>
    <row r="23" spans="1:15" s="10" customFormat="1" ht="30" customHeight="1" x14ac:dyDescent="0.25">
      <c r="A23" s="139"/>
      <c r="B23" s="140"/>
      <c r="C23" s="140"/>
      <c r="D23" s="140"/>
      <c r="E23" s="140"/>
      <c r="F23" s="140"/>
      <c r="G23" s="140"/>
      <c r="H23" s="140"/>
      <c r="I23" s="140"/>
      <c r="J23" s="140"/>
      <c r="K23" s="141"/>
      <c r="L23" s="162" t="s">
        <v>31</v>
      </c>
      <c r="M23" s="163"/>
      <c r="N23" s="163"/>
      <c r="O23" s="61">
        <f>SUMIF(G:G,19%,M:M)</f>
        <v>0</v>
      </c>
    </row>
    <row r="24" spans="1:15" s="10" customFormat="1" ht="30" customHeight="1" x14ac:dyDescent="0.25">
      <c r="A24" s="139"/>
      <c r="B24" s="140"/>
      <c r="C24" s="140"/>
      <c r="D24" s="140"/>
      <c r="E24" s="140"/>
      <c r="F24" s="140"/>
      <c r="G24" s="140"/>
      <c r="H24" s="140"/>
      <c r="I24" s="140"/>
      <c r="J24" s="140"/>
      <c r="K24" s="141"/>
      <c r="L24" s="160" t="s">
        <v>32</v>
      </c>
      <c r="M24" s="161"/>
      <c r="N24" s="161"/>
      <c r="O24" s="60">
        <f>SUM(O22:O23)</f>
        <v>0</v>
      </c>
    </row>
    <row r="25" spans="1:15" s="10" customFormat="1" ht="30" customHeight="1" x14ac:dyDescent="0.25">
      <c r="A25" s="139"/>
      <c r="B25" s="140"/>
      <c r="C25" s="140"/>
      <c r="D25" s="140"/>
      <c r="E25" s="140"/>
      <c r="F25" s="140"/>
      <c r="G25" s="140"/>
      <c r="H25" s="140"/>
      <c r="I25" s="140"/>
      <c r="J25" s="140"/>
      <c r="K25" s="141"/>
      <c r="L25" s="158" t="s">
        <v>33</v>
      </c>
      <c r="M25" s="159"/>
      <c r="N25" s="159"/>
      <c r="O25" s="59">
        <f>SUMIF(I:I,8%,N:N)</f>
        <v>0</v>
      </c>
    </row>
    <row r="26" spans="1:15" s="10" customFormat="1" ht="37.5" customHeight="1" x14ac:dyDescent="0.25">
      <c r="A26" s="139"/>
      <c r="B26" s="140"/>
      <c r="C26" s="140"/>
      <c r="D26" s="140"/>
      <c r="E26" s="140"/>
      <c r="F26" s="140"/>
      <c r="G26" s="140"/>
      <c r="H26" s="140"/>
      <c r="I26" s="140"/>
      <c r="J26" s="140"/>
      <c r="K26" s="141"/>
      <c r="L26" s="156" t="s">
        <v>34</v>
      </c>
      <c r="M26" s="157"/>
      <c r="N26" s="157"/>
      <c r="O26" s="60">
        <f>SUM(O25)</f>
        <v>0</v>
      </c>
    </row>
    <row r="27" spans="1:15" s="10" customFormat="1" ht="32.25" customHeight="1" thickBot="1" x14ac:dyDescent="0.3">
      <c r="A27" s="142"/>
      <c r="B27" s="143"/>
      <c r="C27" s="143"/>
      <c r="D27" s="143"/>
      <c r="E27" s="143"/>
      <c r="F27" s="143"/>
      <c r="G27" s="143"/>
      <c r="H27" s="143"/>
      <c r="I27" s="143"/>
      <c r="J27" s="143"/>
      <c r="K27" s="144"/>
      <c r="L27" s="154" t="s">
        <v>35</v>
      </c>
      <c r="M27" s="155"/>
      <c r="N27" s="155"/>
      <c r="O27" s="62">
        <f>+O21+O24+O26</f>
        <v>0</v>
      </c>
    </row>
    <row r="29" spans="1:15" ht="50.1" customHeight="1" thickBot="1" x14ac:dyDescent="0.3">
      <c r="B29" s="145"/>
      <c r="C29" s="145"/>
    </row>
    <row r="30" spans="1:15" x14ac:dyDescent="0.25">
      <c r="B30" s="123" t="s">
        <v>36</v>
      </c>
      <c r="C30" s="123"/>
    </row>
    <row r="31" spans="1:15" ht="15" customHeight="1" x14ac:dyDescent="0.25">
      <c r="M31" s="72"/>
      <c r="N31" s="73"/>
      <c r="O31" s="74"/>
    </row>
    <row r="32" spans="1:15" ht="15.75" customHeight="1" x14ac:dyDescent="0.25">
      <c r="M32" s="72"/>
      <c r="N32" s="73"/>
      <c r="O32" s="74"/>
    </row>
    <row r="33" spans="1:17" ht="15" customHeight="1" x14ac:dyDescent="0.25">
      <c r="A33" s="13" t="s">
        <v>37</v>
      </c>
      <c r="M33" s="72"/>
      <c r="N33" s="73"/>
      <c r="O33" s="74"/>
    </row>
    <row r="34" spans="1:17" x14ac:dyDescent="0.25">
      <c r="A34" s="122" t="s">
        <v>38</v>
      </c>
      <c r="B34" s="122"/>
      <c r="C34" s="122"/>
      <c r="D34" s="122"/>
      <c r="E34" s="122"/>
      <c r="F34" s="122"/>
      <c r="G34" s="122"/>
      <c r="H34" s="122"/>
      <c r="I34" s="122"/>
      <c r="J34" s="122"/>
      <c r="K34" s="122"/>
      <c r="L34" s="122"/>
      <c r="M34" s="122"/>
      <c r="N34" s="122"/>
      <c r="O34" s="122"/>
      <c r="P34" s="2"/>
      <c r="Q34" s="2"/>
    </row>
    <row r="35" spans="1:17" ht="15" customHeight="1" x14ac:dyDescent="0.25">
      <c r="A35" s="121" t="s">
        <v>39</v>
      </c>
      <c r="B35" s="121"/>
      <c r="C35" s="121"/>
      <c r="D35" s="121"/>
      <c r="E35" s="121"/>
      <c r="F35" s="121"/>
      <c r="G35" s="121"/>
      <c r="H35" s="121"/>
      <c r="I35" s="121"/>
      <c r="J35" s="121"/>
      <c r="K35" s="121"/>
      <c r="L35" s="121"/>
      <c r="M35" s="121"/>
      <c r="N35" s="121"/>
      <c r="O35" s="121"/>
      <c r="P35" s="63"/>
      <c r="Q35" s="63"/>
    </row>
    <row r="36" spans="1:17" x14ac:dyDescent="0.25">
      <c r="A36" s="120" t="s">
        <v>40</v>
      </c>
      <c r="B36" s="120"/>
      <c r="C36" s="120"/>
      <c r="D36" s="120"/>
      <c r="E36" s="120"/>
      <c r="F36" s="120"/>
      <c r="G36" s="120"/>
      <c r="H36" s="120"/>
      <c r="I36" s="120"/>
      <c r="J36" s="120"/>
      <c r="K36" s="120"/>
      <c r="L36" s="120"/>
      <c r="M36" s="120"/>
      <c r="N36" s="120"/>
      <c r="O36" s="120"/>
      <c r="P36" s="5"/>
      <c r="Q36" s="5"/>
    </row>
    <row r="37" spans="1:17" x14ac:dyDescent="0.25">
      <c r="A37" s="120" t="s">
        <v>41</v>
      </c>
      <c r="B37" s="120"/>
      <c r="C37" s="120"/>
      <c r="D37" s="120"/>
      <c r="E37" s="120"/>
      <c r="F37" s="120"/>
      <c r="G37" s="120"/>
      <c r="H37" s="120"/>
      <c r="I37" s="120"/>
      <c r="J37" s="120"/>
      <c r="K37" s="120"/>
      <c r="L37" s="120"/>
      <c r="M37" s="120"/>
      <c r="N37" s="120"/>
      <c r="O37" s="120"/>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O9QrNL2ihz7Pl529dSgtEUqvpPXpUVWnR2nxz7B0L54BblknOUvI2O4kTCJ6EK9Y9JqhYEAbaHAZ6lGTu3hAJg==" saltValue="p0z+O4KtUlHdfHzkPFmGCQ==" spinCount="100000" sheet="1" selectLockedCells="1"/>
  <mergeCells count="35">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7"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G14:G17</xm:sqref>
        </x14:dataValidation>
        <x14:dataValidation type="list" allowBlank="1" showInputMessage="1" showErrorMessage="1" xr:uid="{00000000-0002-0000-0000-000008000000}">
          <x14:formula1>
            <xm:f>Cálculos!$F$7:$F$8</xm:f>
          </x14:formula1>
          <xm:sqref>I14:I17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2025-07-25T21:51:23Z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