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0. F-CD-004-2025/DOCUMENTOS DE PUBLICACIÓN CONTRATACIÓN DIRECTA/"/>
    </mc:Choice>
  </mc:AlternateContent>
  <xr:revisionPtr revIDLastSave="124" documentId="13_ncr:1_{F325527D-AE3E-4150-8C66-BA9D114568FD}" xr6:coauthVersionLast="47" xr6:coauthVersionMax="47" xr10:uidLastSave="{DB137ED7-B911-4B1F-9F7A-0C3EF7F59970}"/>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7" l="1"/>
  <c r="O47"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15" i="7"/>
  <c r="J15" i="7"/>
  <c r="L15" i="7"/>
  <c r="M15" i="7" s="1"/>
  <c r="O45" i="7"/>
  <c r="O44" i="7"/>
  <c r="L14" i="7"/>
  <c r="M14" i="7" s="1"/>
  <c r="J14" i="7"/>
  <c r="H14" i="7"/>
  <c r="M21" i="7" l="1"/>
  <c r="M22" i="7"/>
  <c r="O22" i="7" s="1"/>
  <c r="K30" i="7"/>
  <c r="K21" i="7"/>
  <c r="K36" i="7"/>
  <c r="K19" i="7"/>
  <c r="N18" i="7"/>
  <c r="O18" i="7" s="1"/>
  <c r="K37" i="7"/>
  <c r="K24" i="7"/>
  <c r="K27" i="7"/>
  <c r="K35" i="7"/>
  <c r="M37" i="7"/>
  <c r="O37" i="7" s="1"/>
  <c r="M34" i="7"/>
  <c r="K31" i="7"/>
  <c r="N27" i="7"/>
  <c r="O27" i="7" s="1"/>
  <c r="O34" i="7"/>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31" i="7"/>
  <c r="O31" i="7" s="1"/>
  <c r="N19" i="7"/>
  <c r="O19" i="7" s="1"/>
  <c r="N36" i="7"/>
  <c r="O36" i="7" s="1"/>
  <c r="N24" i="7"/>
  <c r="O24" i="7" s="1"/>
  <c r="N15" i="7"/>
  <c r="O15" i="7" s="1"/>
  <c r="O43" i="7"/>
  <c r="O46" i="7" s="1"/>
  <c r="K14" i="7"/>
  <c r="O49" i="7"/>
  <c r="O50" i="7"/>
  <c r="O51" i="7" s="1"/>
  <c r="N14" i="7"/>
  <c r="O14" i="7" s="1"/>
  <c r="O52" i="7" l="1"/>
</calcChain>
</file>

<file path=xl/sharedStrings.xml><?xml version="1.0" encoding="utf-8"?>
<sst xmlns="http://schemas.openxmlformats.org/spreadsheetml/2006/main" count="154" uniqueCount="113">
  <si>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</si>
  <si>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</si>
  <si>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</si>
  <si>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</si>
  <si>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</si>
  <si>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</si>
  <si>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</si>
  <si>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</si>
  <si>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</si>
  <si>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</si>
  <si>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</si>
  <si>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</si>
  <si>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</si>
  <si>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</si>
  <si>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</si>
  <si>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</si>
  <si>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</si>
  <si>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</si>
  <si>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</si>
  <si>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</si>
  <si>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</si>
  <si>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</si>
  <si>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</si>
  <si>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</si>
  <si>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</si>
  <si>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</si>
  <si>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</si>
  <si>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</si>
  <si>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</si>
  <si>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</si>
  <si>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</si>
  <si>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</si>
  <si>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</si>
  <si>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</si>
  <si>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</si>
  <si>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</si>
  <si>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</si>
  <si>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</si>
  <si>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</si>
  <si>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</si>
  <si>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</si>
  <si>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</si>
  <si>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</si>
  <si>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</si>
  <si>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</si>
  <si>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</si>
  <si>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</si>
  <si>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</si>
  <si>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</si>
  <si>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</si>
  <si>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</si>
  <si>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</si>
  <si>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</si>
  <si>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</si>
  <si>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</si>
  <si>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</si>
  <si>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</si>
  <si>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</si>
  <si>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</si>
  <si>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</si>
  <si>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</si>
  <si>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</si>
  <si>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</si>
  <si>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</si>
  <si>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</si>
  <si>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</si>
  <si>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</si>
  <si>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</si>
  <si>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</si>
  <si>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</si>
  <si>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</si>
  <si>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</si>
  <si>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</si>
  <si>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</si>
  <si>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</si>
  <si>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</si>
  <si>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</si>
  <si>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</si>
  <si>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</si>
  <si>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</si>
  <si>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</si>
  <si>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BALANZA DETERMINADORA DE HUMEDAD CHYO marca o serial serie / 109858 Placa: 16483 MANTENIMIENTO PREVENTIVO:  Se requiere: 1. Verificacion del funcionamiento del equipo 2. Desmonte de piezas del equipo 3. Revision, ajuste y limpieza de la celda de carga, fuente calefactora y plato de pesaje. 4. Revision de conectores de la lampara 5. Verificacion y limpieza interna y externa 6. Verificación de todos los componentes y lecturas. 7. Calibracion con masas patron 8. Revision de bombilla y verificacion de eficiencia de secado, realizar cambio si es requerido por desgaste. 9. Entrega funcional del equipo  </t>
  </si>
  <si>
    <t>BALANZA ELECTRONICA DIGITAL 0.1 GR HASTA 2000 G OHAUS marca o serie # 7132080146 Placa: 41247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</si>
  <si>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ANALITICA CAPACIDAD 220G, SENSIBILIDAD 1,1 MG, REPETITIVIDAD 0,1 MG LINEALIDAD 0,3 MG DIAMETRO DEL PLATO 9CM CON BURBUJA DE NIVEL. MARCA OHAUS serie # B629788700 Placa: 56568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  </t>
  </si>
  <si>
    <t>BALANZA DE PRECISION CAPACIDAD 1200 G, SENSIBILIDAD 1,01 G, REPETITIVIDAD 0,02 G DESVEST, LINEALIDAD 0,03 G, CALIBRACION SELECCIONABLE POR EL USUARIO O CALIBRACION DE LINEALIDAD/ DIGITAL CON PESA EXTERNA, ALIMENTACION ELECTRICA, ADAPTADOR AC. MARCA OHAUS. serie # B634914443 Placa: 56573 MANTENIMIENTO PREVENTIVO Se requiere: 1. REVISION FUNCIONAL 2.LIMPIEZA GENERAL 3.DESMONTE DE PIEZAS 4.REVISION Y AJUSTE DE PARTES ELECTRONICAS Y ELECTRICAS 5.REVISION, AJUSTE Y LUBRICACION DE PARTES MECANICAS 6. VERIFICACION Y AJUSTE DE VARIABLES 7.PRUEBA FUNCIONAL. 8.VERIFICACION CON PESAS DE MUESTRA.</t>
  </si>
  <si>
    <t>PLANCHA CON AGITADOR MAGNETICO AJUSTABLE A 1600 RPM TEMPERATURA MAXIMA DE CALENTAMIENTO 380° CELCIUS serie # 01 (Modelo SH-2) Placa: 64938, 64946 MANTENIMIENTO PREVENTIVO Se requiere: 1. Revisión funcional 2. Limpieza y desarme general de equipo 3. Revisión general a: elemento calefactor, control de temperatura, cableado general, cable de alimentación, clavija, conexiones eléctricas, placa de calentamiento, botón de encendido y apagado. 4. Limpieza de conexiones eléctricas y electrónicas. 5. limpieza de parrilla calentadora 6. revisión de control de temperatura 7. Entrega funcional del equipo.</t>
  </si>
  <si>
    <t>BALANZA ANALITICA CAPACIDAD 220G, SENSIBILIDAD 1,1 MG, REPETITIVIDAD 0,1 MG LINEALIDAD 0,3 MG DIAMETRO DEL PLATO 9CM CON BURBUJA DE NIVEL. MARCA OHAUS  Placa: 56570 MANTENIMIENTO PREVENTICO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</si>
  <si>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DIGITAL CAP 600 GR X 0.1 GR PLATO EN ACERO INOXIDABLE DE 11.5 DE DIAMETRO DISPLAY DE CRISTAL LIQUIDO LCD DURACION DE BATERIA 30 HORAS DE AUTONOMIA TECLA PARA CAMBIO DE UNIDADES DE PESO SISTEMA DE TARA, CALIBRACION Y PROGRAMACION POR TECLADO, VOLTAJE DE CARGA 110 VAC/60 HZ MARCA LEXUS TRUMANT Placa: 65766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</si>
  <si>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SP88857100 PLANCHA DE AGITACION MAGNETICA CON CALENTAMIENTO- THERMO FISHER serie SERIAL C3710022011801872 Placa: 66081 MANTENIMIENTO PREVENTIVO Se requiere: 1. Revisión funcional 3. Limpieza y desarme general de equipo 4. Revisión general a: elemento calefactor, control de temperatura, cableado general, cable de alimentación, clavija, conexiones eléctricas, placa de calentamiento, botón de encendido y apagado. 5. Limpieza de conexiones eléctricas y electrónicas. 6. limpieza de parrilla calentadora 7. revisión de control de temperatura 8. Verificación final de funcionamiento del equipo MANTENIMENTO CORRECTIVO 2. Reporta Fallo (E08) en perilla Falla en perilla de temperatura o perilla de velocidad.</t>
  </si>
  <si>
    <t>BALANZA DIGITAL DE 10 KILOS Placa: 61099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</si>
  <si>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ANALITICA DE PRECISION, CAPACIDAD 210G 200 MEMORIAS DE DATOS DE CAMARA DE PESAJE DE 251MM DE ALTURA Placa: 66224 MANTENIMIENTO PREVENTIVO Y CORRECTIVO: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</si>
  <si>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Analítica Marca: Ohaus Modelo: Adventurer Referencia: AR2140 Serie: K2561227290364 S/N 101 Placa: 60374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</si>
  <si>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DE PRECISION CAPACIDAD 1200 G, SENSIBILIDAD 1,01 G, REPETITIVIDAD 0,02 G DESVEST, LINEALIDAD 0,03 G, CALIBRACION SELECCIONABLE POR EL USUARIO O CALIBRACION DE LINEALIDAD/ DIGITAL CON PESA EXTERNA, ALIMENTACION ELECTRICA, ADAPTADOR AC. MARCA OHAUS, MODELO SPX2202SN B634908968 Placa: 56577 MANTENIMIENTO PREVENTIVO 1. REVISION FUNCIONAL 2.LIMPIEZA GENERAL 3.DESMONTE DE PIEZAS 4.REVISION Y AJUSTE DE PARTES ELECTRONICAS Y ELECTRICAS 5.REVISION, AJUSTE Y LUBRICACION DE PARTES MECANICAS 6. VERIFICACION Y AJUSTE DE VARIABLES 7.PRUEBA FUNCIONAL 8. VERIFICACION CON PESAS DE MUESTRA.  </t>
  </si>
  <si>
    <t>BALANZA DE PRECISION 16 UDS DE PESAJE G, KG, CT, LB, OZ, T, GN, DWT, MOMMES, TALES, MESGHALS, TICAL, TOLA, BAHT. PANTALLA LCD ILUMINADA PLATILLO DE ACERO INOXIDABLE INTERFACE RS232. MARCA OHAUS, MODELO SPX6201 SN B627697051 Placa: 56579 MANTENIMIENTO PREVENTIVO 1. REVISION FUNCIONAL 2.LIMPIEZA GENERAL 3.DESMONTE DE PIEZAS 4.REVISION Y AJUSTE DE PARTES ELECTRONICAS Y ELECTRICAS 5.REVISION, AJUSTE Y LUBRICACION DE PARTES MECANICAS 6. VERIFICACION Y AJUSTE DE VARIABLES 7.PRUEBA FUNCIONAL 8. MASAS PATRON PARA CALIBRACION SEGUN LA OIML 9. VERIFICACION CON PESAS DE MUESTRA.  </t>
  </si>
  <si>
    <t>BALANZA MECANICA TRIPLE BRAZO MARCA OHAU TRIPLE BEAM BALANCE U.S.PAT.NO2,729,439 Placa: 16715 MANTENIMIENTO PREVENTIVO 1. Limpieza general del equipo 2. Revisión funcional 3. Limpieza y revisión de componentes 4. Revision ajuste y calibracion de componentes mecanicos 5. Verificacion de los parametros de medida 6. Entrega funcional del equipo</t>
  </si>
  <si>
    <t>BALANZA ELECTRONICA DIGITAL 0.01 GR HASTA 310 G OHAUS SN 8331390386 Placa: 41250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</si>
  <si>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DIGITAL PARA LABORATORIO DE ALTA PRECISON, PLATO 9CM DE DIAMETRO, MARCA LEXUS SN LT130081 Placa: 52668 MANTENIMIENTO PREVENTIVO Se requiere: 1. REVISION FUNCIONAL 2.LIMPIEZA GENERAL 3.DESMONTE DE PIEZAS 4.REVISION Y AJUSTE DE PARTES ELECTRONICAS Y ELECTRICAS 5.REVISION, AJUSTE Y LUBRICACION DE PARTES MECANICAS 6. VERIFICACION Y AJUSTE DE VARIABLES 7.PRUEBA FUNCIONAL 8. VERIFICACION CON PESAS DE MUESTRA.</t>
  </si>
  <si>
    <t>BALANZA TRIPLE BRAZO OHAUS TRIPLE BEAM BALANCE U.S.PAT.NO2,729,439 Placa: 6115 MANTENIMIENTO PREVENTIVO  1. Limpieza general del equipo 2. Revisión funcional 3. Limpieza y revisión de componentes 4. Revision ajuste y calibracion de componentes mecanicos 5. Verificacion con patrones de medida 6. Entrega funcional del equipo</t>
  </si>
  <si>
    <t>BALANZA ANALITICA Marca OHAUS; Modelo PA224 Placa: 56569 MANTENIMIENTO PREVENTIVO 1.Limpieza general del equipo 2. Revisión y ajuste de componentes electrónicos y mecánicos. 3.Verificacion operacional con juego de masas. 4.Verificar en rangos de trabajo. 5. Entrega funcional del equipo.  </t>
  </si>
  <si>
    <t>BALANZA DE PRECISION Marca OHAUS- SCOUT ModeloSPX6201 S/NB630815334 Placa: 56578 MANTENIMIENTO PREVENTIVO 1.Limpieza general del equipo 2. Revisión y ajuste de componentes electrónicos y mecánicos. 3.Verificacion operacional con juego de masas. 4.Verificar en rango de trabajo. 5. Entrega funcional del equipo </t>
  </si>
  <si>
    <t>BALANZA ELECTRÒNICA DIGITAL Marca OHAUS -GOLD SERIES Modelo SPJ2001, Serie 7132080159 Placa: 41248 MANTENIMIENTO PREVENTIVO 1.Limpieza general del equipo 2. Revisión y ajuste de componentes electrónicos y mecánicos. 3.Verificacion operacional con juego de masas. 4.Verificar en rango de trabajo. 5. Entrega funcional del equipo   </t>
  </si>
  <si>
    <t>BALANZA ELECTRONICA DE PRECISION SARTORI Placa: 16438 MANTENIMIENTO PREVENTIVO Se requiere: 1. Pruebas iniciales y de funcionamiento 2. Verificación y limpieza interna y externa 3. Revisión, ajuste: de los receptecúlos (leche y nata), la cámara de flotación, el tambor 4. Revisión de engranajes. 6. revisión de motor 7.Entrega funcional del equipo</t>
  </si>
  <si>
    <t>BALANZA ANALITICA CAPACIDAD 220G, SENSIBILIDAD 1,1 MG, REPETITIVIDAD 0,1 MG LINEALIDAD 0,3 MG DIAMETRO DEL PLATO 9CM CON BURBUJA DE NIVEL. MARCA OHAUS Placa: 56567 MANTENIMIENTO PREVENTIVO Se requiere: 1.Desensamblar y limpiar los componentes internos.2.Limpieza interna y externa, 3.Revision y ajuste de componentes eléctricos 4.Revision sistema electrónico (celda y tarjeta electrónica) 5. Verificar que la balanza esté nivelada. 6. Revisión de tara 7.revision de sensores, y display 8.verificacion, ajuste de variable 9. Reemsamble de partes 10. Verificación de funcionamiento.</t>
  </si>
  <si>
    <t>BALANZA ELECTRÒNICA DIGITAL 0.01 GR HASTA 3000 G OHAUS Placa: 41249 MANTENIMIENTO PREVENTIVO Se requiere: 1.Desensamblar y limpiar los componentes internos. 2.Limpieza interna y externa, 3.Revision y ajuste de componentes eléctricos 4.Revision sistema electrónico (celda y tarjeta electrónica) 5. Verificar que la balanza esté nivelada. 6. Revisión de tara 7.revision de sensores, y display 8.verificacion, ajuste de variable 9. Reemsamble de partes 10. Verificación de funcionamiento.</t>
  </si>
  <si>
    <t>BALANZA MECANICA CENT-0- GRAM OHAUS 5739 CENT-0-GRAM Placa: 17520 MANTENIMIENTO PREVENTIVO 1.Verificacion de funcionamiento. 2. Verificacion con masas para el correcto funcionamiento. 3. Verificacion de peso soporte. 5. Entrega funcional del equipo. MANTENIMIENTO CORRECTIVO  4. cambio de pieza de fuerza</t>
  </si>
  <si>
    <t>BALANZA MECANICA CENT-0- GRAM OHAUS 4988 CENT-0-GRAM Placa: 17521 MANTENIMIENTO PREVENTIVO 1.Verificacion de funcionamiento. 2. Verificacion con masas para el correcto funcionamiento. 3. Verificacion de peso soporte. 5. Entrega funcional del equipo. MANTENIMIENTO CORRECTIVO  4. cambio de pieza de fuerza</t>
  </si>
  <si>
    <t>BALANZA MECANICA CENT-0- GRAM OHAUS 4985 CENT-0-GRAM Placa: 17522 MANTENIMIENTO PREVENTIVO 1.Verificacion de funcionamiento. 2. Verificacion con masas para el correcto funcionamiento. 3. Verificacion de peso soporte. 5. Entrega funcional del equipo. MANTENIMIENTO CORRECTIVO  4. cambio de pieza de fuerza</t>
  </si>
  <si>
    <t>BALANZA MECANICA CENT-0- GRAM OHAUS 4984 CENT-0-GRAM Placa: 17523 MANTENIMIENTO PREVENTIVO 1.Verificacion de funcionamiento. 2. Verificacion con masas para el correcto funcionamiento. 3. Verificacion de peso soporte. 5. Entrega funcional del equipo. MANTENIMIENTO CORRECTIVO  4. cambio de pieza de fuerza</t>
  </si>
  <si>
    <t>BALANZA DE TRIPLE BRAZO OHAUS Placa: 17531, 17532, 17533, 17534, 17535, 17536, 17537 MANTENIMIENTO PREVENTIVO 1.Verificacion de funcionamiento. 2. Verificacion con masas para el correcto funcionamiento. 3. Verificacion de peso soporte. 5. Entrega funcional del equipo. MANTENIMIENTO CORRECTIVO  4. cambio de pieza de fuerza</t>
  </si>
  <si>
    <t>SERVICIO DE MANTENIMIENTO CORRECTIVO QUE INCLUYA LOS REPUESTOS DE ESPECIFICADOS EN LOS ITEMS PREVIAMENTE LISTADOS, POR UN VALOR DE SEIS MILLONES DE PESOS M/TE ($6.000.000) IVA INCLUIDO</t>
  </si>
  <si>
    <t>UNIDAD</t>
  </si>
  <si>
    <t>METROS</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</si>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</sst>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0" xfId="0" applyFont="1" applyFill="1" applyAlignment="1" applyProtection="1">
      <alignment horizontal="left" vertical="center"/>
      <protection hidden="1"/>
    </xf>
    <xf numFmtId="0" fontId="7" fillId="3" borderId="33" xfId="0" applyFont="1" applyFill="1" applyBorder="1" applyAlignment="1" applyProtection="1">
      <alignment horizontal="left" vertical="center" wrapText="1"/>
      <protection hidden="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showGridLines="0" tabSelected="1" view="pageBreakPreview" topLeftCell="A17"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126"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C12" s="14"/>
      <c r="D12" s="16"/>
      <c r="E12" s="18"/>
      <c r="F12" s="18"/>
      <c r="G12" s="18"/>
      <c r="H12" s="16"/>
      <c r="I12" s="19"/>
      <c r="J12" s="15"/>
      <c r="K12" s="15"/>
      <c r="L12" s="15"/>
      <c r="N12" s="20"/>
      <c r="O12" s="20"/>
    </row>
    <row r="13" spans="1:15" s="9" customFormat="1" ht="111.75" customHeight="1" x14ac:dyDescent="0.25">
      <c r="A13" s="21" t="s">
        <v>11</v>
      </c>
      <c r="B13" s="127"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91.25" customHeight="1" x14ac:dyDescent="0.25">
      <c r="A14" s="25">
        <v>1</v>
      </c>
      <c r="B14" s="128" t="s">
        <v>81</v>
      </c>
      <c r="C14" s="12"/>
      <c r="D14" s="125">
        <v>1</v>
      </c>
      <c r="E14" s="125" t="s">
        <v>110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59.75" customHeight="1" x14ac:dyDescent="0.25">
      <c r="A15" s="25">
        <v>2</v>
      </c>
      <c r="B15" s="128" t="s">
        <v>82</v>
      </c>
      <c r="C15" s="12"/>
      <c r="D15" s="125">
        <v>1</v>
      </c>
      <c r="E15" s="125" t="s">
        <v>110</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92.75" customHeight="1" x14ac:dyDescent="0.25">
      <c r="A16" s="25">
        <v>3</v>
      </c>
      <c r="B16" s="128" t="s">
        <v>83</v>
      </c>
      <c r="C16" s="12"/>
      <c r="D16" s="125">
        <v>1</v>
      </c>
      <c r="E16" s="125" t="s">
        <v>110</v>
      </c>
      <c r="F16" s="56"/>
      <c r="G16" s="11"/>
      <c r="H16" s="1">
        <f t="shared" ref="H16:H42" si="13">+ROUND(F16*G16,0)</f>
        <v>0</v>
      </c>
      <c r="I16" s="11"/>
      <c r="J16" s="1">
        <f t="shared" ref="J16:J42" si="14">ROUND(F16*I16,0)</f>
        <v>0</v>
      </c>
      <c r="K16" s="1">
        <f t="shared" ref="K16:K42" si="15">ROUND(F16+H16+J16,0)</f>
        <v>0</v>
      </c>
      <c r="L16" s="1">
        <f t="shared" ref="L16:L42" si="16">ROUND(F16*D16,0)</f>
        <v>0</v>
      </c>
      <c r="M16" s="1">
        <f t="shared" ref="M16:M42" si="17">ROUND(L16*G16,0)</f>
        <v>0</v>
      </c>
      <c r="N16" s="1">
        <f t="shared" ref="N16:N42" si="18">ROUND(L16*I16,0)</f>
        <v>0</v>
      </c>
      <c r="O16" s="26">
        <f t="shared" ref="O16:O42" si="19">ROUND(L16+N16+M16,0)</f>
        <v>0</v>
      </c>
    </row>
    <row r="17" spans="1:15" s="9" customFormat="1" ht="229.5" customHeight="1" x14ac:dyDescent="0.25">
      <c r="A17" s="25">
        <v>4</v>
      </c>
      <c r="B17" s="128" t="s">
        <v>84</v>
      </c>
      <c r="C17" s="12"/>
      <c r="D17" s="125">
        <v>1</v>
      </c>
      <c r="E17" s="125" t="s">
        <v>110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99.5" customHeight="1" x14ac:dyDescent="0.25">
      <c r="A18" s="25">
        <v>5</v>
      </c>
      <c r="B18" s="128" t="s">
        <v>85</v>
      </c>
      <c r="C18" s="12"/>
      <c r="D18" s="125">
        <v>2</v>
      </c>
      <c r="E18" s="125" t="s">
        <v>110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82.25" customHeight="1" x14ac:dyDescent="0.25">
      <c r="A19" s="25">
        <v>6</v>
      </c>
      <c r="B19" s="128" t="s">
        <v>86</v>
      </c>
      <c r="C19" s="12"/>
      <c r="D19" s="125">
        <v>1</v>
      </c>
      <c r="E19" s="125" t="s">
        <v>110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243" customHeight="1" x14ac:dyDescent="0.25">
      <c r="A20" s="25">
        <v>7</v>
      </c>
      <c r="B20" s="128" t="s">
        <v>87</v>
      </c>
      <c r="C20" s="12"/>
      <c r="D20" s="125">
        <v>1</v>
      </c>
      <c r="E20" s="125" t="s">
        <v>110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229.5" customHeight="1" x14ac:dyDescent="0.25">
      <c r="A21" s="25">
        <v>8</v>
      </c>
      <c r="B21" s="128" t="s">
        <v>88</v>
      </c>
      <c r="C21" s="12"/>
      <c r="D21" s="125">
        <v>1</v>
      </c>
      <c r="E21" s="125" t="s">
        <v>110</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57.5" customHeight="1" x14ac:dyDescent="0.25">
      <c r="A22" s="25">
        <v>9</v>
      </c>
      <c r="B22" s="128" t="s">
        <v>89</v>
      </c>
      <c r="C22" s="12"/>
      <c r="D22" s="125">
        <v>1</v>
      </c>
      <c r="E22" s="125" t="s">
        <v>110</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99.5" customHeight="1" x14ac:dyDescent="0.25">
      <c r="A23" s="25">
        <v>10</v>
      </c>
      <c r="B23" s="128" t="s">
        <v>90</v>
      </c>
      <c r="C23" s="12"/>
      <c r="D23" s="125">
        <v>1</v>
      </c>
      <c r="E23" s="125" t="s">
        <v>110</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79.25" customHeight="1" x14ac:dyDescent="0.25">
      <c r="A24" s="25">
        <v>11</v>
      </c>
      <c r="B24" s="128" t="s">
        <v>91</v>
      </c>
      <c r="C24" s="12"/>
      <c r="D24" s="125">
        <v>1</v>
      </c>
      <c r="E24" s="125" t="s">
        <v>110</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235.5" customHeight="1" x14ac:dyDescent="0.25">
      <c r="A25" s="25">
        <v>12</v>
      </c>
      <c r="B25" s="128" t="s">
        <v>92</v>
      </c>
      <c r="C25" s="12"/>
      <c r="D25" s="125">
        <v>1</v>
      </c>
      <c r="E25" s="125" t="s">
        <v>110</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231" customHeight="1" x14ac:dyDescent="0.25">
      <c r="A26" s="25">
        <v>13</v>
      </c>
      <c r="B26" s="128" t="s">
        <v>93</v>
      </c>
      <c r="C26" s="12"/>
      <c r="D26" s="125">
        <v>1</v>
      </c>
      <c r="E26" s="125" t="s">
        <v>110</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31.25" customHeight="1" x14ac:dyDescent="0.25">
      <c r="A27" s="25">
        <v>14</v>
      </c>
      <c r="B27" s="128" t="s">
        <v>94</v>
      </c>
      <c r="C27" s="12"/>
      <c r="D27" s="125">
        <v>1</v>
      </c>
      <c r="E27" s="125" t="s">
        <v>110</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57.5" customHeight="1" x14ac:dyDescent="0.25">
      <c r="A28" s="25">
        <v>15</v>
      </c>
      <c r="B28" s="128" t="s">
        <v>95</v>
      </c>
      <c r="C28" s="12"/>
      <c r="D28" s="125">
        <v>1</v>
      </c>
      <c r="E28" s="125" t="s">
        <v>110</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167.25" customHeight="1" x14ac:dyDescent="0.25">
      <c r="A29" s="25">
        <v>16</v>
      </c>
      <c r="B29" s="128" t="s">
        <v>96</v>
      </c>
      <c r="C29" s="12"/>
      <c r="D29" s="125">
        <v>1</v>
      </c>
      <c r="E29" s="125" t="s">
        <v>110</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22.25" customHeight="1" x14ac:dyDescent="0.25">
      <c r="A30" s="25">
        <v>17</v>
      </c>
      <c r="B30" s="128" t="s">
        <v>97</v>
      </c>
      <c r="C30" s="12"/>
      <c r="D30" s="125">
        <v>1</v>
      </c>
      <c r="E30" s="125" t="s">
        <v>110</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112.5" customHeight="1" x14ac:dyDescent="0.25">
      <c r="A31" s="25">
        <v>18</v>
      </c>
      <c r="B31" s="128" t="s">
        <v>98</v>
      </c>
      <c r="C31" s="12"/>
      <c r="D31" s="125">
        <v>1</v>
      </c>
      <c r="E31" s="125" t="s">
        <v>110</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123.75" customHeight="1" x14ac:dyDescent="0.25">
      <c r="A32" s="25">
        <v>19</v>
      </c>
      <c r="B32" s="128" t="s">
        <v>99</v>
      </c>
      <c r="C32" s="12"/>
      <c r="D32" s="125">
        <v>1</v>
      </c>
      <c r="E32" s="125" t="s">
        <v>110</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14.75" customHeight="1" x14ac:dyDescent="0.25">
      <c r="A33" s="25">
        <v>20</v>
      </c>
      <c r="B33" s="128" t="s">
        <v>100</v>
      </c>
      <c r="C33" s="12"/>
      <c r="D33" s="125">
        <v>1</v>
      </c>
      <c r="E33" s="125" t="s">
        <v>111</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17" customHeight="1" x14ac:dyDescent="0.25">
      <c r="A34" s="25">
        <v>21</v>
      </c>
      <c r="B34" s="128" t="s">
        <v>101</v>
      </c>
      <c r="C34" s="12"/>
      <c r="D34" s="125">
        <v>1</v>
      </c>
      <c r="E34" s="125" t="s">
        <v>110</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183" customHeight="1" x14ac:dyDescent="0.25">
      <c r="A35" s="25">
        <v>22</v>
      </c>
      <c r="B35" s="128" t="s">
        <v>102</v>
      </c>
      <c r="C35" s="12"/>
      <c r="D35" s="125">
        <v>1</v>
      </c>
      <c r="E35" s="125" t="s">
        <v>110</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149.25" customHeight="1" x14ac:dyDescent="0.25">
      <c r="A36" s="25">
        <v>23</v>
      </c>
      <c r="B36" s="128" t="s">
        <v>103</v>
      </c>
      <c r="C36" s="12"/>
      <c r="D36" s="125">
        <v>1</v>
      </c>
      <c r="E36" s="125" t="s">
        <v>110</v>
      </c>
      <c r="F36" s="56"/>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123.75" customHeight="1" x14ac:dyDescent="0.25">
      <c r="A37" s="25">
        <v>24</v>
      </c>
      <c r="B37" s="128" t="s">
        <v>104</v>
      </c>
      <c r="C37" s="12"/>
      <c r="D37" s="125">
        <v>1</v>
      </c>
      <c r="E37" s="125" t="s">
        <v>110</v>
      </c>
      <c r="F37" s="56"/>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120.75" customHeight="1" x14ac:dyDescent="0.25">
      <c r="A38" s="25">
        <v>25</v>
      </c>
      <c r="B38" s="128" t="s">
        <v>105</v>
      </c>
      <c r="C38" s="12"/>
      <c r="D38" s="125">
        <v>1</v>
      </c>
      <c r="E38" s="125" t="s">
        <v>110</v>
      </c>
      <c r="F38" s="56"/>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116.25" customHeight="1" x14ac:dyDescent="0.25">
      <c r="A39" s="25">
        <v>26</v>
      </c>
      <c r="B39" s="128" t="s">
        <v>106</v>
      </c>
      <c r="C39" s="12"/>
      <c r="D39" s="125">
        <v>1</v>
      </c>
      <c r="E39" s="125" t="s">
        <v>110</v>
      </c>
      <c r="F39" s="56"/>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117.75" customHeight="1" x14ac:dyDescent="0.25">
      <c r="A40" s="25">
        <v>27</v>
      </c>
      <c r="B40" s="128" t="s">
        <v>107</v>
      </c>
      <c r="C40" s="12"/>
      <c r="D40" s="125">
        <v>1</v>
      </c>
      <c r="E40" s="125" t="s">
        <v>110</v>
      </c>
      <c r="F40" s="56"/>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129.75" customHeight="1" x14ac:dyDescent="0.25">
      <c r="A41" s="25">
        <v>28</v>
      </c>
      <c r="B41" s="128" t="s">
        <v>108</v>
      </c>
      <c r="C41" s="12"/>
      <c r="D41" s="125">
        <v>7</v>
      </c>
      <c r="E41" s="125" t="s">
        <v>110</v>
      </c>
      <c r="F41" s="56"/>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98.25" customHeight="1" thickBot="1" x14ac:dyDescent="0.3">
      <c r="A42" s="25">
        <v>29</v>
      </c>
      <c r="B42" s="128" t="s">
        <v>109</v>
      </c>
      <c r="C42" s="12"/>
      <c r="D42" s="125">
        <v>1</v>
      </c>
      <c r="E42" s="125" t="s">
        <v>112</v>
      </c>
      <c r="F42" s="56"/>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42" customHeight="1" thickBot="1" x14ac:dyDescent="0.3">
      <c r="A43" s="90" t="s">
        <v>26</v>
      </c>
      <c r="B43" s="91"/>
      <c r="C43" s="91"/>
      <c r="D43" s="91"/>
      <c r="E43" s="91"/>
      <c r="F43" s="91"/>
      <c r="G43" s="91"/>
      <c r="H43" s="91"/>
      <c r="I43" s="91"/>
      <c r="J43" s="91"/>
      <c r="K43" s="91"/>
      <c r="L43" s="63" t="s">
        <v>27</v>
      </c>
      <c r="M43" s="64"/>
      <c r="N43" s="64"/>
      <c r="O43" s="34">
        <f>SUMIF(G:G,0%,L:L)+SUMIF(G:G,"",L:L)</f>
        <v>0</v>
      </c>
    </row>
    <row r="44" spans="1:15" s="9" customFormat="1" ht="39" customHeight="1" x14ac:dyDescent="0.25">
      <c r="A44" s="69" t="s">
        <v>78</v>
      </c>
      <c r="B44" s="70"/>
      <c r="C44" s="70"/>
      <c r="D44" s="70"/>
      <c r="E44" s="70"/>
      <c r="F44" s="70"/>
      <c r="G44" s="70"/>
      <c r="H44" s="70"/>
      <c r="I44" s="70"/>
      <c r="J44" s="70"/>
      <c r="K44" s="71"/>
      <c r="L44" s="61" t="s">
        <v>28</v>
      </c>
      <c r="M44" s="62"/>
      <c r="N44" s="62"/>
      <c r="O44" s="35">
        <f>SUMIF(G:G,5%,L:L)</f>
        <v>0</v>
      </c>
    </row>
    <row r="45" spans="1:15" s="9" customFormat="1" ht="30" customHeight="1" x14ac:dyDescent="0.25">
      <c r="A45" s="72"/>
      <c r="B45" s="73"/>
      <c r="C45" s="73"/>
      <c r="D45" s="73"/>
      <c r="E45" s="73"/>
      <c r="F45" s="73"/>
      <c r="G45" s="73"/>
      <c r="H45" s="73"/>
      <c r="I45" s="73"/>
      <c r="J45" s="73"/>
      <c r="K45" s="74"/>
      <c r="L45" s="61" t="s">
        <v>29</v>
      </c>
      <c r="M45" s="62"/>
      <c r="N45" s="62"/>
      <c r="O45" s="35">
        <f>SUMIF(G:G,19%,L:L)</f>
        <v>0</v>
      </c>
    </row>
    <row r="46" spans="1:15" s="9" customFormat="1" ht="30" customHeight="1" x14ac:dyDescent="0.25">
      <c r="A46" s="72"/>
      <c r="B46" s="73"/>
      <c r="C46" s="73"/>
      <c r="D46" s="73"/>
      <c r="E46" s="73"/>
      <c r="F46" s="73"/>
      <c r="G46" s="73"/>
      <c r="H46" s="73"/>
      <c r="I46" s="73"/>
      <c r="J46" s="73"/>
      <c r="K46" s="74"/>
      <c r="L46" s="59" t="s">
        <v>22</v>
      </c>
      <c r="M46" s="60"/>
      <c r="N46" s="60"/>
      <c r="O46" s="36">
        <f>SUM(O43:O45)</f>
        <v>0</v>
      </c>
    </row>
    <row r="47" spans="1:15" s="9" customFormat="1" ht="30" customHeight="1" x14ac:dyDescent="0.25">
      <c r="A47" s="72"/>
      <c r="B47" s="73"/>
      <c r="C47" s="73"/>
      <c r="D47" s="73"/>
      <c r="E47" s="73"/>
      <c r="F47" s="73"/>
      <c r="G47" s="73"/>
      <c r="H47" s="73"/>
      <c r="I47" s="73"/>
      <c r="J47" s="73"/>
      <c r="K47" s="74"/>
      <c r="L47" s="57" t="s">
        <v>30</v>
      </c>
      <c r="M47" s="58"/>
      <c r="N47" s="58"/>
      <c r="O47" s="37">
        <f>SUMIF(G:G,5%,M:M)</f>
        <v>0</v>
      </c>
    </row>
    <row r="48" spans="1:15" s="9" customFormat="1" ht="30" customHeight="1" x14ac:dyDescent="0.25">
      <c r="A48" s="72"/>
      <c r="B48" s="73"/>
      <c r="C48" s="73"/>
      <c r="D48" s="73"/>
      <c r="E48" s="73"/>
      <c r="F48" s="73"/>
      <c r="G48" s="73"/>
      <c r="H48" s="73"/>
      <c r="I48" s="73"/>
      <c r="J48" s="73"/>
      <c r="K48" s="74"/>
      <c r="L48" s="57" t="s">
        <v>31</v>
      </c>
      <c r="M48" s="58"/>
      <c r="N48" s="58"/>
      <c r="O48" s="37">
        <f>SUMIF(G:G,19%,M:M)</f>
        <v>0</v>
      </c>
    </row>
    <row r="49" spans="1:17" s="9" customFormat="1" ht="30" customHeight="1" x14ac:dyDescent="0.25">
      <c r="A49" s="72"/>
      <c r="B49" s="73"/>
      <c r="C49" s="73"/>
      <c r="D49" s="73"/>
      <c r="E49" s="73"/>
      <c r="F49" s="73"/>
      <c r="G49" s="73"/>
      <c r="H49" s="73"/>
      <c r="I49" s="73"/>
      <c r="J49" s="73"/>
      <c r="K49" s="74"/>
      <c r="L49" s="59" t="s">
        <v>32</v>
      </c>
      <c r="M49" s="60"/>
      <c r="N49" s="60"/>
      <c r="O49" s="36">
        <f>SUM(O47:O48)</f>
        <v>0</v>
      </c>
    </row>
    <row r="50" spans="1:17" s="9" customFormat="1" ht="30" customHeight="1" x14ac:dyDescent="0.25">
      <c r="A50" s="72"/>
      <c r="B50" s="73"/>
      <c r="C50" s="73"/>
      <c r="D50" s="73"/>
      <c r="E50" s="73"/>
      <c r="F50" s="73"/>
      <c r="G50" s="73"/>
      <c r="H50" s="73"/>
      <c r="I50" s="73"/>
      <c r="J50" s="73"/>
      <c r="K50" s="74"/>
      <c r="L50" s="61" t="s">
        <v>33</v>
      </c>
      <c r="M50" s="62"/>
      <c r="N50" s="62"/>
      <c r="O50" s="35">
        <f>SUMIF(I:I,8%,N:N)</f>
        <v>0</v>
      </c>
    </row>
    <row r="51" spans="1:17" s="9" customFormat="1" ht="37.5" customHeight="1" x14ac:dyDescent="0.25">
      <c r="A51" s="72"/>
      <c r="B51" s="73"/>
      <c r="C51" s="73"/>
      <c r="D51" s="73"/>
      <c r="E51" s="73"/>
      <c r="F51" s="73"/>
      <c r="G51" s="73"/>
      <c r="H51" s="73"/>
      <c r="I51" s="73"/>
      <c r="J51" s="73"/>
      <c r="K51" s="74"/>
      <c r="L51" s="67" t="s">
        <v>34</v>
      </c>
      <c r="M51" s="68"/>
      <c r="N51" s="68"/>
      <c r="O51" s="36">
        <f>SUM(O50)</f>
        <v>0</v>
      </c>
    </row>
    <row r="52" spans="1:17" s="9" customFormat="1" ht="32.25" customHeight="1" thickBot="1" x14ac:dyDescent="0.3">
      <c r="A52" s="75"/>
      <c r="B52" s="76"/>
      <c r="C52" s="76"/>
      <c r="D52" s="76"/>
      <c r="E52" s="76"/>
      <c r="F52" s="76"/>
      <c r="G52" s="76"/>
      <c r="H52" s="76"/>
      <c r="I52" s="76"/>
      <c r="J52" s="76"/>
      <c r="K52" s="77"/>
      <c r="L52" s="65" t="s">
        <v>35</v>
      </c>
      <c r="M52" s="66"/>
      <c r="N52" s="66"/>
      <c r="O52" s="38">
        <f>+O46+O49+O51</f>
        <v>0</v>
      </c>
    </row>
    <row r="54" spans="1:17" ht="50.1" customHeight="1" thickBot="1" x14ac:dyDescent="0.3">
      <c r="B54" s="81"/>
      <c r="C54" s="81"/>
    </row>
    <row r="55" spans="1:17" x14ac:dyDescent="0.25">
      <c r="B55" s="102" t="s">
        <v>36</v>
      </c>
      <c r="C55" s="102"/>
    </row>
    <row r="56" spans="1:17" ht="15" customHeight="1" x14ac:dyDescent="0.25">
      <c r="M56" s="40"/>
      <c r="N56" s="41"/>
      <c r="O56" s="42"/>
    </row>
    <row r="57" spans="1:17" ht="15.75" customHeight="1" x14ac:dyDescent="0.25">
      <c r="M57" s="40"/>
      <c r="N57" s="41"/>
      <c r="O57" s="42"/>
    </row>
    <row r="58" spans="1:17" ht="15" customHeight="1" x14ac:dyDescent="0.25">
      <c r="A58" s="10" t="s">
        <v>37</v>
      </c>
      <c r="M58" s="40"/>
      <c r="N58" s="41"/>
      <c r="O58" s="42"/>
    </row>
    <row r="59" spans="1:17" x14ac:dyDescent="0.25">
      <c r="A59" s="101" t="s">
        <v>38</v>
      </c>
      <c r="B59" s="101"/>
      <c r="C59" s="101"/>
      <c r="D59" s="101"/>
      <c r="E59" s="101"/>
      <c r="F59" s="101"/>
      <c r="G59" s="101"/>
      <c r="H59" s="101"/>
      <c r="I59" s="101"/>
      <c r="J59" s="101"/>
      <c r="K59" s="101"/>
      <c r="L59" s="101"/>
      <c r="M59" s="101"/>
      <c r="N59" s="101"/>
      <c r="O59" s="101"/>
      <c r="P59" s="2"/>
      <c r="Q59" s="2"/>
    </row>
    <row r="60" spans="1:17" ht="15" customHeight="1" x14ac:dyDescent="0.25">
      <c r="A60" s="100" t="s">
        <v>39</v>
      </c>
      <c r="B60" s="100"/>
      <c r="C60" s="100"/>
      <c r="D60" s="100"/>
      <c r="E60" s="100"/>
      <c r="F60" s="100"/>
      <c r="G60" s="100"/>
      <c r="H60" s="100"/>
      <c r="I60" s="100"/>
      <c r="J60" s="100"/>
      <c r="K60" s="100"/>
      <c r="L60" s="100"/>
      <c r="M60" s="100"/>
      <c r="N60" s="100"/>
      <c r="O60" s="100"/>
      <c r="P60" s="39"/>
      <c r="Q60" s="39"/>
    </row>
    <row r="61" spans="1:17" x14ac:dyDescent="0.25">
      <c r="A61" s="99" t="s">
        <v>40</v>
      </c>
      <c r="B61" s="99"/>
      <c r="C61" s="99"/>
      <c r="D61" s="99"/>
      <c r="E61" s="99"/>
      <c r="F61" s="99"/>
      <c r="G61" s="99"/>
      <c r="H61" s="99"/>
      <c r="I61" s="99"/>
      <c r="J61" s="99"/>
      <c r="K61" s="99"/>
      <c r="L61" s="99"/>
      <c r="M61" s="99"/>
      <c r="N61" s="99"/>
      <c r="O61" s="99"/>
      <c r="P61" s="5"/>
      <c r="Q61" s="5"/>
    </row>
    <row r="62" spans="1:17" x14ac:dyDescent="0.25">
      <c r="A62" s="99" t="s">
        <v>41</v>
      </c>
      <c r="B62" s="99"/>
      <c r="C62" s="99"/>
      <c r="D62" s="99"/>
      <c r="E62" s="99"/>
      <c r="F62" s="99"/>
      <c r="G62" s="99"/>
      <c r="H62" s="99"/>
      <c r="I62" s="99"/>
      <c r="J62" s="99"/>
      <c r="K62" s="99"/>
      <c r="L62" s="99"/>
      <c r="M62" s="99"/>
      <c r="N62" s="99"/>
      <c r="O62" s="99"/>
      <c r="P62" s="5"/>
      <c r="Q62" s="5"/>
    </row>
    <row r="63" spans="1:17" x14ac:dyDescent="0.25">
      <c r="K63" s="2"/>
      <c r="L63" s="2"/>
      <c r="M63" s="2"/>
      <c r="N63" s="2"/>
    </row>
    <row r="105" spans="2:15" s="2" customFormat="1" x14ac:dyDescent="0.25">
      <c r="B105" s="126"/>
      <c r="K105" s="4"/>
      <c r="L105" s="4"/>
      <c r="M105" s="4"/>
      <c r="N105" s="4"/>
      <c r="O105" s="4"/>
    </row>
    <row r="106" spans="2:15" s="2" customFormat="1" x14ac:dyDescent="0.25">
      <c r="B106" s="126"/>
      <c r="K106" s="4"/>
      <c r="L106" s="4"/>
      <c r="M106" s="4"/>
      <c r="N106" s="4"/>
      <c r="O106" s="4"/>
    </row>
    <row r="107" spans="2:15" s="2" customFormat="1" x14ac:dyDescent="0.25">
      <c r="B107" s="126"/>
      <c r="K107" s="4"/>
      <c r="L107" s="4"/>
      <c r="M107" s="4"/>
      <c r="N107" s="4"/>
      <c r="O107" s="4"/>
    </row>
    <row r="108" spans="2:15" s="2" customFormat="1" x14ac:dyDescent="0.25">
      <c r="B108" s="126"/>
      <c r="K108" s="4"/>
      <c r="L108" s="4"/>
      <c r="M108" s="4"/>
      <c r="N108" s="4"/>
      <c r="O108" s="4"/>
    </row>
  </sheetData>
  <sheetProtection algorithmName="SHA-512" hashValue="UjsFNpCuMeMt/Zn4OJsjwQV6CfNPcMJIDpzKlP4IZmDlZQM2u/04Ey4Q7uVu6zr+pbm3rjf8F7BiOZCzUb4OWA==" saltValue="ALAu3FP+7yApkCz5csTMvg==" spinCount="100000" sheet="1" selectLockedCells="1"/>
  <mergeCells count="35">
    <mergeCell ref="A62:O62"/>
    <mergeCell ref="A61:O61"/>
    <mergeCell ref="A60:O60"/>
    <mergeCell ref="A59:O59"/>
    <mergeCell ref="B55:C55"/>
    <mergeCell ref="A2:A5"/>
    <mergeCell ref="B2:M2"/>
    <mergeCell ref="N2:O2"/>
    <mergeCell ref="B3:M3"/>
    <mergeCell ref="N3:O3"/>
    <mergeCell ref="B4:M5"/>
    <mergeCell ref="N4:O4"/>
    <mergeCell ref="N5:O5"/>
    <mergeCell ref="M11:N11"/>
    <mergeCell ref="M9:N9"/>
    <mergeCell ref="K9:L9"/>
    <mergeCell ref="K11:L11"/>
    <mergeCell ref="F11:I11"/>
    <mergeCell ref="A44:K52"/>
    <mergeCell ref="F9:I9"/>
    <mergeCell ref="B54:C54"/>
    <mergeCell ref="A9:B11"/>
    <mergeCell ref="D9:E9"/>
    <mergeCell ref="D11:E11"/>
    <mergeCell ref="A43:K43"/>
    <mergeCell ref="L52:N52"/>
    <mergeCell ref="L51:N51"/>
    <mergeCell ref="L50:N50"/>
    <mergeCell ref="L49:N49"/>
    <mergeCell ref="L48:N48"/>
    <mergeCell ref="L47:N47"/>
    <mergeCell ref="L46:N46"/>
    <mergeCell ref="L45:N45"/>
    <mergeCell ref="L44:N44"/>
    <mergeCell ref="L43:N4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G14:G42</xm:sqref>
        </x14:dataValidation>
        <x14:dataValidation type="list" allowBlank="1" showInputMessage="1" showErrorMessage="1" xr:uid="{00000000-0002-0000-0000-000008000000}">
          <x14:formula1>
            <xm:f>Cálculos!$F$7:$F$8</xm:f>
          </x14:formula1>
          <xm:sqref>I14:I42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2025-03-12T20:36:03Z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