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1840" windowHeight="13140"/>
  </bookViews>
  <sheets>
    <sheet name="Hoja1" sheetId="1" r:id="rId1"/>
    <sheet name="Hoja2" sheetId="2" state="hidden" r:id="rId2"/>
  </sheets>
  <definedNames>
    <definedName name="_xlnm.Print_Area" localSheetId="0">Hoja1!$A$1:$O$41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 i="1" l="1"/>
  <c r="N23" i="1" s="1"/>
  <c r="H21" i="1"/>
  <c r="K21" i="1" s="1"/>
  <c r="J21" i="1"/>
  <c r="L21" i="1"/>
  <c r="M21" i="1"/>
  <c r="N21" i="1"/>
  <c r="O21" i="1"/>
  <c r="H22" i="1"/>
  <c r="J22" i="1"/>
  <c r="K22" i="1"/>
  <c r="L22" i="1"/>
  <c r="N22" i="1"/>
  <c r="H23" i="1"/>
  <c r="K23" i="1" s="1"/>
  <c r="J23" i="1"/>
  <c r="J20" i="1"/>
  <c r="H20" i="1"/>
  <c r="M23" i="1" l="1"/>
  <c r="O23" i="1"/>
  <c r="M22" i="1"/>
  <c r="O22" i="1" s="1"/>
  <c r="L20" i="1"/>
  <c r="N20" i="1" s="1"/>
  <c r="K20" i="1"/>
  <c r="M20" i="1" l="1"/>
  <c r="O20" i="1" s="1"/>
  <c r="O25" i="1"/>
  <c r="O28" i="1" s="1"/>
  <c r="O31" i="1" l="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<sst xmlns="http://schemas.openxmlformats.org/spreadsheetml/2006/main" count="53" uniqueCount="49">
  <si>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</si>
  <si>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</si>
  <si>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</si>
  <si>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</si>
  <si>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</si>
  <si>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</si>
  <si>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</si>
  <si>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</si>
  <si>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</si>
  <si>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</si>
  <si>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</si>
  <si>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</si>
  <si>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</si>
  <si>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</si>
  <si>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</si>
  <si>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</si>
  <si>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</si>
  <si>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</si>
  <si>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</si>
  <si>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</si>
  <si>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</si>
  <si>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</si>
  <si>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</si>
  <si>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</si>
  <si>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</si>
  <si>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</si>
  <si>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</si>
  <si>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</si>
  <si>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</si>
  <si>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</si>
  <si>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</si>
  <si>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</si>
  <si>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</si>
  <si>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</si>
  <si>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</si>
  <si>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</si>
  <si>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</si>
  <si>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</si>
  <si>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</si>
  <si>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</si>
  <si>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</si>
  <si>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</si>
  <si>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</si>
  <si>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</si>
  <si>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</si>
  <si>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Banda con Sensor de frecuencia cardíaca pectoral con las
siguientes especificaciones:
- Compatibilidad con dispositivos móviles iOS: iPhone 5 y
posterior, con iOS 11 o posterior; dispositivos móviles Android
con capacidad Bluetooth 4.0 y Android 5.0 o posterior
-Tipo de conectividad: Bluetooth, ANT+ y 5 kHz
-Temperatura de funcionamiento: 14.0 °F a +122.0 °F / 14 °F a
122 °F
- color: Negro
-Aprueba de agua</t>
  </si>
  <si>
    <t>Reloj deportivo avanzado con GPS con las siguientes
especificaciones:
- Tamaño: 1,0 a 1,8 Pulgadas
-Tecnología de conectividad: GPS
-Tipo de monaje: Soporte de muñeca
-Tipo de bateria: Batería recargable de polímero de litio de
superior a 200 mAh
- Aprueba de agua
-Temperatura de funcionamiento: De -10 °C a +50 °C / de 14 °F
a 122 °F
-Color: a definir
-Capacidad de memoria: &gt;30 horas de entrenamiento con GPS</t>
  </si>
  <si>
    <t>Electrodos EMG
Hipoalergénicos
No reutilizable
Excelente conductividad
Fuerte adhesión
Paquete x 50 unidades</t>
  </si>
  <si>
    <t>Pack compuesto por 1 bote de 25 Tiras reactivas medidoras
para Lactate Plus, deben ser compatibles al equipo medico
Marca del medidor de lactato: Lactate Scout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</si>
</sst>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70" zoomScaleNormal="70"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65.75" customHeight="1" x14ac:dyDescent="0.25">
      <c r="A20" s="32">
        <v>1</v>
      </c>
      <c r="B20" s="24" t="s">
        <v>45</v>
      </c>
      <c r="C20" s="33"/>
      <c r="D20" s="25">
        <v>4</v>
      </c>
      <c r="E20" s="34" t="s">
        <v>44</v>
      </c>
      <c r="F20" s="35"/>
      <c r="G20" s="28"/>
      <c r="H20" s="1">
        <f>ROUND(F20*G20,0)</f>
        <v>0</v>
      </c>
      <c r="I20" s="28"/>
      <c r="J20" s="1">
        <f>ROUND(F20*I20,0)</f>
        <v>0</v>
      </c>
      <c r="K20" s="1">
        <f t="shared" ref="K20:K23" si="0">ROUND(F20+H20+J20,0)</f>
        <v>0</v>
      </c>
      <c r="L20" s="1">
        <f t="shared" ref="L20:L23" si="1">ROUND(F20*D20,0)</f>
        <v>0</v>
      </c>
      <c r="M20" s="1">
        <f t="shared" ref="M20:M23" si="2">ROUND(L20*G20,0)</f>
        <v>0</v>
      </c>
      <c r="N20" s="1">
        <f t="shared" ref="N20:N23" si="3">ROUND(L20*I20,0)</f>
        <v>0</v>
      </c>
      <c r="O20" s="2">
        <f t="shared" ref="O20:O23" si="4">ROUND(L20+N20+M20,0)</f>
        <v>0</v>
      </c>
    </row>
    <row r="21" spans="1:15" s="23" customFormat="1" ht="180" customHeight="1" x14ac:dyDescent="0.25">
      <c r="A21" s="32">
        <v>2</v>
      </c>
      <c r="B21" s="24" t="s">
        <v>46</v>
      </c>
      <c r="C21" s="33"/>
      <c r="D21" s="25">
        <v>1</v>
      </c>
      <c r="E21" s="34" t="s">
        <v>44</v>
      </c>
      <c r="F21" s="35"/>
      <c r="G21" s="28"/>
      <c r="H21" s="1">
        <f t="shared" ref="H21:H23" si="5">ROUND(F21*G21,0)</f>
        <v>0</v>
      </c>
      <c r="I21" s="28"/>
      <c r="J21" s="1">
        <f t="shared" ref="J21:J23" si="6">ROUND(F21*I21,0)</f>
        <v>0</v>
      </c>
      <c r="K21" s="1">
        <f t="shared" ref="K21:K23" si="7">ROUND(F21+H21+J21,0)</f>
        <v>0</v>
      </c>
      <c r="L21" s="1">
        <f t="shared" ref="L21:L23" si="8">ROUND(F21*D21,0)</f>
        <v>0</v>
      </c>
      <c r="M21" s="1">
        <f t="shared" ref="M21:M23" si="9">ROUND(L21*G21,0)</f>
        <v>0</v>
      </c>
      <c r="N21" s="1">
        <f t="shared" ref="N21:N23" si="10">ROUND(L21*I21,0)</f>
        <v>0</v>
      </c>
      <c r="O21" s="2">
        <f t="shared" ref="O21:O23" si="11">ROUND(L21+N21+M21,0)</f>
        <v>0</v>
      </c>
    </row>
    <row r="22" spans="1:15" s="23" customFormat="1" ht="92.25" customHeight="1" x14ac:dyDescent="0.25">
      <c r="A22" s="32">
        <v>3</v>
      </c>
      <c r="B22" s="24" t="s">
        <v>47</v>
      </c>
      <c r="C22" s="33"/>
      <c r="D22" s="25">
        <v>2</v>
      </c>
      <c r="E22" s="34" t="s">
        <v>44</v>
      </c>
      <c r="F22" s="35"/>
      <c r="G22" s="28"/>
      <c r="H22" s="1">
        <f t="shared" si="5"/>
        <v>0</v>
      </c>
      <c r="I22" s="28"/>
      <c r="J22" s="1">
        <f t="shared" si="6"/>
        <v>0</v>
      </c>
      <c r="K22" s="1">
        <f t="shared" si="7"/>
        <v>0</v>
      </c>
      <c r="L22" s="1">
        <f t="shared" si="8"/>
        <v>0</v>
      </c>
      <c r="M22" s="1">
        <f t="shared" si="9"/>
        <v>0</v>
      </c>
      <c r="N22" s="1">
        <f t="shared" si="10"/>
        <v>0</v>
      </c>
      <c r="O22" s="2">
        <f t="shared" si="11"/>
        <v>0</v>
      </c>
    </row>
    <row r="23" spans="1:15" s="23" customFormat="1" ht="75" customHeight="1" x14ac:dyDescent="0.25">
      <c r="A23" s="32">
        <v>4</v>
      </c>
      <c r="B23" s="24" t="s">
        <v>48</v>
      </c>
      <c r="C23" s="33"/>
      <c r="D23" s="25">
        <v>4</v>
      </c>
      <c r="E23" s="34" t="s">
        <v>44</v>
      </c>
      <c r="F23" s="35"/>
      <c r="G23" s="28"/>
      <c r="H23" s="1">
        <f t="shared" si="5"/>
        <v>0</v>
      </c>
      <c r="I23" s="28"/>
      <c r="J23" s="1">
        <f t="shared" si="6"/>
        <v>0</v>
      </c>
      <c r="K23" s="1">
        <f t="shared" si="7"/>
        <v>0</v>
      </c>
      <c r="L23" s="1">
        <f>ROUND(F23*D23,0)</f>
        <v>0</v>
      </c>
      <c r="M23" s="1">
        <f t="shared" si="9"/>
        <v>0</v>
      </c>
      <c r="N23" s="1">
        <f t="shared" si="10"/>
        <v>0</v>
      </c>
      <c r="O23" s="2">
        <f t="shared" si="11"/>
        <v>0</v>
      </c>
    </row>
    <row r="24" spans="1:15" s="23" customFormat="1" ht="42" customHeight="1" thickBot="1" x14ac:dyDescent="0.25">
      <c r="A24" s="19"/>
      <c r="B24" s="69"/>
      <c r="C24" s="69"/>
      <c r="D24" s="69"/>
      <c r="E24" s="69"/>
      <c r="F24" s="69"/>
      <c r="G24" s="69"/>
      <c r="H24" s="69"/>
      <c r="I24" s="69"/>
      <c r="J24" s="69"/>
      <c r="K24" s="69"/>
      <c r="L24" s="69"/>
      <c r="M24" s="70" t="s">
        <v>35</v>
      </c>
      <c r="N24" s="70"/>
      <c r="O24" s="31">
        <f>SUMIF(G:G,0%,L:L)</f>
        <v>0</v>
      </c>
    </row>
    <row r="25" spans="1:15" s="23" customFormat="1" ht="39" customHeight="1" thickBot="1" x14ac:dyDescent="0.25">
      <c r="A25" s="58" t="s">
        <v>24</v>
      </c>
      <c r="B25" s="59"/>
      <c r="C25" s="59"/>
      <c r="D25" s="59"/>
      <c r="E25" s="59"/>
      <c r="F25" s="59"/>
      <c r="G25" s="59"/>
      <c r="H25" s="59"/>
      <c r="I25" s="59"/>
      <c r="J25" s="59"/>
      <c r="K25" s="59"/>
      <c r="L25" s="59"/>
      <c r="M25" s="71" t="s">
        <v>10</v>
      </c>
      <c r="N25" s="71"/>
      <c r="O25" s="4">
        <f>SUMIF(G:G,5%,L:L)</f>
        <v>0</v>
      </c>
    </row>
    <row r="26" spans="1:15" s="23" customFormat="1" ht="30" customHeight="1" x14ac:dyDescent="0.2">
      <c r="A26" s="54" t="s">
        <v>42</v>
      </c>
      <c r="B26" s="55"/>
      <c r="C26" s="55"/>
      <c r="D26" s="55"/>
      <c r="E26" s="55"/>
      <c r="F26" s="55"/>
      <c r="G26" s="55"/>
      <c r="H26" s="55"/>
      <c r="I26" s="55"/>
      <c r="J26" s="55"/>
      <c r="K26" s="55"/>
      <c r="L26" s="56"/>
      <c r="M26" s="71" t="s">
        <v>11</v>
      </c>
      <c r="N26" s="71"/>
      <c r="O26" s="4">
        <f>SUMIF(G:G,19%,L:L)</f>
        <v>0</v>
      </c>
    </row>
    <row r="27" spans="1:15" s="23" customFormat="1" ht="30" customHeight="1" x14ac:dyDescent="0.2">
      <c r="A27" s="57"/>
      <c r="B27" s="57"/>
      <c r="C27" s="57"/>
      <c r="D27" s="57"/>
      <c r="E27" s="57"/>
      <c r="F27" s="57"/>
      <c r="G27" s="57"/>
      <c r="H27" s="57"/>
      <c r="I27" s="57"/>
      <c r="J27" s="57"/>
      <c r="K27" s="57"/>
      <c r="L27" s="57"/>
      <c r="M27" s="36" t="s">
        <v>7</v>
      </c>
      <c r="N27" s="37"/>
      <c r="O27" s="5">
        <f>SUM(O24:O26)</f>
        <v>0</v>
      </c>
    </row>
    <row r="28" spans="1:15" s="23" customFormat="1" ht="30" customHeight="1" x14ac:dyDescent="0.2">
      <c r="A28" s="57"/>
      <c r="B28" s="57"/>
      <c r="C28" s="57"/>
      <c r="D28" s="57"/>
      <c r="E28" s="57"/>
      <c r="F28" s="57"/>
      <c r="G28" s="57"/>
      <c r="H28" s="57"/>
      <c r="I28" s="57"/>
      <c r="J28" s="57"/>
      <c r="K28" s="57"/>
      <c r="L28" s="57"/>
      <c r="M28" s="72" t="s">
        <v>12</v>
      </c>
      <c r="N28" s="73"/>
      <c r="O28" s="6">
        <f>ROUND(O25*5%,0)</f>
        <v>0</v>
      </c>
    </row>
    <row r="29" spans="1:15" s="23" customFormat="1" ht="30" customHeight="1" x14ac:dyDescent="0.2">
      <c r="A29" s="57"/>
      <c r="B29" s="57"/>
      <c r="C29" s="57"/>
      <c r="D29" s="57"/>
      <c r="E29" s="57"/>
      <c r="F29" s="57"/>
      <c r="G29" s="57"/>
      <c r="H29" s="57"/>
      <c r="I29" s="57"/>
      <c r="J29" s="57"/>
      <c r="K29" s="57"/>
      <c r="L29" s="57"/>
      <c r="M29" s="72" t="s">
        <v>13</v>
      </c>
      <c r="N29" s="73"/>
      <c r="O29" s="4">
        <f>ROUND(O26*19%,0)</f>
        <v>0</v>
      </c>
    </row>
    <row r="30" spans="1:15" s="23" customFormat="1" ht="30" customHeight="1" x14ac:dyDescent="0.2">
      <c r="A30" s="57"/>
      <c r="B30" s="57"/>
      <c r="C30" s="57"/>
      <c r="D30" s="57"/>
      <c r="E30" s="57"/>
      <c r="F30" s="57"/>
      <c r="G30" s="57"/>
      <c r="H30" s="57"/>
      <c r="I30" s="57"/>
      <c r="J30" s="57"/>
      <c r="K30" s="57"/>
      <c r="L30" s="57"/>
      <c r="M30" s="36" t="s">
        <v>14</v>
      </c>
      <c r="N30" s="37"/>
      <c r="O30" s="5">
        <f>SUM(O28:O29)</f>
        <v>0</v>
      </c>
    </row>
    <row r="31" spans="1:15" s="23" customFormat="1" ht="30" customHeight="1" x14ac:dyDescent="0.2">
      <c r="A31" s="57"/>
      <c r="B31" s="57"/>
      <c r="C31" s="57"/>
      <c r="D31" s="57"/>
      <c r="E31" s="57"/>
      <c r="F31" s="57"/>
      <c r="G31" s="57"/>
      <c r="H31" s="57"/>
      <c r="I31" s="57"/>
      <c r="J31" s="57"/>
      <c r="K31" s="57"/>
      <c r="L31" s="57"/>
      <c r="M31" s="40" t="s">
        <v>33</v>
      </c>
      <c r="N31" s="41"/>
      <c r="O31" s="4">
        <f>SUMIF(I:I,8%,N:N)</f>
        <v>0</v>
      </c>
    </row>
    <row r="32" spans="1:15" s="23" customFormat="1" ht="37.5" customHeight="1" x14ac:dyDescent="0.2">
      <c r="A32" s="57"/>
      <c r="B32" s="57"/>
      <c r="C32" s="57"/>
      <c r="D32" s="57"/>
      <c r="E32" s="57"/>
      <c r="F32" s="57"/>
      <c r="G32" s="57"/>
      <c r="H32" s="57"/>
      <c r="I32" s="57"/>
      <c r="J32" s="57"/>
      <c r="K32" s="57"/>
      <c r="L32" s="57"/>
      <c r="M32" s="38" t="s">
        <v>32</v>
      </c>
      <c r="N32" s="39"/>
      <c r="O32" s="5">
        <f>SUM(O31)</f>
        <v>0</v>
      </c>
    </row>
    <row r="33" spans="1:15" s="23" customFormat="1" ht="44.25" customHeight="1" x14ac:dyDescent="0.2">
      <c r="A33" s="57"/>
      <c r="B33" s="57"/>
      <c r="C33" s="57"/>
      <c r="D33" s="57"/>
      <c r="E33" s="57"/>
      <c r="F33" s="57"/>
      <c r="G33" s="57"/>
      <c r="H33" s="57"/>
      <c r="I33" s="57"/>
      <c r="J33" s="57"/>
      <c r="K33" s="57"/>
      <c r="L33" s="57"/>
      <c r="M33" s="38" t="s">
        <v>15</v>
      </c>
      <c r="N33" s="39"/>
      <c r="O33" s="5">
        <f>+O27+O30+O32</f>
        <v>0</v>
      </c>
    </row>
    <row r="36" spans="1:15" x14ac:dyDescent="0.25">
      <c r="B36" s="30"/>
      <c r="C36" s="30"/>
    </row>
    <row r="37" spans="1:15" x14ac:dyDescent="0.25">
      <c r="B37" s="67"/>
      <c r="C37" s="67"/>
    </row>
    <row r="38" spans="1:15" ht="15.75" thickBot="1" x14ac:dyDescent="0.3">
      <c r="B38" s="68"/>
      <c r="C38" s="68"/>
    </row>
    <row r="39" spans="1:15" x14ac:dyDescent="0.25">
      <c r="B39" s="61" t="s">
        <v>20</v>
      </c>
      <c r="C39" s="61"/>
    </row>
    <row r="41" spans="1:15" x14ac:dyDescent="0.25">
      <c r="A41" s="26" t="s">
        <v>43</v>
      </c>
    </row>
  </sheetData>
  <sheetProtection algorithmName="SHA-512" hashValue="aFB556w9p8NZPwfsHm/ZEjwWXVqua5I8Wn1yaAIoA5rbjzaEFeiH9NTOzzA+Y6JT4B9XN95MgfMSx7U4HhehLg==" saltValue="TWiazov0SmtIv0TgDhi38g==" spinCount="100000" sheet="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OFICINA DE COMPRAS</cp:lastModifiedBy>
  <cp:lastPrinted>2022-01-27T18:55:46Z</cp:lastPrinted>
  <dcterms:created xsi:type="dcterms:W3CDTF">2017-04-28T13:22:52Z</dcterms:created>
  <dcterms:modified xsi:type="dcterms:W3CDTF">2023-09-19T14:20:52Z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