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HERRAMIENTAS\PUBLICAR\"/>
    </mc:Choice>
  </mc:AlternateContent>
  <workbookProtection workbookAlgorithmName="SHA-512" workbookHashValue="/4hyfpf8r4dQRN1jc5FRHWEnr7XC4UtxXSXriUzvieZueh7kGd5iT7IOQTfHy9KdWRpdxeN9+rZrsjfRhhPedA==" workbookSaltValue="AGp9XeItuhD34DOnMJ6XUA==" workbookSpinCount="100000" lockStructure="1"/>
  <bookViews>
    <workbookView xWindow="0" yWindow="0" windowWidth="21600" windowHeight="9600"/>
  </bookViews>
  <sheets>
    <sheet name="Hoja1" sheetId="1" r:id="rId1"/>
    <sheet name="Hoja2" sheetId="2" state="hidden"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J22" i="1"/>
  <c r="K22" i="1" s="1"/>
  <c r="L22" i="1"/>
  <c r="M22" i="1" s="1"/>
  <c r="H23" i="1"/>
  <c r="J23" i="1"/>
  <c r="L23" i="1"/>
  <c r="N23" i="1" s="1"/>
  <c r="H24" i="1"/>
  <c r="J24" i="1"/>
  <c r="L24" i="1"/>
  <c r="N24" i="1" s="1"/>
  <c r="K24" i="1" l="1"/>
  <c r="K23" i="1"/>
  <c r="M23" i="1"/>
  <c r="O23" i="1" s="1"/>
  <c r="M24" i="1"/>
  <c r="O24" i="1" s="1"/>
  <c r="N22" i="1"/>
  <c r="O22" i="1" s="1"/>
  <c r="H20" i="1"/>
  <c r="J20" i="1"/>
  <c r="L20" i="1"/>
  <c r="M20" i="1" s="1"/>
  <c r="K20" i="1" l="1"/>
  <c r="N20" i="1"/>
  <c r="O20" i="1" s="1"/>
  <c r="O27" i="1"/>
  <c r="L21" i="1"/>
  <c r="M21" i="1" s="1"/>
  <c r="L25" i="1"/>
  <c r="M25" i="1" s="1"/>
  <c r="J21" i="1"/>
  <c r="J25" i="1"/>
  <c r="H21" i="1"/>
  <c r="H25" i="1"/>
  <c r="K25" i="1" s="1"/>
  <c r="K21" i="1" l="1"/>
  <c r="N25" i="1"/>
  <c r="O25" i="1" s="1"/>
  <c r="N21" i="1"/>
  <c r="O21" i="1" s="1"/>
  <c r="O30" i="1" l="1"/>
  <c r="O33" i="1" l="1"/>
  <c r="O26" i="1"/>
  <c r="O34" i="1" l="1"/>
  <c r="O28" i="1" l="1"/>
  <c r="O31" i="1" l="1"/>
  <c r="O32" i="1" s="1"/>
  <c r="O29" i="1"/>
  <c r="O3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<sst xmlns="http://schemas.openxmlformats.org/spreadsheetml/2006/main" count="57" uniqueCount="51">
  <si>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</si>
  <si>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</si>
  <si>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</si>
  <si>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</si>
  <si>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</si>
  <si>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</si>
  <si>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</si>
  <si>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</si>
  <si>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</si>
  <si>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</si>
  <si>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</si>
  <si>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</si>
  <si>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</si>
  <si>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</si>
  <si>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</si>
  <si>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</si>
  <si>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</si>
  <si>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</si>
  <si>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</si>
  <si>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</si>
  <si>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</si>
  <si>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</si>
  <si>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</si>
  <si>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</si>
  <si>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</si>
  <si>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</si>
  <si>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</si>
  <si>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</si>
  <si>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</si>
  <si>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</si>
  <si>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</si>
  <si>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</si>
  <si>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</si>
  <si>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</si>
  <si>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</si>
  <si>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</si>
  <si>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</si>
  <si>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</si>
  <si>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</si>
  <si>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</si>
  <si>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</si>
  <si>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</si>
  <si>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</si>
  <si>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</si>
  <si>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</si>
  <si>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Mantenimiento preventivo guadaña STIHL FS 450, consistente en: * Descarbonada * Empaques de motor * Empaques de carburador * Bujía * Filtro de combustible * Filtro de aire * Mangueras * Rodamientos de transmisión * Retenedor de transmisión * Costo mano de obra</t>
  </si>
  <si>
    <t>Mantenimiento preventivo motosierra STIHL MS 382, consistente en: * Descarbonada * Kit de empaques * Kit empaquetadura carburador * Bujía * Filtro de combustible  * Mangueras de combustible * Costo mano obra</t>
  </si>
  <si>
    <t>Mantenimiento preventivo motosierra STIHL MS 103, consistente en: * Descarbonada * Juego de empaques * Bujía * Empaquetadura carburador * Filtro de combustible * Mangueras * Costo mano obra</t>
  </si>
  <si>
    <t>Mantenimiento preventivo motosierra STIHL MS 170, consistente en: * Descarbonada * Empaque de motor * Empaquetadura de carburador * Bujía * Filtro de combustible * Mangueras de combustible * Empaquetadura de silenciador * Costo mano obra</t>
  </si>
  <si>
    <t>Mantenimiento preventivo corta setos STIHL HS 45, consistente en: * Descarbonada * Juego de empaques * Juego de empaquetadura y carburador * Bujía * Filtro de aire * Filtro de Combustible * Mangueras de combustible * Costo mano de obra</t>
  </si>
  <si>
    <t>Bolsa fija por valor de un millon de pesos M/cte $1.000.000  (Incluyendo IVA) para repuestos nuevos incluida su instalación para las herramientas de la Universidad de Cundinamarca Seccional Girardot, que se puedan requerir en caso de realizar mantenimientos correctivos previa autorización del supervisor del contrato, se verificara que los repuestos y piezas a adquirir esten dentro de los precios de mercado y se deberá dar garantia minima de un año sobre las piezas o elementos cambiados.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</si>
</sst>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5" xfId="0" applyFont="1" applyFill="1" applyBorder="1" applyAlignment="1" applyProtection="1">
      <alignment wrapText="1" shrinkToFit="1"/>
      <protection locked="0"/>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topLeftCell="B1"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8"/>
      <c r="J12" s="28"/>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71.25" x14ac:dyDescent="0.2">
      <c r="A20" s="31">
        <v>1</v>
      </c>
      <c r="B20" s="73" t="s">
        <v>45</v>
      </c>
      <c r="C20" s="33"/>
      <c r="D20" s="34">
        <v>1</v>
      </c>
      <c r="E20" s="34" t="s">
        <v>44</v>
      </c>
      <c r="F20" s="32"/>
      <c r="G20" s="27">
        <v>0</v>
      </c>
      <c r="H20" s="1">
        <f t="shared" ref="H20:H25" si="0">+ROUND(F20*G20,0)</f>
        <v>0</v>
      </c>
      <c r="I20" s="27">
        <v>0</v>
      </c>
      <c r="J20" s="1">
        <f t="shared" ref="J20:J25" si="1">ROUND(F20*I20,0)</f>
        <v>0</v>
      </c>
      <c r="K20" s="1">
        <f t="shared" ref="K20:K25" si="2">ROUND(F20+H20+J20,0)</f>
        <v>0</v>
      </c>
      <c r="L20" s="1">
        <f t="shared" ref="L20:L25" si="3">ROUND(F20*D20,0)</f>
        <v>0</v>
      </c>
      <c r="M20" s="1">
        <f t="shared" ref="M20:M25" si="4">ROUND(L20*G20,0)</f>
        <v>0</v>
      </c>
      <c r="N20" s="1">
        <f>ROUND(L20*I20,0)</f>
        <v>0</v>
      </c>
      <c r="O20" s="2">
        <f>ROUND(L20+N20+M20,0)</f>
        <v>0</v>
      </c>
    </row>
    <row r="21" spans="1:15" s="24" customFormat="1" ht="57" x14ac:dyDescent="0.2">
      <c r="A21" s="31">
        <v>2</v>
      </c>
      <c r="B21" s="73" t="s">
        <v>46</v>
      </c>
      <c r="C21" s="33"/>
      <c r="D21" s="34">
        <v>1</v>
      </c>
      <c r="E21" s="34" t="s">
        <v>44</v>
      </c>
      <c r="F21" s="32"/>
      <c r="G21" s="27">
        <v>0</v>
      </c>
      <c r="H21" s="1">
        <f t="shared" si="0"/>
        <v>0</v>
      </c>
      <c r="I21" s="27">
        <v>0</v>
      </c>
      <c r="J21" s="1">
        <f t="shared" si="1"/>
        <v>0</v>
      </c>
      <c r="K21" s="1">
        <f t="shared" si="2"/>
        <v>0</v>
      </c>
      <c r="L21" s="1">
        <f t="shared" si="3"/>
        <v>0</v>
      </c>
      <c r="M21" s="1">
        <f t="shared" si="4"/>
        <v>0</v>
      </c>
      <c r="N21" s="1">
        <f t="shared" ref="N21:N25" si="5">ROUND(L21*I21,0)</f>
        <v>0</v>
      </c>
      <c r="O21" s="2">
        <f t="shared" ref="O21:O25" si="6">ROUND(L21+N21+M21,0)</f>
        <v>0</v>
      </c>
    </row>
    <row r="22" spans="1:15" s="24" customFormat="1" ht="57" x14ac:dyDescent="0.2">
      <c r="A22" s="31"/>
      <c r="B22" s="73" t="s">
        <v>47</v>
      </c>
      <c r="C22" s="33"/>
      <c r="D22" s="34">
        <v>1</v>
      </c>
      <c r="E22" s="34" t="s">
        <v>44</v>
      </c>
      <c r="F22" s="32"/>
      <c r="G22" s="27">
        <v>0</v>
      </c>
      <c r="H22" s="1">
        <f t="shared" ref="H22:H24" si="7">+ROUND(F22*G22,0)</f>
        <v>0</v>
      </c>
      <c r="I22" s="27">
        <v>0</v>
      </c>
      <c r="J22" s="1">
        <f t="shared" ref="J22:J24" si="8">ROUND(F22*I22,0)</f>
        <v>0</v>
      </c>
      <c r="K22" s="1">
        <f t="shared" ref="K22:K24" si="9">ROUND(F22+H22+J22,0)</f>
        <v>0</v>
      </c>
      <c r="L22" s="1">
        <f t="shared" ref="L22:L24" si="10">ROUND(F22*D22,0)</f>
        <v>0</v>
      </c>
      <c r="M22" s="1">
        <f t="shared" ref="M22:M24" si="11">ROUND(L22*G22,0)</f>
        <v>0</v>
      </c>
      <c r="N22" s="1">
        <f t="shared" ref="N22:N24" si="12">ROUND(L22*I22,0)</f>
        <v>0</v>
      </c>
      <c r="O22" s="2">
        <f t="shared" ref="O22:O24" si="13">ROUND(L22+N22+M22,0)</f>
        <v>0</v>
      </c>
    </row>
    <row r="23" spans="1:15" s="24" customFormat="1" ht="71.25" x14ac:dyDescent="0.2">
      <c r="A23" s="31"/>
      <c r="B23" s="73" t="s">
        <v>48</v>
      </c>
      <c r="C23" s="33"/>
      <c r="D23" s="34">
        <v>1</v>
      </c>
      <c r="E23" s="34" t="s">
        <v>44</v>
      </c>
      <c r="F23" s="32"/>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71.25" x14ac:dyDescent="0.2">
      <c r="A24" s="31"/>
      <c r="B24" s="73" t="s">
        <v>49</v>
      </c>
      <c r="C24" s="33"/>
      <c r="D24" s="34">
        <v>1</v>
      </c>
      <c r="E24" s="34" t="s">
        <v>44</v>
      </c>
      <c r="F24" s="32"/>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128.25" x14ac:dyDescent="0.2">
      <c r="A25" s="31">
        <v>3</v>
      </c>
      <c r="B25" s="73" t="s">
        <v>50</v>
      </c>
      <c r="C25" s="33"/>
      <c r="D25" s="34">
        <v>1</v>
      </c>
      <c r="E25" s="34" t="s">
        <v>44</v>
      </c>
      <c r="F25" s="32"/>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42" customHeight="1" thickBot="1" x14ac:dyDescent="0.25">
      <c r="A26" s="19"/>
      <c r="B26" s="53"/>
      <c r="C26" s="53"/>
      <c r="D26" s="53"/>
      <c r="E26" s="53"/>
      <c r="F26" s="53"/>
      <c r="G26" s="53"/>
      <c r="H26" s="53"/>
      <c r="I26" s="53"/>
      <c r="J26" s="53"/>
      <c r="K26" s="53"/>
      <c r="L26" s="53"/>
      <c r="M26" s="54" t="s">
        <v>35</v>
      </c>
      <c r="N26" s="54"/>
      <c r="O26" s="30">
        <f>SUMIF(G:G,0%,L:L)</f>
        <v>0</v>
      </c>
    </row>
    <row r="27" spans="1:15" s="24" customFormat="1" ht="39" customHeight="1" thickBot="1" x14ac:dyDescent="0.25">
      <c r="A27" s="39" t="s">
        <v>24</v>
      </c>
      <c r="B27" s="40"/>
      <c r="C27" s="40"/>
      <c r="D27" s="40"/>
      <c r="E27" s="40"/>
      <c r="F27" s="40"/>
      <c r="G27" s="40"/>
      <c r="H27" s="40"/>
      <c r="I27" s="40"/>
      <c r="J27" s="40"/>
      <c r="K27" s="40"/>
      <c r="L27" s="40"/>
      <c r="M27" s="55" t="s">
        <v>10</v>
      </c>
      <c r="N27" s="55"/>
      <c r="O27" s="4">
        <f>SUMIF(G:G,5%,L:L)</f>
        <v>0</v>
      </c>
    </row>
    <row r="28" spans="1:15" s="24" customFormat="1" ht="30" customHeight="1" x14ac:dyDescent="0.2">
      <c r="A28" s="35" t="s">
        <v>42</v>
      </c>
      <c r="B28" s="36"/>
      <c r="C28" s="36"/>
      <c r="D28" s="36"/>
      <c r="E28" s="36"/>
      <c r="F28" s="36"/>
      <c r="G28" s="36"/>
      <c r="H28" s="36"/>
      <c r="I28" s="36"/>
      <c r="J28" s="36"/>
      <c r="K28" s="36"/>
      <c r="L28" s="37"/>
      <c r="M28" s="55" t="s">
        <v>11</v>
      </c>
      <c r="N28" s="55"/>
      <c r="O28" s="4">
        <f>SUMIF(G:G,19%,L:L)</f>
        <v>0</v>
      </c>
    </row>
    <row r="29" spans="1:15" s="24" customFormat="1" ht="30" customHeight="1" x14ac:dyDescent="0.2">
      <c r="A29" s="38"/>
      <c r="B29" s="38"/>
      <c r="C29" s="38"/>
      <c r="D29" s="38"/>
      <c r="E29" s="38"/>
      <c r="F29" s="38"/>
      <c r="G29" s="38"/>
      <c r="H29" s="38"/>
      <c r="I29" s="38"/>
      <c r="J29" s="38"/>
      <c r="K29" s="38"/>
      <c r="L29" s="38"/>
      <c r="M29" s="56" t="s">
        <v>7</v>
      </c>
      <c r="N29" s="57"/>
      <c r="O29" s="5">
        <f>SUM(O26:O28)</f>
        <v>0</v>
      </c>
    </row>
    <row r="30" spans="1:15" s="24" customFormat="1" ht="30" customHeight="1" x14ac:dyDescent="0.2">
      <c r="A30" s="38"/>
      <c r="B30" s="38"/>
      <c r="C30" s="38"/>
      <c r="D30" s="38"/>
      <c r="E30" s="38"/>
      <c r="F30" s="38"/>
      <c r="G30" s="38"/>
      <c r="H30" s="38"/>
      <c r="I30" s="38"/>
      <c r="J30" s="38"/>
      <c r="K30" s="38"/>
      <c r="L30" s="38"/>
      <c r="M30" s="58" t="s">
        <v>12</v>
      </c>
      <c r="N30" s="59"/>
      <c r="O30" s="6">
        <f>ROUND(O27*5%,0)</f>
        <v>0</v>
      </c>
    </row>
    <row r="31" spans="1:15" s="24" customFormat="1" ht="30" customHeight="1" x14ac:dyDescent="0.2">
      <c r="A31" s="38"/>
      <c r="B31" s="38"/>
      <c r="C31" s="38"/>
      <c r="D31" s="38"/>
      <c r="E31" s="38"/>
      <c r="F31" s="38"/>
      <c r="G31" s="38"/>
      <c r="H31" s="38"/>
      <c r="I31" s="38"/>
      <c r="J31" s="38"/>
      <c r="K31" s="38"/>
      <c r="L31" s="38"/>
      <c r="M31" s="58" t="s">
        <v>13</v>
      </c>
      <c r="N31" s="59"/>
      <c r="O31" s="4">
        <f>ROUND(O28*19%,0)</f>
        <v>0</v>
      </c>
    </row>
    <row r="32" spans="1:15" s="24" customFormat="1" ht="30" customHeight="1" x14ac:dyDescent="0.2">
      <c r="A32" s="38"/>
      <c r="B32" s="38"/>
      <c r="C32" s="38"/>
      <c r="D32" s="38"/>
      <c r="E32" s="38"/>
      <c r="F32" s="38"/>
      <c r="G32" s="38"/>
      <c r="H32" s="38"/>
      <c r="I32" s="38"/>
      <c r="J32" s="38"/>
      <c r="K32" s="38"/>
      <c r="L32" s="38"/>
      <c r="M32" s="56" t="s">
        <v>14</v>
      </c>
      <c r="N32" s="57"/>
      <c r="O32" s="5">
        <f>SUM(O30:O31)</f>
        <v>0</v>
      </c>
    </row>
    <row r="33" spans="1:15" s="24" customFormat="1" ht="30" customHeight="1" x14ac:dyDescent="0.2">
      <c r="A33" s="38"/>
      <c r="B33" s="38"/>
      <c r="C33" s="38"/>
      <c r="D33" s="38"/>
      <c r="E33" s="38"/>
      <c r="F33" s="38"/>
      <c r="G33" s="38"/>
      <c r="H33" s="38"/>
      <c r="I33" s="38"/>
      <c r="J33" s="38"/>
      <c r="K33" s="38"/>
      <c r="L33" s="38"/>
      <c r="M33" s="70" t="s">
        <v>33</v>
      </c>
      <c r="N33" s="71"/>
      <c r="O33" s="4">
        <f>SUMIF(I:I,8%,N:N)</f>
        <v>0</v>
      </c>
    </row>
    <row r="34" spans="1:15" s="24" customFormat="1" ht="37.5" customHeight="1" x14ac:dyDescent="0.2">
      <c r="A34" s="38"/>
      <c r="B34" s="38"/>
      <c r="C34" s="38"/>
      <c r="D34" s="38"/>
      <c r="E34" s="38"/>
      <c r="F34" s="38"/>
      <c r="G34" s="38"/>
      <c r="H34" s="38"/>
      <c r="I34" s="38"/>
      <c r="J34" s="38"/>
      <c r="K34" s="38"/>
      <c r="L34" s="38"/>
      <c r="M34" s="68" t="s">
        <v>32</v>
      </c>
      <c r="N34" s="69"/>
      <c r="O34" s="5">
        <f>SUM(O33)</f>
        <v>0</v>
      </c>
    </row>
    <row r="35" spans="1:15" s="24" customFormat="1" ht="44.25" customHeight="1" x14ac:dyDescent="0.2">
      <c r="A35" s="38"/>
      <c r="B35" s="38"/>
      <c r="C35" s="38"/>
      <c r="D35" s="38"/>
      <c r="E35" s="38"/>
      <c r="F35" s="38"/>
      <c r="G35" s="38"/>
      <c r="H35" s="38"/>
      <c r="I35" s="38"/>
      <c r="J35" s="38"/>
      <c r="K35" s="38"/>
      <c r="L35" s="38"/>
      <c r="M35" s="68" t="s">
        <v>15</v>
      </c>
      <c r="N35" s="69"/>
      <c r="O35" s="5">
        <f>+O29+O32+O34</f>
        <v>0</v>
      </c>
    </row>
    <row r="38" spans="1:15" x14ac:dyDescent="0.25">
      <c r="B38" s="29"/>
      <c r="C38" s="29"/>
    </row>
    <row r="39" spans="1:15" x14ac:dyDescent="0.25">
      <c r="B39" s="51"/>
      <c r="C39" s="51"/>
    </row>
    <row r="40" spans="1:15" ht="15.75" thickBot="1" x14ac:dyDescent="0.3">
      <c r="B40" s="52"/>
      <c r="C40" s="52"/>
    </row>
    <row r="41" spans="1:15" x14ac:dyDescent="0.25">
      <c r="B41" s="42" t="s">
        <v>20</v>
      </c>
      <c r="C41" s="42"/>
    </row>
    <row r="43" spans="1:15" x14ac:dyDescent="0.25">
      <c r="A43" s="25" t="s">
        <v>43</v>
      </c>
    </row>
  </sheetData>
  <sheetProtection algorithmName="SHA-512" hashValue="7jocAiCkzmBtX9p71MpgSk4LZ1dWqQI+/86EXhzygZzbzomnPW7m/rhv13QpqGBTI1B0wGGXSJno2FkJFtMUNg==" saltValue="Cwi45sMEvYRcF1RZA4rL2g==" spinCount="100000" sheet="1" formatCells="0" formatColumns="0"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G20:G25</xm:sqref>
        </x14:dataValidation>
        <x14:dataValidation type="list" allowBlank="1" showInputMessage="1" showErrorMessage="1">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632c1e4e-69c6-4d1f-81a1-009441d464e5"/>
    <ds:schemaRef ds:uri="39f7a895-868e-4739-ab10-589c64175fbd"/>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2023-08-02T13:53:50Z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