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F-CD-280 MANT. EQUIPOS MICROBIOLOG/PUBLICACION/"/>
    </mc:Choice>
  </mc:AlternateContent>
  <xr:revisionPtr revIDLastSave="192" documentId="11_DD4568EBEAE195D82CD524D795C0888E8D736210" xr6:coauthVersionLast="47" xr6:coauthVersionMax="47" xr10:uidLastSave="{805EE5A3-8836-4020-9DB8-C35FC18EA286}"/>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1" l="1"/>
  <c r="N33" i="1"/>
  <c r="M25" i="1"/>
  <c r="M33" i="1"/>
  <c r="M35" i="1"/>
  <c r="L24" i="1"/>
  <c r="L25" i="1"/>
  <c r="N25" i="1" s="1"/>
  <c r="O25" i="1" s="1"/>
  <c r="L26" i="1"/>
  <c r="L27" i="1"/>
  <c r="L28" i="1"/>
  <c r="L29" i="1"/>
  <c r="N29" i="1" s="1"/>
  <c r="L30" i="1"/>
  <c r="L31" i="1"/>
  <c r="L32" i="1"/>
  <c r="L33" i="1"/>
  <c r="O33" i="1" s="1"/>
  <c r="L34" i="1"/>
  <c r="M34" i="1" s="1"/>
  <c r="L35" i="1"/>
  <c r="N35" i="1" s="1"/>
  <c r="O35" i="1" s="1"/>
  <c r="L36" i="1"/>
  <c r="K24" i="1"/>
  <c r="K25" i="1"/>
  <c r="K26" i="1"/>
  <c r="K27" i="1"/>
  <c r="K28" i="1"/>
  <c r="K29" i="1"/>
  <c r="K30" i="1"/>
  <c r="K31" i="1"/>
  <c r="K32" i="1"/>
  <c r="K33" i="1"/>
  <c r="K34" i="1"/>
  <c r="K35" i="1"/>
  <c r="J24" i="1"/>
  <c r="J25" i="1"/>
  <c r="J26" i="1"/>
  <c r="J27" i="1"/>
  <c r="J28" i="1"/>
  <c r="J29" i="1"/>
  <c r="J30" i="1"/>
  <c r="J31" i="1"/>
  <c r="J32" i="1"/>
  <c r="J33" i="1"/>
  <c r="J34" i="1"/>
  <c r="J35" i="1"/>
  <c r="J36" i="1"/>
  <c r="H24" i="1"/>
  <c r="H25" i="1"/>
  <c r="H26" i="1"/>
  <c r="H27" i="1"/>
  <c r="H28" i="1"/>
  <c r="H29" i="1"/>
  <c r="H30" i="1"/>
  <c r="H31" i="1"/>
  <c r="H32" i="1"/>
  <c r="H33" i="1"/>
  <c r="H34" i="1"/>
  <c r="H35" i="1"/>
  <c r="H36" i="1"/>
  <c r="K36" i="1" s="1"/>
  <c r="L21" i="1"/>
  <c r="L22" i="1"/>
  <c r="M22" i="1" s="1"/>
  <c r="L23" i="1"/>
  <c r="N23" i="1" s="1"/>
  <c r="J23" i="1"/>
  <c r="J21" i="1"/>
  <c r="J22" i="1"/>
  <c r="H21" i="1"/>
  <c r="H22" i="1"/>
  <c r="H23" i="1"/>
  <c r="L20" i="1"/>
  <c r="M20" i="1" s="1"/>
  <c r="H20" i="1"/>
  <c r="J20" i="1"/>
  <c r="O38" i="1"/>
  <c r="O41" i="1" s="1"/>
  <c r="O28" i="1" l="1"/>
  <c r="N34" i="1"/>
  <c r="O34" i="1" s="1"/>
  <c r="M32" i="1"/>
  <c r="M31" i="1"/>
  <c r="O31" i="1" s="1"/>
  <c r="N32" i="1"/>
  <c r="O32" i="1" s="1"/>
  <c r="M30" i="1"/>
  <c r="N31" i="1"/>
  <c r="M29" i="1"/>
  <c r="O29" i="1" s="1"/>
  <c r="N30" i="1"/>
  <c r="O30" i="1" s="1"/>
  <c r="M28" i="1"/>
  <c r="M27" i="1"/>
  <c r="M26" i="1"/>
  <c r="N27" i="1"/>
  <c r="O27" i="1" s="1"/>
  <c r="N26" i="1"/>
  <c r="O26" i="1" s="1"/>
  <c r="M36" i="1"/>
  <c r="M24" i="1"/>
  <c r="N36" i="1"/>
  <c r="N24" i="1"/>
  <c r="O24" i="1" s="1"/>
  <c r="K21" i="1"/>
  <c r="K22" i="1"/>
  <c r="M21" i="1"/>
  <c r="N21" i="1"/>
  <c r="N22" i="1"/>
  <c r="O22" i="1" s="1"/>
  <c r="M23" i="1"/>
  <c r="O23" i="1" s="1"/>
  <c r="K23" i="1"/>
  <c r="N20" i="1"/>
  <c r="O20" i="1" s="1"/>
  <c r="K20" i="1"/>
  <c r="O44" i="1"/>
  <c r="O37" i="1"/>
  <c r="O36" i="1" l="1"/>
  <c r="O21" i="1"/>
  <c r="O45" i="1"/>
  <c r="O39" i="1" l="1"/>
  <c r="O42" i="1" l="1"/>
  <c r="O43" i="1" s="1"/>
  <c r="O40" i="1"/>
  <c r="O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<sst xmlns="http://schemas.openxmlformats.org/spreadsheetml/2006/main" count="79" uniqueCount="63">
  <si>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</si>
  <si>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</si>
  <si>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</si>
  <si>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</si>
  <si>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</si>
  <si>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</si>
  <si>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</si>
  <si>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</si>
  <si>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</si>
  <si>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</si>
  <si>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</si>
  <si>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</si>
  <si>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</si>
  <si>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</si>
  <si>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</si>
  <si>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</si>
  <si>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</si>
  <si>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</si>
  <si>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</si>
  <si>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</si>
  <si>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</si>
  <si>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</si>
  <si>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</si>
  <si>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</si>
  <si>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</si>
  <si>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</si>
  <si>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</si>
  <si>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</si>
  <si>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</si>
  <si>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</si>
  <si>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</si>
  <si>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</si>
  <si>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</si>
  <si>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</si>
  <si>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</si>
  <si>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</si>
  <si>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</si>
  <si>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</si>
  <si>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</si>
  <si>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</si>
  <si>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</si>
  <si>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</si>
  <si>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</si>
  <si>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</si>
  <si>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GLOBAL</t>
  </si>
  <si>
    <t>CANTIDAD</t>
  </si>
  <si>
    <t>SERVICIO DE MANTENIMIENTO PREVENTIVO Y CORRECTIVO A: Medidor de clorofila Ref: portable chlorophyll metei TYS-A, marca:J&amp;G SCIENTIFIC Placa 60537 Limpieza de componentes internos y externos, verificacion del correcto funcionamiento. </t>
  </si>
  <si>
    <t>SERVICIO DE MANTENIMIENTO PREVENTIVO Y CORRECTIVO A: Termohigrometro marca:CEM, modelo: DT-8892 Placa 60538 S/N 171106420 Limpieza de componentes internos y externos, verificacion del correcto funcionamiento.</t>
  </si>
  <si>
    <t>SERVICIO DE MANTENIMIENTO PREVENTIVO Y CORRECTIVO A: Cabina climatica marca: j&amp;b scientific modelo rgx300e,  S/N 201809211204 Placa 60539 Limpieza de componentes internos y externos, verificacion del correcto funcionamiento.</t>
  </si>
  <si>
    <t>SERVICIO DE MANTENIMIENTO PREVENTIVO Y CORRECTIVO A: EMBUTIDORA MANUAL 15 L., marca: javar, modelo: emu15 Placa 16525 S/N 03 modelo L15 REVISAR RESISTENCIAS CORTE Y BANDEJA , REVISION SISTEMA ELECTRICO</t>
  </si>
  <si>
    <t>SERVICIO DE MANTENIMIENTO PREVENTIVO Y CORRECTIVO A: Balanza de precision marca ohaus, modelo:pioner, ref 8331520218 Placas 56567 Ref. B630793262 41249 Ref. 8331520218 1. Revisión funcional. 2. Desensamble del equipo. 3. Revisión, ajuste y limpieza de sistema eléctrico y electrónico. 4. Revisión, ajuste, limpieza y lubricación de sistema mecánico. 5. Limpieza general. 6. Ensamble del equipo. 7. Puesta en marcha funcional</t>
  </si>
  <si>
    <t>SERVICIO DE MANTENIMIENTO PREVENTIVO Y CORRECTIVO A: PH METRO PORTATIL HL 100 FIELD, SI ANALYTICS Placa 56633 Ref. AI. 17871 50688 S/N 14240717 Limpieza de componentes internos y externos, verificacion del correcto funcionamiento.</t>
  </si>
  <si>
    <t>SERVICIO DE MANTENIMIENTO PREVENTIVO Y CORRECTIVO A: AGITADOR CON VTF Y VARILLA DE SOPORTE MARCA VELP, modelo: arecx, S/N 394001 Placa 56561 Limpieza de componentes internos y externos, verificacion del correcto funcionamiento.</t>
  </si>
  <si>
    <t>SERVICIO DE MANTENIMIENTO PREVENTIVO Y CORRECTIVO A: OLLA AUTOCLAVE NO ELECTRICO DE 40 LITROS Placa 16680 modelo 1941X 11846 modelo 25X Inspección de las condiciones físicas del equipo, revisión de la resistencia, sensor de temperatura, manómetro de presión, sensores de nivel, revisión de alarmas y ciclo, válvulas, controlador, cierres de seguridad, limpieza general. Prueba de funcionamiento correcta como producto final.</t>
  </si>
  <si>
    <t>SERVICIO DE MANTENIMIENTO PREVENTIVO Y CORRECTIVO A: GRAMERA DIGITAL FWE LINEA MEGA , 1500 GRS, CON ADAPTADOR PLACA: 47806 limpieza interna y externa, parametrización del rango de medición ya que presenta irregularidades en el peso, verificación y pruebas de funcionamiento.</t>
  </si>
  <si>
    <t>SERVICIO DE MANTENIMIENTO PREVENTIVO Y CORRECTIVO A: MICROSCOPIO BINOCULAR STEREO, MARCA ADVANCED OPTICAL REF. XTJ-4400. PLACA: 44858 Inspección de las condiciones físicas y ambientales en las que se encuentra el equipo; revisión del sistema de encendido y apagado, revisión general de partes mecánicas, eléctricas y ópticas, revisión de engranajes, tornillo micrométrico, micrométrico y lubricación del mismo, revisión del sistema óptico de cabeza binocular, lentes, placa porta objetos, revisión de tarjeta electrónica (si aplica), revisión de lámparas y potenciómetro regulador de luz. Pruebas de funcionamiento correctas.</t>
  </si>
  <si>
    <t>SERVICIO DE MANTENIMIENTO PREVENTIVO Y CORRECTIVO A: AUTOCLAVE A VAPOR EN FORMA DE OLLA APLICACIÓN DE ESTERILIZADOR NO ELECTRICO DE VAPOR A PRESION PLACA: 47537 Inspección de las condiciones físicas del equipo, revisión de la resistencia, sensor de temperatura, manómetro de presión, sensores de nivel, revisión de alarmas y ciclo, válvulas, controlador, cierres de seguridad, limpieza general. Prueba de funcionamiento correcta como producto final.</t>
  </si>
  <si>
    <t>SERVICIO DE MANTENIMIENTO PREVENTIVO Y CORRECTIVO A: INCUBADORA - IN 30 SINGLE DISPLAY MEMMERT PLACA: 47536 Llimpieza de cámara de trabajo y superficies metálicas, engrase de las piezas móviles de las puertas (bisagras y cierre), comprobar que los tornillos de las bisagras estén firmemente asentados, Prueba de funcionamiento correcta del equipo como producto final.</t>
  </si>
  <si>
    <t>SERVICIO DE MANTENIMIENTO PREVENTIVO Y CORRECTIVO A: ECOGRAFO PORTATIL , SACNER TRINGA LINEAL, MARCA ESAOTE PIEMEDICAL, MALETIN PARA CAMPO AZUL PLACA: 46068 salida del empaque y revisión  de cable de poder que conecta la batería del ecógrafo. Revisión mecánica del ecógrafo, batería y cargador; limpieza general (interna y externa) del ecógrafo, batería y cargador. Evaluación y mantenimiento de transductor Verificar y optimizar calidad de imagen Garantizar funcionamiento general del elemento.</t>
  </si>
  <si>
    <t>SERVICIO DE MANTENIMIENTO PREVENTIVO Y CORRECTIVO A: BASCULA PARA PESAJE DE ANIMALES VIVOS . BOSCHE PLACA: 51154 1. Revisión funcional. 2. Desensamble del equipo. 3. Revisión, ajuste en la parametrización de las barras que estiman el peso  7.Limpieza general 8. Prueba funcional final.</t>
  </si>
  <si>
    <t>SERVICIO DE MANTENIMIENTO PREVENTIVO Y CORRECTIVO A: Balanza de precision marca: adam, modelo: pgw4502i, serie ae446l390 Placas 42715 Ref. AE446L390 1. Revisión funcional. 2. Desensamble del equipo. 3. Revisión, ajuste y limpieza de sistema eléctrico y electrónico. 4. Revisión, ajuste, limpieza y lubricación de sistema mecánico. 5. Limpieza general. 6. Ensamble del equipo. 7. Puesta en marcha funcional</t>
  </si>
  <si>
    <t>SERVICIO DE MANTENIMIENTO PREVENTIVO Y CORRECTIVO A: OLLA AUTOCLAVE ELECTRICA DE 40 LITROS Placa 3001004 S/N 0000865 Inspección de las condiciones físicas del equipo, revisión de la resistencia, sensor de temperatura, manómetro de presión, sensores de nivel, revisión de alarmas y ciclo, válvulas, controlador, cierres de seguridad, limpieza general. Prueba de funcionamiento correcta como producto final.</t>
  </si>
  <si>
    <t>BOLSA DE REPUESTOS PARA LOS EQUIPOS QUE REQUIERAN CAMBIO DE PARTES Y/O COMPONENETES QUE SE ENCUENTREN EN MAL ESTADO O DAÑADOS DENTRO DEL MANTENIMIENTO PREVENTIVO Y/O CORRECTIVO DE LOS ITEMS ANTERIORMENTE NOMBRADOS. ESTA BOLSA DE RESPUESTOS TIENE EL VALOR DE CINCO MILLONES DE PESOS M/TE ($5.000.000)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</si>
</sst>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3">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1" fontId="12" fillId="35" borderId="26" xfId="3" applyNumberFormat="1" applyFont="1" applyFill="1" applyBorder="1" applyAlignment="1" applyProtection="1">
      <alignment horizontal="center"/>
    </xf>
    <xf numFmtId="9" fontId="3" fillId="35" borderId="26" xfId="1" applyFont="1" applyFill="1" applyBorder="1" applyAlignment="1" applyProtection="1">
      <alignment horizontal="center"/>
    </xf>
    <xf numFmtId="43" fontId="3" fillId="0" borderId="26" xfId="3" applyFont="1" applyFill="1" applyBorder="1" applyAlignment="1" applyProtection="1">
      <alignment horizontal="center"/>
    </xf>
    <xf numFmtId="43" fontId="3" fillId="0" borderId="1" xfId="3" applyFont="1" applyFill="1" applyBorder="1" applyAlignment="1" applyProtection="1">
      <alignment horizontal="center"/>
    </xf>
    <xf numFmtId="43" fontId="3" fillId="0" borderId="1" xfId="3" applyFont="1" applyFill="1" applyBorder="1" applyAlignment="1" applyProtection="1"/>
    <xf numFmtId="0" fontId="3" fillId="0" borderId="26" xfId="0" applyFont="1" applyBorder="1" applyAlignment="1" applyProtection="1">
      <alignment horizontal="center" vertical="center"/>
      <protection locked="0"/>
    </xf>
    <xf numFmtId="43" fontId="3" fillId="0" borderId="26" xfId="3" applyFont="1" applyFill="1" applyBorder="1" applyAlignment="1" applyProtection="1">
      <alignment horizontal="center"/>
      <protection locked="0"/>
    </xf>
    <xf numFmtId="43" fontId="3" fillId="0" borderId="1" xfId="3" applyFont="1" applyFill="1" applyBorder="1" applyAlignment="1" applyProtection="1">
      <alignment horizontal="center"/>
      <protection locked="0"/>
    </xf>
    <xf numFmtId="43" fontId="3" fillId="0" borderId="1" xfId="3" applyFont="1" applyFill="1" applyBorder="1" applyAlignment="1" applyProtection="1">
      <protection locked="0"/>
    </xf>
    <xf numFmtId="0" fontId="0" fillId="2" borderId="0" xfId="0" applyFill="1" applyProtection="1">
      <protection locked="0"/>
    </xf>
    <xf numFmtId="0" fontId="1" fillId="0" borderId="27" xfId="0" applyFont="1" applyBorder="1" applyAlignment="1">
      <alignment wrapText="1"/>
    </xf>
    <xf numFmtId="0" fontId="1" fillId="0" borderId="27"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26" xfId="0" applyFont="1" applyBorder="1" applyAlignment="1" applyProtection="1">
      <alignment horizontal="center" vertical="center"/>
    </xf>
    <xf numFmtId="0" fontId="1" fillId="0" borderId="27" xfId="0" applyFont="1" applyBorder="1" applyAlignment="1" applyProtection="1">
      <alignment wrapText="1"/>
    </xf>
    <xf numFmtId="0" fontId="3" fillId="35" borderId="26" xfId="0" applyFont="1" applyFill="1" applyBorder="1" applyAlignment="1" applyProtection="1">
      <alignment horizontal="left" wrapText="1"/>
    </xf>
    <xf numFmtId="0" fontId="1" fillId="0" borderId="27"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0" fillId="2" borderId="0" xfId="0" applyFill="1" applyProtection="1"/>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zoomScaleNormal="100" zoomScaleSheetLayoutView="70" zoomScalePageLayoutView="55" workbookViewId="0">
      <selection activeCell="F35" sqref="F35"/>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7.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56"/>
      <c r="B2" s="66" t="s">
        <v>0</v>
      </c>
      <c r="C2" s="66"/>
      <c r="D2" s="66"/>
      <c r="E2" s="66"/>
      <c r="F2" s="66"/>
      <c r="G2" s="66"/>
      <c r="H2" s="66"/>
      <c r="I2" s="66"/>
      <c r="J2" s="66"/>
      <c r="K2" s="66"/>
      <c r="L2" s="66"/>
      <c r="M2" s="66"/>
      <c r="N2" s="55" t="s">
        <v>36</v>
      </c>
      <c r="O2" s="55"/>
    </row>
    <row r="3" spans="1:15" ht="15.75" customHeight="1" x14ac:dyDescent="0.25">
      <c r="A3" s="56"/>
      <c r="B3" s="66" t="s">
        <v>1</v>
      </c>
      <c r="C3" s="66"/>
      <c r="D3" s="66"/>
      <c r="E3" s="66"/>
      <c r="F3" s="66"/>
      <c r="G3" s="66"/>
      <c r="H3" s="66"/>
      <c r="I3" s="66"/>
      <c r="J3" s="66"/>
      <c r="K3" s="66"/>
      <c r="L3" s="66"/>
      <c r="M3" s="66"/>
      <c r="N3" s="55" t="s">
        <v>39</v>
      </c>
      <c r="O3" s="55"/>
    </row>
    <row r="4" spans="1:15" ht="16.5" customHeight="1" x14ac:dyDescent="0.25">
      <c r="A4" s="56"/>
      <c r="B4" s="66" t="s">
        <v>35</v>
      </c>
      <c r="C4" s="66"/>
      <c r="D4" s="66"/>
      <c r="E4" s="66"/>
      <c r="F4" s="66"/>
      <c r="G4" s="66"/>
      <c r="H4" s="66"/>
      <c r="I4" s="66"/>
      <c r="J4" s="66"/>
      <c r="K4" s="66"/>
      <c r="L4" s="66"/>
      <c r="M4" s="66"/>
      <c r="N4" s="55" t="s">
        <v>40</v>
      </c>
      <c r="O4" s="55"/>
    </row>
    <row r="5" spans="1:15" ht="15" customHeight="1" x14ac:dyDescent="0.25">
      <c r="A5" s="56"/>
      <c r="B5" s="66"/>
      <c r="C5" s="66"/>
      <c r="D5" s="66"/>
      <c r="E5" s="66"/>
      <c r="F5" s="66"/>
      <c r="G5" s="66"/>
      <c r="H5" s="66"/>
      <c r="I5" s="66"/>
      <c r="J5" s="66"/>
      <c r="K5" s="66"/>
      <c r="L5" s="66"/>
      <c r="M5" s="66"/>
      <c r="N5" s="55" t="s">
        <v>37</v>
      </c>
      <c r="O5" s="55"/>
    </row>
    <row r="7" spans="1:15" x14ac:dyDescent="0.25">
      <c r="A7" s="9" t="s">
        <v>38</v>
      </c>
    </row>
    <row r="8" spans="1:15" x14ac:dyDescent="0.25">
      <c r="A8" s="9"/>
    </row>
    <row r="9" spans="1:15" x14ac:dyDescent="0.25">
      <c r="A9" s="10" t="s">
        <v>28</v>
      </c>
    </row>
    <row r="10" spans="1:15" ht="25.5" customHeight="1" x14ac:dyDescent="0.25">
      <c r="A10" s="73" t="s">
        <v>27</v>
      </c>
      <c r="B10" s="73"/>
      <c r="C10" s="11"/>
      <c r="E10" s="12" t="s">
        <v>20</v>
      </c>
      <c r="F10" s="75"/>
      <c r="G10" s="76"/>
      <c r="K10" s="13" t="s">
        <v>15</v>
      </c>
      <c r="L10" s="77"/>
      <c r="M10" s="78"/>
      <c r="N10" s="79"/>
    </row>
    <row r="11" spans="1:15" ht="15.75" thickBot="1" x14ac:dyDescent="0.3">
      <c r="A11" s="11"/>
      <c r="B11" s="26"/>
      <c r="C11" s="11"/>
      <c r="E11" s="14"/>
      <c r="F11" s="14"/>
      <c r="G11" s="14"/>
      <c r="K11" s="15"/>
      <c r="L11" s="16"/>
      <c r="M11" s="16"/>
      <c r="N11" s="16"/>
    </row>
    <row r="12" spans="1:15" ht="30.75" customHeight="1" thickBot="1" x14ac:dyDescent="0.3">
      <c r="A12" s="60" t="s">
        <v>25</v>
      </c>
      <c r="B12" s="61"/>
      <c r="C12" s="17"/>
      <c r="D12" s="57" t="s">
        <v>16</v>
      </c>
      <c r="E12" s="58"/>
      <c r="F12" s="58"/>
      <c r="G12" s="59"/>
      <c r="H12" s="5"/>
      <c r="I12" s="27"/>
      <c r="J12" s="27"/>
      <c r="K12" s="15"/>
    </row>
    <row r="13" spans="1:15" ht="15.75" thickBot="1" x14ac:dyDescent="0.3">
      <c r="A13" s="62"/>
      <c r="B13" s="63"/>
      <c r="C13" s="17"/>
      <c r="D13" s="16"/>
      <c r="E13" s="14"/>
      <c r="F13" s="14"/>
      <c r="G13" s="14"/>
      <c r="K13" s="15"/>
    </row>
    <row r="14" spans="1:15" ht="30" customHeight="1" thickBot="1" x14ac:dyDescent="0.3">
      <c r="A14" s="62"/>
      <c r="B14" s="63"/>
      <c r="C14" s="17"/>
      <c r="D14" s="57" t="s">
        <v>17</v>
      </c>
      <c r="E14" s="58"/>
      <c r="F14" s="58"/>
      <c r="G14" s="59"/>
      <c r="H14" s="5"/>
      <c r="I14" s="27"/>
      <c r="J14" s="27"/>
      <c r="K14" s="15"/>
    </row>
    <row r="15" spans="1:15" ht="18.75" customHeight="1" thickBot="1" x14ac:dyDescent="0.3">
      <c r="A15" s="62"/>
      <c r="B15" s="63"/>
      <c r="C15" s="17"/>
      <c r="E15" s="14"/>
      <c r="F15" s="14"/>
      <c r="G15" s="14"/>
      <c r="K15" s="15"/>
    </row>
    <row r="16" spans="1:15" ht="24" customHeight="1" thickBot="1" x14ac:dyDescent="0.3">
      <c r="A16" s="64"/>
      <c r="B16" s="65"/>
      <c r="C16" s="17"/>
      <c r="D16" s="57" t="s">
        <v>21</v>
      </c>
      <c r="E16" s="58"/>
      <c r="F16" s="58"/>
      <c r="G16" s="59"/>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26</v>
      </c>
      <c r="B19" s="18" t="s">
        <v>2</v>
      </c>
      <c r="C19" s="18" t="s">
        <v>18</v>
      </c>
      <c r="D19" s="18" t="s">
        <v>45</v>
      </c>
      <c r="E19" s="18" t="s">
        <v>22</v>
      </c>
      <c r="F19" s="19" t="s">
        <v>3</v>
      </c>
      <c r="G19" s="20" t="s">
        <v>24</v>
      </c>
      <c r="H19" s="19" t="s">
        <v>4</v>
      </c>
      <c r="I19" s="19" t="s">
        <v>30</v>
      </c>
      <c r="J19" s="19" t="s">
        <v>33</v>
      </c>
      <c r="K19" s="19" t="s">
        <v>5</v>
      </c>
      <c r="L19" s="19" t="s">
        <v>6</v>
      </c>
      <c r="M19" s="19" t="s">
        <v>7</v>
      </c>
      <c r="N19" s="19" t="s">
        <v>29</v>
      </c>
      <c r="O19" s="19" t="s">
        <v>8</v>
      </c>
    </row>
    <row r="20" spans="1:15" ht="49.5" customHeight="1" x14ac:dyDescent="0.25">
      <c r="A20" s="30">
        <v>1</v>
      </c>
      <c r="B20" s="47" t="s">
        <v>46</v>
      </c>
      <c r="C20" s="31"/>
      <c r="D20" s="48">
        <v>1</v>
      </c>
      <c r="E20" s="32" t="s">
        <v>43</v>
      </c>
      <c r="F20" s="33"/>
      <c r="G20" s="34">
        <v>0</v>
      </c>
      <c r="H20" s="35">
        <f t="shared" ref="H20:H36" si="0">+ROUND(F20*G20,0)</f>
        <v>0</v>
      </c>
      <c r="I20" s="34">
        <v>0</v>
      </c>
      <c r="J20" s="35">
        <f t="shared" ref="J20:J36" si="1">ROUND(F20*I20,0)</f>
        <v>0</v>
      </c>
      <c r="K20" s="35">
        <f t="shared" ref="K20:K36" si="2">ROUND(F20+H20+J20,0)</f>
        <v>0</v>
      </c>
      <c r="L20" s="35">
        <f>ROUND(F20*D20,0)</f>
        <v>0</v>
      </c>
      <c r="M20" s="28">
        <f>ROUND(L20*G20,0)</f>
        <v>0</v>
      </c>
      <c r="N20" s="28">
        <f t="shared" ref="N20:N36" si="3">ROUND(L20*I20,0)</f>
        <v>0</v>
      </c>
      <c r="O20" s="29">
        <f t="shared" ref="O20:O36" si="4">ROUND(L20+N20+M20,0)</f>
        <v>0</v>
      </c>
    </row>
    <row r="21" spans="1:15" ht="47.25" customHeight="1" x14ac:dyDescent="0.25">
      <c r="A21" s="30">
        <v>2</v>
      </c>
      <c r="B21" s="47" t="s">
        <v>47</v>
      </c>
      <c r="C21" s="31"/>
      <c r="D21" s="48">
        <v>1</v>
      </c>
      <c r="E21" s="32" t="s">
        <v>43</v>
      </c>
      <c r="F21" s="33"/>
      <c r="G21" s="34">
        <v>0</v>
      </c>
      <c r="H21" s="35">
        <f t="shared" si="0"/>
        <v>0</v>
      </c>
      <c r="I21" s="34">
        <v>0</v>
      </c>
      <c r="J21" s="35">
        <f t="shared" si="1"/>
        <v>0</v>
      </c>
      <c r="K21" s="35">
        <f t="shared" si="2"/>
        <v>0</v>
      </c>
      <c r="L21" s="35">
        <f t="shared" ref="L21:L36" si="5">ROUND(F21*D21,0)</f>
        <v>0</v>
      </c>
      <c r="M21" s="28">
        <f t="shared" ref="M21:M36" si="6">ROUND(L21*G21,0)</f>
        <v>0</v>
      </c>
      <c r="N21" s="28">
        <f t="shared" si="3"/>
        <v>0</v>
      </c>
      <c r="O21" s="29">
        <f t="shared" si="4"/>
        <v>0</v>
      </c>
    </row>
    <row r="22" spans="1:15" ht="49.5" customHeight="1" x14ac:dyDescent="0.25">
      <c r="A22" s="30">
        <v>3</v>
      </c>
      <c r="B22" s="47" t="s">
        <v>48</v>
      </c>
      <c r="C22" s="31"/>
      <c r="D22" s="48">
        <v>1</v>
      </c>
      <c r="E22" s="32" t="s">
        <v>43</v>
      </c>
      <c r="F22" s="33"/>
      <c r="G22" s="34">
        <v>0</v>
      </c>
      <c r="H22" s="35">
        <f t="shared" si="0"/>
        <v>0</v>
      </c>
      <c r="I22" s="34">
        <v>0</v>
      </c>
      <c r="J22" s="35">
        <f t="shared" si="1"/>
        <v>0</v>
      </c>
      <c r="K22" s="35">
        <f t="shared" si="2"/>
        <v>0</v>
      </c>
      <c r="L22" s="35">
        <f t="shared" si="5"/>
        <v>0</v>
      </c>
      <c r="M22" s="28">
        <f t="shared" si="6"/>
        <v>0</v>
      </c>
      <c r="N22" s="28">
        <f t="shared" si="3"/>
        <v>0</v>
      </c>
      <c r="O22" s="29">
        <f t="shared" si="4"/>
        <v>0</v>
      </c>
    </row>
    <row r="23" spans="1:15" s="46" customFormat="1" ht="48.75" customHeight="1" x14ac:dyDescent="0.25">
      <c r="A23" s="42">
        <v>4</v>
      </c>
      <c r="B23" s="47" t="s">
        <v>49</v>
      </c>
      <c r="C23" s="31"/>
      <c r="D23" s="48">
        <v>1</v>
      </c>
      <c r="E23" s="32" t="s">
        <v>43</v>
      </c>
      <c r="F23" s="33"/>
      <c r="G23" s="34">
        <v>0</v>
      </c>
      <c r="H23" s="43">
        <f t="shared" si="0"/>
        <v>0</v>
      </c>
      <c r="I23" s="34">
        <v>0</v>
      </c>
      <c r="J23" s="43">
        <f t="shared" si="1"/>
        <v>0</v>
      </c>
      <c r="K23" s="43">
        <f t="shared" si="2"/>
        <v>0</v>
      </c>
      <c r="L23" s="43">
        <f t="shared" si="5"/>
        <v>0</v>
      </c>
      <c r="M23" s="44">
        <f t="shared" si="6"/>
        <v>0</v>
      </c>
      <c r="N23" s="44">
        <f t="shared" si="3"/>
        <v>0</v>
      </c>
      <c r="O23" s="45">
        <f t="shared" si="4"/>
        <v>0</v>
      </c>
    </row>
    <row r="24" spans="1:15" s="46" customFormat="1" ht="92.25" customHeight="1" x14ac:dyDescent="0.25">
      <c r="A24" s="42">
        <v>5</v>
      </c>
      <c r="B24" s="47" t="s">
        <v>50</v>
      </c>
      <c r="C24" s="31"/>
      <c r="D24" s="48">
        <v>2</v>
      </c>
      <c r="E24" s="32" t="s">
        <v>43</v>
      </c>
      <c r="F24" s="33"/>
      <c r="G24" s="34">
        <v>0</v>
      </c>
      <c r="H24" s="43">
        <f t="shared" si="0"/>
        <v>0</v>
      </c>
      <c r="I24" s="34">
        <v>0</v>
      </c>
      <c r="J24" s="43">
        <f t="shared" si="1"/>
        <v>0</v>
      </c>
      <c r="K24" s="43">
        <f t="shared" si="2"/>
        <v>0</v>
      </c>
      <c r="L24" s="43">
        <f t="shared" si="5"/>
        <v>0</v>
      </c>
      <c r="M24" s="44">
        <f t="shared" si="6"/>
        <v>0</v>
      </c>
      <c r="N24" s="44">
        <f t="shared" si="3"/>
        <v>0</v>
      </c>
      <c r="O24" s="45">
        <f t="shared" si="4"/>
        <v>0</v>
      </c>
    </row>
    <row r="25" spans="1:15" s="46" customFormat="1" ht="61.5" customHeight="1" x14ac:dyDescent="0.25">
      <c r="A25" s="42">
        <v>6</v>
      </c>
      <c r="B25" s="47" t="s">
        <v>51</v>
      </c>
      <c r="C25" s="31"/>
      <c r="D25" s="48">
        <v>2</v>
      </c>
      <c r="E25" s="32" t="s">
        <v>43</v>
      </c>
      <c r="F25" s="33"/>
      <c r="G25" s="34">
        <v>0</v>
      </c>
      <c r="H25" s="43">
        <f t="shared" si="0"/>
        <v>0</v>
      </c>
      <c r="I25" s="34">
        <v>0</v>
      </c>
      <c r="J25" s="43">
        <f t="shared" si="1"/>
        <v>0</v>
      </c>
      <c r="K25" s="43">
        <f t="shared" si="2"/>
        <v>0</v>
      </c>
      <c r="L25" s="43">
        <f t="shared" si="5"/>
        <v>0</v>
      </c>
      <c r="M25" s="44">
        <f t="shared" si="6"/>
        <v>0</v>
      </c>
      <c r="N25" s="44">
        <f t="shared" si="3"/>
        <v>0</v>
      </c>
      <c r="O25" s="45">
        <f t="shared" si="4"/>
        <v>0</v>
      </c>
    </row>
    <row r="26" spans="1:15" s="46" customFormat="1" ht="46.5" customHeight="1" x14ac:dyDescent="0.25">
      <c r="A26" s="42">
        <v>7</v>
      </c>
      <c r="B26" s="47" t="s">
        <v>52</v>
      </c>
      <c r="C26" s="31"/>
      <c r="D26" s="48">
        <v>1</v>
      </c>
      <c r="E26" s="32" t="s">
        <v>43</v>
      </c>
      <c r="F26" s="33"/>
      <c r="G26" s="34">
        <v>0</v>
      </c>
      <c r="H26" s="43">
        <f t="shared" si="0"/>
        <v>0</v>
      </c>
      <c r="I26" s="34">
        <v>0</v>
      </c>
      <c r="J26" s="43">
        <f t="shared" si="1"/>
        <v>0</v>
      </c>
      <c r="K26" s="43">
        <f t="shared" si="2"/>
        <v>0</v>
      </c>
      <c r="L26" s="43">
        <f t="shared" si="5"/>
        <v>0</v>
      </c>
      <c r="M26" s="44">
        <f t="shared" si="6"/>
        <v>0</v>
      </c>
      <c r="N26" s="44">
        <f t="shared" si="3"/>
        <v>0</v>
      </c>
      <c r="O26" s="45">
        <f t="shared" si="4"/>
        <v>0</v>
      </c>
    </row>
    <row r="27" spans="1:15" s="46" customFormat="1" ht="89.25" customHeight="1" x14ac:dyDescent="0.25">
      <c r="A27" s="42">
        <v>8</v>
      </c>
      <c r="B27" s="47" t="s">
        <v>53</v>
      </c>
      <c r="C27" s="31"/>
      <c r="D27" s="48">
        <v>2</v>
      </c>
      <c r="E27" s="32" t="s">
        <v>43</v>
      </c>
      <c r="F27" s="33"/>
      <c r="G27" s="34">
        <v>0</v>
      </c>
      <c r="H27" s="43">
        <f t="shared" si="0"/>
        <v>0</v>
      </c>
      <c r="I27" s="34">
        <v>0</v>
      </c>
      <c r="J27" s="43">
        <f t="shared" si="1"/>
        <v>0</v>
      </c>
      <c r="K27" s="43">
        <f t="shared" si="2"/>
        <v>0</v>
      </c>
      <c r="L27" s="43">
        <f t="shared" si="5"/>
        <v>0</v>
      </c>
      <c r="M27" s="44">
        <f t="shared" si="6"/>
        <v>0</v>
      </c>
      <c r="N27" s="44">
        <f t="shared" si="3"/>
        <v>0</v>
      </c>
      <c r="O27" s="45">
        <f t="shared" si="4"/>
        <v>0</v>
      </c>
    </row>
    <row r="28" spans="1:15" s="46" customFormat="1" ht="59.25" customHeight="1" x14ac:dyDescent="0.25">
      <c r="A28" s="42">
        <v>9</v>
      </c>
      <c r="B28" s="47" t="s">
        <v>54</v>
      </c>
      <c r="C28" s="31"/>
      <c r="D28" s="48">
        <v>1</v>
      </c>
      <c r="E28" s="32" t="s">
        <v>43</v>
      </c>
      <c r="F28" s="33"/>
      <c r="G28" s="34">
        <v>0</v>
      </c>
      <c r="H28" s="43">
        <f t="shared" si="0"/>
        <v>0</v>
      </c>
      <c r="I28" s="34">
        <v>0</v>
      </c>
      <c r="J28" s="43">
        <f t="shared" si="1"/>
        <v>0</v>
      </c>
      <c r="K28" s="43">
        <f t="shared" si="2"/>
        <v>0</v>
      </c>
      <c r="L28" s="43">
        <f t="shared" si="5"/>
        <v>0</v>
      </c>
      <c r="M28" s="44">
        <f t="shared" si="6"/>
        <v>0</v>
      </c>
      <c r="N28" s="44">
        <f t="shared" si="3"/>
        <v>0</v>
      </c>
      <c r="O28" s="45">
        <f t="shared" si="4"/>
        <v>0</v>
      </c>
    </row>
    <row r="29" spans="1:15" s="46" customFormat="1" ht="118.5" customHeight="1" x14ac:dyDescent="0.25">
      <c r="A29" s="42">
        <v>10</v>
      </c>
      <c r="B29" s="47" t="s">
        <v>55</v>
      </c>
      <c r="C29" s="31"/>
      <c r="D29" s="48">
        <v>1</v>
      </c>
      <c r="E29" s="32" t="s">
        <v>43</v>
      </c>
      <c r="F29" s="33"/>
      <c r="G29" s="34">
        <v>0</v>
      </c>
      <c r="H29" s="43">
        <f t="shared" si="0"/>
        <v>0</v>
      </c>
      <c r="I29" s="34">
        <v>0</v>
      </c>
      <c r="J29" s="43">
        <f t="shared" si="1"/>
        <v>0</v>
      </c>
      <c r="K29" s="43">
        <f t="shared" si="2"/>
        <v>0</v>
      </c>
      <c r="L29" s="43">
        <f t="shared" si="5"/>
        <v>0</v>
      </c>
      <c r="M29" s="44">
        <f t="shared" si="6"/>
        <v>0</v>
      </c>
      <c r="N29" s="44">
        <f t="shared" si="3"/>
        <v>0</v>
      </c>
      <c r="O29" s="45">
        <f t="shared" si="4"/>
        <v>0</v>
      </c>
    </row>
    <row r="30" spans="1:15" s="46" customFormat="1" ht="89.25" customHeight="1" x14ac:dyDescent="0.25">
      <c r="A30" s="42">
        <v>11</v>
      </c>
      <c r="B30" s="47" t="s">
        <v>56</v>
      </c>
      <c r="C30" s="31"/>
      <c r="D30" s="48">
        <v>1</v>
      </c>
      <c r="E30" s="32" t="s">
        <v>43</v>
      </c>
      <c r="F30" s="33"/>
      <c r="G30" s="34">
        <v>0</v>
      </c>
      <c r="H30" s="43">
        <f t="shared" si="0"/>
        <v>0</v>
      </c>
      <c r="I30" s="34">
        <v>0</v>
      </c>
      <c r="J30" s="43">
        <f t="shared" si="1"/>
        <v>0</v>
      </c>
      <c r="K30" s="43">
        <f t="shared" si="2"/>
        <v>0</v>
      </c>
      <c r="L30" s="43">
        <f t="shared" si="5"/>
        <v>0</v>
      </c>
      <c r="M30" s="44">
        <f t="shared" si="6"/>
        <v>0</v>
      </c>
      <c r="N30" s="44">
        <f t="shared" si="3"/>
        <v>0</v>
      </c>
      <c r="O30" s="45">
        <f t="shared" si="4"/>
        <v>0</v>
      </c>
    </row>
    <row r="31" spans="1:15" s="46" customFormat="1" ht="75" customHeight="1" x14ac:dyDescent="0.25">
      <c r="A31" s="42">
        <v>12</v>
      </c>
      <c r="B31" s="47" t="s">
        <v>57</v>
      </c>
      <c r="C31" s="31"/>
      <c r="D31" s="48">
        <v>1</v>
      </c>
      <c r="E31" s="32" t="s">
        <v>43</v>
      </c>
      <c r="F31" s="33"/>
      <c r="G31" s="34">
        <v>0</v>
      </c>
      <c r="H31" s="43">
        <f t="shared" si="0"/>
        <v>0</v>
      </c>
      <c r="I31" s="34">
        <v>0</v>
      </c>
      <c r="J31" s="43">
        <f t="shared" si="1"/>
        <v>0</v>
      </c>
      <c r="K31" s="43">
        <f t="shared" si="2"/>
        <v>0</v>
      </c>
      <c r="L31" s="43">
        <f t="shared" si="5"/>
        <v>0</v>
      </c>
      <c r="M31" s="44">
        <f t="shared" si="6"/>
        <v>0</v>
      </c>
      <c r="N31" s="44">
        <f t="shared" si="3"/>
        <v>0</v>
      </c>
      <c r="O31" s="45">
        <f t="shared" si="4"/>
        <v>0</v>
      </c>
    </row>
    <row r="32" spans="1:15" s="46" customFormat="1" ht="101.25" customHeight="1" x14ac:dyDescent="0.25">
      <c r="A32" s="42">
        <v>13</v>
      </c>
      <c r="B32" s="47" t="s">
        <v>58</v>
      </c>
      <c r="C32" s="31"/>
      <c r="D32" s="48">
        <v>1</v>
      </c>
      <c r="E32" s="32" t="s">
        <v>43</v>
      </c>
      <c r="F32" s="33"/>
      <c r="G32" s="34">
        <v>0</v>
      </c>
      <c r="H32" s="43">
        <f t="shared" si="0"/>
        <v>0</v>
      </c>
      <c r="I32" s="34">
        <v>0</v>
      </c>
      <c r="J32" s="43">
        <f t="shared" si="1"/>
        <v>0</v>
      </c>
      <c r="K32" s="43">
        <f t="shared" si="2"/>
        <v>0</v>
      </c>
      <c r="L32" s="43">
        <f t="shared" si="5"/>
        <v>0</v>
      </c>
      <c r="M32" s="44">
        <f t="shared" si="6"/>
        <v>0</v>
      </c>
      <c r="N32" s="44">
        <f t="shared" si="3"/>
        <v>0</v>
      </c>
      <c r="O32" s="45">
        <f t="shared" si="4"/>
        <v>0</v>
      </c>
    </row>
    <row r="33" spans="1:15" s="46" customFormat="1" ht="61.5" customHeight="1" x14ac:dyDescent="0.25">
      <c r="A33" s="42">
        <v>14</v>
      </c>
      <c r="B33" s="47" t="s">
        <v>59</v>
      </c>
      <c r="C33" s="31"/>
      <c r="D33" s="48">
        <v>1</v>
      </c>
      <c r="E33" s="32" t="s">
        <v>43</v>
      </c>
      <c r="F33" s="33"/>
      <c r="G33" s="34">
        <v>0</v>
      </c>
      <c r="H33" s="43">
        <f t="shared" si="0"/>
        <v>0</v>
      </c>
      <c r="I33" s="34">
        <v>0</v>
      </c>
      <c r="J33" s="43">
        <f t="shared" si="1"/>
        <v>0</v>
      </c>
      <c r="K33" s="43">
        <f t="shared" si="2"/>
        <v>0</v>
      </c>
      <c r="L33" s="43">
        <f t="shared" si="5"/>
        <v>0</v>
      </c>
      <c r="M33" s="44">
        <f t="shared" si="6"/>
        <v>0</v>
      </c>
      <c r="N33" s="44">
        <f t="shared" si="3"/>
        <v>0</v>
      </c>
      <c r="O33" s="45">
        <f t="shared" si="4"/>
        <v>0</v>
      </c>
    </row>
    <row r="34" spans="1:15" s="46" customFormat="1" ht="90" customHeight="1" x14ac:dyDescent="0.25">
      <c r="A34" s="42">
        <v>15</v>
      </c>
      <c r="B34" s="47" t="s">
        <v>60</v>
      </c>
      <c r="C34" s="31"/>
      <c r="D34" s="48">
        <v>1</v>
      </c>
      <c r="E34" s="32" t="s">
        <v>43</v>
      </c>
      <c r="F34" s="33"/>
      <c r="G34" s="34">
        <v>0</v>
      </c>
      <c r="H34" s="43">
        <f t="shared" si="0"/>
        <v>0</v>
      </c>
      <c r="I34" s="34">
        <v>0</v>
      </c>
      <c r="J34" s="43">
        <f t="shared" si="1"/>
        <v>0</v>
      </c>
      <c r="K34" s="43">
        <f t="shared" si="2"/>
        <v>0</v>
      </c>
      <c r="L34" s="43">
        <f t="shared" si="5"/>
        <v>0</v>
      </c>
      <c r="M34" s="44">
        <f t="shared" si="6"/>
        <v>0</v>
      </c>
      <c r="N34" s="44">
        <f t="shared" si="3"/>
        <v>0</v>
      </c>
      <c r="O34" s="45">
        <f t="shared" si="4"/>
        <v>0</v>
      </c>
    </row>
    <row r="35" spans="1:15" s="46" customFormat="1" ht="75.75" customHeight="1" x14ac:dyDescent="0.25">
      <c r="A35" s="42">
        <v>16</v>
      </c>
      <c r="B35" s="47" t="s">
        <v>61</v>
      </c>
      <c r="C35" s="31"/>
      <c r="D35" s="48">
        <v>1</v>
      </c>
      <c r="E35" s="32" t="s">
        <v>43</v>
      </c>
      <c r="F35" s="33"/>
      <c r="G35" s="34">
        <v>0</v>
      </c>
      <c r="H35" s="43">
        <f t="shared" si="0"/>
        <v>0</v>
      </c>
      <c r="I35" s="34">
        <v>0</v>
      </c>
      <c r="J35" s="43">
        <f t="shared" si="1"/>
        <v>0</v>
      </c>
      <c r="K35" s="43">
        <f t="shared" si="2"/>
        <v>0</v>
      </c>
      <c r="L35" s="43">
        <f t="shared" si="5"/>
        <v>0</v>
      </c>
      <c r="M35" s="44">
        <f t="shared" si="6"/>
        <v>0</v>
      </c>
      <c r="N35" s="44">
        <f t="shared" si="3"/>
        <v>0</v>
      </c>
      <c r="O35" s="45">
        <f t="shared" si="4"/>
        <v>0</v>
      </c>
    </row>
    <row r="36" spans="1:15" s="92" customFormat="1" ht="76.5" customHeight="1" x14ac:dyDescent="0.25">
      <c r="A36" s="87">
        <v>17</v>
      </c>
      <c r="B36" s="88" t="s">
        <v>62</v>
      </c>
      <c r="C36" s="89"/>
      <c r="D36" s="90">
        <v>1</v>
      </c>
      <c r="E36" s="91" t="s">
        <v>44</v>
      </c>
      <c r="F36" s="37">
        <v>4201681</v>
      </c>
      <c r="G36" s="38">
        <v>0.19</v>
      </c>
      <c r="H36" s="39">
        <f t="shared" si="0"/>
        <v>798319</v>
      </c>
      <c r="I36" s="38">
        <v>0</v>
      </c>
      <c r="J36" s="39">
        <f t="shared" si="1"/>
        <v>0</v>
      </c>
      <c r="K36" s="39">
        <f t="shared" si="2"/>
        <v>5000000</v>
      </c>
      <c r="L36" s="39">
        <f t="shared" si="5"/>
        <v>4201681</v>
      </c>
      <c r="M36" s="40">
        <f t="shared" si="6"/>
        <v>798319</v>
      </c>
      <c r="N36" s="40">
        <f t="shared" si="3"/>
        <v>0</v>
      </c>
      <c r="O36" s="41">
        <f t="shared" si="4"/>
        <v>5000000</v>
      </c>
    </row>
    <row r="37" spans="1:15" s="21" customFormat="1" ht="42" customHeight="1" x14ac:dyDescent="0.2">
      <c r="A37" s="36"/>
      <c r="B37" s="82"/>
      <c r="C37" s="82"/>
      <c r="D37" s="82"/>
      <c r="E37" s="82"/>
      <c r="F37" s="82"/>
      <c r="G37" s="82"/>
      <c r="H37" s="82"/>
      <c r="I37" s="82"/>
      <c r="J37" s="82"/>
      <c r="K37" s="82"/>
      <c r="L37" s="82"/>
      <c r="M37" s="83" t="s">
        <v>34</v>
      </c>
      <c r="N37" s="83"/>
      <c r="O37" s="24">
        <f>SUMIF(G:G,0%,L:L)</f>
        <v>0</v>
      </c>
    </row>
    <row r="38" spans="1:15" s="21" customFormat="1" ht="39" customHeight="1" thickBot="1" x14ac:dyDescent="0.25">
      <c r="A38" s="71" t="s">
        <v>23</v>
      </c>
      <c r="B38" s="72"/>
      <c r="C38" s="72"/>
      <c r="D38" s="72"/>
      <c r="E38" s="72"/>
      <c r="F38" s="72"/>
      <c r="G38" s="72"/>
      <c r="H38" s="72"/>
      <c r="I38" s="72"/>
      <c r="J38" s="72"/>
      <c r="K38" s="72"/>
      <c r="L38" s="72"/>
      <c r="M38" s="84" t="s">
        <v>9</v>
      </c>
      <c r="N38" s="84"/>
      <c r="O38" s="2">
        <f>SUMIF(G:G,5%,L:L)</f>
        <v>0</v>
      </c>
    </row>
    <row r="39" spans="1:15" s="21" customFormat="1" ht="30" customHeight="1" x14ac:dyDescent="0.2">
      <c r="A39" s="67" t="s">
        <v>41</v>
      </c>
      <c r="B39" s="68"/>
      <c r="C39" s="68"/>
      <c r="D39" s="68"/>
      <c r="E39" s="68"/>
      <c r="F39" s="68"/>
      <c r="G39" s="68"/>
      <c r="H39" s="68"/>
      <c r="I39" s="68"/>
      <c r="J39" s="68"/>
      <c r="K39" s="68"/>
      <c r="L39" s="69"/>
      <c r="M39" s="84" t="s">
        <v>10</v>
      </c>
      <c r="N39" s="84"/>
      <c r="O39" s="2">
        <f>SUMIF(G:G,19%,L:L)</f>
        <v>4201681</v>
      </c>
    </row>
    <row r="40" spans="1:15" s="21" customFormat="1" ht="30" customHeight="1" x14ac:dyDescent="0.2">
      <c r="A40" s="70"/>
      <c r="B40" s="70"/>
      <c r="C40" s="70"/>
      <c r="D40" s="70"/>
      <c r="E40" s="70"/>
      <c r="F40" s="70"/>
      <c r="G40" s="70"/>
      <c r="H40" s="70"/>
      <c r="I40" s="70"/>
      <c r="J40" s="70"/>
      <c r="K40" s="70"/>
      <c r="L40" s="70"/>
      <c r="M40" s="49" t="s">
        <v>6</v>
      </c>
      <c r="N40" s="50"/>
      <c r="O40" s="3">
        <f>SUM(O37:O39)</f>
        <v>4201681</v>
      </c>
    </row>
    <row r="41" spans="1:15" s="21" customFormat="1" ht="30" customHeight="1" x14ac:dyDescent="0.2">
      <c r="A41" s="70"/>
      <c r="B41" s="70"/>
      <c r="C41" s="70"/>
      <c r="D41" s="70"/>
      <c r="E41" s="70"/>
      <c r="F41" s="70"/>
      <c r="G41" s="70"/>
      <c r="H41" s="70"/>
      <c r="I41" s="70"/>
      <c r="J41" s="70"/>
      <c r="K41" s="70"/>
      <c r="L41" s="70"/>
      <c r="M41" s="85" t="s">
        <v>11</v>
      </c>
      <c r="N41" s="86"/>
      <c r="O41" s="4">
        <f>ROUND(O38*5%,0)</f>
        <v>0</v>
      </c>
    </row>
    <row r="42" spans="1:15" s="21" customFormat="1" ht="30" customHeight="1" x14ac:dyDescent="0.2">
      <c r="A42" s="70"/>
      <c r="B42" s="70"/>
      <c r="C42" s="70"/>
      <c r="D42" s="70"/>
      <c r="E42" s="70"/>
      <c r="F42" s="70"/>
      <c r="G42" s="70"/>
      <c r="H42" s="70"/>
      <c r="I42" s="70"/>
      <c r="J42" s="70"/>
      <c r="K42" s="70"/>
      <c r="L42" s="70"/>
      <c r="M42" s="85" t="s">
        <v>12</v>
      </c>
      <c r="N42" s="86"/>
      <c r="O42" s="2">
        <f>ROUND(O39*19%,0)</f>
        <v>798319</v>
      </c>
    </row>
    <row r="43" spans="1:15" s="21" customFormat="1" ht="30" customHeight="1" x14ac:dyDescent="0.2">
      <c r="A43" s="70"/>
      <c r="B43" s="70"/>
      <c r="C43" s="70"/>
      <c r="D43" s="70"/>
      <c r="E43" s="70"/>
      <c r="F43" s="70"/>
      <c r="G43" s="70"/>
      <c r="H43" s="70"/>
      <c r="I43" s="70"/>
      <c r="J43" s="70"/>
      <c r="K43" s="70"/>
      <c r="L43" s="70"/>
      <c r="M43" s="49" t="s">
        <v>13</v>
      </c>
      <c r="N43" s="50"/>
      <c r="O43" s="3">
        <f>SUM(O41:O42)</f>
        <v>798319</v>
      </c>
    </row>
    <row r="44" spans="1:15" s="21" customFormat="1" ht="30" customHeight="1" x14ac:dyDescent="0.2">
      <c r="A44" s="70"/>
      <c r="B44" s="70"/>
      <c r="C44" s="70"/>
      <c r="D44" s="70"/>
      <c r="E44" s="70"/>
      <c r="F44" s="70"/>
      <c r="G44" s="70"/>
      <c r="H44" s="70"/>
      <c r="I44" s="70"/>
      <c r="J44" s="70"/>
      <c r="K44" s="70"/>
      <c r="L44" s="70"/>
      <c r="M44" s="53" t="s">
        <v>32</v>
      </c>
      <c r="N44" s="54"/>
      <c r="O44" s="2">
        <f>SUMIF(I:I,8%,N:N)</f>
        <v>0</v>
      </c>
    </row>
    <row r="45" spans="1:15" s="21" customFormat="1" ht="37.5" customHeight="1" x14ac:dyDescent="0.2">
      <c r="A45" s="70"/>
      <c r="B45" s="70"/>
      <c r="C45" s="70"/>
      <c r="D45" s="70"/>
      <c r="E45" s="70"/>
      <c r="F45" s="70"/>
      <c r="G45" s="70"/>
      <c r="H45" s="70"/>
      <c r="I45" s="70"/>
      <c r="J45" s="70"/>
      <c r="K45" s="70"/>
      <c r="L45" s="70"/>
      <c r="M45" s="51" t="s">
        <v>31</v>
      </c>
      <c r="N45" s="52"/>
      <c r="O45" s="3">
        <f>SUM(O44)</f>
        <v>0</v>
      </c>
    </row>
    <row r="46" spans="1:15" s="21" customFormat="1" ht="48" customHeight="1" x14ac:dyDescent="0.2">
      <c r="A46" s="70"/>
      <c r="B46" s="70"/>
      <c r="C46" s="70"/>
      <c r="D46" s="70"/>
      <c r="E46" s="70"/>
      <c r="F46" s="70"/>
      <c r="G46" s="70"/>
      <c r="H46" s="70"/>
      <c r="I46" s="70"/>
      <c r="J46" s="70"/>
      <c r="K46" s="70"/>
      <c r="L46" s="70"/>
      <c r="M46" s="51" t="s">
        <v>14</v>
      </c>
      <c r="N46" s="52"/>
      <c r="O46" s="3">
        <f>+O40+O43+O45</f>
        <v>5000000</v>
      </c>
    </row>
    <row r="50" spans="1:3" x14ac:dyDescent="0.25">
      <c r="B50" s="80"/>
      <c r="C50" s="80"/>
    </row>
    <row r="51" spans="1:3" ht="15.75" thickBot="1" x14ac:dyDescent="0.3">
      <c r="B51" s="81"/>
      <c r="C51" s="81"/>
    </row>
    <row r="52" spans="1:3" x14ac:dyDescent="0.25">
      <c r="B52" s="74" t="s">
        <v>19</v>
      </c>
      <c r="C52" s="74"/>
    </row>
    <row r="54" spans="1:3" x14ac:dyDescent="0.25">
      <c r="A54" s="22" t="s">
        <v>42</v>
      </c>
    </row>
  </sheetData>
  <sheetProtection algorithmName="SHA-512" hashValue="4EP625vBE/ict57+nGMFofQoAxRJa8uOgi/UBnoF5pWG0fYxv+ms0mK9DN9nI8CU2cVYeq8MlUmlXrj9KeF/JA==" saltValue="lhGmGN5s2b7ggCrjsSmeVw==" spinCount="100000" sheet="1" selectLockedCells="1"/>
  <mergeCells count="30">
    <mergeCell ref="A39:L46"/>
    <mergeCell ref="A38:L38"/>
    <mergeCell ref="A10:B10"/>
    <mergeCell ref="B52:C52"/>
    <mergeCell ref="D14:G14"/>
    <mergeCell ref="D16:G16"/>
    <mergeCell ref="F10:G10"/>
    <mergeCell ref="L10:N10"/>
    <mergeCell ref="B50:C51"/>
    <mergeCell ref="B37:L37"/>
    <mergeCell ref="M37:N37"/>
    <mergeCell ref="M38:N38"/>
    <mergeCell ref="M39:N39"/>
    <mergeCell ref="M40:N40"/>
    <mergeCell ref="M41:N41"/>
    <mergeCell ref="M42:N42"/>
    <mergeCell ref="A2:A5"/>
    <mergeCell ref="D12:G12"/>
    <mergeCell ref="A12:B16"/>
    <mergeCell ref="B2:M2"/>
    <mergeCell ref="B3:M3"/>
    <mergeCell ref="B4:M5"/>
    <mergeCell ref="M43:N43"/>
    <mergeCell ref="M46:N46"/>
    <mergeCell ref="M44:N44"/>
    <mergeCell ref="M45:N45"/>
    <mergeCell ref="N2:O2"/>
    <mergeCell ref="N3:O3"/>
    <mergeCell ref="N4:O4"/>
    <mergeCell ref="N5:O5"/>
  </mergeCells>
  <dataValidations count="1">
    <dataValidation type="whole" allowBlank="1" showInputMessage="1" showErrorMessage="1" sqref="F20:F36"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G20:G36</xm:sqref>
        </x14:dataValidation>
        <x14:dataValidation type="list" allowBlank="1" showInputMessage="1" showErrorMessage="1" xr:uid="{00000000-0002-0000-0000-000002000000}">
          <x14:formula1>
            <xm:f>Hoja2!$F$7:$F$8</xm:f>
          </x14:formula1>
          <xm:sqref>I20:I36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elements/1.1/"/>
    <ds:schemaRef ds:uri="http://www.w3.org/XML/1998/namespace"/>
    <ds:schemaRef ds:uri="39f7a895-868e-4739-ab10-589c64175fbd"/>
    <ds:schemaRef ds:uri="http://purl.org/dc/terms/"/>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Diana Maria Castaño Bachiller</cp:lastModifiedBy>
  <cp:lastPrinted>2022-01-27T18:55:46Z</cp:lastPrinted>
  <dcterms:created xsi:type="dcterms:W3CDTF">2017-04-28T13:22:52Z</dcterms:created>
  <dcterms:modified xsi:type="dcterms:W3CDTF">2023-09-26T22:45:16Z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