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273 ASCENSORES/PUBLICACION/"/>
    </mc:Choice>
  </mc:AlternateContent>
  <xr:revisionPtr revIDLastSave="93" documentId="11_DD4568EBEAE195D82CD524D795C0888E8D736210" xr6:coauthVersionLast="47" xr6:coauthVersionMax="47" xr10:uidLastSave="{640CEC2F-7F45-4C2A-9BB5-93603B7D47BB}"/>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1" l="1"/>
  <c r="N21" i="1"/>
  <c r="M21" i="1"/>
  <c r="M22" i="1"/>
  <c r="L21" i="1"/>
  <c r="L22" i="1"/>
  <c r="L23" i="1"/>
  <c r="N23" i="1" s="1"/>
  <c r="J23" i="1"/>
  <c r="K21" i="1"/>
  <c r="J21" i="1"/>
  <c r="J22" i="1"/>
  <c r="H21" i="1"/>
  <c r="H22" i="1"/>
  <c r="K22" i="1" s="1"/>
  <c r="H23" i="1"/>
  <c r="L20" i="1"/>
  <c r="M20" i="1" s="1"/>
  <c r="H20" i="1"/>
  <c r="J20" i="1"/>
  <c r="O25" i="1"/>
  <c r="O28" i="1" s="1"/>
  <c r="O22" i="1" l="1"/>
  <c r="N22" i="1"/>
  <c r="M23" i="1"/>
  <c r="O23" i="1" s="1"/>
  <c r="K23" i="1"/>
  <c r="N20" i="1"/>
  <c r="O20" i="1" s="1"/>
  <c r="K20" i="1"/>
  <c r="O31" i="1"/>
  <c r="O24" i="1"/>
  <c r="O32" i="1" l="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<sst xmlns="http://schemas.openxmlformats.org/spreadsheetml/2006/main" count="53" uniqueCount="50">
  <si>
    <t>MACROPROCESO DE APOYO</t>
  </si>
  <si>
    <t xml:space="preserve">PROCESO GESTIÓN BIENES Y SERVICIOS </t>
  </si>
  <si>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</si>
  <si>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</si>
  <si>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</si>
  <si>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</si>
  <si>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</si>
  <si>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</si>
  <si>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</si>
  <si>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</si>
  <si>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</si>
  <si>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</si>
  <si>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</si>
  <si>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</si>
  <si>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</si>
  <si>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</si>
  <si>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</si>
  <si>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</si>
  <si>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</si>
  <si>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</si>
  <si>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</si>
  <si>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</si>
  <si>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</si>
  <si>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</si>
  <si>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</si>
  <si>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</si>
  <si>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</si>
  <si>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</si>
  <si>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</si>
  <si>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</si>
  <si>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</si>
  <si>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</si>
  <si>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</si>
  <si>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</si>
  <si>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</si>
  <si>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</si>
  <si>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</si>
  <si>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</si>
  <si>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</si>
  <si>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</si>
  <si>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</si>
  <si>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</si>
  <si>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</si>
  <si>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</si>
  <si>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Prestar el Servicio de Mantenimiento Preventivo y Correctivo de Ascensor eléctrico de marca ORONA de cinco (5) paradas con capacidad de 760 Kilos de uso de pasajeros ubicado en el edificio administrativo (K). Los mantenimientos tendrán incluido cualquier tipo de calibración que se requiera.</t>
  </si>
  <si>
    <t>Prestar el Servicio de Mantenimiento Preventivo y Correctivo de Ascensor eléctrico de marca ORONA de cinco (5) paradas con capacidad de 760 Kilos de uso de pasajeros bloque de la Biblioteca y Centro de Investigación (M) en la Sede de Fusagasugá. Los mantenimientos tendrán incluido cualquier tipo de calibración que se requiera.</t>
  </si>
  <si>
    <t>Prestar el Servicio de Mantenimiento Preventivo y Correctivo de Ascensor eléctrico de marca FEMM de tres (3) paradas con capacidad de 365 Kilos de uso de pasajeros y bloque (B) vértice en la Extensión de Chía. Los mantenimientos tendrán incluido cualquier tipo de calibración que se requiera.</t>
  </si>
  <si>
    <t>GLOBAL</t>
  </si>
  <si>
    <t>Bolsa de repuestos por un valor de $ 35.000.000 de pesos m/cte, con el fin de cubrir cualquier pieza o repuesto requerido en los mantenimientos preventivos y/o correctivos en alguno de los ascensores en el edificio administrativo (K), bloque de la Biblioteca y Centro de Investigación (M) en la sede Fusagasugá y bloque (B) vértice en la Extensión de Chía</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</si>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</sst>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3" fillId="0" borderId="26" xfId="0" applyFont="1" applyBorder="1" applyAlignment="1" applyProtection="1">
      <alignment horizontal="center" vertical="center"/>
      <protection hidden="1"/>
    </xf>
    <xf numFmtId="0" fontId="3" fillId="35" borderId="26" xfId="0" applyFont="1" applyFill="1" applyBorder="1" applyAlignment="1" applyProtection="1">
      <alignment horizontal="left" wrapText="1"/>
      <protection locked="0"/>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1" fillId="0" borderId="27" xfId="0" applyFont="1" applyBorder="1" applyAlignment="1">
      <alignment vertical="top" wrapText="1"/>
    </xf>
    <xf numFmtId="0" fontId="1" fillId="0" borderId="1" xfId="0" applyFont="1" applyBorder="1" applyAlignment="1">
      <alignment vertical="top" wrapText="1"/>
    </xf>
    <xf numFmtId="0" fontId="1" fillId="0" borderId="27" xfId="0" applyFont="1" applyBorder="1" applyAlignment="1">
      <alignment horizontal="center" vertical="center" wrapText="1"/>
    </xf>
    <xf numFmtId="0" fontId="1" fillId="0" borderId="1" xfId="0" applyFont="1" applyBorder="1" applyAlignment="1">
      <alignment horizontal="center" vertical="center" wrapText="1"/>
    </xf>
    <xf numFmtId="1" fontId="12" fillId="35" borderId="26" xfId="3" applyNumberFormat="1" applyFont="1" applyFill="1" applyBorder="1" applyAlignment="1" applyProtection="1">
      <alignment horizontal="center"/>
    </xf>
    <xf numFmtId="9" fontId="3" fillId="35" borderId="26" xfId="1" applyFont="1" applyFill="1" applyBorder="1" applyAlignment="1" applyProtection="1">
      <alignment horizontal="center"/>
    </xf>
    <xf numFmtId="43" fontId="3" fillId="0" borderId="26" xfId="3" applyFont="1" applyFill="1" applyBorder="1" applyAlignment="1" applyProtection="1">
      <alignment horizontal="center"/>
    </xf>
    <xf numFmtId="43" fontId="3" fillId="0" borderId="1" xfId="3" applyFont="1" applyFill="1" applyBorder="1" applyAlignment="1" applyProtection="1">
      <alignment horizontal="center"/>
    </xf>
    <xf numFmtId="43" fontId="3" fillId="0" borderId="1" xfId="3" applyFont="1" applyFill="1" applyBorder="1" applyAlignment="1" applyProtection="1"/>
    <xf numFmtId="0" fontId="3" fillId="0" borderId="26" xfId="0" applyFont="1" applyBorder="1" applyAlignment="1">
      <alignment horizontal="center" vertical="center"/>
    </xf>
    <xf numFmtId="0" fontId="3" fillId="35" borderId="26" xfId="0" applyFont="1" applyFill="1" applyBorder="1" applyAlignment="1">
      <alignment horizontal="left" wrapText="1"/>
    </xf>
    <xf numFmtId="0" fontId="1" fillId="0" borderId="0" xfId="0" applyFont="1" applyAlignment="1">
      <alignment horizontal="center" vertical="center" wrapText="1"/>
    </xf>
    <xf numFmtId="0" fontId="1" fillId="0" borderId="26" xfId="0" applyFont="1" applyBorder="1" applyAlignment="1">
      <alignment horizontal="center" vertical="center" wrapText="1"/>
    </xf>
    <xf numFmtId="0" fontId="0" fillId="2" borderId="0" xfId="0" applyFill="1"/>
    <xf numFmtId="0" fontId="6" fillId="0" borderId="2"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A18" zoomScale="85" zoomScaleNormal="85" zoomScaleSheetLayoutView="70" zoomScalePageLayoutView="55" workbookViewId="0">
      <selection activeCell="C22" sqref="C22"/>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7.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76"/>
      <c r="B2" s="83" t="s">
        <v>0</v>
      </c>
      <c r="C2" s="83"/>
      <c r="D2" s="83"/>
      <c r="E2" s="83"/>
      <c r="F2" s="83"/>
      <c r="G2" s="83"/>
      <c r="H2" s="83"/>
      <c r="I2" s="83"/>
      <c r="J2" s="83"/>
      <c r="K2" s="83"/>
      <c r="L2" s="83"/>
      <c r="M2" s="83"/>
      <c r="N2" s="88" t="s">
        <v>36</v>
      </c>
      <c r="O2" s="88"/>
    </row>
    <row r="3" spans="1:15" ht="15.75" customHeight="1" x14ac:dyDescent="0.25">
      <c r="A3" s="76"/>
      <c r="B3" s="83" t="s">
        <v>1</v>
      </c>
      <c r="C3" s="83"/>
      <c r="D3" s="83"/>
      <c r="E3" s="83"/>
      <c r="F3" s="83"/>
      <c r="G3" s="83"/>
      <c r="H3" s="83"/>
      <c r="I3" s="83"/>
      <c r="J3" s="83"/>
      <c r="K3" s="83"/>
      <c r="L3" s="83"/>
      <c r="M3" s="83"/>
      <c r="N3" s="88" t="s">
        <v>39</v>
      </c>
      <c r="O3" s="88"/>
    </row>
    <row r="4" spans="1:15" ht="16.5" customHeight="1" x14ac:dyDescent="0.25">
      <c r="A4" s="76"/>
      <c r="B4" s="83" t="s">
        <v>35</v>
      </c>
      <c r="C4" s="83"/>
      <c r="D4" s="83"/>
      <c r="E4" s="83"/>
      <c r="F4" s="83"/>
      <c r="G4" s="83"/>
      <c r="H4" s="83"/>
      <c r="I4" s="83"/>
      <c r="J4" s="83"/>
      <c r="K4" s="83"/>
      <c r="L4" s="83"/>
      <c r="M4" s="83"/>
      <c r="N4" s="88" t="s">
        <v>40</v>
      </c>
      <c r="O4" s="88"/>
    </row>
    <row r="5" spans="1:15" ht="15" customHeight="1" x14ac:dyDescent="0.25">
      <c r="A5" s="76"/>
      <c r="B5" s="83"/>
      <c r="C5" s="83"/>
      <c r="D5" s="83"/>
      <c r="E5" s="83"/>
      <c r="F5" s="83"/>
      <c r="G5" s="83"/>
      <c r="H5" s="83"/>
      <c r="I5" s="83"/>
      <c r="J5" s="83"/>
      <c r="K5" s="83"/>
      <c r="L5" s="83"/>
      <c r="M5" s="83"/>
      <c r="N5" s="88" t="s">
        <v>37</v>
      </c>
      <c r="O5" s="88"/>
    </row>
    <row r="7" spans="1:15" x14ac:dyDescent="0.25">
      <c r="A7" s="9" t="s">
        <v>38</v>
      </c>
    </row>
    <row r="8" spans="1:15" x14ac:dyDescent="0.25">
      <c r="A8" s="9"/>
    </row>
    <row r="9" spans="1:15" x14ac:dyDescent="0.25">
      <c r="A9" s="10" t="s">
        <v>28</v>
      </c>
    </row>
    <row r="10" spans="1:15" ht="25.5" customHeight="1" x14ac:dyDescent="0.25">
      <c r="A10" s="57" t="s">
        <v>27</v>
      </c>
      <c r="B10" s="57"/>
      <c r="C10" s="11"/>
      <c r="E10" s="12" t="s">
        <v>20</v>
      </c>
      <c r="F10" s="62"/>
      <c r="G10" s="63"/>
      <c r="K10" s="13" t="s">
        <v>15</v>
      </c>
      <c r="L10" s="64"/>
      <c r="M10" s="65"/>
      <c r="N10" s="66"/>
    </row>
    <row r="11" spans="1:15" ht="15.75" thickBot="1" x14ac:dyDescent="0.3">
      <c r="A11" s="11"/>
      <c r="B11" s="26"/>
      <c r="C11" s="11"/>
      <c r="E11" s="14"/>
      <c r="F11" s="14"/>
      <c r="G11" s="14"/>
      <c r="K11" s="15"/>
      <c r="L11" s="16"/>
      <c r="M11" s="16"/>
      <c r="N11" s="16"/>
    </row>
    <row r="12" spans="1:15" ht="30.75" customHeight="1" thickBot="1" x14ac:dyDescent="0.3">
      <c r="A12" s="77" t="s">
        <v>25</v>
      </c>
      <c r="B12" s="78"/>
      <c r="C12" s="17"/>
      <c r="D12" s="59" t="s">
        <v>16</v>
      </c>
      <c r="E12" s="60"/>
      <c r="F12" s="60"/>
      <c r="G12" s="61"/>
      <c r="H12" s="5"/>
      <c r="I12" s="27"/>
      <c r="J12" s="27"/>
      <c r="K12" s="15"/>
    </row>
    <row r="13" spans="1:15" ht="15.75" thickBot="1" x14ac:dyDescent="0.3">
      <c r="A13" s="79"/>
      <c r="B13" s="80"/>
      <c r="C13" s="17"/>
      <c r="D13" s="16"/>
      <c r="E13" s="14"/>
      <c r="F13" s="14"/>
      <c r="G13" s="14"/>
      <c r="K13" s="15"/>
    </row>
    <row r="14" spans="1:15" ht="30" customHeight="1" thickBot="1" x14ac:dyDescent="0.3">
      <c r="A14" s="79"/>
      <c r="B14" s="80"/>
      <c r="C14" s="17"/>
      <c r="D14" s="59" t="s">
        <v>17</v>
      </c>
      <c r="E14" s="60"/>
      <c r="F14" s="60"/>
      <c r="G14" s="61"/>
      <c r="H14" s="5"/>
      <c r="I14" s="27"/>
      <c r="J14" s="27"/>
      <c r="K14" s="15"/>
    </row>
    <row r="15" spans="1:15" ht="18.75" customHeight="1" thickBot="1" x14ac:dyDescent="0.3">
      <c r="A15" s="79"/>
      <c r="B15" s="80"/>
      <c r="C15" s="17"/>
      <c r="E15" s="14"/>
      <c r="F15" s="14"/>
      <c r="G15" s="14"/>
      <c r="K15" s="15"/>
    </row>
    <row r="16" spans="1:15" ht="24" customHeight="1" thickBot="1" x14ac:dyDescent="0.3">
      <c r="A16" s="81"/>
      <c r="B16" s="82"/>
      <c r="C16" s="17"/>
      <c r="D16" s="59" t="s">
        <v>21</v>
      </c>
      <c r="E16" s="60"/>
      <c r="F16" s="60"/>
      <c r="G16" s="61"/>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26</v>
      </c>
      <c r="B19" s="18" t="s">
        <v>2</v>
      </c>
      <c r="C19" s="18" t="s">
        <v>18</v>
      </c>
      <c r="D19" s="18" t="s">
        <v>49</v>
      </c>
      <c r="E19" s="18" t="s">
        <v>22</v>
      </c>
      <c r="F19" s="19" t="s">
        <v>3</v>
      </c>
      <c r="G19" s="20" t="s">
        <v>24</v>
      </c>
      <c r="H19" s="19" t="s">
        <v>4</v>
      </c>
      <c r="I19" s="19" t="s">
        <v>30</v>
      </c>
      <c r="J19" s="19" t="s">
        <v>33</v>
      </c>
      <c r="K19" s="19" t="s">
        <v>5</v>
      </c>
      <c r="L19" s="19" t="s">
        <v>6</v>
      </c>
      <c r="M19" s="19" t="s">
        <v>7</v>
      </c>
      <c r="N19" s="19" t="s">
        <v>29</v>
      </c>
      <c r="O19" s="19" t="s">
        <v>8</v>
      </c>
    </row>
    <row r="20" spans="1:15" ht="60" customHeight="1" x14ac:dyDescent="0.25">
      <c r="A20" s="30">
        <v>1</v>
      </c>
      <c r="B20" s="37" t="s">
        <v>44</v>
      </c>
      <c r="C20" s="31"/>
      <c r="D20" s="39">
        <v>12</v>
      </c>
      <c r="E20" s="32" t="s">
        <v>43</v>
      </c>
      <c r="F20" s="33"/>
      <c r="G20" s="34">
        <v>0</v>
      </c>
      <c r="H20" s="35">
        <f t="shared" ref="H20:H23" si="0">+ROUND(F20*G20,0)</f>
        <v>0</v>
      </c>
      <c r="I20" s="34">
        <v>0</v>
      </c>
      <c r="J20" s="35">
        <f t="shared" ref="J20:J23" si="1">ROUND(F20*I20,0)</f>
        <v>0</v>
      </c>
      <c r="K20" s="35">
        <f t="shared" ref="K20:K23" si="2">ROUND(F20+H20+J20,0)</f>
        <v>0</v>
      </c>
      <c r="L20" s="35">
        <f>ROUND(F20*D20,0)</f>
        <v>0</v>
      </c>
      <c r="M20" s="28">
        <f>ROUND(L20*G20,0)</f>
        <v>0</v>
      </c>
      <c r="N20" s="28">
        <f t="shared" ref="N20:N23" si="3">ROUND(L20*I20,0)</f>
        <v>0</v>
      </c>
      <c r="O20" s="29">
        <f t="shared" ref="O20:O23" si="4">ROUND(L20+N20+M20,0)</f>
        <v>0</v>
      </c>
    </row>
    <row r="21" spans="1:15" ht="62.25" customHeight="1" x14ac:dyDescent="0.25">
      <c r="A21" s="30">
        <v>2</v>
      </c>
      <c r="B21" s="38" t="s">
        <v>45</v>
      </c>
      <c r="C21" s="31"/>
      <c r="D21" s="40">
        <v>12</v>
      </c>
      <c r="E21" s="32" t="s">
        <v>43</v>
      </c>
      <c r="F21" s="33"/>
      <c r="G21" s="34">
        <v>0</v>
      </c>
      <c r="H21" s="35">
        <f t="shared" si="0"/>
        <v>0</v>
      </c>
      <c r="I21" s="34">
        <v>0</v>
      </c>
      <c r="J21" s="35">
        <f t="shared" si="1"/>
        <v>0</v>
      </c>
      <c r="K21" s="35">
        <f t="shared" si="2"/>
        <v>0</v>
      </c>
      <c r="L21" s="35">
        <f t="shared" ref="L21:L23" si="5">ROUND(F21*D21,0)</f>
        <v>0</v>
      </c>
      <c r="M21" s="28">
        <f t="shared" ref="M21:M23" si="6">ROUND(L21*G21,0)</f>
        <v>0</v>
      </c>
      <c r="N21" s="28">
        <f t="shared" si="3"/>
        <v>0</v>
      </c>
      <c r="O21" s="29">
        <f t="shared" si="4"/>
        <v>0</v>
      </c>
    </row>
    <row r="22" spans="1:15" ht="60.75" customHeight="1" x14ac:dyDescent="0.25">
      <c r="A22" s="30">
        <v>3</v>
      </c>
      <c r="B22" s="38" t="s">
        <v>46</v>
      </c>
      <c r="C22" s="31"/>
      <c r="D22" s="40">
        <v>12</v>
      </c>
      <c r="E22" s="32" t="s">
        <v>43</v>
      </c>
      <c r="F22" s="33"/>
      <c r="G22" s="34">
        <v>0</v>
      </c>
      <c r="H22" s="35">
        <f t="shared" si="0"/>
        <v>0</v>
      </c>
      <c r="I22" s="34">
        <v>0</v>
      </c>
      <c r="J22" s="35">
        <f t="shared" si="1"/>
        <v>0</v>
      </c>
      <c r="K22" s="35">
        <f t="shared" si="2"/>
        <v>0</v>
      </c>
      <c r="L22" s="35">
        <f t="shared" si="5"/>
        <v>0</v>
      </c>
      <c r="M22" s="28">
        <f t="shared" si="6"/>
        <v>0</v>
      </c>
      <c r="N22" s="28">
        <f t="shared" si="3"/>
        <v>0</v>
      </c>
      <c r="O22" s="29">
        <f t="shared" si="4"/>
        <v>0</v>
      </c>
    </row>
    <row r="23" spans="1:15" s="50" customFormat="1" ht="73.5" customHeight="1" x14ac:dyDescent="0.25">
      <c r="A23" s="46">
        <v>4</v>
      </c>
      <c r="B23" s="38" t="s">
        <v>48</v>
      </c>
      <c r="C23" s="47"/>
      <c r="D23" s="48">
        <v>1</v>
      </c>
      <c r="E23" s="49" t="s">
        <v>47</v>
      </c>
      <c r="F23" s="41">
        <v>29411765</v>
      </c>
      <c r="G23" s="42">
        <v>0.19</v>
      </c>
      <c r="H23" s="43">
        <f t="shared" si="0"/>
        <v>5588235</v>
      </c>
      <c r="I23" s="42">
        <v>0</v>
      </c>
      <c r="J23" s="43">
        <f t="shared" si="1"/>
        <v>0</v>
      </c>
      <c r="K23" s="43">
        <f t="shared" si="2"/>
        <v>35000000</v>
      </c>
      <c r="L23" s="43">
        <f t="shared" si="5"/>
        <v>29411765</v>
      </c>
      <c r="M23" s="44">
        <f t="shared" si="6"/>
        <v>5588235</v>
      </c>
      <c r="N23" s="44">
        <f t="shared" si="3"/>
        <v>0</v>
      </c>
      <c r="O23" s="45">
        <f t="shared" si="4"/>
        <v>35000000</v>
      </c>
    </row>
    <row r="24" spans="1:15" s="21" customFormat="1" ht="42" customHeight="1" x14ac:dyDescent="0.2">
      <c r="A24" s="36"/>
      <c r="B24" s="69"/>
      <c r="C24" s="69"/>
      <c r="D24" s="69"/>
      <c r="E24" s="69"/>
      <c r="F24" s="69"/>
      <c r="G24" s="69"/>
      <c r="H24" s="69"/>
      <c r="I24" s="69"/>
      <c r="J24" s="69"/>
      <c r="K24" s="69"/>
      <c r="L24" s="69"/>
      <c r="M24" s="70" t="s">
        <v>34</v>
      </c>
      <c r="N24" s="70"/>
      <c r="O24" s="24">
        <f>SUMIF(G:G,0%,L:L)</f>
        <v>0</v>
      </c>
    </row>
    <row r="25" spans="1:15" s="21" customFormat="1" ht="39" customHeight="1" thickBot="1" x14ac:dyDescent="0.25">
      <c r="A25" s="55" t="s">
        <v>23</v>
      </c>
      <c r="B25" s="56"/>
      <c r="C25" s="56"/>
      <c r="D25" s="56"/>
      <c r="E25" s="56"/>
      <c r="F25" s="56"/>
      <c r="G25" s="56"/>
      <c r="H25" s="56"/>
      <c r="I25" s="56"/>
      <c r="J25" s="56"/>
      <c r="K25" s="56"/>
      <c r="L25" s="56"/>
      <c r="M25" s="71" t="s">
        <v>9</v>
      </c>
      <c r="N25" s="71"/>
      <c r="O25" s="2">
        <f>SUMIF(G:G,5%,L:L)</f>
        <v>0</v>
      </c>
    </row>
    <row r="26" spans="1:15" s="21" customFormat="1" ht="30" customHeight="1" x14ac:dyDescent="0.2">
      <c r="A26" s="51" t="s">
        <v>41</v>
      </c>
      <c r="B26" s="52"/>
      <c r="C26" s="52"/>
      <c r="D26" s="52"/>
      <c r="E26" s="52"/>
      <c r="F26" s="52"/>
      <c r="G26" s="52"/>
      <c r="H26" s="52"/>
      <c r="I26" s="52"/>
      <c r="J26" s="52"/>
      <c r="K26" s="52"/>
      <c r="L26" s="53"/>
      <c r="M26" s="71" t="s">
        <v>10</v>
      </c>
      <c r="N26" s="71"/>
      <c r="O26" s="2">
        <f>SUMIF(G:G,19%,L:L)</f>
        <v>29411765</v>
      </c>
    </row>
    <row r="27" spans="1:15" s="21" customFormat="1" ht="30" customHeight="1" x14ac:dyDescent="0.2">
      <c r="A27" s="54"/>
      <c r="B27" s="54"/>
      <c r="C27" s="54"/>
      <c r="D27" s="54"/>
      <c r="E27" s="54"/>
      <c r="F27" s="54"/>
      <c r="G27" s="54"/>
      <c r="H27" s="54"/>
      <c r="I27" s="54"/>
      <c r="J27" s="54"/>
      <c r="K27" s="54"/>
      <c r="L27" s="54"/>
      <c r="M27" s="72" t="s">
        <v>6</v>
      </c>
      <c r="N27" s="73"/>
      <c r="O27" s="3">
        <f>SUM(O24:O26)</f>
        <v>29411765</v>
      </c>
    </row>
    <row r="28" spans="1:15" s="21" customFormat="1" ht="30" customHeight="1" x14ac:dyDescent="0.2">
      <c r="A28" s="54"/>
      <c r="B28" s="54"/>
      <c r="C28" s="54"/>
      <c r="D28" s="54"/>
      <c r="E28" s="54"/>
      <c r="F28" s="54"/>
      <c r="G28" s="54"/>
      <c r="H28" s="54"/>
      <c r="I28" s="54"/>
      <c r="J28" s="54"/>
      <c r="K28" s="54"/>
      <c r="L28" s="54"/>
      <c r="M28" s="74" t="s">
        <v>11</v>
      </c>
      <c r="N28" s="75"/>
      <c r="O28" s="4">
        <f>ROUND(O25*5%,0)</f>
        <v>0</v>
      </c>
    </row>
    <row r="29" spans="1:15" s="21" customFormat="1" ht="30" customHeight="1" x14ac:dyDescent="0.2">
      <c r="A29" s="54"/>
      <c r="B29" s="54"/>
      <c r="C29" s="54"/>
      <c r="D29" s="54"/>
      <c r="E29" s="54"/>
      <c r="F29" s="54"/>
      <c r="G29" s="54"/>
      <c r="H29" s="54"/>
      <c r="I29" s="54"/>
      <c r="J29" s="54"/>
      <c r="K29" s="54"/>
      <c r="L29" s="54"/>
      <c r="M29" s="74" t="s">
        <v>12</v>
      </c>
      <c r="N29" s="75"/>
      <c r="O29" s="2">
        <f>ROUND(O26*19%,0)</f>
        <v>5588235</v>
      </c>
    </row>
    <row r="30" spans="1:15" s="21" customFormat="1" ht="30" customHeight="1" x14ac:dyDescent="0.2">
      <c r="A30" s="54"/>
      <c r="B30" s="54"/>
      <c r="C30" s="54"/>
      <c r="D30" s="54"/>
      <c r="E30" s="54"/>
      <c r="F30" s="54"/>
      <c r="G30" s="54"/>
      <c r="H30" s="54"/>
      <c r="I30" s="54"/>
      <c r="J30" s="54"/>
      <c r="K30" s="54"/>
      <c r="L30" s="54"/>
      <c r="M30" s="72" t="s">
        <v>13</v>
      </c>
      <c r="N30" s="73"/>
      <c r="O30" s="3">
        <f>SUM(O28:O29)</f>
        <v>5588235</v>
      </c>
    </row>
    <row r="31" spans="1:15" s="21" customFormat="1" ht="30" customHeight="1" x14ac:dyDescent="0.2">
      <c r="A31" s="54"/>
      <c r="B31" s="54"/>
      <c r="C31" s="54"/>
      <c r="D31" s="54"/>
      <c r="E31" s="54"/>
      <c r="F31" s="54"/>
      <c r="G31" s="54"/>
      <c r="H31" s="54"/>
      <c r="I31" s="54"/>
      <c r="J31" s="54"/>
      <c r="K31" s="54"/>
      <c r="L31" s="54"/>
      <c r="M31" s="86" t="s">
        <v>32</v>
      </c>
      <c r="N31" s="87"/>
      <c r="O31" s="2">
        <f>SUMIF(I:I,8%,N:N)</f>
        <v>0</v>
      </c>
    </row>
    <row r="32" spans="1:15" s="21" customFormat="1" ht="37.5" customHeight="1" x14ac:dyDescent="0.2">
      <c r="A32" s="54"/>
      <c r="B32" s="54"/>
      <c r="C32" s="54"/>
      <c r="D32" s="54"/>
      <c r="E32" s="54"/>
      <c r="F32" s="54"/>
      <c r="G32" s="54"/>
      <c r="H32" s="54"/>
      <c r="I32" s="54"/>
      <c r="J32" s="54"/>
      <c r="K32" s="54"/>
      <c r="L32" s="54"/>
      <c r="M32" s="84" t="s">
        <v>31</v>
      </c>
      <c r="N32" s="85"/>
      <c r="O32" s="3">
        <f>SUM(O31)</f>
        <v>0</v>
      </c>
    </row>
    <row r="33" spans="1:15" s="21" customFormat="1" ht="48" customHeight="1" x14ac:dyDescent="0.2">
      <c r="A33" s="54"/>
      <c r="B33" s="54"/>
      <c r="C33" s="54"/>
      <c r="D33" s="54"/>
      <c r="E33" s="54"/>
      <c r="F33" s="54"/>
      <c r="G33" s="54"/>
      <c r="H33" s="54"/>
      <c r="I33" s="54"/>
      <c r="J33" s="54"/>
      <c r="K33" s="54"/>
      <c r="L33" s="54"/>
      <c r="M33" s="84" t="s">
        <v>14</v>
      </c>
      <c r="N33" s="85"/>
      <c r="O33" s="3">
        <f>+O27+O30+O32</f>
        <v>35000000</v>
      </c>
    </row>
    <row r="37" spans="1:15" x14ac:dyDescent="0.25">
      <c r="B37" s="67"/>
      <c r="C37" s="67"/>
    </row>
    <row r="38" spans="1:15" ht="15.75" thickBot="1" x14ac:dyDescent="0.3">
      <c r="B38" s="68"/>
      <c r="C38" s="68"/>
    </row>
    <row r="39" spans="1:15" x14ac:dyDescent="0.25">
      <c r="B39" s="58" t="s">
        <v>19</v>
      </c>
      <c r="C39" s="58"/>
    </row>
    <row r="41" spans="1:15" x14ac:dyDescent="0.25">
      <c r="A41" s="22" t="s">
        <v>42</v>
      </c>
    </row>
  </sheetData>
  <sheetProtection algorithmName="SHA-512" hashValue="7v8abDYL+NLEJsErA65UrMkmAM5I8nD/tWwvK32yjA4EsAjP5LPTwXgYNE92admlgH1UmyVBsoa6VvHcuDQrdQ==" saltValue="sFKxAJOrQ2dGS8ARrZD4QQ==" spinCount="100000" sheet="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elements/1.1/"/>
    <ds:schemaRef ds:uri="http://www.w3.org/XML/1998/namespace"/>
    <ds:schemaRef ds:uri="39f7a895-868e-4739-ab10-589c64175fbd"/>
    <ds:schemaRef ds:uri="http://purl.org/dc/terms/"/>
    <ds:schemaRef ds:uri="http://schemas.microsoft.com/office/infopath/2007/PartnerControls"/>
    <ds:schemaRef ds:uri="http://schemas.microsoft.com/office/2006/documentManagement/types"/>
    <ds:schemaRef ds:uri="632c1e4e-69c6-4d1f-81a1-009441d464e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2023-09-11T16:55:53Z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