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232 DE 2023/PUBLICACION/"/>
    </mc:Choice>
  </mc:AlternateContent>
  <xr:revisionPtr revIDLastSave="82" documentId="11_3ED6122BAB82F3395D724EA1AD4B3EFD8BE36885" xr6:coauthVersionLast="47" xr6:coauthVersionMax="47" xr10:uidLastSave="{7AF0F046-B147-4E55-A33A-5F650BC8C4E3}"/>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N21" i="1" s="1"/>
  <c r="L22" i="1"/>
  <c r="N22" i="1" s="1"/>
  <c r="L23" i="1"/>
  <c r="L24" i="1"/>
  <c r="M24" i="1" s="1"/>
  <c r="L25" i="1"/>
  <c r="L26" i="1"/>
  <c r="M26" i="1" s="1"/>
  <c r="L27" i="1"/>
  <c r="N27" i="1" s="1"/>
  <c r="L28" i="1"/>
  <c r="N28" i="1" s="1"/>
  <c r="J21" i="1"/>
  <c r="J22" i="1"/>
  <c r="J23" i="1"/>
  <c r="J24" i="1"/>
  <c r="J25" i="1"/>
  <c r="J26" i="1"/>
  <c r="J27" i="1"/>
  <c r="J28" i="1"/>
  <c r="H21" i="1"/>
  <c r="H22" i="1"/>
  <c r="H23" i="1"/>
  <c r="H24" i="1"/>
  <c r="H25" i="1"/>
  <c r="H26" i="1"/>
  <c r="H27" i="1"/>
  <c r="H28" i="1"/>
  <c r="A21" i="1"/>
  <c r="A22" i="1" s="1"/>
  <c r="A23" i="1" s="1"/>
  <c r="A24" i="1" s="1"/>
  <c r="A25" i="1" s="1"/>
  <c r="A26" i="1" s="1"/>
  <c r="A27" i="1" s="1"/>
  <c r="A28" i="1" s="1"/>
  <c r="K27" i="1" l="1"/>
  <c r="K23" i="1"/>
  <c r="N24" i="1"/>
  <c r="O24" i="1" s="1"/>
  <c r="M27" i="1"/>
  <c r="O27" i="1" s="1"/>
  <c r="K25" i="1"/>
  <c r="K24" i="1"/>
  <c r="M28" i="1"/>
  <c r="O28" i="1" s="1"/>
  <c r="K28" i="1"/>
  <c r="K26" i="1"/>
  <c r="M21" i="1"/>
  <c r="O21" i="1" s="1"/>
  <c r="K21" i="1"/>
  <c r="K22" i="1"/>
  <c r="N26" i="1"/>
  <c r="O26" i="1" s="1"/>
  <c r="N25" i="1"/>
  <c r="M25" i="1"/>
  <c r="N23" i="1"/>
  <c r="M23" i="1"/>
  <c r="M22" i="1"/>
  <c r="O22" i="1" s="1"/>
  <c r="L20" i="1"/>
  <c r="J20" i="1"/>
  <c r="H20" i="1"/>
  <c r="O23" i="1" l="1"/>
  <c r="O25" i="1"/>
  <c r="K20" i="1"/>
  <c r="M20" i="1"/>
  <c r="N20" i="1"/>
  <c r="O20" i="1" l="1"/>
  <c r="O30" i="1" l="1"/>
  <c r="O33" i="1" s="1"/>
  <c r="O36" i="1" l="1"/>
  <c r="O29" i="1"/>
  <c r="O37" i="1" l="1"/>
  <c r="O31" i="1" l="1"/>
  <c r="O34" i="1" l="1"/>
  <c r="O35" i="1" s="1"/>
  <c r="O32" i="1"/>
  <c r="O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<sst xmlns="http://schemas.openxmlformats.org/spreadsheetml/2006/main" count="63" uniqueCount="54">
  <si>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</si>
  <si>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</si>
  <si>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</si>
  <si>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</si>
  <si>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</si>
  <si>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</si>
  <si>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</si>
  <si>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</si>
  <si>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</si>
  <si>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</si>
  <si>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</si>
  <si>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</si>
  <si>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</si>
  <si>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</si>
  <si>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</si>
  <si>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</si>
  <si>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</si>
  <si>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</si>
  <si>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</si>
  <si>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</si>
  <si>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</si>
  <si>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</si>
  <si>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</si>
  <si>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</si>
  <si>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</si>
  <si>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</si>
  <si>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</si>
  <si>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</si>
  <si>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</si>
  <si>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</si>
  <si>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</si>
  <si>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</si>
  <si>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</si>
  <si>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</si>
  <si>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</si>
  <si>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</si>
  <si>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</si>
  <si>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</si>
  <si>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</si>
  <si>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</si>
  <si>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</si>
  <si>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</si>
  <si>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</si>
  <si>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</si>
  <si>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</si>
  <si>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PUNTO ECOLÓGICO CON TECHO con tres (3) compartimentos, capacidad mínimo de 165 Litros, con recipientes internos en material de polietileno. Fabricado en acero inoxidable. Espaldar de la lámina cold rollerd pintada con pintura electrostática, simbología, textos o logotipos institucionales en vinilos adhesivos impresos digitalmente. Garantía mínima de (1) un año. Los colores de los compartimientos serán: Blanco con rotulo para aprovechables, el verde con rotulo para orgánicos aprovechables y Negro con rotulo para no aprovechables. Nota 1. Deben ser entregados de la siguiente forma: (12) Centro Académico Deportivo CAD -Fusagasugá,(4) Unidad Agroambiental La Esperanza - Fusagasugá, (2) Extensión Zipaquira.</t>
  </si>
  <si>
    <t>PUNTO ECOLÓGICO SIN TECHO con tres (3) compartimentos, capacidad mínimo de 165 Litros, con recipientes internos en material de polietileno. Fabricado en acero inoxidable. Espaldar de la lámina cold rollerd pintada con pintura electrostática, simbología, textos o logotipos institucionales en vinilos adhesivos impresos digitalmente. Garantía mínima de (1) un año. Los colores de los compartimientos serán: Blanco con rotulo para aprovechables, el verde con rotulo para orgánicos aprovechables y Negro con rotulo para no aprovechables. Nota 1. Deben ser entregados de la siguiente forma: (1) Unidad Agroambiental la Esperanza - Fusagasugá, (4) Extensión Soacha, (6)Extensión Chia, (4) Extensión Zipaquira.</t>
  </si>
  <si>
    <t>PUNTO ECOLÓGICO CON TECHO con tres (3) compartimentos, capacidad mínimo de 360 Litros, fabricado en material de polietileno. Espaldar de la lámina cold rollerd pintada con pintura electrostática, simbología, textos o logotipos institucionales en vinilos adhesivos impresos digitalmente. Garantía mínima de (1) un año. Los colores de los compartimientos serán: Blanco con rotulo para aprovechables, el verde con rotulo para orgánicos aprovechables y Negro con rotulo para no aprovechables. Nota 1. Deben ser entregados de la siguiente forma: (1) Sede Fusagasugá, (2) Seccional Girardot y (1) Extensión Soacha</t>
  </si>
  <si>
    <t>PAPELERA TAPA VAIVÉN  10 L PARA BAÑO COLOR NEGRO. Fabricado en polietileno.  simbología, textos o logotipos institucionales en vinilos adhesivos impresos digitalmente. Garantía mínima de (1) un año. (80) Sede Fusagasugá, (6) Unidad Agroambiental La Esperanza - Fusagasugá, (50) Centro Academico Deportivo, (20) Seccional Girardot, (30) Extensión de Facatativa, (80) Extensión Soacha, (8) Oficinas Bogota, (20) Extensión Zipaquira.</t>
  </si>
  <si>
    <t>CONTENEDOR DE 120 LITROS, Negro en polietileno de alta densidad  con ruedas y tapa manual,con identificación personalizada en el  cuerpo: termo impresión, serigrafía o pegatina con  simbología, textos o logotipos institucionales sobre  vinilo adhesivo impreso digitalmente. Garantía mínima de (1) un año. Nota 1. Deben ser entregados de la siguiente forma: (6) Extensión Soacha, (1) Oficinas Bogota </t>
  </si>
  <si>
    <t>CONTENEDOR DE 120 LITROS, ROJO en polietileno de alta densidad  con ruedas y tapa manual,con identificación personalizada en el  cuerpo: termo impresión, serigrafía o pegatina con  simbología, textos o logotipos institucionales sobre  vinilo adhesivo impreso digitalmente. Garantía mínima de (1) un año. Nota 1. Deben ser entregados de la siguiente forma: (1) Sede Fusagasugá, (1) Seccional Girardot.</t>
  </si>
  <si>
    <t>CONTENEDOR DE 120 LITROS, blanco en polietileno de alta densidad  con ruedas y tapa manual,con identificación personalizada en el  cuerpo: termo impresión, serigrafía o pegatina con  simbología, textos o logotipos institucionales sobre  vinilo adhesivo impreso digitalmente. Garantía mínima de (1) un año. Nota 1. Deben ser entregados de la siguiente forma: (6) Extensión Soacha, (1) Oficinas Bogota.</t>
  </si>
  <si>
    <t>ESTIBAS PLÁSTICAS MEDIDAS 60 CM X 60 CM X 2.5 CM CON CAPACIDAD DE CARGA DE ESTÁTICA: 2000 KG Y DINÁMICA: 500 KG, con sistema de chazos para ensamble, resistencia eléctrica, resistencia al agua, durabilidad y seguridad, resistencia al ataque líquido, resistencia al impacto, que no requieran fumigación ni absorban humedad, que cumplan con las normas técnicas de calidad en higiene y seguridad industrial, con rigidez y resistencia térmica (+ 70 °C a - 20 °C). Garantía mínima de (1) año. Nota : Las estibas deben ser entregado en la Universidad de Cundinamarca de la siguiente forma (4) Extensión Chia.</t>
  </si>
  <si>
    <t>CONTENEDOR PLÁSTICO DE PEDAL CON CAPACIDAD DE 44 LITROS, color rojo con simbología, textos o logotipos institucionales de residuos peligrosos, sobre vinilo adhesivo impreso digitalmente. Nota 1: La entrega se debe realizar en la Universidad de Cundinamarca de la siguiente forma (3) Sede Fusagasugá, (10)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</si>
</sst>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tabSelected="1" zoomScale="70" zoomScaleNormal="70" zoomScaleSheetLayoutView="70" zoomScalePageLayoutView="55" workbookViewId="0">
      <selection activeCell="F28" sqref="F28"/>
    </sheetView>
  </sheetViews>
  <sheetFormatPr baseColWidth="10" defaultColWidth="11.42578125" defaultRowHeight="15" x14ac:dyDescent="0.25"/>
  <cols>
    <col min="1" max="1" width="13.28515625" style="8" customWidth="1"/>
    <col min="2" max="2" width="64.140625" style="33" customWidth="1"/>
    <col min="3" max="3" width="15.85546875" style="8" customWidth="1"/>
    <col min="4" max="4" width="16.140625" style="8" customWidth="1"/>
    <col min="5" max="5" width="17" style="8" customWidth="1"/>
    <col min="6" max="6" width="15.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9"/>
      <c r="G10" s="50"/>
      <c r="K10" s="15" t="s">
        <v>16</v>
      </c>
      <c r="L10" s="51"/>
      <c r="M10" s="52"/>
      <c r="N10" s="53"/>
    </row>
    <row r="11" spans="1:15" ht="15.75" thickBot="1" x14ac:dyDescent="0.3">
      <c r="A11" s="13"/>
      <c r="B11" s="34"/>
      <c r="C11" s="13"/>
      <c r="E11" s="16"/>
      <c r="F11" s="16"/>
      <c r="G11" s="16"/>
      <c r="K11" s="17"/>
      <c r="L11" s="18"/>
      <c r="M11" s="18"/>
      <c r="N11" s="18"/>
    </row>
    <row r="12" spans="1:15" ht="30.75" customHeight="1" thickBot="1" x14ac:dyDescent="0.3">
      <c r="A12" s="64" t="s">
        <v>26</v>
      </c>
      <c r="B12" s="65"/>
      <c r="C12" s="19"/>
      <c r="D12" s="46" t="s">
        <v>17</v>
      </c>
      <c r="E12" s="47"/>
      <c r="F12" s="47"/>
      <c r="G12" s="48"/>
      <c r="H12" s="7"/>
      <c r="I12" s="27"/>
      <c r="J12" s="27"/>
      <c r="K12" s="17"/>
    </row>
    <row r="13" spans="1:15" ht="15.75" thickBot="1" x14ac:dyDescent="0.3">
      <c r="A13" s="66"/>
      <c r="B13" s="67"/>
      <c r="C13" s="19"/>
      <c r="D13" s="18"/>
      <c r="E13" s="16"/>
      <c r="F13" s="16"/>
      <c r="G13" s="16"/>
      <c r="K13" s="17"/>
    </row>
    <row r="14" spans="1:15" ht="30" customHeight="1" thickBot="1" x14ac:dyDescent="0.3">
      <c r="A14" s="66"/>
      <c r="B14" s="67"/>
      <c r="C14" s="19"/>
      <c r="D14" s="46" t="s">
        <v>18</v>
      </c>
      <c r="E14" s="47"/>
      <c r="F14" s="47"/>
      <c r="G14" s="48"/>
      <c r="H14" s="7"/>
      <c r="I14" s="27"/>
      <c r="J14" s="27"/>
      <c r="K14" s="17"/>
    </row>
    <row r="15" spans="1:15" ht="18.75" customHeight="1" thickBot="1" x14ac:dyDescent="0.3">
      <c r="A15" s="66"/>
      <c r="B15" s="67"/>
      <c r="C15" s="19"/>
      <c r="E15" s="16"/>
      <c r="F15" s="16"/>
      <c r="G15" s="16"/>
      <c r="K15" s="17"/>
    </row>
    <row r="16" spans="1:15" ht="24" customHeight="1" thickBot="1" x14ac:dyDescent="0.3">
      <c r="A16" s="68"/>
      <c r="B16" s="69"/>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93.5" customHeight="1" x14ac:dyDescent="0.2">
      <c r="A20" s="30">
        <v>1</v>
      </c>
      <c r="B20" s="37" t="s">
        <v>45</v>
      </c>
      <c r="C20" s="31"/>
      <c r="D20" s="36">
        <v>18</v>
      </c>
      <c r="E20" s="36" t="s">
        <v>44</v>
      </c>
      <c r="F20" s="32"/>
      <c r="G20" s="26">
        <v>0</v>
      </c>
      <c r="H20" s="1">
        <f t="shared" ref="H20:H28" si="0">+ROUND(F20*G20,0)</f>
        <v>0</v>
      </c>
      <c r="I20" s="26">
        <v>0</v>
      </c>
      <c r="J20" s="1">
        <f t="shared" ref="J20:J28" si="1">ROUND(F20*I20,0)</f>
        <v>0</v>
      </c>
      <c r="K20" s="1">
        <f t="shared" ref="K20:K28" si="2">ROUND(F20+H20+J20,0)</f>
        <v>0</v>
      </c>
      <c r="L20" s="1">
        <f>ROUND(F20*D20,0)</f>
        <v>0</v>
      </c>
      <c r="M20" s="1">
        <f>ROUND(L20*G20,0)</f>
        <v>0</v>
      </c>
      <c r="N20" s="1">
        <f t="shared" ref="N20:N28" si="3">ROUND(L20*I20,0)</f>
        <v>0</v>
      </c>
      <c r="O20" s="2">
        <f t="shared" ref="O20:O28" si="4">ROUND(L20+N20+M20,0)</f>
        <v>0</v>
      </c>
    </row>
    <row r="21" spans="1:15" s="23" customFormat="1" ht="186.75" customHeight="1" x14ac:dyDescent="0.2">
      <c r="A21" s="30">
        <f>1+A20</f>
        <v>2</v>
      </c>
      <c r="B21" s="37" t="s">
        <v>46</v>
      </c>
      <c r="C21" s="31"/>
      <c r="D21" s="36">
        <v>15</v>
      </c>
      <c r="E21" s="36" t="s">
        <v>44</v>
      </c>
      <c r="F21" s="32"/>
      <c r="G21" s="26">
        <v>0</v>
      </c>
      <c r="H21" s="1">
        <f t="shared" si="0"/>
        <v>0</v>
      </c>
      <c r="I21" s="26">
        <v>0</v>
      </c>
      <c r="J21" s="1">
        <f t="shared" si="1"/>
        <v>0</v>
      </c>
      <c r="K21" s="1">
        <f t="shared" si="2"/>
        <v>0</v>
      </c>
      <c r="L21" s="1">
        <f t="shared" ref="L21:L28" si="5">ROUND(F21*D21,0)</f>
        <v>0</v>
      </c>
      <c r="M21" s="1">
        <f t="shared" ref="M21:M28" si="6">ROUND(L21*G21,0)</f>
        <v>0</v>
      </c>
      <c r="N21" s="1">
        <f t="shared" si="3"/>
        <v>0</v>
      </c>
      <c r="O21" s="2">
        <f t="shared" si="4"/>
        <v>0</v>
      </c>
    </row>
    <row r="22" spans="1:15" s="23" customFormat="1" ht="159" customHeight="1" x14ac:dyDescent="0.2">
      <c r="A22" s="30">
        <f t="shared" ref="A22:A28" si="7">1+A21</f>
        <v>3</v>
      </c>
      <c r="B22" s="37" t="s">
        <v>47</v>
      </c>
      <c r="C22" s="31"/>
      <c r="D22" s="36">
        <v>4</v>
      </c>
      <c r="E22" s="36" t="s">
        <v>44</v>
      </c>
      <c r="F22" s="32"/>
      <c r="G22" s="26">
        <v>0</v>
      </c>
      <c r="H22" s="1">
        <f t="shared" si="0"/>
        <v>0</v>
      </c>
      <c r="I22" s="26">
        <v>0</v>
      </c>
      <c r="J22" s="1">
        <f t="shared" si="1"/>
        <v>0</v>
      </c>
      <c r="K22" s="1">
        <f t="shared" si="2"/>
        <v>0</v>
      </c>
      <c r="L22" s="1">
        <f t="shared" si="5"/>
        <v>0</v>
      </c>
      <c r="M22" s="1">
        <f t="shared" si="6"/>
        <v>0</v>
      </c>
      <c r="N22" s="1">
        <f t="shared" si="3"/>
        <v>0</v>
      </c>
      <c r="O22" s="2">
        <f t="shared" si="4"/>
        <v>0</v>
      </c>
    </row>
    <row r="23" spans="1:15" s="23" customFormat="1" ht="131.25" customHeight="1" x14ac:dyDescent="0.2">
      <c r="A23" s="30">
        <f t="shared" si="7"/>
        <v>4</v>
      </c>
      <c r="B23" s="37" t="s">
        <v>48</v>
      </c>
      <c r="C23" s="31"/>
      <c r="D23" s="36">
        <v>304</v>
      </c>
      <c r="E23" s="36" t="s">
        <v>44</v>
      </c>
      <c r="F23" s="32"/>
      <c r="G23" s="26">
        <v>0</v>
      </c>
      <c r="H23" s="1">
        <f t="shared" si="0"/>
        <v>0</v>
      </c>
      <c r="I23" s="26">
        <v>0</v>
      </c>
      <c r="J23" s="1">
        <f t="shared" si="1"/>
        <v>0</v>
      </c>
      <c r="K23" s="1">
        <f t="shared" si="2"/>
        <v>0</v>
      </c>
      <c r="L23" s="1">
        <f t="shared" si="5"/>
        <v>0</v>
      </c>
      <c r="M23" s="1">
        <f t="shared" si="6"/>
        <v>0</v>
      </c>
      <c r="N23" s="1">
        <f t="shared" si="3"/>
        <v>0</v>
      </c>
      <c r="O23" s="2">
        <f t="shared" si="4"/>
        <v>0</v>
      </c>
    </row>
    <row r="24" spans="1:15" s="23" customFormat="1" ht="108.75" customHeight="1" x14ac:dyDescent="0.2">
      <c r="A24" s="30">
        <f t="shared" si="7"/>
        <v>5</v>
      </c>
      <c r="B24" s="37" t="s">
        <v>49</v>
      </c>
      <c r="C24" s="31"/>
      <c r="D24" s="36">
        <v>7</v>
      </c>
      <c r="E24" s="36" t="s">
        <v>44</v>
      </c>
      <c r="F24" s="32">
        <v>200000</v>
      </c>
      <c r="G24" s="26">
        <v>0</v>
      </c>
      <c r="H24" s="1">
        <f t="shared" si="0"/>
        <v>0</v>
      </c>
      <c r="I24" s="26">
        <v>0</v>
      </c>
      <c r="J24" s="1">
        <f t="shared" si="1"/>
        <v>0</v>
      </c>
      <c r="K24" s="1">
        <f t="shared" si="2"/>
        <v>200000</v>
      </c>
      <c r="L24" s="1">
        <f t="shared" si="5"/>
        <v>1400000</v>
      </c>
      <c r="M24" s="1">
        <f t="shared" si="6"/>
        <v>0</v>
      </c>
      <c r="N24" s="1">
        <f t="shared" si="3"/>
        <v>0</v>
      </c>
      <c r="O24" s="2">
        <f t="shared" si="4"/>
        <v>1400000</v>
      </c>
    </row>
    <row r="25" spans="1:15" s="23" customFormat="1" ht="110.25" customHeight="1" x14ac:dyDescent="0.2">
      <c r="A25" s="30">
        <f t="shared" si="7"/>
        <v>6</v>
      </c>
      <c r="B25" s="37" t="s">
        <v>50</v>
      </c>
      <c r="C25" s="31"/>
      <c r="D25" s="36">
        <v>2</v>
      </c>
      <c r="E25" s="36" t="s">
        <v>44</v>
      </c>
      <c r="F25" s="32"/>
      <c r="G25" s="26">
        <v>0</v>
      </c>
      <c r="H25" s="1">
        <f t="shared" si="0"/>
        <v>0</v>
      </c>
      <c r="I25" s="26">
        <v>0</v>
      </c>
      <c r="J25" s="1">
        <f t="shared" si="1"/>
        <v>0</v>
      </c>
      <c r="K25" s="1">
        <f t="shared" si="2"/>
        <v>0</v>
      </c>
      <c r="L25" s="1">
        <f t="shared" si="5"/>
        <v>0</v>
      </c>
      <c r="M25" s="1">
        <f t="shared" si="6"/>
        <v>0</v>
      </c>
      <c r="N25" s="1">
        <f t="shared" si="3"/>
        <v>0</v>
      </c>
      <c r="O25" s="2">
        <f t="shared" si="4"/>
        <v>0</v>
      </c>
    </row>
    <row r="26" spans="1:15" s="23" customFormat="1" ht="129.75" customHeight="1" x14ac:dyDescent="0.2">
      <c r="A26" s="30">
        <f t="shared" si="7"/>
        <v>7</v>
      </c>
      <c r="B26" s="37" t="s">
        <v>51</v>
      </c>
      <c r="C26" s="31"/>
      <c r="D26" s="36">
        <v>7</v>
      </c>
      <c r="E26" s="36" t="s">
        <v>44</v>
      </c>
      <c r="F26" s="32">
        <v>200000</v>
      </c>
      <c r="G26" s="26">
        <v>0</v>
      </c>
      <c r="H26" s="1">
        <f t="shared" si="0"/>
        <v>0</v>
      </c>
      <c r="I26" s="26">
        <v>0</v>
      </c>
      <c r="J26" s="1">
        <f t="shared" si="1"/>
        <v>0</v>
      </c>
      <c r="K26" s="1">
        <f t="shared" si="2"/>
        <v>200000</v>
      </c>
      <c r="L26" s="1">
        <f t="shared" si="5"/>
        <v>1400000</v>
      </c>
      <c r="M26" s="1">
        <f t="shared" si="6"/>
        <v>0</v>
      </c>
      <c r="N26" s="1">
        <f t="shared" si="3"/>
        <v>0</v>
      </c>
      <c r="O26" s="2">
        <f t="shared" si="4"/>
        <v>1400000</v>
      </c>
    </row>
    <row r="27" spans="1:15" s="23" customFormat="1" ht="162.75" customHeight="1" x14ac:dyDescent="0.2">
      <c r="A27" s="30">
        <f t="shared" si="7"/>
        <v>8</v>
      </c>
      <c r="B27" s="37" t="s">
        <v>52</v>
      </c>
      <c r="C27" s="31"/>
      <c r="D27" s="36">
        <v>4</v>
      </c>
      <c r="E27" s="36" t="s">
        <v>44</v>
      </c>
      <c r="F27" s="32"/>
      <c r="G27" s="26">
        <v>0</v>
      </c>
      <c r="H27" s="1">
        <f t="shared" si="0"/>
        <v>0</v>
      </c>
      <c r="I27" s="26">
        <v>0</v>
      </c>
      <c r="J27" s="1">
        <f t="shared" si="1"/>
        <v>0</v>
      </c>
      <c r="K27" s="1">
        <f t="shared" si="2"/>
        <v>0</v>
      </c>
      <c r="L27" s="1">
        <f t="shared" si="5"/>
        <v>0</v>
      </c>
      <c r="M27" s="1">
        <f t="shared" si="6"/>
        <v>0</v>
      </c>
      <c r="N27" s="1">
        <f t="shared" si="3"/>
        <v>0</v>
      </c>
      <c r="O27" s="2">
        <f t="shared" si="4"/>
        <v>0</v>
      </c>
    </row>
    <row r="28" spans="1:15" s="23" customFormat="1" ht="101.25" customHeight="1" x14ac:dyDescent="0.2">
      <c r="A28" s="30">
        <f t="shared" si="7"/>
        <v>9</v>
      </c>
      <c r="B28" s="37" t="s">
        <v>53</v>
      </c>
      <c r="C28" s="31"/>
      <c r="D28" s="36">
        <v>13</v>
      </c>
      <c r="E28" s="36" t="s">
        <v>44</v>
      </c>
      <c r="F28" s="32"/>
      <c r="G28" s="26">
        <v>0</v>
      </c>
      <c r="H28" s="1">
        <f t="shared" si="0"/>
        <v>0</v>
      </c>
      <c r="I28" s="26">
        <v>0</v>
      </c>
      <c r="J28" s="1">
        <f t="shared" si="1"/>
        <v>0</v>
      </c>
      <c r="K28" s="1">
        <f t="shared" si="2"/>
        <v>0</v>
      </c>
      <c r="L28" s="1">
        <f t="shared" si="5"/>
        <v>0</v>
      </c>
      <c r="M28" s="1">
        <f t="shared" si="6"/>
        <v>0</v>
      </c>
      <c r="N28" s="1">
        <f t="shared" si="3"/>
        <v>0</v>
      </c>
      <c r="O28" s="2">
        <f t="shared" si="4"/>
        <v>0</v>
      </c>
    </row>
    <row r="29" spans="1:15" s="23" customFormat="1" ht="42" customHeight="1" thickBot="1" x14ac:dyDescent="0.25">
      <c r="A29" s="19"/>
      <c r="B29" s="56"/>
      <c r="C29" s="56"/>
      <c r="D29" s="56"/>
      <c r="E29" s="56"/>
      <c r="F29" s="56"/>
      <c r="G29" s="56"/>
      <c r="H29" s="56"/>
      <c r="I29" s="56"/>
      <c r="J29" s="56"/>
      <c r="K29" s="56"/>
      <c r="L29" s="56"/>
      <c r="M29" s="57" t="s">
        <v>35</v>
      </c>
      <c r="N29" s="57"/>
      <c r="O29" s="29">
        <f>SUMIF(G:G,0%,L:L)</f>
        <v>2800000</v>
      </c>
    </row>
    <row r="30" spans="1:15" s="23" customFormat="1" ht="39" customHeight="1" thickBot="1" x14ac:dyDescent="0.25">
      <c r="A30" s="42" t="s">
        <v>24</v>
      </c>
      <c r="B30" s="43"/>
      <c r="C30" s="43"/>
      <c r="D30" s="43"/>
      <c r="E30" s="43"/>
      <c r="F30" s="43"/>
      <c r="G30" s="43"/>
      <c r="H30" s="43"/>
      <c r="I30" s="43"/>
      <c r="J30" s="43"/>
      <c r="K30" s="43"/>
      <c r="L30" s="43"/>
      <c r="M30" s="58" t="s">
        <v>10</v>
      </c>
      <c r="N30" s="58"/>
      <c r="O30" s="4">
        <f>SUMIF(G:G,5%,L:L)</f>
        <v>0</v>
      </c>
    </row>
    <row r="31" spans="1:15" s="23" customFormat="1" ht="30" customHeight="1" x14ac:dyDescent="0.2">
      <c r="A31" s="38" t="s">
        <v>42</v>
      </c>
      <c r="B31" s="39"/>
      <c r="C31" s="39"/>
      <c r="D31" s="39"/>
      <c r="E31" s="39"/>
      <c r="F31" s="39"/>
      <c r="G31" s="39"/>
      <c r="H31" s="39"/>
      <c r="I31" s="39"/>
      <c r="J31" s="39"/>
      <c r="K31" s="39"/>
      <c r="L31" s="40"/>
      <c r="M31" s="58" t="s">
        <v>11</v>
      </c>
      <c r="N31" s="58"/>
      <c r="O31" s="4">
        <f>SUMIF(G:G,19%,L:L)</f>
        <v>0</v>
      </c>
    </row>
    <row r="32" spans="1:15" s="23" customFormat="1" ht="30" customHeight="1" x14ac:dyDescent="0.2">
      <c r="A32" s="41"/>
      <c r="B32" s="41"/>
      <c r="C32" s="41"/>
      <c r="D32" s="41"/>
      <c r="E32" s="41"/>
      <c r="F32" s="41"/>
      <c r="G32" s="41"/>
      <c r="H32" s="41"/>
      <c r="I32" s="41"/>
      <c r="J32" s="41"/>
      <c r="K32" s="41"/>
      <c r="L32" s="41"/>
      <c r="M32" s="59" t="s">
        <v>7</v>
      </c>
      <c r="N32" s="60"/>
      <c r="O32" s="5">
        <f>SUM(O29:O31)</f>
        <v>2800000</v>
      </c>
    </row>
    <row r="33" spans="1:15" s="23" customFormat="1" ht="30" customHeight="1" x14ac:dyDescent="0.2">
      <c r="A33" s="41"/>
      <c r="B33" s="41"/>
      <c r="C33" s="41"/>
      <c r="D33" s="41"/>
      <c r="E33" s="41"/>
      <c r="F33" s="41"/>
      <c r="G33" s="41"/>
      <c r="H33" s="41"/>
      <c r="I33" s="41"/>
      <c r="J33" s="41"/>
      <c r="K33" s="41"/>
      <c r="L33" s="41"/>
      <c r="M33" s="61" t="s">
        <v>12</v>
      </c>
      <c r="N33" s="62"/>
      <c r="O33" s="6">
        <f>ROUND(O30*5%,0)</f>
        <v>0</v>
      </c>
    </row>
    <row r="34" spans="1:15" s="23" customFormat="1" ht="30" customHeight="1" x14ac:dyDescent="0.2">
      <c r="A34" s="41"/>
      <c r="B34" s="41"/>
      <c r="C34" s="41"/>
      <c r="D34" s="41"/>
      <c r="E34" s="41"/>
      <c r="F34" s="41"/>
      <c r="G34" s="41"/>
      <c r="H34" s="41"/>
      <c r="I34" s="41"/>
      <c r="J34" s="41"/>
      <c r="K34" s="41"/>
      <c r="L34" s="41"/>
      <c r="M34" s="61" t="s">
        <v>13</v>
      </c>
      <c r="N34" s="62"/>
      <c r="O34" s="4">
        <f>ROUND(O31*19%,0)</f>
        <v>0</v>
      </c>
    </row>
    <row r="35" spans="1:15" s="23" customFormat="1" ht="30" customHeight="1" x14ac:dyDescent="0.2">
      <c r="A35" s="41"/>
      <c r="B35" s="41"/>
      <c r="C35" s="41"/>
      <c r="D35" s="41"/>
      <c r="E35" s="41"/>
      <c r="F35" s="41"/>
      <c r="G35" s="41"/>
      <c r="H35" s="41"/>
      <c r="I35" s="41"/>
      <c r="J35" s="41"/>
      <c r="K35" s="41"/>
      <c r="L35" s="41"/>
      <c r="M35" s="59" t="s">
        <v>14</v>
      </c>
      <c r="N35" s="60"/>
      <c r="O35" s="5">
        <f>SUM(O33:O34)</f>
        <v>0</v>
      </c>
    </row>
    <row r="36" spans="1:15" s="23" customFormat="1" ht="30" customHeight="1" x14ac:dyDescent="0.2">
      <c r="A36" s="41"/>
      <c r="B36" s="41"/>
      <c r="C36" s="41"/>
      <c r="D36" s="41"/>
      <c r="E36" s="41"/>
      <c r="F36" s="41"/>
      <c r="G36" s="41"/>
      <c r="H36" s="41"/>
      <c r="I36" s="41"/>
      <c r="J36" s="41"/>
      <c r="K36" s="41"/>
      <c r="L36" s="41"/>
      <c r="M36" s="73" t="s">
        <v>33</v>
      </c>
      <c r="N36" s="74"/>
      <c r="O36" s="4">
        <f>SUMIF(I:I,8%,N:N)</f>
        <v>0</v>
      </c>
    </row>
    <row r="37" spans="1:15" s="23" customFormat="1" ht="37.5" customHeight="1" x14ac:dyDescent="0.2">
      <c r="A37" s="41"/>
      <c r="B37" s="41"/>
      <c r="C37" s="41"/>
      <c r="D37" s="41"/>
      <c r="E37" s="41"/>
      <c r="F37" s="41"/>
      <c r="G37" s="41"/>
      <c r="H37" s="41"/>
      <c r="I37" s="41"/>
      <c r="J37" s="41"/>
      <c r="K37" s="41"/>
      <c r="L37" s="41"/>
      <c r="M37" s="71" t="s">
        <v>32</v>
      </c>
      <c r="N37" s="72"/>
      <c r="O37" s="5">
        <f>SUM(O36)</f>
        <v>0</v>
      </c>
    </row>
    <row r="38" spans="1:15" s="23" customFormat="1" ht="44.25" customHeight="1" x14ac:dyDescent="0.2">
      <c r="A38" s="41"/>
      <c r="B38" s="41"/>
      <c r="C38" s="41"/>
      <c r="D38" s="41"/>
      <c r="E38" s="41"/>
      <c r="F38" s="41"/>
      <c r="G38" s="41"/>
      <c r="H38" s="41"/>
      <c r="I38" s="41"/>
      <c r="J38" s="41"/>
      <c r="K38" s="41"/>
      <c r="L38" s="41"/>
      <c r="M38" s="71" t="s">
        <v>15</v>
      </c>
      <c r="N38" s="72"/>
      <c r="O38" s="5">
        <f>+O32+O35+O37</f>
        <v>2800000</v>
      </c>
    </row>
    <row r="41" spans="1:15" x14ac:dyDescent="0.25">
      <c r="B41" s="35"/>
      <c r="C41" s="28"/>
    </row>
    <row r="42" spans="1:15" x14ac:dyDescent="0.25">
      <c r="B42" s="54"/>
      <c r="C42" s="54"/>
    </row>
    <row r="43" spans="1:15" ht="15.75" thickBot="1" x14ac:dyDescent="0.3">
      <c r="B43" s="55"/>
      <c r="C43" s="55"/>
    </row>
    <row r="44" spans="1:15" x14ac:dyDescent="0.25">
      <c r="B44" s="45" t="s">
        <v>20</v>
      </c>
      <c r="C44" s="45"/>
    </row>
    <row r="46" spans="1:15" x14ac:dyDescent="0.25">
      <c r="A46" s="24" t="s">
        <v>43</v>
      </c>
    </row>
  </sheetData>
  <sheetProtection algorithmName="SHA-512" hashValue="IT/iyIkvF8OVvHPf5W7wLUNBly8c4+d+1jpgtyAzJpK/wII6bkiZfvKvvuZ39aObnaFIuQdPSJD42VQRyljvnA==" saltValue="KsqhwXAU5w16OkzlZ4P1zw==" spinCount="100000" sheet="1" selectLockedCells="1"/>
  <mergeCells count="30">
    <mergeCell ref="M35:N35"/>
    <mergeCell ref="M38:N38"/>
    <mergeCell ref="M36:N36"/>
    <mergeCell ref="M37:N37"/>
    <mergeCell ref="N2:O2"/>
    <mergeCell ref="N3:O3"/>
    <mergeCell ref="N4:O4"/>
    <mergeCell ref="N5:O5"/>
    <mergeCell ref="A2:A5"/>
    <mergeCell ref="D12:G12"/>
    <mergeCell ref="A12:B16"/>
    <mergeCell ref="B2:M2"/>
    <mergeCell ref="B3:M3"/>
    <mergeCell ref="B4:M5"/>
    <mergeCell ref="A31:L38"/>
    <mergeCell ref="A30:L30"/>
    <mergeCell ref="A10:B10"/>
    <mergeCell ref="B44:C44"/>
    <mergeCell ref="D14:G14"/>
    <mergeCell ref="D16:G16"/>
    <mergeCell ref="F10:G10"/>
    <mergeCell ref="L10:N10"/>
    <mergeCell ref="B42:C43"/>
    <mergeCell ref="B29:L29"/>
    <mergeCell ref="M29:N29"/>
    <mergeCell ref="M30:N30"/>
    <mergeCell ref="M31:N31"/>
    <mergeCell ref="M32:N32"/>
    <mergeCell ref="M33:N33"/>
    <mergeCell ref="M34:N34"/>
  </mergeCells>
  <dataValidations count="1">
    <dataValidation type="whole" allowBlank="1" showInputMessage="1" showErrorMessage="1" sqref="F20:F28"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G20:G28</xm:sqref>
        </x14:dataValidation>
        <x14:dataValidation type="list" allowBlank="1" showInputMessage="1" showErrorMessage="1" xr:uid="{00000000-0002-0000-0000-000002000000}">
          <x14:formula1>
            <xm:f>Hoja2!$F$7:$F$8</xm:f>
          </x14:formula1>
          <xm:sqref>I20:I28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632c1e4e-69c6-4d1f-81a1-009441d464e5"/>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2023-08-25T17:00:13Z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