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41 DE 2023\PUBLICACION\"/>
    </mc:Choice>
  </mc:AlternateContent>
  <bookViews>
    <workbookView xWindow="-120" yWindow="-120" windowWidth="21840" windowHeight="1314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L22" i="1"/>
  <c r="N22" i="1" s="1"/>
  <c r="J21" i="1"/>
  <c r="J22" i="1"/>
  <c r="H21" i="1"/>
  <c r="H22" i="1"/>
  <c r="A21" i="1"/>
  <c r="A22" i="1" s="1"/>
  <c r="K22" i="1" l="1"/>
  <c r="K21" i="1"/>
  <c r="M22" i="1"/>
  <c r="O22" i="1" s="1"/>
  <c r="M21" i="1"/>
  <c r="N21" i="1"/>
  <c r="L20" i="1"/>
  <c r="M20" i="1" s="1"/>
  <c r="H20" i="1"/>
  <c r="J20" i="1"/>
  <c r="O24" i="1"/>
  <c r="O27" i="1" s="1"/>
  <c r="O21" i="1" l="1"/>
  <c r="N20" i="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<sst xmlns="http://schemas.openxmlformats.org/spreadsheetml/2006/main" count="51" uniqueCount="48">
  <si>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</si>
  <si>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</si>
  <si>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</si>
  <si>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</si>
  <si>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</si>
  <si>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</si>
  <si>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</si>
  <si>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</si>
  <si>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</si>
  <si>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</si>
  <si>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</si>
  <si>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</si>
  <si>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</si>
  <si>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</si>
  <si>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</si>
  <si>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</si>
  <si>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</si>
  <si>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</si>
  <si>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</si>
  <si>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</si>
  <si>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</si>
  <si>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</si>
  <si>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</si>
  <si>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</si>
  <si>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</si>
  <si>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</si>
  <si>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</si>
  <si>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</si>
  <si>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</si>
  <si>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</si>
  <si>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</si>
  <si>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</si>
  <si>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</si>
  <si>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</si>
  <si>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</si>
  <si>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</si>
  <si>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</si>
  <si>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</si>
  <si>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</si>
  <si>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</si>
  <si>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</si>
  <si>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</si>
  <si>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</si>
  <si>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</si>
  <si>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</si>
  <si>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TELESCOPIO 130EQ , PROFESIONAL ASTRONÓMICO REFLECTOR, DIÁMETRO 130 MM, DISTANCIA FOCAL 650MM, OCULAR 10MM Y 20MM CON MONTURA ECUATORIAL. INCLUYE TRÍPODE DE ACERO AJUSTABLE DE ALTURA COMPLETA CON BANDEJA DE ACCESORIOS, Y ESTUCHE.GARANTIA MINIMA DE UN AÑO CON MANUAL DE USUARIO </t>
  </si>
  <si>
    <t>ESTEREOSCOPIO DE BOLSILLO 2X LENTES DE MENISCO, MOLIDAS DE PRECISIÓN RANGO INTERPUPILAR AJUSTABLE DE 50MM A 70MM, CAMPO DE VISIÓN 125MM X 125MM. TODO EL MARCO DE FUNDICIÓN DE METAL CON PATAS PLEGABLES, SUMINISTRO CON ESTUCHE DE VINILO.  </t>
  </si>
  <si>
    <t>ESTEROSCOPIO DE ESPEJO PEQUEÑO CON CUERPO METALICO DISTANCIA OPTICA DE 16CM, CAMPO DE VISION 10 X 10 CM Y AUMENTO DE 1.5 GARANTIA MINIMA DE UN AÑO CON MANUAL DE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</si>
</sst>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topLeftCell="A11" zoomScale="70" zoomScaleNormal="70" zoomScaleSheetLayoutView="70" zoomScalePageLayoutView="55" workbookViewId="0">
      <selection activeCell="B36" sqref="B36:C37"/>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65.25" customHeight="1" x14ac:dyDescent="0.2">
      <c r="A20" s="30">
        <v>1</v>
      </c>
      <c r="B20" s="37" t="s">
        <v>45</v>
      </c>
      <c r="C20" s="31"/>
      <c r="D20" s="36">
        <v>1</v>
      </c>
      <c r="E20" s="36" t="s">
        <v>43</v>
      </c>
      <c r="F20" s="32"/>
      <c r="G20" s="26">
        <v>0</v>
      </c>
      <c r="H20" s="1">
        <f t="shared" ref="H20:H22" si="0">+ROUND(F20*G20,0)</f>
        <v>0</v>
      </c>
      <c r="I20" s="26">
        <v>0</v>
      </c>
      <c r="J20" s="1">
        <f t="shared" ref="J20:J22" si="1">ROUND(F20*I20,0)</f>
        <v>0</v>
      </c>
      <c r="K20" s="1">
        <f t="shared" ref="K20:K22" si="2">ROUND(F20+H20+J20,0)</f>
        <v>0</v>
      </c>
      <c r="L20" s="1">
        <f>ROUND(F20*D20,0)</f>
        <v>0</v>
      </c>
      <c r="M20" s="1">
        <f>ROUND(L20*G20,0)</f>
        <v>0</v>
      </c>
      <c r="N20" s="1">
        <f t="shared" ref="N20:N22" si="3">ROUND(L20*I20,0)</f>
        <v>0</v>
      </c>
      <c r="O20" s="2">
        <f t="shared" ref="O20:O22" si="4">ROUND(L20+N20+M20,0)</f>
        <v>0</v>
      </c>
    </row>
    <row r="21" spans="1:15" s="23" customFormat="1" ht="66.75" customHeight="1" x14ac:dyDescent="0.2">
      <c r="A21" s="30">
        <f>1+A20</f>
        <v>2</v>
      </c>
      <c r="B21" s="37" t="s">
        <v>46</v>
      </c>
      <c r="C21" s="31"/>
      <c r="D21" s="36">
        <v>9</v>
      </c>
      <c r="E21" s="36" t="s">
        <v>43</v>
      </c>
      <c r="F21" s="32"/>
      <c r="G21" s="26">
        <v>0</v>
      </c>
      <c r="H21" s="1">
        <f t="shared" si="0"/>
        <v>0</v>
      </c>
      <c r="I21" s="26">
        <v>0</v>
      </c>
      <c r="J21" s="1">
        <f t="shared" si="1"/>
        <v>0</v>
      </c>
      <c r="K21" s="1">
        <f t="shared" si="2"/>
        <v>0</v>
      </c>
      <c r="L21" s="1">
        <f t="shared" ref="L21:L22" si="5">ROUND(F21*D21,0)</f>
        <v>0</v>
      </c>
      <c r="M21" s="1">
        <f t="shared" ref="M21:M22" si="6">ROUND(L21*G21,0)</f>
        <v>0</v>
      </c>
      <c r="N21" s="1">
        <f t="shared" si="3"/>
        <v>0</v>
      </c>
      <c r="O21" s="2">
        <f t="shared" si="4"/>
        <v>0</v>
      </c>
    </row>
    <row r="22" spans="1:15" s="23" customFormat="1" ht="45" customHeight="1" x14ac:dyDescent="0.2">
      <c r="A22" s="30">
        <f t="shared" ref="A22" si="7">1+A21</f>
        <v>3</v>
      </c>
      <c r="B22" s="37" t="s">
        <v>47</v>
      </c>
      <c r="C22" s="31"/>
      <c r="D22" s="36">
        <v>1</v>
      </c>
      <c r="E22" s="36" t="s">
        <v>43</v>
      </c>
      <c r="F22" s="32"/>
      <c r="G22" s="26">
        <v>0</v>
      </c>
      <c r="H22" s="1">
        <f t="shared" si="0"/>
        <v>0</v>
      </c>
      <c r="I22" s="26">
        <v>0</v>
      </c>
      <c r="J22" s="1">
        <f t="shared" si="1"/>
        <v>0</v>
      </c>
      <c r="K22" s="1">
        <f t="shared" si="2"/>
        <v>0</v>
      </c>
      <c r="L22" s="1">
        <f t="shared" si="5"/>
        <v>0</v>
      </c>
      <c r="M22" s="1">
        <f t="shared" si="6"/>
        <v>0</v>
      </c>
      <c r="N22" s="1">
        <f t="shared" si="3"/>
        <v>0</v>
      </c>
      <c r="O22" s="2">
        <f t="shared" si="4"/>
        <v>0</v>
      </c>
    </row>
    <row r="23" spans="1:15" s="23" customFormat="1" ht="42" customHeight="1" thickBot="1" x14ac:dyDescent="0.25">
      <c r="A23" s="19"/>
      <c r="B23" s="56"/>
      <c r="C23" s="56"/>
      <c r="D23" s="56"/>
      <c r="E23" s="56"/>
      <c r="F23" s="56"/>
      <c r="G23" s="56"/>
      <c r="H23" s="56"/>
      <c r="I23" s="56"/>
      <c r="J23" s="56"/>
      <c r="K23" s="56"/>
      <c r="L23" s="56"/>
      <c r="M23" s="57" t="s">
        <v>35</v>
      </c>
      <c r="N23" s="57"/>
      <c r="O23" s="29">
        <f>SUMIF(G:G,0%,L:L)</f>
        <v>0</v>
      </c>
    </row>
    <row r="24" spans="1:15" s="23" customFormat="1" ht="39" customHeight="1" thickBot="1" x14ac:dyDescent="0.25">
      <c r="A24" s="42" t="s">
        <v>24</v>
      </c>
      <c r="B24" s="43"/>
      <c r="C24" s="43"/>
      <c r="D24" s="43"/>
      <c r="E24" s="43"/>
      <c r="F24" s="43"/>
      <c r="G24" s="43"/>
      <c r="H24" s="43"/>
      <c r="I24" s="43"/>
      <c r="J24" s="43"/>
      <c r="K24" s="43"/>
      <c r="L24" s="43"/>
      <c r="M24" s="58" t="s">
        <v>10</v>
      </c>
      <c r="N24" s="58"/>
      <c r="O24" s="4">
        <f>SUMIF(G:G,5%,L:L)</f>
        <v>0</v>
      </c>
    </row>
    <row r="25" spans="1:15" s="23" customFormat="1" ht="30" customHeight="1" x14ac:dyDescent="0.2">
      <c r="A25" s="38" t="s">
        <v>42</v>
      </c>
      <c r="B25" s="39"/>
      <c r="C25" s="39"/>
      <c r="D25" s="39"/>
      <c r="E25" s="39"/>
      <c r="F25" s="39"/>
      <c r="G25" s="39"/>
      <c r="H25" s="39"/>
      <c r="I25" s="39"/>
      <c r="J25" s="39"/>
      <c r="K25" s="39"/>
      <c r="L25" s="40"/>
      <c r="M25" s="58" t="s">
        <v>11</v>
      </c>
      <c r="N25" s="58"/>
      <c r="O25" s="4">
        <f>SUMIF(G:G,19%,L:L)</f>
        <v>0</v>
      </c>
    </row>
    <row r="26" spans="1:15" s="23" customFormat="1" ht="30" customHeight="1" x14ac:dyDescent="0.2">
      <c r="A26" s="41"/>
      <c r="B26" s="41"/>
      <c r="C26" s="41"/>
      <c r="D26" s="41"/>
      <c r="E26" s="41"/>
      <c r="F26" s="41"/>
      <c r="G26" s="41"/>
      <c r="H26" s="41"/>
      <c r="I26" s="41"/>
      <c r="J26" s="41"/>
      <c r="K26" s="41"/>
      <c r="L26" s="41"/>
      <c r="M26" s="59" t="s">
        <v>7</v>
      </c>
      <c r="N26" s="60"/>
      <c r="O26" s="5">
        <f>SUM(O23:O25)</f>
        <v>0</v>
      </c>
    </row>
    <row r="27" spans="1:15" s="23" customFormat="1" ht="30" customHeight="1" x14ac:dyDescent="0.2">
      <c r="A27" s="41"/>
      <c r="B27" s="41"/>
      <c r="C27" s="41"/>
      <c r="D27" s="41"/>
      <c r="E27" s="41"/>
      <c r="F27" s="41"/>
      <c r="G27" s="41"/>
      <c r="H27" s="41"/>
      <c r="I27" s="41"/>
      <c r="J27" s="41"/>
      <c r="K27" s="41"/>
      <c r="L27" s="41"/>
      <c r="M27" s="61" t="s">
        <v>12</v>
      </c>
      <c r="N27" s="62"/>
      <c r="O27" s="6">
        <f>ROUND(O24*5%,0)</f>
        <v>0</v>
      </c>
    </row>
    <row r="28" spans="1:15" s="23" customFormat="1" ht="30" customHeight="1" x14ac:dyDescent="0.2">
      <c r="A28" s="41"/>
      <c r="B28" s="41"/>
      <c r="C28" s="41"/>
      <c r="D28" s="41"/>
      <c r="E28" s="41"/>
      <c r="F28" s="41"/>
      <c r="G28" s="41"/>
      <c r="H28" s="41"/>
      <c r="I28" s="41"/>
      <c r="J28" s="41"/>
      <c r="K28" s="41"/>
      <c r="L28" s="41"/>
      <c r="M28" s="61" t="s">
        <v>13</v>
      </c>
      <c r="N28" s="62"/>
      <c r="O28" s="4">
        <f>ROUND(O25*19%,0)</f>
        <v>0</v>
      </c>
    </row>
    <row r="29" spans="1:15" s="23" customFormat="1" ht="30" customHeight="1" x14ac:dyDescent="0.2">
      <c r="A29" s="41"/>
      <c r="B29" s="41"/>
      <c r="C29" s="41"/>
      <c r="D29" s="41"/>
      <c r="E29" s="41"/>
      <c r="F29" s="41"/>
      <c r="G29" s="41"/>
      <c r="H29" s="41"/>
      <c r="I29" s="41"/>
      <c r="J29" s="41"/>
      <c r="K29" s="41"/>
      <c r="L29" s="41"/>
      <c r="M29" s="59" t="s">
        <v>14</v>
      </c>
      <c r="N29" s="60"/>
      <c r="O29" s="5">
        <f>SUM(O27:O28)</f>
        <v>0</v>
      </c>
    </row>
    <row r="30" spans="1:15" s="23" customFormat="1" ht="30" customHeight="1" x14ac:dyDescent="0.2">
      <c r="A30" s="41"/>
      <c r="B30" s="41"/>
      <c r="C30" s="41"/>
      <c r="D30" s="41"/>
      <c r="E30" s="41"/>
      <c r="F30" s="41"/>
      <c r="G30" s="41"/>
      <c r="H30" s="41"/>
      <c r="I30" s="41"/>
      <c r="J30" s="41"/>
      <c r="K30" s="41"/>
      <c r="L30" s="41"/>
      <c r="M30" s="73" t="s">
        <v>33</v>
      </c>
      <c r="N30" s="74"/>
      <c r="O30" s="4">
        <f>SUMIF(I:I,8%,N:N)</f>
        <v>0</v>
      </c>
    </row>
    <row r="31" spans="1:15" s="23" customFormat="1" ht="37.5" customHeight="1" x14ac:dyDescent="0.2">
      <c r="A31" s="41"/>
      <c r="B31" s="41"/>
      <c r="C31" s="41"/>
      <c r="D31" s="41"/>
      <c r="E31" s="41"/>
      <c r="F31" s="41"/>
      <c r="G31" s="41"/>
      <c r="H31" s="41"/>
      <c r="I31" s="41"/>
      <c r="J31" s="41"/>
      <c r="K31" s="41"/>
      <c r="L31" s="41"/>
      <c r="M31" s="71" t="s">
        <v>32</v>
      </c>
      <c r="N31" s="72"/>
      <c r="O31" s="5">
        <f>SUM(O30)</f>
        <v>0</v>
      </c>
    </row>
    <row r="32" spans="1:15" s="23" customFormat="1" ht="44.25" customHeight="1" x14ac:dyDescent="0.2">
      <c r="A32" s="41"/>
      <c r="B32" s="41"/>
      <c r="C32" s="41"/>
      <c r="D32" s="41"/>
      <c r="E32" s="41"/>
      <c r="F32" s="41"/>
      <c r="G32" s="41"/>
      <c r="H32" s="41"/>
      <c r="I32" s="41"/>
      <c r="J32" s="41"/>
      <c r="K32" s="41"/>
      <c r="L32" s="41"/>
      <c r="M32" s="71" t="s">
        <v>15</v>
      </c>
      <c r="N32" s="72"/>
      <c r="O32" s="5">
        <f>+O26+O29+O31</f>
        <v>0</v>
      </c>
    </row>
    <row r="35" spans="1:3" x14ac:dyDescent="0.25">
      <c r="B35" s="35"/>
      <c r="C35" s="28"/>
    </row>
    <row r="36" spans="1:3" x14ac:dyDescent="0.25">
      <c r="B36" s="54"/>
      <c r="C36" s="54"/>
    </row>
    <row r="37" spans="1:3" ht="15.75" thickBot="1" x14ac:dyDescent="0.3">
      <c r="B37" s="55"/>
      <c r="C37" s="55"/>
    </row>
    <row r="38" spans="1:3" x14ac:dyDescent="0.25">
      <c r="B38" s="45" t="s">
        <v>20</v>
      </c>
      <c r="C38" s="45"/>
    </row>
    <row r="40" spans="1:3" x14ac:dyDescent="0.25">
      <c r="A40" s="24" t="s">
        <v>44</v>
      </c>
    </row>
  </sheetData>
  <sheetProtection algorithmName="SHA-512" hashValue="2KcBCUqI/cC8BY+/X0Nfk9LJU3arW77kyZ+j4PdCOIHoeDAYec806R6o1eBHTXAYYX6nqdwzsUUkhe5uuf+zFQ==" saltValue="Sqb69l9OuO4ewRtYpaQY/w=="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39f7a895-868e-4739-ab10-589c64175fbd"/>
    <ds:schemaRef ds:uri="http://purl.org/dc/terms/"/>
    <ds:schemaRef ds:uri="632c1e4e-69c6-4d1f-81a1-009441d464e5"/>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2023-05-09T14:56:02Z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