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D:\LMARCELAESCOBAR\onedriver\OneDrive - Universidad de Cundinamarca\UNIVERSIDAD 2023\CONTRATACIÓN DIRECTA\F-CD-026\"/>
    </mc:Choice>
  </mc:AlternateContent>
  <xr:revisionPtr revIDLastSave="39" documentId="6_{63DD8C48-26AB-421E-8AD7-9E189ECCF6F3}" xr6:coauthVersionLast="36" xr6:coauthVersionMax="47" xr10:uidLastSave="{21839518-4A5D-4CB5-9F66-EDBBD29CA596}"/>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L25" i="1"/>
  <c r="N25" i="1" s="1"/>
  <c r="J25" i="1"/>
  <c r="J24" i="1"/>
  <c r="H24" i="1"/>
  <c r="H25" i="1"/>
  <c r="H21" i="1"/>
  <c r="H22" i="1"/>
  <c r="H23" i="1"/>
  <c r="K24" i="1" l="1"/>
  <c r="K25" i="1"/>
  <c r="M25" i="1"/>
  <c r="O25" i="1" s="1"/>
  <c r="N24" i="1"/>
  <c r="M24" i="1"/>
  <c r="L21" i="1"/>
  <c r="M21" i="1" s="1"/>
  <c r="L22" i="1"/>
  <c r="L23" i="1"/>
  <c r="J21" i="1"/>
  <c r="K21" i="1" s="1"/>
  <c r="J22" i="1"/>
  <c r="K22" i="1" s="1"/>
  <c r="J23" i="1"/>
  <c r="K23" i="1" s="1"/>
  <c r="O24" i="1" l="1"/>
  <c r="M23" i="1"/>
  <c r="N23" i="1"/>
  <c r="N22" i="1"/>
  <c r="N21" i="1"/>
  <c r="O21" i="1" s="1"/>
  <c r="M22" i="1"/>
  <c r="H20" i="1"/>
  <c r="J20" i="1"/>
  <c r="L20" i="1"/>
  <c r="M20" i="1" s="1"/>
  <c r="O27" i="1"/>
  <c r="O30" i="1" s="1"/>
  <c r="O23" i="1" l="1"/>
  <c r="O22" i="1"/>
  <c r="N20" i="1"/>
  <c r="O20" i="1" s="1"/>
  <c r="K20" i="1"/>
  <c r="O33" i="1"/>
  <c r="O26" i="1"/>
  <c r="O34" i="1" l="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<sst xmlns="http://schemas.openxmlformats.org/spreadsheetml/2006/main" count="57" uniqueCount="51">
  <si>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</si>
  <si>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</si>
  <si>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</si>
  <si>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</si>
  <si>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</si>
  <si>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</si>
  <si>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</si>
  <si>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</si>
  <si>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</si>
  <si>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</si>
  <si>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</si>
  <si>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</si>
  <si>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</si>
  <si>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</si>
  <si>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</si>
  <si>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</si>
  <si>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</si>
  <si>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</si>
  <si>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</si>
  <si>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</si>
  <si>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</si>
  <si>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</si>
  <si>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</si>
  <si>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</si>
  <si>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</si>
  <si>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</si>
  <si>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</si>
  <si>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</si>
  <si>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</si>
  <si>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</si>
  <si>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</si>
  <si>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</si>
  <si>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</si>
  <si>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</si>
  <si>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</si>
  <si>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</si>
  <si>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</si>
  <si>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</si>
  <si>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</si>
  <si>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</si>
  <si>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</si>
  <si>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</si>
  <si>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</si>
  <si>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</si>
  <si>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</si>
  <si>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Agendas de pregrado, con 100 hojas impresas en papel bond de 75 gr. Tintas 1x1 en cuadrículas iguales, 13 insertos en propalcote de 150 g de 2x2 colores, anillo 00 metálicos, tapa dura impresa a dos colores, plastificado mate, tamaño 17x24 (cada inserto tiene información y diseño diferente) El diseño será remitido en su totalidad por el Área de la U Cundinamarca.</t>
  </si>
  <si>
    <t>Agendas de posgrado, con 100 hojas impresas en papel bond de 75 gr. Tintas 1x1 en cuadrículas iguales, 13 insertos en propalcote de 150 g de 2x2 colores tapa dura impresa a dos colores, plastificado mate, tamaño 17x24 (cada inserto tiene información y diseño diferente) El diseño será remitido en su totalidad por el Área de la U Cundinamarca</t>
  </si>
  <si>
    <t>Volantes: Impresión de 20 mil volantes con 30 referencias diferentes en papel propalcote mate de 150 gr. Color: A dos tintas. Tamaño: media carta. El diseño será remitido por la Oficina Asesora de Comunicaciones de la Universidad de Cundinamarca.</t>
  </si>
  <si>
    <t>FOLLETOS: Impresión de folletos, 8 REFERENCIAS DIFERENTES en papel propalcote mate de 150gr en tres cuerpos tamaño oficio, a dos tintas por ambas caras. El diseño será remitido por la Oficina Asesora de Comunicaciones de la Universidad de Cundinamarca</t>
  </si>
  <si>
    <t>PENDONES: Impresión de pendones de 2 metros X1metros. Impreso a color 4*0. El diseño será remitido por la Oficina Asesora de Comunicaciones de la Universidad de Cundinamarca</t>
  </si>
  <si>
    <t>ARAÑAS: arañas para pendón de 2 metros x 1 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</si>
</sst>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0" fontId="1" fillId="0" borderId="26"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10" zoomScale="70" zoomScaleNormal="70" zoomScaleSheetLayoutView="70" zoomScalePageLayoutView="55" workbookViewId="0">
      <selection activeCell="F20" sqref="F2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6"/>
      <c r="J12" s="26"/>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6"/>
      <c r="J14" s="26"/>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29" customHeight="1" x14ac:dyDescent="0.2">
      <c r="A20" s="29">
        <v>1</v>
      </c>
      <c r="B20" s="35" t="s">
        <v>45</v>
      </c>
      <c r="C20" s="30"/>
      <c r="D20" s="33">
        <v>3000</v>
      </c>
      <c r="E20" s="33" t="s">
        <v>44</v>
      </c>
      <c r="F20" s="31"/>
      <c r="G20" s="25">
        <v>0</v>
      </c>
      <c r="H20" s="1">
        <f t="shared" ref="H20:H25" si="0">+ROUND(F20*G20,0)</f>
        <v>0</v>
      </c>
      <c r="I20" s="25">
        <v>0</v>
      </c>
      <c r="J20" s="1">
        <f t="shared" ref="J20:J25" si="1">ROUND(F20*I20,0)</f>
        <v>0</v>
      </c>
      <c r="K20" s="1">
        <f t="shared" ref="K20:K25" si="2">ROUND(F20+H20+J20,0)</f>
        <v>0</v>
      </c>
      <c r="L20" s="1">
        <f t="shared" ref="L20:L25" si="3">ROUND(F20*D20,0)</f>
        <v>0</v>
      </c>
      <c r="M20" s="1">
        <f t="shared" ref="M20:M25" si="4">ROUND(L20*G20,0)</f>
        <v>0</v>
      </c>
      <c r="N20" s="1">
        <f t="shared" ref="N20:N25" si="5">ROUND(L20*I20,0)</f>
        <v>0</v>
      </c>
      <c r="O20" s="2">
        <f t="shared" ref="O20:O25" si="6">ROUND(L20+N20+M20,0)</f>
        <v>0</v>
      </c>
    </row>
    <row r="21" spans="1:15" s="22" customFormat="1" ht="123.75" customHeight="1" x14ac:dyDescent="0.2">
      <c r="A21" s="29">
        <v>2</v>
      </c>
      <c r="B21" s="35" t="s">
        <v>46</v>
      </c>
      <c r="C21" s="30"/>
      <c r="D21" s="33">
        <v>800</v>
      </c>
      <c r="E21" s="33" t="s">
        <v>44</v>
      </c>
      <c r="F21" s="31"/>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95.25" customHeight="1" x14ac:dyDescent="0.2">
      <c r="A22" s="29">
        <v>3</v>
      </c>
      <c r="B22" s="35" t="s">
        <v>47</v>
      </c>
      <c r="C22" s="30"/>
      <c r="D22" s="33">
        <v>20000</v>
      </c>
      <c r="E22" s="33" t="s">
        <v>44</v>
      </c>
      <c r="F22" s="31"/>
      <c r="G22" s="25">
        <v>0</v>
      </c>
      <c r="H22" s="1">
        <f t="shared" si="0"/>
        <v>0</v>
      </c>
      <c r="I22" s="25">
        <v>0</v>
      </c>
      <c r="J22" s="1">
        <f t="shared" si="1"/>
        <v>0</v>
      </c>
      <c r="K22" s="1">
        <f t="shared" si="2"/>
        <v>0</v>
      </c>
      <c r="L22" s="1">
        <f t="shared" si="3"/>
        <v>0</v>
      </c>
      <c r="M22" s="32">
        <f t="shared" si="4"/>
        <v>0</v>
      </c>
      <c r="N22" s="1">
        <f t="shared" si="5"/>
        <v>0</v>
      </c>
      <c r="O22" s="2">
        <f t="shared" si="6"/>
        <v>0</v>
      </c>
    </row>
    <row r="23" spans="1:15" s="22" customFormat="1" ht="99.75" x14ac:dyDescent="0.2">
      <c r="A23" s="29">
        <v>4</v>
      </c>
      <c r="B23" s="35" t="s">
        <v>48</v>
      </c>
      <c r="C23" s="30"/>
      <c r="D23" s="33">
        <v>800</v>
      </c>
      <c r="E23" s="33" t="s">
        <v>44</v>
      </c>
      <c r="F23" s="31"/>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71.25" x14ac:dyDescent="0.2">
      <c r="A24" s="29">
        <v>5</v>
      </c>
      <c r="B24" s="35" t="s">
        <v>49</v>
      </c>
      <c r="C24" s="30"/>
      <c r="D24" s="33">
        <v>40</v>
      </c>
      <c r="E24" s="33" t="s">
        <v>44</v>
      </c>
      <c r="F24" s="31"/>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28.5" x14ac:dyDescent="0.2">
      <c r="A25" s="29">
        <v>6</v>
      </c>
      <c r="B25" s="35" t="s">
        <v>50</v>
      </c>
      <c r="C25" s="30"/>
      <c r="D25" s="33">
        <v>30</v>
      </c>
      <c r="E25" s="33" t="s">
        <v>44</v>
      </c>
      <c r="F25" s="31"/>
      <c r="G25" s="25">
        <v>0</v>
      </c>
      <c r="H25" s="1">
        <f t="shared" si="0"/>
        <v>0</v>
      </c>
      <c r="I25" s="25">
        <v>0</v>
      </c>
      <c r="J25" s="1">
        <f t="shared" si="1"/>
        <v>0</v>
      </c>
      <c r="K25" s="1">
        <f t="shared" si="2"/>
        <v>0</v>
      </c>
      <c r="L25" s="1">
        <f t="shared" si="3"/>
        <v>0</v>
      </c>
      <c r="M25" s="1">
        <f t="shared" si="4"/>
        <v>0</v>
      </c>
      <c r="N25" s="1">
        <f t="shared" si="5"/>
        <v>0</v>
      </c>
      <c r="O25" s="2">
        <f t="shared" si="6"/>
        <v>0</v>
      </c>
    </row>
    <row r="26" spans="1:15" s="22" customFormat="1" ht="42" customHeight="1" x14ac:dyDescent="0.2">
      <c r="A26" s="34"/>
      <c r="B26" s="69"/>
      <c r="C26" s="69"/>
      <c r="D26" s="69"/>
      <c r="E26" s="69"/>
      <c r="F26" s="69"/>
      <c r="G26" s="69"/>
      <c r="H26" s="69"/>
      <c r="I26" s="69"/>
      <c r="J26" s="69"/>
      <c r="K26" s="69"/>
      <c r="L26" s="69"/>
      <c r="M26" s="70" t="s">
        <v>35</v>
      </c>
      <c r="N26" s="70"/>
      <c r="O26" s="28">
        <f>SUMIF(G:G,0%,L:L)</f>
        <v>0</v>
      </c>
    </row>
    <row r="27" spans="1:15" s="22" customFormat="1" ht="39" customHeight="1" thickBot="1" x14ac:dyDescent="0.25">
      <c r="A27" s="58" t="s">
        <v>24</v>
      </c>
      <c r="B27" s="59"/>
      <c r="C27" s="59"/>
      <c r="D27" s="59"/>
      <c r="E27" s="59"/>
      <c r="F27" s="59"/>
      <c r="G27" s="59"/>
      <c r="H27" s="59"/>
      <c r="I27" s="59"/>
      <c r="J27" s="59"/>
      <c r="K27" s="59"/>
      <c r="L27" s="59"/>
      <c r="M27" s="71" t="s">
        <v>10</v>
      </c>
      <c r="N27" s="71"/>
      <c r="O27" s="4">
        <f>SUMIF(G:G,5%,L:L)</f>
        <v>0</v>
      </c>
    </row>
    <row r="28" spans="1:15" s="22" customFormat="1" ht="37.5" customHeight="1" x14ac:dyDescent="0.2">
      <c r="A28" s="54" t="s">
        <v>42</v>
      </c>
      <c r="B28" s="55"/>
      <c r="C28" s="55"/>
      <c r="D28" s="55"/>
      <c r="E28" s="55"/>
      <c r="F28" s="55"/>
      <c r="G28" s="55"/>
      <c r="H28" s="55"/>
      <c r="I28" s="55"/>
      <c r="J28" s="55"/>
      <c r="K28" s="55"/>
      <c r="L28" s="56"/>
      <c r="M28" s="71" t="s">
        <v>11</v>
      </c>
      <c r="N28" s="71"/>
      <c r="O28" s="4">
        <f>SUMIF(G:G,19%,L:L)</f>
        <v>0</v>
      </c>
    </row>
    <row r="29" spans="1:15" s="22" customFormat="1" ht="37.5" customHeight="1" x14ac:dyDescent="0.2">
      <c r="A29" s="57"/>
      <c r="B29" s="57"/>
      <c r="C29" s="57"/>
      <c r="D29" s="57"/>
      <c r="E29" s="57"/>
      <c r="F29" s="57"/>
      <c r="G29" s="57"/>
      <c r="H29" s="57"/>
      <c r="I29" s="57"/>
      <c r="J29" s="57"/>
      <c r="K29" s="57"/>
      <c r="L29" s="57"/>
      <c r="M29" s="36" t="s">
        <v>7</v>
      </c>
      <c r="N29" s="37"/>
      <c r="O29" s="5">
        <f>SUM(O26:O28)</f>
        <v>0</v>
      </c>
    </row>
    <row r="30" spans="1:15" s="22" customFormat="1" ht="27.75" customHeight="1" x14ac:dyDescent="0.2">
      <c r="A30" s="57"/>
      <c r="B30" s="57"/>
      <c r="C30" s="57"/>
      <c r="D30" s="57"/>
      <c r="E30" s="57"/>
      <c r="F30" s="57"/>
      <c r="G30" s="57"/>
      <c r="H30" s="57"/>
      <c r="I30" s="57"/>
      <c r="J30" s="57"/>
      <c r="K30" s="57"/>
      <c r="L30" s="57"/>
      <c r="M30" s="72" t="s">
        <v>12</v>
      </c>
      <c r="N30" s="73"/>
      <c r="O30" s="6">
        <f>ROUND(O27*5%,0)</f>
        <v>0</v>
      </c>
    </row>
    <row r="31" spans="1:15" s="22" customFormat="1" ht="30" customHeight="1" x14ac:dyDescent="0.2">
      <c r="A31" s="57"/>
      <c r="B31" s="57"/>
      <c r="C31" s="57"/>
      <c r="D31" s="57"/>
      <c r="E31" s="57"/>
      <c r="F31" s="57"/>
      <c r="G31" s="57"/>
      <c r="H31" s="57"/>
      <c r="I31" s="57"/>
      <c r="J31" s="57"/>
      <c r="K31" s="57"/>
      <c r="L31" s="57"/>
      <c r="M31" s="72" t="s">
        <v>13</v>
      </c>
      <c r="N31" s="73"/>
      <c r="O31" s="4">
        <f>ROUND(O28*19%,0)</f>
        <v>0</v>
      </c>
    </row>
    <row r="32" spans="1:15" s="22" customFormat="1" ht="30" customHeight="1" x14ac:dyDescent="0.2">
      <c r="A32" s="57"/>
      <c r="B32" s="57"/>
      <c r="C32" s="57"/>
      <c r="D32" s="57"/>
      <c r="E32" s="57"/>
      <c r="F32" s="57"/>
      <c r="G32" s="57"/>
      <c r="H32" s="57"/>
      <c r="I32" s="57"/>
      <c r="J32" s="57"/>
      <c r="K32" s="57"/>
      <c r="L32" s="57"/>
      <c r="M32" s="36" t="s">
        <v>14</v>
      </c>
      <c r="N32" s="37"/>
      <c r="O32" s="5">
        <f>SUM(O30:O31)</f>
        <v>0</v>
      </c>
    </row>
    <row r="33" spans="1:15" s="22" customFormat="1" ht="30" customHeight="1" x14ac:dyDescent="0.2">
      <c r="A33" s="57"/>
      <c r="B33" s="57"/>
      <c r="C33" s="57"/>
      <c r="D33" s="57"/>
      <c r="E33" s="57"/>
      <c r="F33" s="57"/>
      <c r="G33" s="57"/>
      <c r="H33" s="57"/>
      <c r="I33" s="57"/>
      <c r="J33" s="57"/>
      <c r="K33" s="57"/>
      <c r="L33" s="57"/>
      <c r="M33" s="40" t="s">
        <v>33</v>
      </c>
      <c r="N33" s="41"/>
      <c r="O33" s="4">
        <f>SUMIF(I:I,8%,N:N)</f>
        <v>0</v>
      </c>
    </row>
    <row r="34" spans="1:15" s="22" customFormat="1" ht="37.5" customHeight="1" x14ac:dyDescent="0.2">
      <c r="A34" s="57"/>
      <c r="B34" s="57"/>
      <c r="C34" s="57"/>
      <c r="D34" s="57"/>
      <c r="E34" s="57"/>
      <c r="F34" s="57"/>
      <c r="G34" s="57"/>
      <c r="H34" s="57"/>
      <c r="I34" s="57"/>
      <c r="J34" s="57"/>
      <c r="K34" s="57"/>
      <c r="L34" s="57"/>
      <c r="M34" s="38" t="s">
        <v>32</v>
      </c>
      <c r="N34" s="39"/>
      <c r="O34" s="5">
        <f>SUM(O33)</f>
        <v>0</v>
      </c>
    </row>
    <row r="35" spans="1:15" s="22" customFormat="1" ht="59.25" customHeight="1" x14ac:dyDescent="0.2">
      <c r="A35" s="57"/>
      <c r="B35" s="57"/>
      <c r="C35" s="57"/>
      <c r="D35" s="57"/>
      <c r="E35" s="57"/>
      <c r="F35" s="57"/>
      <c r="G35" s="57"/>
      <c r="H35" s="57"/>
      <c r="I35" s="57"/>
      <c r="J35" s="57"/>
      <c r="K35" s="57"/>
      <c r="L35" s="57"/>
      <c r="M35" s="38" t="s">
        <v>15</v>
      </c>
      <c r="N35" s="39"/>
      <c r="O35" s="5">
        <f>+O29+O32+O34</f>
        <v>0</v>
      </c>
    </row>
    <row r="38" spans="1:15" x14ac:dyDescent="0.25">
      <c r="B38" s="27"/>
      <c r="C38" s="27"/>
    </row>
    <row r="39" spans="1:15" x14ac:dyDescent="0.25">
      <c r="B39" s="67"/>
      <c r="C39" s="67"/>
    </row>
    <row r="40" spans="1:15" ht="15.75" thickBot="1" x14ac:dyDescent="0.3">
      <c r="B40" s="68"/>
      <c r="C40" s="68"/>
    </row>
    <row r="41" spans="1:15" x14ac:dyDescent="0.25">
      <c r="B41" s="61" t="s">
        <v>20</v>
      </c>
      <c r="C41" s="61"/>
    </row>
    <row r="43" spans="1:15" x14ac:dyDescent="0.25">
      <c r="A43" s="23" t="s">
        <v>43</v>
      </c>
    </row>
  </sheetData>
  <sheetProtection algorithmName="SHA-512" hashValue="pos2L1COxIZi/JG735cW+EFj4592yf2tTdH6pC0PUJQuWrcbGR7eIKE42jt/NLwD0DFBY2B8yN5zxm9GXaDaPw==" saltValue="Lo2YnO3ILMsR1GO3h8WW7A==" spinCount="100000" sheet="1" selectLockedCells="1"/>
  <mergeCells count="30">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 ref="A2:A5"/>
    <mergeCell ref="D12:G12"/>
    <mergeCell ref="A12:B16"/>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20:F25"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39f7a895-868e-4739-ab10-589c64175fbd"/>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2023-02-27T20:03:33Z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