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OneDrive - UNIVERSIDAD DE CUNDINAMARCA\GESTION CONTRACTUAL 2023\1. INVITACION 033 ELEMENTOS ELECTRONICOS\PUBLICACION\"/>
    </mc:Choice>
  </mc:AlternateContent>
  <xr:revisionPtr revIDLastSave="0" documentId="13_ncr:1_{29B0D840-EB1C-4EFF-A4E6-974F5D791336}"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L20" i="1"/>
  <c r="H20" i="1"/>
  <c r="H21" i="1"/>
  <c r="L21" i="1"/>
  <c r="M21" i="1" s="1"/>
  <c r="J21" i="1"/>
  <c r="O23" i="1"/>
  <c r="O26" i="1" s="1"/>
  <c r="K20" i="1" l="1"/>
  <c r="M20" i="1"/>
  <c r="N20" i="1"/>
  <c r="N21" i="1"/>
  <c r="O21" i="1" s="1"/>
  <c r="K21" i="1"/>
  <c r="O29" i="1"/>
  <c r="O22" i="1"/>
  <c r="O20" i="1" l="1"/>
  <c r="O30"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<sst xmlns="http://schemas.openxmlformats.org/spreadsheetml/2006/main" count="50" uniqueCount="48">
  <si>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</si>
  <si>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</si>
  <si>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</si>
  <si>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</si>
  <si>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</si>
  <si>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</si>
  <si>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</si>
  <si>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</si>
  <si>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</si>
  <si>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</si>
  <si>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</si>
  <si>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</si>
  <si>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</si>
  <si>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</si>
  <si>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</si>
  <si>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</si>
  <si>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</si>
  <si>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</si>
  <si>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</si>
  <si>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</si>
  <si>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</si>
  <si>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</si>
  <si>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</si>
  <si>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</si>
  <si>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</si>
  <si>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</si>
  <si>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</si>
  <si>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</si>
  <si>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</si>
  <si>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</si>
  <si>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</si>
  <si>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</si>
  <si>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</si>
  <si>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</si>
  <si>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</si>
  <si>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</si>
  <si>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</si>
  <si>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</si>
  <si>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</si>
  <si>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</si>
  <si>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</si>
  <si>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</si>
  <si>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</si>
  <si>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</si>
  <si>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 </t>
  </si>
  <si>
    <t>Escaner de libros: Tipo producto: Smart Scanner, Scanning materials: Documents, Books, Magazines, Forms, Invoices, Certificates, Business cards and Sculpture object, Sensor: CMOS, Pixel: 18 megapixels, Resolución: 4896*3672, DPI: 275, Scanning format: ≤A3, 420 × 297 mm¿16.5×11.7 inch¿Maximum scanning format: 480×360 mm (18.89×14.17 inch) (A3: 420 × 297 mm/ 16.5×11.7 inch), Reference scanning thickness: 420×297 mm (A3): supports 35 mm 271×195 mm (A4): supports 50 mm, Color bit depth: 24 bits, Export format: JPG, PDF, Searchable PDF, Word, Excel, TIFF, Video streaming format: MJPG, Preview: PC-Visual presenter: 1920*1080@20Fps;PC-Scanning:1536*1152@20Fps, USB: USB 2.0 High-Speed, Light source: Built-in lights and Side lights, Scanning method: Device Control, Software triggering, Hand button, Foot pedal, System support: Win 7/ 8/10, 32/64-bit; macOS 10.11 and above, Processor: 32-bit MIPS CPU, Laser – assisted: 3 laser rays, DDR: 1G bit, LCD: 2.4", 4:3, 320x240, MIC: SI, Hand button: SI, Black document pad: SI, Wi-Fi: Support, 2.4GHz band, Visual presenter: USB-PC Visual presenter, OCR: SI, Flattening Curve: SI, Smart paging: SI, Smart tilt corrections and auto-cropping: SI, Professional trimming: SI, Background purifying: SI, Finger removal: SI, Color mode: SI, Auto-scan: SI, Manual Selection scanning: SI, Screen recording: SI, Video recording: SI, Software features setting: SI, Element: 3G2P+IR, Sensor Size:1/2.3" EFL: 4.55mm, BFL: &gt;3.4mm, F/NO: 4,5</t>
  </si>
  <si>
    <t>Servidor NAS: Servidor NAS para RACK con rieles para enracar (DELL EMC NX3240). Capacidad: mínimo 48TB sin compresión, protocolos admitidos: SMB, NFS, iSCSI a través de Ethernet, FTP/S, HTTP/S, Soporte de réplicas: Replicación del sistema de archivos distribuido (DFS-R) de Microsoft. Admite hasta 100 TB, Opciones de expansión de almacenamiento: SI, expansión externa, Sistema Operativo: El sistema operativo Microsoft® Windows® Storage Server 2016 Standard Edition con posibilidad de actualización a server 2019, Tipo de HD: SATA o SAS hot-plug LFF (3,5 pulgadas) minimo 10TB y una valocidad de 10K, Formato (totalmente configurado): 2U de rack, Procesador: Minimo Intel® Xeon® Scalable Silver 4208 con memoria, Ethernet: Minimo 2 SFP+ 10GB con todos los modulos requeridos y 1 RJ45 a 1GB para administración, Fuentes eléctricas: El servidor debe tener minimo dos fuentes de energia y una sola fuente debe ser capaz de soportar la carga completa del equipo en funcionamiento, Cantidad de discos: Debe ser configurado para una proyeccion de creccimiento a la maxima capacidad de disco soportado, Lugar de montaje y configuracion: El servidor debera ser enviado e instalado en el Datacenter de la Universidad ubicado en Bogotá. Allí se debera hacer la configuracion completa para el funcionamiento del servidor, en acompañamiento con personal de la Universidad, Accesorios, Se debe incluir: 2 transceivers SFP+ a 10GB para instalar en el servidor. 2 transceivers SFP+ a 10GB para Switches Alcatel OS6900-X72-F 2 Path cord de F.O. monomodo de 2m para la interconexion entre los SW y los servidores. 2 Cables de poder con terminacion nema 5-15 2 patch cord de cobre de 2m para la administracion del equipo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</si>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</sst>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_-[$$-240A]\ * #,##0.00_-;\-[$$-240A]\ * #,##0.00_-;_-[$$-240A]\ *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1">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9" fontId="0" fillId="0" borderId="0" xfId="0" applyNumberFormat="1"/>
    <xf numFmtId="0" fontId="3" fillId="35" borderId="1" xfId="0" applyFont="1" applyFill="1" applyBorder="1" applyAlignment="1" applyProtection="1">
      <alignment horizontal="left" wrapText="1"/>
      <protection locked="0"/>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1" fillId="0" borderId="28" xfId="0" applyFont="1" applyBorder="1" applyAlignment="1" applyProtection="1">
      <alignment horizontal="left" vertical="center" wrapText="1"/>
      <protection hidden="1"/>
    </xf>
    <xf numFmtId="9" fontId="3" fillId="35" borderId="1" xfId="1" applyFont="1" applyFill="1" applyBorder="1" applyAlignment="1" applyProtection="1">
      <alignment horizontal="center" vertical="center"/>
      <protection locked="0"/>
    </xf>
    <xf numFmtId="0" fontId="9" fillId="2" borderId="3"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43" fontId="3" fillId="0" borderId="1" xfId="3" applyFont="1" applyFill="1" applyBorder="1" applyAlignment="1" applyProtection="1">
      <alignment horizontal="center" vertical="center"/>
      <protection hidden="1"/>
    </xf>
    <xf numFmtId="164" fontId="12" fillId="35" borderId="1" xfId="3" applyNumberFormat="1" applyFont="1" applyFill="1" applyBorder="1" applyAlignment="1" applyProtection="1">
      <alignment horizontal="center" vertical="center"/>
      <protection locked="0"/>
    </xf>
    <xf numFmtId="164" fontId="3" fillId="0" borderId="1" xfId="45" applyNumberFormat="1" applyFont="1" applyFill="1" applyBorder="1" applyAlignment="1" applyProtection="1">
      <alignment horizontal="center" vertical="center"/>
      <protection hidden="1"/>
    </xf>
    <xf numFmtId="164" fontId="3" fillId="0" borderId="1" xfId="3" applyNumberFormat="1" applyFont="1" applyFill="1" applyBorder="1" applyAlignment="1" applyProtection="1">
      <alignment vertical="center"/>
      <protection hidden="1"/>
    </xf>
    <xf numFmtId="164" fontId="3" fillId="0" borderId="1" xfId="3" applyNumberFormat="1" applyFont="1" applyFill="1" applyBorder="1" applyAlignment="1" applyProtection="1">
      <alignment horizontal="center" vertical="center"/>
      <protection hidden="1"/>
    </xf>
    <xf numFmtId="44" fontId="3" fillId="0" borderId="2" xfId="45" applyFont="1" applyBorder="1" applyAlignment="1" applyProtection="1">
      <alignment horizontal="right"/>
      <protection hidden="1"/>
    </xf>
    <xf numFmtId="44" fontId="3" fillId="0" borderId="1" xfId="45" applyFont="1" applyBorder="1" applyAlignment="1" applyProtection="1">
      <alignment horizontal="right"/>
      <protection hidden="1"/>
    </xf>
    <xf numFmtId="44" fontId="6" fillId="0" borderId="1" xfId="45" applyFont="1" applyBorder="1" applyAlignment="1" applyProtection="1">
      <alignment horizontal="right"/>
      <protection hidden="1"/>
    </xf>
    <xf numFmtId="44" fontId="3" fillId="0" borderId="1" xfId="45" applyFont="1" applyFill="1" applyBorder="1" applyAlignment="1" applyProtection="1">
      <alignment horizontal="right"/>
      <protection hidden="1"/>
    </xf>
    <xf numFmtId="0" fontId="1" fillId="0" borderId="28" xfId="0" applyFont="1" applyBorder="1" applyAlignment="1" applyProtection="1">
      <alignment horizontal="center" vertical="center" wrapText="1"/>
      <protection hidden="1"/>
    </xf>
    <xf numFmtId="0" fontId="2" fillId="0" borderId="29"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1" fillId="2" borderId="0" xfId="0" applyFont="1" applyFill="1" applyAlignment="1" applyProtection="1">
      <alignment vertical="center"/>
      <protection hidden="1"/>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xr:uid="{00000000-0005-0000-0000-000021000000}"/>
    <cellStyle name="Millares 2" xfId="3" xr:uid="{00000000-0005-0000-0000-000022000000}"/>
    <cellStyle name="Moneda" xfId="45" builtinId="4"/>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tabSelected="1" topLeftCell="A20" zoomScale="55" zoomScaleNormal="55" zoomScaleSheetLayoutView="70" zoomScalePageLayoutView="55" workbookViewId="0">
      <selection activeCell="F20" sqref="F20"/>
    </sheetView>
  </sheetViews>
  <sheetFormatPr baseColWidth="10" defaultColWidth="11.42578125" defaultRowHeight="15" x14ac:dyDescent="0.25"/>
  <cols>
    <col min="1" max="1" width="13.28515625" style="10" customWidth="1"/>
    <col min="2" max="2" width="90.7109375" style="9" customWidth="1"/>
    <col min="3" max="3" width="14.140625" style="10" customWidth="1"/>
    <col min="4" max="4" width="16.140625" style="10" customWidth="1"/>
    <col min="5" max="5" width="17" style="10" customWidth="1"/>
    <col min="6" max="6" width="21" style="10" customWidth="1"/>
    <col min="7" max="7" width="12.85546875" style="10" customWidth="1"/>
    <col min="8" max="8" width="24.85546875" style="10" customWidth="1"/>
    <col min="9" max="9" width="20" style="10" customWidth="1"/>
    <col min="10" max="10" width="29.28515625" style="10" customWidth="1"/>
    <col min="11" max="11" width="25.85546875" style="12" customWidth="1"/>
    <col min="12" max="12" width="22" style="12" customWidth="1"/>
    <col min="13" max="13" width="21.140625" style="12" customWidth="1"/>
    <col min="14" max="14" width="18.85546875" style="12" customWidth="1"/>
    <col min="15" max="15" width="34" style="12" customWidth="1"/>
    <col min="16" max="16384" width="11.42578125" style="12"/>
  </cols>
  <sheetData>
    <row r="1" spans="1:15" x14ac:dyDescent="0.25">
      <c r="F1" s="11"/>
    </row>
    <row r="2" spans="1:15" ht="15.75" customHeight="1" x14ac:dyDescent="0.25">
      <c r="A2" s="46"/>
      <c r="B2" s="56" t="s">
        <v>0</v>
      </c>
      <c r="C2" s="56"/>
      <c r="D2" s="56"/>
      <c r="E2" s="56"/>
      <c r="F2" s="56"/>
      <c r="G2" s="56"/>
      <c r="H2" s="56"/>
      <c r="I2" s="56"/>
      <c r="J2" s="56"/>
      <c r="K2" s="56"/>
      <c r="L2" s="56"/>
      <c r="M2" s="56"/>
      <c r="N2" s="45" t="s">
        <v>37</v>
      </c>
      <c r="O2" s="45"/>
    </row>
    <row r="3" spans="1:15" ht="15.75" customHeight="1" x14ac:dyDescent="0.25">
      <c r="A3" s="46"/>
      <c r="B3" s="57" t="s">
        <v>1</v>
      </c>
      <c r="C3" s="58"/>
      <c r="D3" s="58"/>
      <c r="E3" s="58"/>
      <c r="F3" s="58"/>
      <c r="G3" s="58"/>
      <c r="H3" s="58"/>
      <c r="I3" s="58"/>
      <c r="J3" s="58"/>
      <c r="K3" s="58"/>
      <c r="L3" s="58"/>
      <c r="M3" s="59"/>
      <c r="N3" s="45" t="s">
        <v>40</v>
      </c>
      <c r="O3" s="45"/>
    </row>
    <row r="4" spans="1:15" ht="16.5" customHeight="1" x14ac:dyDescent="0.25">
      <c r="A4" s="46"/>
      <c r="B4" s="56" t="s">
        <v>36</v>
      </c>
      <c r="C4" s="56"/>
      <c r="D4" s="56"/>
      <c r="E4" s="56"/>
      <c r="F4" s="56"/>
      <c r="G4" s="56"/>
      <c r="H4" s="56"/>
      <c r="I4" s="56"/>
      <c r="J4" s="56"/>
      <c r="K4" s="56"/>
      <c r="L4" s="56"/>
      <c r="M4" s="56"/>
      <c r="N4" s="45" t="s">
        <v>41</v>
      </c>
      <c r="O4" s="45"/>
    </row>
    <row r="5" spans="1:15" ht="15" customHeight="1" x14ac:dyDescent="0.25">
      <c r="A5" s="46"/>
      <c r="B5" s="56"/>
      <c r="C5" s="56"/>
      <c r="D5" s="56"/>
      <c r="E5" s="56"/>
      <c r="F5" s="56"/>
      <c r="G5" s="56"/>
      <c r="H5" s="56"/>
      <c r="I5" s="56"/>
      <c r="J5" s="56"/>
      <c r="K5" s="56"/>
      <c r="L5" s="56"/>
      <c r="M5" s="56"/>
      <c r="N5" s="45" t="s">
        <v>38</v>
      </c>
      <c r="O5" s="45"/>
    </row>
    <row r="7" spans="1:15" x14ac:dyDescent="0.25">
      <c r="A7" s="13" t="s">
        <v>39</v>
      </c>
    </row>
    <row r="8" spans="1:15" x14ac:dyDescent="0.25">
      <c r="A8" s="13"/>
    </row>
    <row r="9" spans="1:15" x14ac:dyDescent="0.25">
      <c r="A9" s="14" t="s">
        <v>29</v>
      </c>
    </row>
    <row r="10" spans="1:15" ht="25.5" customHeight="1" x14ac:dyDescent="0.25">
      <c r="A10" s="66" t="s">
        <v>28</v>
      </c>
      <c r="B10" s="66"/>
      <c r="C10" s="15"/>
      <c r="E10" s="27" t="s">
        <v>21</v>
      </c>
      <c r="F10" s="68"/>
      <c r="G10" s="69"/>
      <c r="K10" s="26" t="s">
        <v>16</v>
      </c>
      <c r="L10" s="70"/>
      <c r="M10" s="71"/>
      <c r="N10" s="72"/>
    </row>
    <row r="11" spans="1:15" ht="15.75" thickBot="1" x14ac:dyDescent="0.3">
      <c r="A11" s="15"/>
      <c r="B11" s="16"/>
      <c r="C11" s="15"/>
      <c r="E11" s="17"/>
      <c r="F11" s="17"/>
      <c r="G11" s="17"/>
      <c r="K11" s="18"/>
      <c r="L11" s="19"/>
      <c r="M11" s="19"/>
      <c r="N11" s="19"/>
    </row>
    <row r="12" spans="1:15" ht="30.75" customHeight="1" thickBot="1" x14ac:dyDescent="0.3">
      <c r="A12" s="50" t="s">
        <v>26</v>
      </c>
      <c r="B12" s="51"/>
      <c r="C12" s="20"/>
      <c r="D12" s="47" t="s">
        <v>17</v>
      </c>
      <c r="E12" s="48"/>
      <c r="F12" s="48"/>
      <c r="G12" s="49"/>
      <c r="H12" s="2"/>
      <c r="I12" s="21"/>
      <c r="J12" s="21"/>
      <c r="K12" s="18"/>
    </row>
    <row r="13" spans="1:15" ht="15.75" thickBot="1" x14ac:dyDescent="0.3">
      <c r="A13" s="52"/>
      <c r="B13" s="53"/>
      <c r="C13" s="20"/>
      <c r="D13" s="19"/>
      <c r="E13" s="17"/>
      <c r="F13" s="17"/>
      <c r="G13" s="17"/>
      <c r="K13" s="18"/>
    </row>
    <row r="14" spans="1:15" ht="30" customHeight="1" thickBot="1" x14ac:dyDescent="0.3">
      <c r="A14" s="52"/>
      <c r="B14" s="53"/>
      <c r="C14" s="20"/>
      <c r="D14" s="47" t="s">
        <v>18</v>
      </c>
      <c r="E14" s="48"/>
      <c r="F14" s="48"/>
      <c r="G14" s="49"/>
      <c r="H14" s="2"/>
      <c r="I14" s="21"/>
      <c r="J14" s="21"/>
      <c r="K14" s="18"/>
    </row>
    <row r="15" spans="1:15" ht="18.75" customHeight="1" thickBot="1" x14ac:dyDescent="0.3">
      <c r="A15" s="52"/>
      <c r="B15" s="53"/>
      <c r="C15" s="20"/>
      <c r="E15" s="17"/>
      <c r="F15" s="17"/>
      <c r="G15" s="17"/>
      <c r="K15" s="18"/>
    </row>
    <row r="16" spans="1:15" ht="24" customHeight="1" thickBot="1" x14ac:dyDescent="0.3">
      <c r="A16" s="54"/>
      <c r="B16" s="55"/>
      <c r="C16" s="20"/>
      <c r="D16" s="47" t="s">
        <v>22</v>
      </c>
      <c r="E16" s="48"/>
      <c r="F16" s="48"/>
      <c r="G16" s="49"/>
      <c r="H16" s="2"/>
      <c r="I16" s="21"/>
      <c r="J16" s="21"/>
      <c r="K16" s="18"/>
      <c r="L16" s="19"/>
      <c r="M16" s="19"/>
      <c r="N16" s="19"/>
    </row>
    <row r="17" spans="1:20" x14ac:dyDescent="0.25">
      <c r="A17" s="15"/>
      <c r="B17" s="16"/>
      <c r="C17" s="15"/>
      <c r="E17" s="17"/>
      <c r="F17" s="17"/>
      <c r="G17" s="17"/>
      <c r="K17" s="18"/>
      <c r="L17" s="19"/>
      <c r="M17" s="19"/>
      <c r="N17" s="19"/>
    </row>
    <row r="19" spans="1:20" s="22" customFormat="1" ht="111.75" customHeight="1" x14ac:dyDescent="0.25">
      <c r="A19" s="3" t="s">
        <v>27</v>
      </c>
      <c r="B19" s="3" t="s">
        <v>2</v>
      </c>
      <c r="C19" s="3" t="s">
        <v>19</v>
      </c>
      <c r="D19" s="3" t="s">
        <v>3</v>
      </c>
      <c r="E19" s="3" t="s">
        <v>23</v>
      </c>
      <c r="F19" s="4" t="s">
        <v>4</v>
      </c>
      <c r="G19" s="5" t="s">
        <v>25</v>
      </c>
      <c r="H19" s="4" t="s">
        <v>5</v>
      </c>
      <c r="I19" s="4" t="s">
        <v>31</v>
      </c>
      <c r="J19" s="4" t="s">
        <v>34</v>
      </c>
      <c r="K19" s="4" t="s">
        <v>6</v>
      </c>
      <c r="L19" s="4" t="s">
        <v>7</v>
      </c>
      <c r="M19" s="4" t="s">
        <v>8</v>
      </c>
      <c r="N19" s="4" t="s">
        <v>30</v>
      </c>
      <c r="O19" s="4" t="s">
        <v>9</v>
      </c>
      <c r="T19" s="22" t="s">
        <v>44</v>
      </c>
    </row>
    <row r="20" spans="1:20" ht="300.75" customHeight="1" x14ac:dyDescent="0.25">
      <c r="A20" s="8">
        <v>1</v>
      </c>
      <c r="B20" s="24" t="s">
        <v>45</v>
      </c>
      <c r="C20" s="7"/>
      <c r="D20" s="37">
        <v>2</v>
      </c>
      <c r="E20" s="37" t="s">
        <v>47</v>
      </c>
      <c r="F20" s="29"/>
      <c r="G20" s="25">
        <v>0</v>
      </c>
      <c r="H20" s="32">
        <f>+ROUND(F20*G20,0)</f>
        <v>0</v>
      </c>
      <c r="I20" s="25">
        <v>0</v>
      </c>
      <c r="J20" s="32">
        <f>ROUND(F20*I20,0)</f>
        <v>0</v>
      </c>
      <c r="K20" s="30">
        <f>ROUND(F20+H20+J20,0)</f>
        <v>0</v>
      </c>
      <c r="L20" s="30">
        <f>ROUND(F20*D20,0)</f>
        <v>0</v>
      </c>
      <c r="M20" s="28">
        <f>ROUND(L20*G20,0)</f>
        <v>0</v>
      </c>
      <c r="N20" s="28">
        <f t="shared" ref="N20" si="0">ROUND(L20*I20,0)</f>
        <v>0</v>
      </c>
      <c r="O20" s="31">
        <f t="shared" ref="O20" si="1">ROUND(L20+N20+M20,0)</f>
        <v>0</v>
      </c>
    </row>
    <row r="21" spans="1:20" s="22" customFormat="1" ht="329.25" customHeight="1" x14ac:dyDescent="0.2">
      <c r="A21" s="8">
        <v>2</v>
      </c>
      <c r="B21" s="38" t="s">
        <v>46</v>
      </c>
      <c r="C21" s="7"/>
      <c r="D21" s="37">
        <v>1</v>
      </c>
      <c r="E21" s="37" t="s">
        <v>47</v>
      </c>
      <c r="F21" s="29"/>
      <c r="G21" s="25">
        <v>0</v>
      </c>
      <c r="H21" s="32">
        <f>+ROUND(F21*G21,0)</f>
        <v>0</v>
      </c>
      <c r="I21" s="25">
        <v>0</v>
      </c>
      <c r="J21" s="32">
        <f t="shared" ref="J21" si="2">ROUND(F21*I21,0)</f>
        <v>0</v>
      </c>
      <c r="K21" s="30">
        <f t="shared" ref="K21" si="3">ROUND(F21+H21+J21,0)</f>
        <v>0</v>
      </c>
      <c r="L21" s="30">
        <f>ROUND(F21*D21,0)</f>
        <v>0</v>
      </c>
      <c r="M21" s="28">
        <f>ROUND(L21*G21,0)</f>
        <v>0</v>
      </c>
      <c r="N21" s="28">
        <f t="shared" ref="N21" si="4">ROUND(L21*I21,0)</f>
        <v>0</v>
      </c>
      <c r="O21" s="31">
        <f t="shared" ref="O21" si="5">ROUND(L21+N21+M21,0)</f>
        <v>0</v>
      </c>
    </row>
    <row r="22" spans="1:20" s="22" customFormat="1" ht="39" customHeight="1" thickBot="1" x14ac:dyDescent="0.25">
      <c r="A22" s="20"/>
      <c r="B22" s="73"/>
      <c r="C22" s="73"/>
      <c r="D22" s="73"/>
      <c r="E22" s="73"/>
      <c r="F22" s="73"/>
      <c r="G22" s="73"/>
      <c r="H22" s="73"/>
      <c r="I22" s="73"/>
      <c r="J22" s="73"/>
      <c r="K22" s="73"/>
      <c r="L22" s="73"/>
      <c r="M22" s="74" t="s">
        <v>35</v>
      </c>
      <c r="N22" s="74"/>
      <c r="O22" s="33">
        <f>SUMIF(G:G,0%,L:L)</f>
        <v>0</v>
      </c>
    </row>
    <row r="23" spans="1:20" s="22" customFormat="1" ht="30" customHeight="1" thickBot="1" x14ac:dyDescent="0.25">
      <c r="A23" s="64" t="s">
        <v>24</v>
      </c>
      <c r="B23" s="65"/>
      <c r="C23" s="65"/>
      <c r="D23" s="65"/>
      <c r="E23" s="65"/>
      <c r="F23" s="65"/>
      <c r="G23" s="65"/>
      <c r="H23" s="65"/>
      <c r="I23" s="65"/>
      <c r="J23" s="65"/>
      <c r="K23" s="65"/>
      <c r="L23" s="65"/>
      <c r="M23" s="75" t="s">
        <v>10</v>
      </c>
      <c r="N23" s="75"/>
      <c r="O23" s="34">
        <f>SUMIF(G:G,5%,L:L)</f>
        <v>0</v>
      </c>
    </row>
    <row r="24" spans="1:20" s="22" customFormat="1" ht="30" customHeight="1" x14ac:dyDescent="0.2">
      <c r="A24" s="60" t="s">
        <v>42</v>
      </c>
      <c r="B24" s="61"/>
      <c r="C24" s="61"/>
      <c r="D24" s="61"/>
      <c r="E24" s="61"/>
      <c r="F24" s="61"/>
      <c r="G24" s="61"/>
      <c r="H24" s="61"/>
      <c r="I24" s="61"/>
      <c r="J24" s="61"/>
      <c r="K24" s="61"/>
      <c r="L24" s="62"/>
      <c r="M24" s="75" t="s">
        <v>11</v>
      </c>
      <c r="N24" s="75"/>
      <c r="O24" s="34">
        <f>SUMIF(G:G,19%,L:L)</f>
        <v>0</v>
      </c>
    </row>
    <row r="25" spans="1:20" s="22" customFormat="1" ht="30" customHeight="1" x14ac:dyDescent="0.2">
      <c r="A25" s="63"/>
      <c r="B25" s="63"/>
      <c r="C25" s="63"/>
      <c r="D25" s="63"/>
      <c r="E25" s="63"/>
      <c r="F25" s="63"/>
      <c r="G25" s="63"/>
      <c r="H25" s="63"/>
      <c r="I25" s="63"/>
      <c r="J25" s="63"/>
      <c r="K25" s="63"/>
      <c r="L25" s="63"/>
      <c r="M25" s="39" t="s">
        <v>7</v>
      </c>
      <c r="N25" s="40"/>
      <c r="O25" s="35">
        <f>SUM(O22:O24)</f>
        <v>0</v>
      </c>
    </row>
    <row r="26" spans="1:20" s="22" customFormat="1" ht="30" customHeight="1" x14ac:dyDescent="0.2">
      <c r="A26" s="63"/>
      <c r="B26" s="63"/>
      <c r="C26" s="63"/>
      <c r="D26" s="63"/>
      <c r="E26" s="63"/>
      <c r="F26" s="63"/>
      <c r="G26" s="63"/>
      <c r="H26" s="63"/>
      <c r="I26" s="63"/>
      <c r="J26" s="63"/>
      <c r="K26" s="63"/>
      <c r="L26" s="63"/>
      <c r="M26" s="76" t="s">
        <v>12</v>
      </c>
      <c r="N26" s="77"/>
      <c r="O26" s="36">
        <f>ROUND(O23*5%,0)</f>
        <v>0</v>
      </c>
    </row>
    <row r="27" spans="1:20" s="22" customFormat="1" ht="30" customHeight="1" x14ac:dyDescent="0.2">
      <c r="A27" s="63"/>
      <c r="B27" s="63"/>
      <c r="C27" s="63"/>
      <c r="D27" s="63"/>
      <c r="E27" s="63"/>
      <c r="F27" s="63"/>
      <c r="G27" s="63"/>
      <c r="H27" s="63"/>
      <c r="I27" s="63"/>
      <c r="J27" s="63"/>
      <c r="K27" s="63"/>
      <c r="L27" s="63"/>
      <c r="M27" s="76" t="s">
        <v>13</v>
      </c>
      <c r="N27" s="77"/>
      <c r="O27" s="34">
        <f>ROUND(O24*19%,0)</f>
        <v>0</v>
      </c>
    </row>
    <row r="28" spans="1:20" s="22" customFormat="1" ht="30" customHeight="1" x14ac:dyDescent="0.2">
      <c r="A28" s="63"/>
      <c r="B28" s="63"/>
      <c r="C28" s="63"/>
      <c r="D28" s="63"/>
      <c r="E28" s="63"/>
      <c r="F28" s="63"/>
      <c r="G28" s="63"/>
      <c r="H28" s="63"/>
      <c r="I28" s="63"/>
      <c r="J28" s="63"/>
      <c r="K28" s="63"/>
      <c r="L28" s="63"/>
      <c r="M28" s="39" t="s">
        <v>14</v>
      </c>
      <c r="N28" s="40"/>
      <c r="O28" s="35">
        <f>SUM(O26:O27)</f>
        <v>0</v>
      </c>
    </row>
    <row r="29" spans="1:20" s="22" customFormat="1" ht="37.5" customHeight="1" x14ac:dyDescent="0.2">
      <c r="A29" s="63"/>
      <c r="B29" s="63"/>
      <c r="C29" s="63"/>
      <c r="D29" s="63"/>
      <c r="E29" s="63"/>
      <c r="F29" s="63"/>
      <c r="G29" s="63"/>
      <c r="H29" s="63"/>
      <c r="I29" s="63"/>
      <c r="J29" s="63"/>
      <c r="K29" s="63"/>
      <c r="L29" s="63"/>
      <c r="M29" s="43" t="s">
        <v>33</v>
      </c>
      <c r="N29" s="44"/>
      <c r="O29" s="34">
        <f>SUMIF(I:I,8%,N:N)</f>
        <v>0</v>
      </c>
    </row>
    <row r="30" spans="1:20" s="22" customFormat="1" ht="44.25" customHeight="1" x14ac:dyDescent="0.2">
      <c r="A30" s="63"/>
      <c r="B30" s="63"/>
      <c r="C30" s="63"/>
      <c r="D30" s="63"/>
      <c r="E30" s="63"/>
      <c r="F30" s="63"/>
      <c r="G30" s="63"/>
      <c r="H30" s="63"/>
      <c r="I30" s="63"/>
      <c r="J30" s="63"/>
      <c r="K30" s="63"/>
      <c r="L30" s="63"/>
      <c r="M30" s="41" t="s">
        <v>32</v>
      </c>
      <c r="N30" s="42"/>
      <c r="O30" s="35">
        <f>SUM(O29)</f>
        <v>0</v>
      </c>
    </row>
    <row r="31" spans="1:20" ht="45" customHeight="1" x14ac:dyDescent="0.25">
      <c r="A31" s="63"/>
      <c r="B31" s="63"/>
      <c r="C31" s="63"/>
      <c r="D31" s="63"/>
      <c r="E31" s="63"/>
      <c r="F31" s="63"/>
      <c r="G31" s="63"/>
      <c r="H31" s="63"/>
      <c r="I31" s="63"/>
      <c r="J31" s="63"/>
      <c r="K31" s="63"/>
      <c r="L31" s="63"/>
      <c r="M31" s="41" t="s">
        <v>15</v>
      </c>
      <c r="N31" s="42"/>
      <c r="O31" s="35">
        <f>+O25+O28+O30</f>
        <v>0</v>
      </c>
    </row>
    <row r="35" spans="1:3" x14ac:dyDescent="0.25">
      <c r="B35" s="78"/>
      <c r="C35" s="78"/>
    </row>
    <row r="36" spans="1:3" ht="15.75" thickBot="1" x14ac:dyDescent="0.3">
      <c r="B36" s="79"/>
      <c r="C36" s="79"/>
    </row>
    <row r="37" spans="1:3" x14ac:dyDescent="0.25">
      <c r="B37" s="67" t="s">
        <v>20</v>
      </c>
      <c r="C37" s="67"/>
    </row>
    <row r="38" spans="1:3" x14ac:dyDescent="0.25">
      <c r="B38" s="80"/>
    </row>
    <row r="39" spans="1:3" x14ac:dyDescent="0.25">
      <c r="A39" s="23" t="s">
        <v>43</v>
      </c>
    </row>
  </sheetData>
  <sheetProtection algorithmName="SHA-512" hashValue="aq6p2wdJfw8oM5yZipOjtcpH5x6B2JajutW9E+CO/f8H2aoq7q0IioufOqmXlOARwTAWs2AFnES1xeI9XoA0Xg==" saltValue="FSao61lyQVpuJaOz676obg=="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6">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Asesor Juridico Compras</cp:lastModifiedBy>
  <cp:lastPrinted>2022-01-27T18:55:46Z</cp:lastPrinted>
  <dcterms:created xsi:type="dcterms:W3CDTF">2017-04-28T13:22:52Z</dcterms:created>
  <dcterms:modified xsi:type="dcterms:W3CDTF">2023-11-16T22:40:20Z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