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D:\onedrive\OneDrive - Universidad de Cundinamarca\Documentos\PROCESOS\F-CD-351 ACTIVIDAD SOCIAL LABORAL\4. PUBLICAR\"/>
    </mc:Choice>
  </mc:AlternateContent>
  <xr:revisionPtr revIDLastSave="1" documentId="14_{C88908F9-8ADF-47EA-A366-977BFC6D96E9}" xr6:coauthVersionLast="36" xr6:coauthVersionMax="36" xr10:uidLastSave="{9CB88366-C03B-4EF3-83A7-0C543A4271B7}"/>
  <bookViews>
    <workbookView xWindow="0" yWindow="0" windowWidth="21600" windowHeight="8925"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J21" i="1"/>
  <c r="L21" i="1"/>
  <c r="N21" i="1" s="1"/>
  <c r="M21" i="1"/>
  <c r="H22" i="1"/>
  <c r="J22" i="1"/>
  <c r="L22" i="1"/>
  <c r="M22" i="1" s="1"/>
  <c r="H23" i="1"/>
  <c r="J23" i="1"/>
  <c r="L23" i="1"/>
  <c r="M23" i="1" s="1"/>
  <c r="H24" i="1"/>
  <c r="J24" i="1"/>
  <c r="L24" i="1"/>
  <c r="M24" i="1" s="1"/>
  <c r="N23" i="1" l="1"/>
  <c r="O23" i="1" s="1"/>
  <c r="N24" i="1"/>
  <c r="O24" i="1" s="1"/>
  <c r="O21" i="1"/>
  <c r="N22" i="1"/>
  <c r="K22" i="1"/>
  <c r="O22" i="1"/>
  <c r="K23" i="1"/>
  <c r="K21" i="1"/>
  <c r="K24" i="1"/>
  <c r="H20" i="1"/>
  <c r="J20" i="1" l="1"/>
  <c r="L20" i="1"/>
  <c r="M20" i="1" s="1"/>
  <c r="O26" i="1"/>
  <c r="O29" i="1" s="1"/>
  <c r="N20" i="1" l="1"/>
  <c r="O20" i="1" s="1"/>
  <c r="K20" i="1"/>
  <c r="O32" i="1"/>
  <c r="O25" i="1"/>
  <c r="O33" i="1" l="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<sst xmlns="http://schemas.openxmlformats.org/spreadsheetml/2006/main" count="55" uniqueCount="50">
  <si>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</si>
  <si>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</si>
  <si>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</si>
  <si>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</si>
  <si>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</si>
  <si>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</si>
  <si>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</si>
  <si>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</si>
  <si>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</si>
  <si>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</si>
  <si>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</si>
  <si>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</si>
  <si>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</si>
  <si>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</si>
  <si>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</si>
  <si>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</si>
  <si>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</si>
  <si>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</si>
  <si>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</si>
  <si>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</si>
  <si>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</si>
  <si>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</si>
  <si>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</si>
  <si>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</si>
  <si>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</si>
  <si>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</si>
  <si>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</si>
  <si>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</si>
  <si>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</si>
  <si>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</si>
  <si>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</si>
  <si>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</si>
  <si>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</si>
  <si>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</si>
  <si>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</si>
  <si>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</si>
  <si>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</si>
  <si>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</si>
  <si>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</si>
  <si>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</si>
  <si>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</si>
  <si>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</si>
  <si>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</si>
  <si>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</si>
  <si>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</si>
  <si>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Taller para el fortalecimiento del liderazgo en la Universidad
grupos de 40 personas en Fusagasugá (4 horas)
Temas a trabajar:
Aspectos generales del liderazgo
Modelos de liderzgo para el siglo 21
Liderazgo en Instituciones de Educación Superior
Empoderamiento y manejo de equipos de trabajo
Toma de decisiones en situaciones complicadas
Incluye: Un (1) Profesional con título de pregrado en Ciencias
Sociales o Ciencias Administrativas y postgrado en Psicología
Organizacional, Liderazgo o Gerencia Estratégica o Coaching o
Talento Humano, Gestión de Organizaciones o Administración
de Empresas o Cultura Organizacional y experiencia laboral
certificable de al menos 5 años relacionados con el tema.</t>
  </si>
  <si>
    <t>Talleres de Programa de preparación para el retiro con
prepensionados para 50 personas en Fusagasugá
Sesión 1: Proyecto de vida y generación de hábitos de vida
saludable (3 horas)
Sesión 2: Aspectos legales de Régimen pensional (3 horas)
Sesión 3: Generación de espacios de Recreación y
Esparcimiento (3 horas)
Incluye:
Un (1) profesional con título de pregrado en Salud o Nutrición
con Postgrado relacionado con temas de alimentación y
experiencia laboral certificable de al menos 5 años relacionados
con el tema.
Un (1) profesional con título de pregrado Psicología y postgrado
en Psicología Clínica y experiencia laboral certificable de al
menos 5 años relacionados con el tema.
Un (1) profesional en Ciencias del Deporte y/o Educación Física
y postgrado relacionado con entrenamiento deportivo o actividad
física o calidad de vida o recreación y deporte y experiencia
laboral certificable de al menos 5 años relacionados con el tema</t>
  </si>
  <si>
    <t>Taller para el mejoramiento del clima organizacional de la
Universidad para las siguientes seccionales y extensiones de la
Universidad (3 horas).
Bogotá (10 personas)
Facatativá (50 personas)
Girardot (50 personas)
Ubaté (50 personas)
Zipaquirá (30 personas)
Chía (30 personas)
Soacha (30 personas)
Incluye: Profesional con título de pregrado en Psicología y
postgrado en Psicología Organizacional o Talento Humano o
Gestión de Organizaciones o Cultura Organizacional y
experiencia laboral certificable de al menos 5 años relacionados
con el tema.</t>
  </si>
  <si>
    <t>Refrigerios para talleres experienciales sobre fortalecimiento de
clima laboral, a dictarse en las siguientes sedes, distribuidos así:
Bogotá (10 refrigerios)
Facatativá (50 refrigerios)
Girardot (50 refrigerios)
Ubaté (50 refrigerios)
Zipaquirá (30 refrigerios)
Chía (30 refrigerios)
Soacha (30 refrigerios)</t>
  </si>
  <si>
    <t>Conferencia sobre el servicio público para 100 personas a
realizarse en Fusagasugá (3 horas)
Temas a trabajar:
Valores y ética del Servidor Público
Principios del Buen Gobierno dentro de la Universidad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y experiencia laboral
certificable de al menos 5 años relacionados con el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</si>
</sst>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22" zoomScale="85" zoomScaleNormal="85"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9"/>
      <c r="J12" s="29"/>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9"/>
      <c r="J14" s="29"/>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10" customHeight="1" x14ac:dyDescent="0.25">
      <c r="A20" s="31">
        <v>1</v>
      </c>
      <c r="B20" s="24" t="s">
        <v>49</v>
      </c>
      <c r="C20" s="32"/>
      <c r="D20" s="25">
        <v>1</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257.25" customHeight="1" x14ac:dyDescent="0.25">
      <c r="A21" s="31">
        <v>2</v>
      </c>
      <c r="B21" s="24" t="s">
        <v>45</v>
      </c>
      <c r="C21" s="32"/>
      <c r="D21" s="25">
        <v>1</v>
      </c>
      <c r="E21" s="33" t="s">
        <v>44</v>
      </c>
      <c r="F21" s="34"/>
      <c r="G21" s="28">
        <v>0</v>
      </c>
      <c r="H21" s="1">
        <f t="shared" ref="H21:H24" si="6">+ROUND(F21*G21,0)</f>
        <v>0</v>
      </c>
      <c r="I21" s="28">
        <v>0</v>
      </c>
      <c r="J21" s="1">
        <f t="shared" ref="J21:J24" si="7">ROUND(F21*I21,0)</f>
        <v>0</v>
      </c>
      <c r="K21" s="1">
        <f t="shared" ref="K21:K24" si="8">ROUND(F21+H21+J21,0)</f>
        <v>0</v>
      </c>
      <c r="L21" s="1">
        <f t="shared" ref="L21:L24" si="9">ROUND(F21*D21,0)</f>
        <v>0</v>
      </c>
      <c r="M21" s="1">
        <f t="shared" ref="M21:M24" si="10">ROUND(L21*G21,0)</f>
        <v>0</v>
      </c>
      <c r="N21" s="1">
        <f t="shared" ref="N21:N24" si="11">ROUND(L21*I21,0)</f>
        <v>0</v>
      </c>
      <c r="O21" s="2">
        <f t="shared" ref="O21:O24" si="12">ROUND(L21+N21+M21,0)</f>
        <v>0</v>
      </c>
    </row>
    <row r="22" spans="1:15" s="23" customFormat="1" ht="294" customHeight="1" x14ac:dyDescent="0.25">
      <c r="A22" s="31">
        <v>3</v>
      </c>
      <c r="B22" s="24" t="s">
        <v>46</v>
      </c>
      <c r="C22" s="32"/>
      <c r="D22" s="25">
        <v>3</v>
      </c>
      <c r="E22" s="33" t="s">
        <v>44</v>
      </c>
      <c r="F22" s="34"/>
      <c r="G22" s="28">
        <v>0</v>
      </c>
      <c r="H22" s="1">
        <f t="shared" si="6"/>
        <v>0</v>
      </c>
      <c r="I22" s="28">
        <v>0</v>
      </c>
      <c r="J22" s="1">
        <f t="shared" si="7"/>
        <v>0</v>
      </c>
      <c r="K22" s="1">
        <f t="shared" si="8"/>
        <v>0</v>
      </c>
      <c r="L22" s="1">
        <f t="shared" si="9"/>
        <v>0</v>
      </c>
      <c r="M22" s="1">
        <f t="shared" si="10"/>
        <v>0</v>
      </c>
      <c r="N22" s="1">
        <f t="shared" si="11"/>
        <v>0</v>
      </c>
      <c r="O22" s="2">
        <f t="shared" si="12"/>
        <v>0</v>
      </c>
    </row>
    <row r="23" spans="1:15" s="23" customFormat="1" ht="257.25" customHeight="1" x14ac:dyDescent="0.25">
      <c r="A23" s="31">
        <v>4</v>
      </c>
      <c r="B23" s="24" t="s">
        <v>47</v>
      </c>
      <c r="C23" s="32"/>
      <c r="D23" s="25">
        <v>7</v>
      </c>
      <c r="E23" s="33" t="s">
        <v>44</v>
      </c>
      <c r="F23" s="34"/>
      <c r="G23" s="28">
        <v>0</v>
      </c>
      <c r="H23" s="1">
        <f t="shared" si="6"/>
        <v>0</v>
      </c>
      <c r="I23" s="28">
        <v>0</v>
      </c>
      <c r="J23" s="1">
        <f t="shared" si="7"/>
        <v>0</v>
      </c>
      <c r="K23" s="1">
        <f t="shared" si="8"/>
        <v>0</v>
      </c>
      <c r="L23" s="1">
        <f t="shared" si="9"/>
        <v>0</v>
      </c>
      <c r="M23" s="1">
        <f t="shared" si="10"/>
        <v>0</v>
      </c>
      <c r="N23" s="1">
        <f t="shared" si="11"/>
        <v>0</v>
      </c>
      <c r="O23" s="2">
        <f t="shared" si="12"/>
        <v>0</v>
      </c>
    </row>
    <row r="24" spans="1:15" s="23" customFormat="1" ht="162.75" customHeight="1" x14ac:dyDescent="0.25">
      <c r="A24" s="31">
        <v>5</v>
      </c>
      <c r="B24" s="24" t="s">
        <v>48</v>
      </c>
      <c r="C24" s="32"/>
      <c r="D24" s="25">
        <v>250</v>
      </c>
      <c r="E24" s="33" t="s">
        <v>44</v>
      </c>
      <c r="F24" s="34"/>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42" customHeight="1" thickBot="1" x14ac:dyDescent="0.25">
      <c r="A25" s="19"/>
      <c r="B25" s="70"/>
      <c r="C25" s="70"/>
      <c r="D25" s="70"/>
      <c r="E25" s="70"/>
      <c r="F25" s="70"/>
      <c r="G25" s="70"/>
      <c r="H25" s="70"/>
      <c r="I25" s="70"/>
      <c r="J25" s="70"/>
      <c r="K25" s="70"/>
      <c r="L25" s="70"/>
      <c r="M25" s="71" t="s">
        <v>35</v>
      </c>
      <c r="N25" s="71"/>
      <c r="O25" s="30">
        <f>SUMIF(G:G,0%,L:L)</f>
        <v>0</v>
      </c>
    </row>
    <row r="26" spans="1:15" s="23" customFormat="1" ht="39" customHeight="1" thickBot="1" x14ac:dyDescent="0.25">
      <c r="A26" s="59" t="s">
        <v>24</v>
      </c>
      <c r="B26" s="60"/>
      <c r="C26" s="60"/>
      <c r="D26" s="60"/>
      <c r="E26" s="60"/>
      <c r="F26" s="60"/>
      <c r="G26" s="60"/>
      <c r="H26" s="60"/>
      <c r="I26" s="60"/>
      <c r="J26" s="60"/>
      <c r="K26" s="60"/>
      <c r="L26" s="60"/>
      <c r="M26" s="72" t="s">
        <v>10</v>
      </c>
      <c r="N26" s="72"/>
      <c r="O26" s="4">
        <f>SUMIF(G:G,5%,L:L)</f>
        <v>0</v>
      </c>
    </row>
    <row r="27" spans="1:15" s="23" customFormat="1" ht="30" customHeight="1" x14ac:dyDescent="0.2">
      <c r="A27" s="55" t="s">
        <v>42</v>
      </c>
      <c r="B27" s="56"/>
      <c r="C27" s="56"/>
      <c r="D27" s="56"/>
      <c r="E27" s="56"/>
      <c r="F27" s="56"/>
      <c r="G27" s="56"/>
      <c r="H27" s="56"/>
      <c r="I27" s="56"/>
      <c r="J27" s="56"/>
      <c r="K27" s="56"/>
      <c r="L27" s="57"/>
      <c r="M27" s="72" t="s">
        <v>11</v>
      </c>
      <c r="N27" s="72"/>
      <c r="O27" s="4">
        <f>SUMIF(G:G,19%,L:L)</f>
        <v>0</v>
      </c>
    </row>
    <row r="28" spans="1:15" s="23" customFormat="1" ht="30" customHeight="1" x14ac:dyDescent="0.2">
      <c r="A28" s="58"/>
      <c r="B28" s="58"/>
      <c r="C28" s="58"/>
      <c r="D28" s="58"/>
      <c r="E28" s="58"/>
      <c r="F28" s="58"/>
      <c r="G28" s="58"/>
      <c r="H28" s="58"/>
      <c r="I28" s="58"/>
      <c r="J28" s="58"/>
      <c r="K28" s="58"/>
      <c r="L28" s="58"/>
      <c r="M28" s="37" t="s">
        <v>7</v>
      </c>
      <c r="N28" s="38"/>
      <c r="O28" s="5">
        <f>SUM(O25:O27)</f>
        <v>0</v>
      </c>
    </row>
    <row r="29" spans="1:15" s="23" customFormat="1" ht="30" customHeight="1" x14ac:dyDescent="0.2">
      <c r="A29" s="58"/>
      <c r="B29" s="58"/>
      <c r="C29" s="58"/>
      <c r="D29" s="58"/>
      <c r="E29" s="58"/>
      <c r="F29" s="58"/>
      <c r="G29" s="58"/>
      <c r="H29" s="58"/>
      <c r="I29" s="58"/>
      <c r="J29" s="58"/>
      <c r="K29" s="58"/>
      <c r="L29" s="58"/>
      <c r="M29" s="73" t="s">
        <v>12</v>
      </c>
      <c r="N29" s="74"/>
      <c r="O29" s="6">
        <f>ROUND(O26*5%,0)</f>
        <v>0</v>
      </c>
    </row>
    <row r="30" spans="1:15" s="23" customFormat="1" ht="30" customHeight="1" x14ac:dyDescent="0.2">
      <c r="A30" s="58"/>
      <c r="B30" s="58"/>
      <c r="C30" s="58"/>
      <c r="D30" s="58"/>
      <c r="E30" s="58"/>
      <c r="F30" s="58"/>
      <c r="G30" s="58"/>
      <c r="H30" s="58"/>
      <c r="I30" s="58"/>
      <c r="J30" s="58"/>
      <c r="K30" s="58"/>
      <c r="L30" s="58"/>
      <c r="M30" s="73" t="s">
        <v>13</v>
      </c>
      <c r="N30" s="74"/>
      <c r="O30" s="4">
        <f>ROUND(O27*19%,0)</f>
        <v>0</v>
      </c>
    </row>
    <row r="31" spans="1:15" s="23" customFormat="1" ht="30" customHeight="1" x14ac:dyDescent="0.2">
      <c r="A31" s="58"/>
      <c r="B31" s="58"/>
      <c r="C31" s="58"/>
      <c r="D31" s="58"/>
      <c r="E31" s="58"/>
      <c r="F31" s="58"/>
      <c r="G31" s="58"/>
      <c r="H31" s="58"/>
      <c r="I31" s="58"/>
      <c r="J31" s="58"/>
      <c r="K31" s="58"/>
      <c r="L31" s="58"/>
      <c r="M31" s="37" t="s">
        <v>14</v>
      </c>
      <c r="N31" s="38"/>
      <c r="O31" s="5">
        <f>SUM(O29:O30)</f>
        <v>0</v>
      </c>
    </row>
    <row r="32" spans="1:15" s="23" customFormat="1" ht="30" customHeight="1" x14ac:dyDescent="0.2">
      <c r="A32" s="58"/>
      <c r="B32" s="58"/>
      <c r="C32" s="58"/>
      <c r="D32" s="58"/>
      <c r="E32" s="58"/>
      <c r="F32" s="58"/>
      <c r="G32" s="58"/>
      <c r="H32" s="58"/>
      <c r="I32" s="58"/>
      <c r="J32" s="58"/>
      <c r="K32" s="58"/>
      <c r="L32" s="58"/>
      <c r="M32" s="41" t="s">
        <v>33</v>
      </c>
      <c r="N32" s="42"/>
      <c r="O32" s="4">
        <f>SUMIF(I:I,8%,N:N)</f>
        <v>0</v>
      </c>
    </row>
    <row r="33" spans="1:15" s="23" customFormat="1" ht="37.5" customHeight="1" x14ac:dyDescent="0.2">
      <c r="A33" s="58"/>
      <c r="B33" s="58"/>
      <c r="C33" s="58"/>
      <c r="D33" s="58"/>
      <c r="E33" s="58"/>
      <c r="F33" s="58"/>
      <c r="G33" s="58"/>
      <c r="H33" s="58"/>
      <c r="I33" s="58"/>
      <c r="J33" s="58"/>
      <c r="K33" s="58"/>
      <c r="L33" s="58"/>
      <c r="M33" s="39" t="s">
        <v>32</v>
      </c>
      <c r="N33" s="40"/>
      <c r="O33" s="5">
        <f>SUM(O32)</f>
        <v>0</v>
      </c>
    </row>
    <row r="34" spans="1:15" s="23" customFormat="1" ht="44.25" customHeight="1" x14ac:dyDescent="0.2">
      <c r="A34" s="58"/>
      <c r="B34" s="58"/>
      <c r="C34" s="58"/>
      <c r="D34" s="58"/>
      <c r="E34" s="58"/>
      <c r="F34" s="58"/>
      <c r="G34" s="58"/>
      <c r="H34" s="58"/>
      <c r="I34" s="58"/>
      <c r="J34" s="58"/>
      <c r="K34" s="58"/>
      <c r="L34" s="58"/>
      <c r="M34" s="39" t="s">
        <v>15</v>
      </c>
      <c r="N34" s="40"/>
      <c r="O34" s="5">
        <f>+O28+O31+O33</f>
        <v>0</v>
      </c>
    </row>
    <row r="37" spans="1:15" x14ac:dyDescent="0.25">
      <c r="B37" s="36"/>
      <c r="C37" s="36"/>
    </row>
    <row r="38" spans="1:15" x14ac:dyDescent="0.25">
      <c r="B38" s="68"/>
      <c r="C38" s="68"/>
    </row>
    <row r="39" spans="1:15" ht="15.75" thickBot="1" x14ac:dyDescent="0.3">
      <c r="B39" s="69"/>
      <c r="C39" s="69"/>
    </row>
    <row r="40" spans="1:15" x14ac:dyDescent="0.25">
      <c r="B40" s="62" t="s">
        <v>20</v>
      </c>
      <c r="C40" s="62"/>
    </row>
    <row r="42" spans="1:15" x14ac:dyDescent="0.25">
      <c r="A42" s="26" t="s">
        <v>43</v>
      </c>
    </row>
    <row r="43" spans="1:15" x14ac:dyDescent="0.25">
      <c r="I43" s="35"/>
    </row>
  </sheetData>
  <sheetProtection algorithmName="SHA-512" hashValue="Nqf0Fu6VziYETT4TyxJPsrTF8WLqdlVxqJalkbWEmqhZ05OgMkM1EuBAO9j5InobV0dj4i/Fskb4qIYA8OiCsQ==" saltValue="0QrUO0YKS9tWL47pORQEpQ==" spinCount="100000" sheet="1" scenarios="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3" ma:contentTypeDescription="Create a new document." ma:contentTypeScope="" ma:versionID="c8c76b248d0236db6e25b012143f373c">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cc86a086eb9ba2f1e035ebb877007aa6"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DBB0FA3-BFDB-4DC1-AAB0-5403DF31A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dcmitype/"/>
    <ds:schemaRef ds:uri="http://purl.org/dc/elements/1.1/"/>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8e2a4ddb-55b4-4487-b2cb-514bc0fbe095"/>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2022-11-08T23:01:59Z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