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49 MATTO AUDITORIO BIBLIOTECA/DOCUMENTOS A PUBLICAR/"/>
    </mc:Choice>
  </mc:AlternateContent>
  <xr:revisionPtr revIDLastSave="379" documentId="8_{A2FB0E5F-75CD-42D5-841B-588E7552C16D}" xr6:coauthVersionLast="47" xr6:coauthVersionMax="47" xr10:uidLastSave="{646DE9B4-1196-4F3A-93A9-B08F83F6D759}"/>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 l="1"/>
  <c r="J22" i="1"/>
  <c r="K22" i="1" s="1"/>
  <c r="L22" i="1"/>
  <c r="M22" i="1" s="1"/>
  <c r="H23" i="1"/>
  <c r="J23" i="1"/>
  <c r="L23" i="1"/>
  <c r="N23" i="1" s="1"/>
  <c r="H24" i="1"/>
  <c r="J24" i="1"/>
  <c r="L24" i="1"/>
  <c r="N24" i="1" s="1"/>
  <c r="H25" i="1"/>
  <c r="J25" i="1"/>
  <c r="L25" i="1"/>
  <c r="M25" i="1" s="1"/>
  <c r="L20" i="1"/>
  <c r="M20" i="1" s="1"/>
  <c r="L21" i="1"/>
  <c r="J21" i="1"/>
  <c r="H21" i="1"/>
  <c r="H20" i="1"/>
  <c r="J20" i="1"/>
  <c r="O27" i="1"/>
  <c r="O30" i="1" s="1"/>
  <c r="K25" i="1" l="1"/>
  <c r="M24" i="1"/>
  <c r="O24" i="1" s="1"/>
  <c r="N25" i="1"/>
  <c r="O25" i="1" s="1"/>
  <c r="K24" i="1"/>
  <c r="K23" i="1"/>
  <c r="M23" i="1"/>
  <c r="O23" i="1" s="1"/>
  <c r="N22" i="1"/>
  <c r="O22" i="1" s="1"/>
  <c r="K21" i="1"/>
  <c r="M21" i="1"/>
  <c r="N21" i="1"/>
  <c r="N20" i="1"/>
  <c r="O20" i="1" s="1"/>
  <c r="K20" i="1"/>
  <c r="O33" i="1"/>
  <c r="O26" i="1"/>
  <c r="O21" i="1" l="1"/>
  <c r="O34" i="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<sst xmlns="http://schemas.openxmlformats.org/spreadsheetml/2006/main" count="57" uniqueCount="51">
  <si>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</si>
  <si>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</si>
  <si>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</si>
  <si>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</si>
  <si>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</si>
  <si>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</si>
  <si>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</si>
  <si>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</si>
  <si>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</si>
  <si>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</si>
  <si>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</si>
  <si>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</si>
  <si>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</si>
  <si>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</si>
  <si>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</si>
  <si>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</si>
  <si>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</si>
  <si>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</si>
  <si>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</si>
  <si>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</si>
  <si>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</si>
  <si>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</si>
  <si>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</si>
  <si>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</si>
  <si>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</si>
  <si>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</si>
  <si>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</si>
  <si>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</si>
  <si>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</si>
  <si>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</si>
  <si>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</si>
  <si>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</si>
  <si>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</si>
  <si>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</si>
  <si>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</si>
  <si>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</si>
  <si>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</si>
  <si>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</si>
  <si>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</si>
  <si>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</si>
  <si>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</si>
  <si>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</si>
  <si>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</si>
  <si>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</si>
  <si>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</si>
  <si>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Mantenimiento preventivo a 4 parlantes JBL y mantenimiento correctivo a 2 parlantes los cuales presentan daño debido a un alto volumen.</t>
  </si>
  <si>
    <t>Mantenimiento correctivo al cableado audio y video (HDMI), Convertidores y Spliter,en el máster del auditorio el cual conecta al TR18 - BLOQUE M. N2 con un total de 2 puertos HDMI y una distancia máxima de 15m</t>
  </si>
  <si>
    <t>Mantenimiento correctivo al cableado de red LAN de la zona de administración en el máster, la zona baja en el fondo del auditorio y en la tarima con un total de 10 puntos de red en CAT 6A Blindado y aterrizado debidamente certificado con la conexión desde el TR18 - BLOQUE M. N2.</t>
  </si>
  <si>
    <t>BOLSA DE REPUESTOS PARA LOS EQUIPOS QUE REQUIEREN CAMBIO DE PARTES NO CONTEMPLADAS EN EL MANTENIMIENTO CORRECTIVO DE LOS ITEMS ANTERIORMENTE NOMBRADOS, ESTA BOLSA DE REPUESTOS TIENE EL VALOR DE  SIETE  MILLONES DE  PESOS ( $ 7.000.000) IVA INCLUIDO.</t>
  </si>
  <si>
    <t>Mantenimiento preventivo y correctivo de los receptores de los cuatro (4) micrófonos, que permitan disminuir la interferencia que es transferida al sistema de audio esto sucede con los micrófonos de mano del auditorio.</t>
  </si>
  <si>
    <t>Mantenimiento preventivo a las siete (7) luces led laterales del auditorio y mantenimiento correctivo de una (1) luz led lateral derecha del auditorio que no enciende.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</si>
</sst>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topLeftCell="A19" zoomScale="70" zoomScaleNormal="70" zoomScaleSheetLayoutView="70" zoomScalePageLayoutView="55" workbookViewId="0">
      <selection activeCell="B22" sqref="B22"/>
    </sheetView>
  </sheetViews>
  <sheetFormatPr baseColWidth="10" defaultColWidth="11.42578125" defaultRowHeight="15" x14ac:dyDescent="0.25"/>
  <cols>
    <col min="1" max="1" width="13.28515625" style="8" customWidth="1"/>
    <col min="2" max="2" width="94" style="3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32"/>
      <c r="C11" s="13"/>
      <c r="E11" s="16"/>
      <c r="F11" s="16"/>
      <c r="G11" s="16"/>
      <c r="K11" s="17"/>
      <c r="L11" s="18"/>
      <c r="M11" s="18"/>
      <c r="N11" s="18"/>
    </row>
    <row r="12" spans="1:15" ht="30.75" customHeight="1" thickBot="1" x14ac:dyDescent="0.3">
      <c r="A12" s="48" t="s">
        <v>26</v>
      </c>
      <c r="B12" s="49"/>
      <c r="C12" s="19"/>
      <c r="D12" s="45" t="s">
        <v>17</v>
      </c>
      <c r="E12" s="46"/>
      <c r="F12" s="46"/>
      <c r="G12" s="47"/>
      <c r="H12" s="7"/>
      <c r="I12" s="33"/>
      <c r="J12" s="33"/>
      <c r="K12" s="17"/>
    </row>
    <row r="13" spans="1:15" ht="15.75" thickBot="1" x14ac:dyDescent="0.3">
      <c r="A13" s="50"/>
      <c r="B13" s="51"/>
      <c r="C13" s="19"/>
      <c r="D13" s="18"/>
      <c r="E13" s="16"/>
      <c r="F13" s="16"/>
      <c r="G13" s="16"/>
      <c r="K13" s="17"/>
    </row>
    <row r="14" spans="1:15" ht="30" customHeight="1" thickBot="1" x14ac:dyDescent="0.3">
      <c r="A14" s="50"/>
      <c r="B14" s="51"/>
      <c r="C14" s="19"/>
      <c r="D14" s="45" t="s">
        <v>18</v>
      </c>
      <c r="E14" s="46"/>
      <c r="F14" s="46"/>
      <c r="G14" s="47"/>
      <c r="H14" s="7"/>
      <c r="I14" s="33"/>
      <c r="J14" s="33"/>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33"/>
      <c r="J16" s="33"/>
      <c r="K16" s="17"/>
      <c r="L16" s="18"/>
      <c r="M16" s="18"/>
      <c r="N16" s="18"/>
    </row>
    <row r="17" spans="1:15" x14ac:dyDescent="0.25">
      <c r="A17" s="13"/>
      <c r="B17" s="32"/>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28">
        <v>1</v>
      </c>
      <c r="B20" s="35" t="s">
        <v>45</v>
      </c>
      <c r="C20" s="29"/>
      <c r="D20" s="36">
        <v>1</v>
      </c>
      <c r="E20" s="34" t="s">
        <v>43</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25">
      <c r="A21" s="28">
        <v>2</v>
      </c>
      <c r="B21" s="75" t="s">
        <v>49</v>
      </c>
      <c r="C21" s="29"/>
      <c r="D21" s="36">
        <v>1</v>
      </c>
      <c r="E21" s="34" t="s">
        <v>43</v>
      </c>
      <c r="F21" s="30"/>
      <c r="G21" s="26">
        <v>0</v>
      </c>
      <c r="H21" s="1">
        <f t="shared" ref="H21" si="5">+ROUND(F21*G21,0)</f>
        <v>0</v>
      </c>
      <c r="I21" s="26">
        <v>0</v>
      </c>
      <c r="J21" s="1">
        <f t="shared" ref="J21" si="6">ROUND(F21*I21,0)</f>
        <v>0</v>
      </c>
      <c r="K21" s="1">
        <f t="shared" ref="K21" si="7">ROUND(F21+H21+J21,0)</f>
        <v>0</v>
      </c>
      <c r="L21" s="1">
        <f t="shared" ref="L21" si="8">ROUND(F21*D21,0)</f>
        <v>0</v>
      </c>
      <c r="M21" s="1">
        <f t="shared" ref="M21" si="9">ROUND(L21*G21,0)</f>
        <v>0</v>
      </c>
      <c r="N21" s="1">
        <f t="shared" ref="N21" si="10">ROUND(L21*I21,0)</f>
        <v>0</v>
      </c>
      <c r="O21" s="2">
        <f t="shared" ref="O21" si="11">ROUND(L21+N21+M21,0)</f>
        <v>0</v>
      </c>
    </row>
    <row r="22" spans="1:15" s="23" customFormat="1" ht="81" customHeight="1" x14ac:dyDescent="0.25">
      <c r="A22" s="28">
        <v>3</v>
      </c>
      <c r="B22" s="35" t="s">
        <v>50</v>
      </c>
      <c r="C22" s="29"/>
      <c r="D22" s="36">
        <v>1</v>
      </c>
      <c r="E22" s="34" t="s">
        <v>43</v>
      </c>
      <c r="F22" s="30"/>
      <c r="G22" s="26">
        <v>0</v>
      </c>
      <c r="H22" s="1">
        <f t="shared" ref="H22:H24" si="12">+ROUND(F22*G22,0)</f>
        <v>0</v>
      </c>
      <c r="I22" s="26">
        <v>0</v>
      </c>
      <c r="J22" s="1">
        <f t="shared" ref="J22:J24" si="13">ROUND(F22*I22,0)</f>
        <v>0</v>
      </c>
      <c r="K22" s="1">
        <f t="shared" ref="K22:K24" si="14">ROUND(F22+H22+J22,0)</f>
        <v>0</v>
      </c>
      <c r="L22" s="1">
        <f t="shared" ref="L22:L24" si="15">ROUND(F22*D22,0)</f>
        <v>0</v>
      </c>
      <c r="M22" s="1">
        <f t="shared" ref="M22:M25" si="16">ROUND(L22*G22,0)</f>
        <v>0</v>
      </c>
      <c r="N22" s="1">
        <f t="shared" ref="N22:N25" si="17">ROUND(L22*I22,0)</f>
        <v>0</v>
      </c>
      <c r="O22" s="2">
        <f t="shared" ref="O22:O25" si="18">ROUND(L22+N22+M22,0)</f>
        <v>0</v>
      </c>
    </row>
    <row r="23" spans="1:15" s="23" customFormat="1" ht="81" customHeight="1" x14ac:dyDescent="0.25">
      <c r="A23" s="28">
        <v>4</v>
      </c>
      <c r="B23" s="35" t="s">
        <v>46</v>
      </c>
      <c r="C23" s="29"/>
      <c r="D23" s="36">
        <v>1</v>
      </c>
      <c r="E23" s="34" t="s">
        <v>43</v>
      </c>
      <c r="F23" s="30"/>
      <c r="G23" s="26">
        <v>0</v>
      </c>
      <c r="H23" s="1">
        <f t="shared" si="12"/>
        <v>0</v>
      </c>
      <c r="I23" s="26">
        <v>0</v>
      </c>
      <c r="J23" s="1">
        <f t="shared" si="13"/>
        <v>0</v>
      </c>
      <c r="K23" s="1">
        <f t="shared" si="14"/>
        <v>0</v>
      </c>
      <c r="L23" s="1">
        <f t="shared" si="15"/>
        <v>0</v>
      </c>
      <c r="M23" s="1">
        <f t="shared" si="16"/>
        <v>0</v>
      </c>
      <c r="N23" s="1">
        <f t="shared" si="17"/>
        <v>0</v>
      </c>
      <c r="O23" s="2">
        <f t="shared" si="18"/>
        <v>0</v>
      </c>
    </row>
    <row r="24" spans="1:15" s="23" customFormat="1" ht="81" customHeight="1" x14ac:dyDescent="0.25">
      <c r="A24" s="28">
        <v>5</v>
      </c>
      <c r="B24" s="35" t="s">
        <v>47</v>
      </c>
      <c r="C24" s="29"/>
      <c r="D24" s="36">
        <v>1</v>
      </c>
      <c r="E24" s="34" t="s">
        <v>43</v>
      </c>
      <c r="F24" s="30"/>
      <c r="G24" s="26">
        <v>0</v>
      </c>
      <c r="H24" s="1">
        <f t="shared" si="12"/>
        <v>0</v>
      </c>
      <c r="I24" s="26">
        <v>0</v>
      </c>
      <c r="J24" s="1">
        <f t="shared" si="13"/>
        <v>0</v>
      </c>
      <c r="K24" s="1">
        <f t="shared" si="14"/>
        <v>0</v>
      </c>
      <c r="L24" s="1">
        <f t="shared" si="15"/>
        <v>0</v>
      </c>
      <c r="M24" s="1">
        <f t="shared" si="16"/>
        <v>0</v>
      </c>
      <c r="N24" s="1">
        <f t="shared" si="17"/>
        <v>0</v>
      </c>
      <c r="O24" s="2">
        <f t="shared" si="18"/>
        <v>0</v>
      </c>
    </row>
    <row r="25" spans="1:15" s="23" customFormat="1" ht="81" customHeight="1" x14ac:dyDescent="0.25">
      <c r="A25" s="28">
        <v>6</v>
      </c>
      <c r="B25" s="35" t="s">
        <v>48</v>
      </c>
      <c r="C25" s="29"/>
      <c r="D25" s="36">
        <v>1</v>
      </c>
      <c r="E25" s="34" t="s">
        <v>43</v>
      </c>
      <c r="F25" s="30">
        <v>5882353</v>
      </c>
      <c r="G25" s="26">
        <v>0.19</v>
      </c>
      <c r="H25" s="1">
        <f>+ROUND(F25*G25,0)</f>
        <v>1117647</v>
      </c>
      <c r="I25" s="26">
        <v>0</v>
      </c>
      <c r="J25" s="1">
        <f>ROUND(F25*I25,0)</f>
        <v>0</v>
      </c>
      <c r="K25" s="1">
        <f>ROUND(F25+H25+J25,0)</f>
        <v>7000000</v>
      </c>
      <c r="L25" s="1">
        <f>ROUND(F25*D25,0)</f>
        <v>5882353</v>
      </c>
      <c r="M25" s="1">
        <f t="shared" si="16"/>
        <v>1117647</v>
      </c>
      <c r="N25" s="1">
        <f t="shared" si="17"/>
        <v>0</v>
      </c>
      <c r="O25" s="2">
        <f t="shared" si="18"/>
        <v>7000000</v>
      </c>
    </row>
    <row r="26" spans="1:15" s="23" customFormat="1" ht="42" customHeight="1" thickBot="1" x14ac:dyDescent="0.25">
      <c r="A26" s="19"/>
      <c r="B26" s="70"/>
      <c r="C26" s="70"/>
      <c r="D26" s="70"/>
      <c r="E26" s="70"/>
      <c r="F26" s="70"/>
      <c r="G26" s="70"/>
      <c r="H26" s="70"/>
      <c r="I26" s="70"/>
      <c r="J26" s="70"/>
      <c r="K26" s="70"/>
      <c r="L26" s="70"/>
      <c r="M26" s="71" t="s">
        <v>35</v>
      </c>
      <c r="N26" s="71"/>
      <c r="O26" s="27">
        <f>SUMIF(G:G,0%,L:L)</f>
        <v>0</v>
      </c>
    </row>
    <row r="27" spans="1:15" s="23" customFormat="1" ht="39" customHeight="1" thickBot="1" x14ac:dyDescent="0.25">
      <c r="A27" s="59" t="s">
        <v>24</v>
      </c>
      <c r="B27" s="60"/>
      <c r="C27" s="60"/>
      <c r="D27" s="60"/>
      <c r="E27" s="60"/>
      <c r="F27" s="60"/>
      <c r="G27" s="60"/>
      <c r="H27" s="60"/>
      <c r="I27" s="60"/>
      <c r="J27" s="60"/>
      <c r="K27" s="60"/>
      <c r="L27" s="60"/>
      <c r="M27" s="72" t="s">
        <v>10</v>
      </c>
      <c r="N27" s="72"/>
      <c r="O27" s="4">
        <f>SUMIF(G:G,5%,L:L)</f>
        <v>0</v>
      </c>
    </row>
    <row r="28" spans="1:15" s="23" customFormat="1" ht="30" customHeight="1" x14ac:dyDescent="0.2">
      <c r="A28" s="55" t="s">
        <v>42</v>
      </c>
      <c r="B28" s="56"/>
      <c r="C28" s="56"/>
      <c r="D28" s="56"/>
      <c r="E28" s="56"/>
      <c r="F28" s="56"/>
      <c r="G28" s="56"/>
      <c r="H28" s="56"/>
      <c r="I28" s="56"/>
      <c r="J28" s="56"/>
      <c r="K28" s="56"/>
      <c r="L28" s="57"/>
      <c r="M28" s="72" t="s">
        <v>11</v>
      </c>
      <c r="N28" s="72"/>
      <c r="O28" s="4">
        <f>SUMIF(G:G,19%,L:L)</f>
        <v>5882353</v>
      </c>
    </row>
    <row r="29" spans="1:15" s="23" customFormat="1" ht="30" customHeight="1" x14ac:dyDescent="0.2">
      <c r="A29" s="58"/>
      <c r="B29" s="58"/>
      <c r="C29" s="58"/>
      <c r="D29" s="58"/>
      <c r="E29" s="58"/>
      <c r="F29" s="58"/>
      <c r="G29" s="58"/>
      <c r="H29" s="58"/>
      <c r="I29" s="58"/>
      <c r="J29" s="58"/>
      <c r="K29" s="58"/>
      <c r="L29" s="58"/>
      <c r="M29" s="37" t="s">
        <v>7</v>
      </c>
      <c r="N29" s="38"/>
      <c r="O29" s="5">
        <f>SUM(O26:O28)</f>
        <v>5882353</v>
      </c>
    </row>
    <row r="30" spans="1:15" s="23" customFormat="1" ht="30" customHeight="1" x14ac:dyDescent="0.2">
      <c r="A30" s="58"/>
      <c r="B30" s="58"/>
      <c r="C30" s="58"/>
      <c r="D30" s="58"/>
      <c r="E30" s="58"/>
      <c r="F30" s="58"/>
      <c r="G30" s="58"/>
      <c r="H30" s="58"/>
      <c r="I30" s="58"/>
      <c r="J30" s="58"/>
      <c r="K30" s="58"/>
      <c r="L30" s="58"/>
      <c r="M30" s="73" t="s">
        <v>12</v>
      </c>
      <c r="N30" s="74"/>
      <c r="O30" s="6">
        <f>ROUND(O27*5%,0)</f>
        <v>0</v>
      </c>
    </row>
    <row r="31" spans="1:15" s="23" customFormat="1" ht="30" customHeight="1" x14ac:dyDescent="0.2">
      <c r="A31" s="58"/>
      <c r="B31" s="58"/>
      <c r="C31" s="58"/>
      <c r="D31" s="58"/>
      <c r="E31" s="58"/>
      <c r="F31" s="58"/>
      <c r="G31" s="58"/>
      <c r="H31" s="58"/>
      <c r="I31" s="58"/>
      <c r="J31" s="58"/>
      <c r="K31" s="58"/>
      <c r="L31" s="58"/>
      <c r="M31" s="73" t="s">
        <v>13</v>
      </c>
      <c r="N31" s="74"/>
      <c r="O31" s="4">
        <f>ROUND(O28*19%,0)</f>
        <v>1117647</v>
      </c>
    </row>
    <row r="32" spans="1:15" s="23" customFormat="1" ht="30" customHeight="1" x14ac:dyDescent="0.2">
      <c r="A32" s="58"/>
      <c r="B32" s="58"/>
      <c r="C32" s="58"/>
      <c r="D32" s="58"/>
      <c r="E32" s="58"/>
      <c r="F32" s="58"/>
      <c r="G32" s="58"/>
      <c r="H32" s="58"/>
      <c r="I32" s="58"/>
      <c r="J32" s="58"/>
      <c r="K32" s="58"/>
      <c r="L32" s="58"/>
      <c r="M32" s="37" t="s">
        <v>14</v>
      </c>
      <c r="N32" s="38"/>
      <c r="O32" s="5">
        <f>SUM(O30:O31)</f>
        <v>1117647</v>
      </c>
    </row>
    <row r="33" spans="1:15" s="23" customFormat="1" ht="30" customHeight="1" x14ac:dyDescent="0.2">
      <c r="A33" s="58"/>
      <c r="B33" s="58"/>
      <c r="C33" s="58"/>
      <c r="D33" s="58"/>
      <c r="E33" s="58"/>
      <c r="F33" s="58"/>
      <c r="G33" s="58"/>
      <c r="H33" s="58"/>
      <c r="I33" s="58"/>
      <c r="J33" s="58"/>
      <c r="K33" s="58"/>
      <c r="L33" s="58"/>
      <c r="M33" s="41" t="s">
        <v>33</v>
      </c>
      <c r="N33" s="42"/>
      <c r="O33" s="4">
        <f>SUMIF(I:I,8%,N:N)</f>
        <v>0</v>
      </c>
    </row>
    <row r="34" spans="1:15" s="23" customFormat="1" ht="37.5" customHeight="1" x14ac:dyDescent="0.2">
      <c r="A34" s="58"/>
      <c r="B34" s="58"/>
      <c r="C34" s="58"/>
      <c r="D34" s="58"/>
      <c r="E34" s="58"/>
      <c r="F34" s="58"/>
      <c r="G34" s="58"/>
      <c r="H34" s="58"/>
      <c r="I34" s="58"/>
      <c r="J34" s="58"/>
      <c r="K34" s="58"/>
      <c r="L34" s="58"/>
      <c r="M34" s="39" t="s">
        <v>32</v>
      </c>
      <c r="N34" s="40"/>
      <c r="O34" s="5">
        <f>SUM(O33)</f>
        <v>0</v>
      </c>
    </row>
    <row r="35" spans="1:15" s="23" customFormat="1" ht="44.25" customHeight="1" x14ac:dyDescent="0.2">
      <c r="A35" s="58"/>
      <c r="B35" s="58"/>
      <c r="C35" s="58"/>
      <c r="D35" s="58"/>
      <c r="E35" s="58"/>
      <c r="F35" s="58"/>
      <c r="G35" s="58"/>
      <c r="H35" s="58"/>
      <c r="I35" s="58"/>
      <c r="J35" s="58"/>
      <c r="K35" s="58"/>
      <c r="L35" s="58"/>
      <c r="M35" s="39" t="s">
        <v>15</v>
      </c>
      <c r="N35" s="40"/>
      <c r="O35" s="5">
        <f>+O29+O32+O34</f>
        <v>7000000</v>
      </c>
    </row>
    <row r="39" spans="1:15" x14ac:dyDescent="0.25">
      <c r="B39" s="68"/>
      <c r="C39" s="68"/>
    </row>
    <row r="40" spans="1:15" ht="15.75" thickBot="1" x14ac:dyDescent="0.3">
      <c r="B40" s="69"/>
      <c r="C40" s="69"/>
    </row>
    <row r="41" spans="1:15" x14ac:dyDescent="0.25">
      <c r="B41" s="62" t="s">
        <v>20</v>
      </c>
      <c r="C41" s="62"/>
    </row>
    <row r="43" spans="1:15" x14ac:dyDescent="0.25">
      <c r="A43" s="24" t="s">
        <v>44</v>
      </c>
    </row>
  </sheetData>
  <sheetProtection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2022-11-16T21:11:37Z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