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78 BOVINO\"/>
    </mc:Choice>
  </mc:AlternateContent>
  <xr:revisionPtr revIDLastSave="31" documentId="6_{0C5E900E-CCDD-48EB-A753-983CF8439C57}" xr6:coauthVersionLast="36" xr6:coauthVersionMax="47" xr10:uidLastSave="{80009301-CB95-41F3-9BDD-3D38DEDF0D75}"/>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2" i="1"/>
  <c r="O23" i="1"/>
  <c r="N21" i="1"/>
  <c r="N22" i="1"/>
  <c r="N23" i="1"/>
  <c r="M21" i="1"/>
  <c r="M22" i="1"/>
  <c r="M23" i="1"/>
  <c r="L21" i="1"/>
  <c r="L22" i="1"/>
  <c r="L23" i="1"/>
  <c r="K21" i="1"/>
  <c r="K22" i="1"/>
  <c r="K23" i="1"/>
  <c r="J21" i="1"/>
  <c r="J22" i="1"/>
  <c r="J23" i="1"/>
  <c r="H21" i="1"/>
  <c r="H22" i="1"/>
  <c r="H23" i="1"/>
  <c r="H20" i="1" l="1"/>
  <c r="J20" i="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<sst xmlns="http://schemas.openxmlformats.org/spreadsheetml/2006/main" count="53" uniqueCount="49">
  <si>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</si>
  <si>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</si>
  <si>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</si>
  <si>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</si>
  <si>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</si>
  <si>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</si>
  <si>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</si>
  <si>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</si>
  <si>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</si>
  <si>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</si>
  <si>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</si>
  <si>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</si>
  <si>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</si>
  <si>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</si>
  <si>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</si>
  <si>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</si>
  <si>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</si>
  <si>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</si>
  <si>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</si>
  <si>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</si>
  <si>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</si>
  <si>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</si>
  <si>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</si>
  <si>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</si>
  <si>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</si>
  <si>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</si>
  <si>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</si>
  <si>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</si>
  <si>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</si>
  <si>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</si>
  <si>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</si>
  <si>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</si>
  <si>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</si>
  <si>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</si>
  <si>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</si>
  <si>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</si>
  <si>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</si>
  <si>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</si>
  <si>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</si>
  <si>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</si>
  <si>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</si>
  <si>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</si>
  <si>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</si>
  <si>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</si>
  <si>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</si>
  <si>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Prueba de fertilidad a machos reproductores de la Unidad Agroambiental La Esperanza que consta de: Medición de la circunferencia escrotal -Erección, producción de espermatozoides, tipo de eyaculación. - Examen físico del toro: condición corporal, patas y pezuñas, testículos, epidídimo, vasos deferentes, cordón espermático, pene, prepucio y ojos. - Examen rectal del toro: Vesículas seminales, próstata, ampollas, anillos inguinales, presencia o no de patologías. - Evaluación del semen: volumen de eyaculado, pH, presencia de grumos, color, observaciones. - Examen microscópico del semen: movilidad de masa, movilidad individual, vitalidad, concentración espermática, concen... </t>
  </si>
  <si>
    <t>Colecta de semen de macho reproductor (BON - PAN DE AZUCAR 1603) de la Unidad Agroambiental la Esperanza y enpajillado: El volumen de cada pajilla debe ser de 0,5ml -La concentración de espermatozoides por pajilla debe ser de 40.000.000 -Congelación de pajillas en Nitrógeno. - Marcación de pajillas con láser donde incluya: pajillas vacías con capacidad de volumen 0.5 ml marcadas con la siguiente información: Nombre del reproductor, Número de registro y raza. PRESENTACIÓN (1 pajilla congelada con las características anteriormente mencionadas)</t>
  </si>
  <si>
    <t>Colecta de semen de macho reproductor (BON - APOLO DE LA ESPERANZA 2113) de la Unidad Agroambiental la Esperanza y enpajillado: El volumen de cada pajilla debe ser de 0,5ml -La concentración de espermatozoides por pajilla debe ser de 40.000.000 -Congelación de pajillas en Nitrógeno. - Marcación de pajillas con láser donde incluya: pajillas vacías con capacidad de volumen 0.5 ml marcadas con la siguiente información: Nombre del reproductor, Número de registro y raza. PRESENTACIÓN (1 pajilla congelada con las características anteriormente mencionadas</t>
  </si>
  <si>
    <t>Prueba de genotipado para Bovinos de Raza Blanco Orejinegro de la Unidad Agroambiental La Esperanza de la universidad de Cundinamarca sede Fusagasugá, incluye: Extracción, cuantificación, dilución de DNA y genotipado a gran escala con chips de Array, en el equipo HiScan-Illumina. Extracción de DNA realizada con kit comercial. Cuantificación realizada con equipo NanoDrop 2000. Concentración requerida: 500 ng. Con ratios de calidad 260/ 280 y 260/ 230 de 1.8 a 2.0 – Servicio de genotipado con el chip Bovine (Consortium Array).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</si>
</sst>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 fillId="0" borderId="29" xfId="0" applyFont="1" applyBorder="1" applyAlignment="1">
      <alignment wrapText="1"/>
    </xf>
    <xf numFmtId="0" fontId="3" fillId="35" borderId="30"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center" vertical="center" wrapText="1"/>
      <protection hidden="1"/>
    </xf>
    <xf numFmtId="1" fontId="12" fillId="35" borderId="30" xfId="3" applyNumberFormat="1" applyFont="1" applyFill="1" applyBorder="1" applyAlignment="1" applyProtection="1">
      <alignment horizontal="center" vertical="center"/>
      <protection locked="0"/>
    </xf>
    <xf numFmtId="9" fontId="3" fillId="35" borderId="30" xfId="1" applyFont="1" applyFill="1" applyBorder="1" applyAlignment="1" applyProtection="1">
      <alignment horizontal="center" vertical="center"/>
      <protection locked="0"/>
    </xf>
    <xf numFmtId="43" fontId="3" fillId="0" borderId="30" xfId="3" applyFont="1" applyFill="1" applyBorder="1" applyAlignment="1" applyProtection="1">
      <alignment horizontal="center" vertical="center"/>
      <protection hidden="1"/>
    </xf>
    <xf numFmtId="0" fontId="1" fillId="0" borderId="1" xfId="0" applyFont="1" applyBorder="1" applyAlignment="1">
      <alignment wrapText="1"/>
    </xf>
    <xf numFmtId="0" fontId="1" fillId="0" borderId="28" xfId="0" applyFont="1" applyBorder="1" applyAlignment="1">
      <alignment horizontal="center" vertical="center" wrapText="1"/>
    </xf>
    <xf numFmtId="0" fontId="3" fillId="0" borderId="31" xfId="0" applyFont="1" applyFill="1" applyBorder="1" applyAlignment="1" applyProtection="1">
      <alignment horizontal="center" vertical="center"/>
      <protection hidden="1"/>
    </xf>
    <xf numFmtId="0" fontId="1" fillId="0" borderId="30" xfId="0" applyFont="1" applyBorder="1" applyAlignment="1">
      <alignment wrapText="1"/>
    </xf>
    <xf numFmtId="0" fontId="1" fillId="0" borderId="29" xfId="0" applyFont="1" applyBorder="1" applyAlignment="1">
      <alignment horizontal="center" vertical="center" wrapText="1"/>
    </xf>
    <xf numFmtId="0" fontId="1"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7"/>
      <c r="J12" s="27"/>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7"/>
      <c r="J14" s="27"/>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24.25" customHeight="1" x14ac:dyDescent="0.2">
      <c r="A20" s="30">
        <v>1</v>
      </c>
      <c r="B20" s="73" t="s">
        <v>45</v>
      </c>
      <c r="C20" s="74"/>
      <c r="D20" s="80">
        <v>3</v>
      </c>
      <c r="E20" s="75" t="s">
        <v>44</v>
      </c>
      <c r="F20" s="76"/>
      <c r="G20" s="77">
        <v>0</v>
      </c>
      <c r="H20" s="78">
        <f t="shared" ref="H20:H23" si="0">+ROUND(F20*G20,0)</f>
        <v>0</v>
      </c>
      <c r="I20" s="77">
        <v>0</v>
      </c>
      <c r="J20" s="78">
        <f t="shared" ref="J20:J23" si="1">ROUND(F20*I20,0)</f>
        <v>0</v>
      </c>
      <c r="K20" s="78">
        <f t="shared" ref="K20:K23" si="2">ROUND(F20+H20+J20,0)</f>
        <v>0</v>
      </c>
      <c r="L20" s="78">
        <f t="shared" ref="L20:L23" si="3">ROUND(F20*D20,0)</f>
        <v>0</v>
      </c>
      <c r="M20" s="1">
        <f t="shared" ref="M20:M23" si="4">ROUND(L20*G20,0)</f>
        <v>0</v>
      </c>
      <c r="N20" s="1">
        <f t="shared" ref="N20:N23" si="5">ROUND(L20*I20,0)</f>
        <v>0</v>
      </c>
      <c r="O20" s="2">
        <f t="shared" ref="O20:O23" si="6">ROUND(L20+N20+M20,0)</f>
        <v>0</v>
      </c>
    </row>
    <row r="21" spans="1:15" s="23" customFormat="1" ht="180.75" customHeight="1" x14ac:dyDescent="0.2">
      <c r="A21" s="72">
        <v>2</v>
      </c>
      <c r="B21" s="79" t="s">
        <v>46</v>
      </c>
      <c r="C21" s="31"/>
      <c r="D21" s="80">
        <v>800</v>
      </c>
      <c r="E21" s="75" t="s">
        <v>44</v>
      </c>
      <c r="F21" s="33"/>
      <c r="G21" s="77">
        <v>0</v>
      </c>
      <c r="H21" s="78">
        <f t="shared" si="0"/>
        <v>0</v>
      </c>
      <c r="I21" s="77">
        <v>0</v>
      </c>
      <c r="J21" s="78">
        <f t="shared" si="1"/>
        <v>0</v>
      </c>
      <c r="K21" s="78">
        <f t="shared" si="2"/>
        <v>0</v>
      </c>
      <c r="L21" s="78">
        <f t="shared" si="3"/>
        <v>0</v>
      </c>
      <c r="M21" s="1">
        <f t="shared" si="4"/>
        <v>0</v>
      </c>
      <c r="N21" s="1">
        <f t="shared" si="5"/>
        <v>0</v>
      </c>
      <c r="O21" s="2">
        <f t="shared" si="6"/>
        <v>0</v>
      </c>
    </row>
    <row r="22" spans="1:15" s="23" customFormat="1" ht="183.75" customHeight="1" x14ac:dyDescent="0.2">
      <c r="A22" s="81">
        <v>3</v>
      </c>
      <c r="B22" s="82" t="s">
        <v>47</v>
      </c>
      <c r="C22" s="74"/>
      <c r="D22" s="83">
        <v>200</v>
      </c>
      <c r="E22" s="75" t="s">
        <v>44</v>
      </c>
      <c r="F22" s="76"/>
      <c r="G22" s="77">
        <v>0</v>
      </c>
      <c r="H22" s="78">
        <f t="shared" si="0"/>
        <v>0</v>
      </c>
      <c r="I22" s="77">
        <v>0</v>
      </c>
      <c r="J22" s="78">
        <f t="shared" si="1"/>
        <v>0</v>
      </c>
      <c r="K22" s="78">
        <f t="shared" si="2"/>
        <v>0</v>
      </c>
      <c r="L22" s="78">
        <f t="shared" si="3"/>
        <v>0</v>
      </c>
      <c r="M22" s="78">
        <f t="shared" si="4"/>
        <v>0</v>
      </c>
      <c r="N22" s="1">
        <f t="shared" si="5"/>
        <v>0</v>
      </c>
      <c r="O22" s="2">
        <f t="shared" si="6"/>
        <v>0</v>
      </c>
    </row>
    <row r="23" spans="1:15" s="23" customFormat="1" ht="184.5" customHeight="1" x14ac:dyDescent="0.2">
      <c r="A23" s="30">
        <v>4</v>
      </c>
      <c r="B23" s="79" t="s">
        <v>48</v>
      </c>
      <c r="C23" s="31"/>
      <c r="D23" s="84">
        <v>28</v>
      </c>
      <c r="E23" s="32" t="s">
        <v>44</v>
      </c>
      <c r="F23" s="33"/>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42" customHeight="1" thickBot="1" x14ac:dyDescent="0.25">
      <c r="A24" s="19"/>
      <c r="B24" s="67"/>
      <c r="C24" s="67"/>
      <c r="D24" s="67"/>
      <c r="E24" s="67"/>
      <c r="F24" s="67"/>
      <c r="G24" s="67"/>
      <c r="H24" s="67"/>
      <c r="I24" s="67"/>
      <c r="J24" s="67"/>
      <c r="K24" s="67"/>
      <c r="L24" s="67"/>
      <c r="M24" s="68" t="s">
        <v>35</v>
      </c>
      <c r="N24" s="68"/>
      <c r="O24" s="29">
        <f>SUMIF(G:G,0%,L:L)</f>
        <v>0</v>
      </c>
    </row>
    <row r="25" spans="1:15" s="23" customFormat="1" ht="39" customHeight="1" thickBot="1" x14ac:dyDescent="0.25">
      <c r="A25" s="56" t="s">
        <v>24</v>
      </c>
      <c r="B25" s="57"/>
      <c r="C25" s="57"/>
      <c r="D25" s="57"/>
      <c r="E25" s="57"/>
      <c r="F25" s="57"/>
      <c r="G25" s="57"/>
      <c r="H25" s="57"/>
      <c r="I25" s="57"/>
      <c r="J25" s="57"/>
      <c r="K25" s="57"/>
      <c r="L25" s="57"/>
      <c r="M25" s="69" t="s">
        <v>10</v>
      </c>
      <c r="N25" s="69"/>
      <c r="O25" s="4">
        <f>SUMIF(G:G,5%,L:L)</f>
        <v>0</v>
      </c>
    </row>
    <row r="26" spans="1:15" s="23" customFormat="1" ht="30" customHeight="1" x14ac:dyDescent="0.2">
      <c r="A26" s="52" t="s">
        <v>42</v>
      </c>
      <c r="B26" s="53"/>
      <c r="C26" s="53"/>
      <c r="D26" s="53"/>
      <c r="E26" s="53"/>
      <c r="F26" s="53"/>
      <c r="G26" s="53"/>
      <c r="H26" s="53"/>
      <c r="I26" s="53"/>
      <c r="J26" s="53"/>
      <c r="K26" s="53"/>
      <c r="L26" s="54"/>
      <c r="M26" s="69" t="s">
        <v>11</v>
      </c>
      <c r="N26" s="69"/>
      <c r="O26" s="4">
        <f>SUMIF(G:G,19%,L:L)</f>
        <v>0</v>
      </c>
    </row>
    <row r="27" spans="1:15" s="23" customFormat="1" ht="30" customHeight="1" x14ac:dyDescent="0.2">
      <c r="A27" s="55"/>
      <c r="B27" s="55"/>
      <c r="C27" s="55"/>
      <c r="D27" s="55"/>
      <c r="E27" s="55"/>
      <c r="F27" s="55"/>
      <c r="G27" s="55"/>
      <c r="H27" s="55"/>
      <c r="I27" s="55"/>
      <c r="J27" s="55"/>
      <c r="K27" s="55"/>
      <c r="L27" s="55"/>
      <c r="M27" s="34" t="s">
        <v>7</v>
      </c>
      <c r="N27" s="35"/>
      <c r="O27" s="5">
        <f>SUM(O24:O26)</f>
        <v>0</v>
      </c>
    </row>
    <row r="28" spans="1:15" s="23" customFormat="1" ht="30" customHeight="1" x14ac:dyDescent="0.2">
      <c r="A28" s="55"/>
      <c r="B28" s="55"/>
      <c r="C28" s="55"/>
      <c r="D28" s="55"/>
      <c r="E28" s="55"/>
      <c r="F28" s="55"/>
      <c r="G28" s="55"/>
      <c r="H28" s="55"/>
      <c r="I28" s="55"/>
      <c r="J28" s="55"/>
      <c r="K28" s="55"/>
      <c r="L28" s="55"/>
      <c r="M28" s="70" t="s">
        <v>12</v>
      </c>
      <c r="N28" s="71"/>
      <c r="O28" s="6">
        <f>ROUND(O25*5%,0)</f>
        <v>0</v>
      </c>
    </row>
    <row r="29" spans="1:15" s="23" customFormat="1" ht="30" customHeight="1" x14ac:dyDescent="0.2">
      <c r="A29" s="55"/>
      <c r="B29" s="55"/>
      <c r="C29" s="55"/>
      <c r="D29" s="55"/>
      <c r="E29" s="55"/>
      <c r="F29" s="55"/>
      <c r="G29" s="55"/>
      <c r="H29" s="55"/>
      <c r="I29" s="55"/>
      <c r="J29" s="55"/>
      <c r="K29" s="55"/>
      <c r="L29" s="55"/>
      <c r="M29" s="70" t="s">
        <v>13</v>
      </c>
      <c r="N29" s="71"/>
      <c r="O29" s="4">
        <f>ROUND(O26*19%,0)</f>
        <v>0</v>
      </c>
    </row>
    <row r="30" spans="1:15" s="23" customFormat="1" ht="30" customHeight="1" x14ac:dyDescent="0.2">
      <c r="A30" s="55"/>
      <c r="B30" s="55"/>
      <c r="C30" s="55"/>
      <c r="D30" s="55"/>
      <c r="E30" s="55"/>
      <c r="F30" s="55"/>
      <c r="G30" s="55"/>
      <c r="H30" s="55"/>
      <c r="I30" s="55"/>
      <c r="J30" s="55"/>
      <c r="K30" s="55"/>
      <c r="L30" s="55"/>
      <c r="M30" s="34" t="s">
        <v>14</v>
      </c>
      <c r="N30" s="35"/>
      <c r="O30" s="5">
        <f>SUM(O28:O29)</f>
        <v>0</v>
      </c>
    </row>
    <row r="31" spans="1:15" s="23" customFormat="1" ht="30" customHeight="1" x14ac:dyDescent="0.2">
      <c r="A31" s="55"/>
      <c r="B31" s="55"/>
      <c r="C31" s="55"/>
      <c r="D31" s="55"/>
      <c r="E31" s="55"/>
      <c r="F31" s="55"/>
      <c r="G31" s="55"/>
      <c r="H31" s="55"/>
      <c r="I31" s="55"/>
      <c r="J31" s="55"/>
      <c r="K31" s="55"/>
      <c r="L31" s="55"/>
      <c r="M31" s="38" t="s">
        <v>33</v>
      </c>
      <c r="N31" s="39"/>
      <c r="O31" s="4">
        <f>SUMIF(I:I,8%,N:N)</f>
        <v>0</v>
      </c>
    </row>
    <row r="32" spans="1:15" s="23" customFormat="1" ht="37.5" customHeight="1" x14ac:dyDescent="0.2">
      <c r="A32" s="55"/>
      <c r="B32" s="55"/>
      <c r="C32" s="55"/>
      <c r="D32" s="55"/>
      <c r="E32" s="55"/>
      <c r="F32" s="55"/>
      <c r="G32" s="55"/>
      <c r="H32" s="55"/>
      <c r="I32" s="55"/>
      <c r="J32" s="55"/>
      <c r="K32" s="55"/>
      <c r="L32" s="55"/>
      <c r="M32" s="36" t="s">
        <v>32</v>
      </c>
      <c r="N32" s="37"/>
      <c r="O32" s="5">
        <f>SUM(O31)</f>
        <v>0</v>
      </c>
    </row>
    <row r="33" spans="1:15" s="23" customFormat="1" ht="44.25" customHeight="1" x14ac:dyDescent="0.2">
      <c r="A33" s="55"/>
      <c r="B33" s="55"/>
      <c r="C33" s="55"/>
      <c r="D33" s="55"/>
      <c r="E33" s="55"/>
      <c r="F33" s="55"/>
      <c r="G33" s="55"/>
      <c r="H33" s="55"/>
      <c r="I33" s="55"/>
      <c r="J33" s="55"/>
      <c r="K33" s="55"/>
      <c r="L33" s="55"/>
      <c r="M33" s="36" t="s">
        <v>15</v>
      </c>
      <c r="N33" s="37"/>
      <c r="O33" s="5">
        <f>+O27+O30+O32</f>
        <v>0</v>
      </c>
    </row>
    <row r="36" spans="1:15" x14ac:dyDescent="0.25">
      <c r="B36" s="28"/>
      <c r="C36" s="28"/>
    </row>
    <row r="37" spans="1:15" x14ac:dyDescent="0.25">
      <c r="B37" s="65"/>
      <c r="C37" s="65"/>
    </row>
    <row r="38" spans="1:15" ht="15.75" thickBot="1" x14ac:dyDescent="0.3">
      <c r="B38" s="66"/>
      <c r="C38" s="66"/>
    </row>
    <row r="39" spans="1:15" x14ac:dyDescent="0.25">
      <c r="B39" s="59" t="s">
        <v>20</v>
      </c>
      <c r="C39" s="59"/>
    </row>
    <row r="41" spans="1:15" x14ac:dyDescent="0.25">
      <c r="A41" s="24" t="s">
        <v>43</v>
      </c>
    </row>
  </sheetData>
  <sheetProtection algorithmName="SHA-512" hashValue="lEVwwefZI3bZMI1YBRn7Rcj5GRYuBh0RQ+MOh4ZApZYkFnKeN2XjLON3Fr9f28nWJbcKmKhFilE/swyXvgknVg==" saltValue="XjHtWUPfyaGL6ePPqVxex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2006/documentManagement/types"/>
    <ds:schemaRef ds:uri="39f7a895-868e-4739-ab10-589c64175fbd"/>
    <ds:schemaRef ds:uri="http://purl.org/dc/dcmitype/"/>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2022-09-26T20:47:11Z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