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mc:AlternateContent xmlns:mc="http://schemas.openxmlformats.org/markup-compatibility/2006">
    <mc:Choice Requires="x15">
      <x15ac:absPath xmlns:x15ac="http://schemas.microsoft.com/office/spreadsheetml/2010/11/ac" url="C:\Users\yrios\Desktop\´TERMINOS 36\ANEXOS A LOS TÉRMINOS\"/>
    </mc:Choice>
  </mc:AlternateContent>
  <xr:revisionPtr revIDLastSave="0" documentId="13_ncr:1_{10517C57-9548-424C-87A6-59E439C1799B}" xr6:coauthVersionLast="47" xr6:coauthVersionMax="47" xr10:uidLastSave="{00000000-0000-0000-0000-000000000000}"/>
  <bookViews>
    <workbookView xWindow="-108" yWindow="-108" windowWidth="23256" windowHeight="12576" xr2:uid="{00000000-000D-0000-FFFF-FFFF00000000}"/>
  </bookViews>
  <sheets>
    <sheet name="Hoja1" sheetId="1" r:id="rId1"/>
    <sheet name="Hoja4" sheetId="4" r:id="rId2"/>
    <sheet name="Hoja3" sheetId="3" r:id="rId3"/>
    <sheet name="Hoja2" sheetId="2" state="hidden" r:id="rId4"/>
  </sheets>
  <definedNames>
    <definedName name="_xlnm.Print_Area" localSheetId="0">Hoja1!$A$1:$K$36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6" i="1" l="1"/>
  <c r="H16" i="1" s="1"/>
  <c r="I16" i="1"/>
  <c r="J16" i="1"/>
  <c r="K16" i="1" s="1"/>
  <c r="G17" i="1"/>
  <c r="H17" i="1" s="1"/>
  <c r="I17" i="1"/>
  <c r="J17" i="1"/>
  <c r="K17" i="1"/>
  <c r="G18" i="1"/>
  <c r="H18" i="1" s="1"/>
  <c r="I18" i="1"/>
  <c r="K18" i="1" s="1"/>
  <c r="J18" i="1"/>
  <c r="G19" i="1"/>
  <c r="H19" i="1"/>
  <c r="I19" i="1"/>
  <c r="J19" i="1" s="1"/>
  <c r="G20" i="1"/>
  <c r="H20" i="1"/>
  <c r="I20" i="1"/>
  <c r="J20" i="1" s="1"/>
  <c r="K20" i="1" s="1"/>
  <c r="G15" i="1"/>
  <c r="H15" i="1" s="1"/>
  <c r="I15" i="1"/>
  <c r="J15" i="1" s="1"/>
  <c r="K19" i="1" l="1"/>
  <c r="K15" i="1"/>
  <c r="K22" i="1"/>
  <c r="K21" i="1" l="1"/>
  <c r="K25" i="1" l="1"/>
  <c r="K23" i="1" l="1"/>
  <c r="K26" i="1" s="1"/>
  <c r="K27" i="1" l="1"/>
  <c r="K24" i="1"/>
  <c r="K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8"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0"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<sst xmlns="http://schemas.openxmlformats.org/spreadsheetml/2006/main" count="70" uniqueCount="60">
  <si>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</si>
  <si>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</si>
  <si>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</si>
  <si>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</si>
  <si>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</si>
  <si>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</si>
  <si>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</si>
  <si>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</si>
  <si>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</si>
  <si>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</si>
  <si>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</si>
  <si>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</si>
  <si>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</si>
  <si>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</si>
  <si>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</si>
  <si>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</si>
  <si>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</si>
  <si>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</si>
  <si>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</si>
  <si>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</si>
  <si>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</si>
  <si>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</si>
  <si>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</si>
  <si>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 xml:space="preserve">PORCENTAJE DE IVA </t>
  </si>
  <si>
    <t>TIPO DE CONTRIBUYENTE
 (Seleccione una de las siguientes opciones)</t>
  </si>
  <si>
    <t xml:space="preserve">ÍTEM </t>
  </si>
  <si>
    <t>bienes</t>
  </si>
  <si>
    <t>servicios</t>
  </si>
  <si>
    <t>acces point</t>
  </si>
  <si>
    <t>dispositivos de red</t>
  </si>
  <si>
    <t>adecuación de un cd</t>
  </si>
  <si>
    <t>cableado estructurado</t>
  </si>
  <si>
    <t>mantenimiento</t>
  </si>
  <si>
    <t>instalacion</t>
  </si>
  <si>
    <t>Anexo 3</t>
  </si>
  <si>
    <t>PROPUESTA ECONÓMICA</t>
  </si>
  <si>
    <r>
      <rPr>
        <b/>
        <sz val="13"/>
        <color theme="1"/>
        <rFont val="Arial"/>
        <family val="2"/>
      </rPr>
      <t xml:space="preserve">FECHA DE ELABORACIÓN:   </t>
    </r>
    <r>
      <rPr>
        <sz val="13"/>
        <color theme="1"/>
        <rFont val="Arial"/>
        <family val="2"/>
      </rPr>
      <t xml:space="preserve">  </t>
    </r>
    <r>
      <rPr>
        <sz val="13"/>
        <color theme="0" tint="-0.34998626667073579"/>
        <rFont val="Arial"/>
        <family val="2"/>
      </rPr>
      <t xml:space="preserve"> AÑO   /   MES   /   DÍA</t>
    </r>
  </si>
  <si>
    <t>UNIDAD</t>
  </si>
  <si>
    <t>Cámara 4 MP IR Fixed Dome Network
- Image Sensor: 1/3" Progressive Scan CMOS
- Min. Illumination: Color: 0.01 Lux @ (F1.2, AGC ON), 0.018
Lux @ (F1.6, AGC ON), 0 Lux with IR
- Shutter Speed: 1/3 s to 1/100,000 s
- Digital Noise Reduction: 3D DNR
- WDR: 120dB
- Focal length: 2.8/4/6/8 mm
- Aperture: F1.6
- IR Range: Up to 40 m
- Video Compression: Main stream: H.265/H.264, Sub- stream: H.265/H.264/MJPEG,  Third stream: H.265/H.264
- Audio Compression (-S): G.711/ G.722.1/ G.726/ MP2L2/ PCM
- Max. Resolution: 2688 × 1520 @30fps
- Alarm Trigger Motion detection, video tampering, network disconnected, IP address conflict, illegal login, HDD full, HDD error
- Protocols TCP/IP, ICMP, HTTP, HTTPS, FTP, DHCP, DNS, DDNS, RTP, RTSP, RTCP, PPPoE, NTP, UPnP™, SMTP, SNMP, IGMP, 802.1X, QoS, IPv6, Bonjour
- Network Storage Support Micro SD/SDHC/SDXC card
(128G), local storage and NAS (NFS,SMB/CIFS), ANR
- Power Supply 12 VDC ± 25%,  5.5 mm coaxial power plug
PoE (802.3af, class 3)
- Protection Level IP67, IK10</t>
  </si>
  <si>
    <t>Soporte de pared para cámaras.
- Características: Adecuado para montaje en esquina de pared con domo Speed
- Materiales: Aluminum alloy &amp; Steel
- Dimensiones: 176.8×194×417.8mm
- Peso: 2809g</t>
  </si>
  <si>
    <t>POE, 60W, para cámaras.
- Input Current: 2A
- Output Voltage Range: 54V~57V
- Output Power 60W
- Pass Through Data Rates: 10/100/1000 Mbps
- Ports: Two 10/100/1000M adaptive RJ45 ports, one is
DATA/IN, another is PoE/DATA
- Base Function: Compliance to IEEE 802.3 at/af Standard for PD
- Protection Methods: Output Over Current Protection, Short
Circuit Protection
- Dimension: 185mm*70.8mm*37mm  (L*W*H)</t>
  </si>
  <si>
    <t>Cámara tipo Domo PTZ, PoE, 2MP, 32x (Network Speed
Dome)
- Image Sensor: 1/2.8" progressive scan CMOS
- Min. Illuminacion: Color: 0.005 Lux @(F1.6, AGC ON), B/W:
0.001Lux @(F1.6, AGC ON)
- Dia y noche: IR Cut Filter
- Video Compression: Main Stream: H.265+/H.265/H.264+/H.264, Sub-stream: H.265/H.264/MJPEG,  Third Stream: H.265/H.264/MJPEG
- Video Bitrate: 32 Kbps to 16384 Kbps
- Audio Compression: G.711alaw/ G.711ulaw/ G.722.1/ G.726/ MP2L2/PCM
- Basic Event: Motion Detection, Alarm Input, Alarm Output, Video Tampering Detection, Exception
- Smart Event: Face Detection, Intrusion Detection, Line Crossing Detection, Region Entrance Detection, Region Exiting Detection, Object Removal Detection, Unattended Baggage Detection
- Max. Resolution: 1920 × 1080
- Protocolos: IPv4/IPv6, HTTP, HTTPS, 802.1x, Qos, FTP, SMTP, UPnP, SNMP, DNS, DDNS, NTP, RTSP, RTCP, RTP, TCP/IP, UDP, IGMP, ICMP, DHCP, PPPoE, Bonjour
- Network Storage Built-in memory card slot, support Micro SD/SDHC/SDXC, up to 256 GB; NAS (NPS, SMB/ CIPS), ANR
- Power: 24 VAC and Hi-PoE Max.: 22 W
- Protection Level: IP66 Standard, IK10, TVS 4000V Lightning Protection, Surge Protection and Voltage Transient Protection</t>
  </si>
  <si>
    <t>Cámara - 6 MP IR Varifocal Bullet Network Camera
- Image Sensor: 1/2.9" Progressive Scan CMOS
- Min. Illumination: Color: 0.01 Lux @ (F1.2, AGC ON), 0.018
Lux @ (F1.6, AGC ON), 0 Lux with IR
- Shutter Speed: 1/3 s to 1/100,000 s
- Digital Noise Reduction: 3D DNR
- WDR: 120dB
- 3-Axis Adjustment: Pan: 0°to 355°, tilt: 0°to 90°, rotate: 0°to
355°
- Focal Length: 2.8 to 12 mm
- Lens Type: Motorized
- Aperture: F1.6
- IR Range: Up to 50 m
- Video Compression: Main stream: H.265/H.264, Sub- stream: H.265/H.264/MJPEG,  Third stream: H.265/H.264
- Max. Resolution: 3072 × 2048
- Protocols: TCP/IP, ICMP, HTTP, HTTPS, FTP, DHCP, DNS, DDNS, RTP, RTSP, RTCP, PPPoE, NTP, UPnP, SMTP, SNMP, IGMP, 802.1X, QoS, IPv6, Bonjour
- Network Storage Support Micro SD/SDHC/SDXC card
(128G), local storage and NAS (NFS,SMB/CIFS), ANR
- Alarm Trigger Motion detection, video tampering, network disconnected, IP address conflict, illegal login, HDD full, HDD error
- Protection Level: IP67
- Power Supply: 12 VDC ± 25%, PoE (802.3at, class 4),  5.5 mm coaxial power plug
- Power Consumption and Current: 12 VDC, 1.2A, max.
14.5W PoE (802.3at, 42.5V to 57V), 0.5A to 0.3A, max. 18W</t>
  </si>
  <si>
    <t>Network keyboard 7” resistive touchscreen, preview, PTZ
and TV wall control, 4-axis joystick
- Format: H.264, H.265, MPEG4
- Performance: 4@1080p
- Screen división: Single screen
- Display: 7" TFT LCD at 1024 × 600 resolution
- Joystick: 4D joystick
- Audio: 1 video input and 1 video output of 3.5 mm audio jack. Supports two-way audio
- Video: Not supported
- USB: 1 × USB 2.0 interface
- Serial port: 1 × RS-232, 1 × RS-485
Network: 1 × 100M/1000M self-adaptive network interface
- System: Linux
- Dimensions: (L × W × H) 435 × 193 × 110 mm (17.1" × 7.6"
× 4.3")
- Weight: 2 KG (4.4 lb)
- Working temperatura: -10 °C to +55 °C (14 °F to 131 °F)
- Working Humidity: 10¿ to 90¿
- Power supply: 12 VDC
- Consumption:  15 W</t>
  </si>
  <si>
    <t>NVR 32ch para cámaras digitales
- IP video input: 32ch
- Incoming bandwidth: 320 Mbps, or 200 Mbps (when RAID
is enabled)
- Outgoing bandwidth: 256 Mbps, or 200 Mbps (when RAID
is enabled)
- Recording resolution: 12 MP/8 MP/6 MP/5 MP/4 MP/3 MP/
1080p/ UXGA/ 720p/ VGA/ 4CIF/ DCIF/ 2CIF/ CIF/QCIF
- VGA1 /HDMI1 output resolution: VGA1: 2K (2560 ×
1440)/60Hz, 1920 ×    1080/60Hz, 1280 × 1024/60Hz, 1280 ×
720/60Hz, 1024 × 768/60Hz; HDMI1: 4K (3840 ×
2160)/60Hz, 4K (3840 × 2160) /30Hz, 2K (2560 ×
1440)/60Hz, 1920 × 1080/60Hz, 1600 × 1200/60Hz, 1280 ×
1024/60Hz, 1280 × 720/60Hz, 1024 × 768/60Hz
- VGA2 /HDMI2 output resolution: 1920 × 1080/60Hz, 1280 ×
1024/60Hz, 1280 × 720/60Hz, 1024 × 768/60Hz
- Decoding format: H.265/ H.265+/ H.264/ H.264+/ MPEG4
- Live view/Playback resolution: 12 MP/8 MP/6 MP/5 MP/4
MP/3 MP/ 1080p/ UXGA/ 720p/ VGA/4CIF/DCIF /2CIF/ CIF/ QCIF
- Network protocols: TCP/IP, DHCP, HIK Cloud P2P, DNS, DDNS, NTP, SADP, SMTP, NFS, iSCSI, UPnP™, HTTPS
- SATA: 16 SATA interfaces
- eSATA: 1 eSATA interface
- Capacity: Up to 6TB capacity for each HDD
- Network Disk: Up to 8 Network disks (NAS or iSCSI)
- Array type: RAID0, RAID1, RAID5, RAID6, RAID10
- Two-way audio: 1-ch, RCA (2.0 Vp-p, 1 k )
- Network interface: 2, RJ-45 10/100/1000 Mbps self- adaptive Ethernet interface
- Serial interface: RS-232; RS-485; Keyboard
- USB interface: Front panel: 2 × USB 2.0; Rear panel: 1 × USB 3.0
- Power supply: 100 to 240 VAC, 50 to 60 Hz
- Max. Power: 300 W
- Chassis: 19-inch rack-mounted 3U chassis
- Dimensions: (W × D × H) 445 × 496 × 146 mm (17.5" ×
19.5" × 5.7")
- Working temperatura: -10 to +55° C (+14 to +131° F)
- Working humidity: 10 to 90 %</t>
  </si>
  <si>
    <t>Disco Duro HDD Optimizados para los sistemas de vigilancia
NVR-DVR.
- Capacidad: 8TB
- Interfaz: SATA 6Gb/s
- Factor De Forma: 3,5"
- RPM: 7200rpm
- Caché: 256MB
- Ciclos de carga / descarga: 600.000
- Errores de lectura no recuperables por bits leídos: 1 en
1015
- Requisitos promedio de energia: Lectura escritura: 8.6W, Inactivo: 7.4W, Espera y suspensión: 0.4W</t>
  </si>
  <si>
    <t>Licencia para 16Ch para el NVR - Video Surveillance Base package - Including prerequisites for channel expanding, all fundamental features of video surveillance system and 16 cameras manageable. Supported:2 years free SUP,Main/Auxiliary Storage,Alarm Management,Google  Map,Evidence Management, Running on Virtual Machine,
100 Users Logged In Simultaneously,Heath Monitoring/History Maintemance Data, Client Operation (e.g.Visual Tracking, Custom Window Division),etc.</t>
  </si>
  <si>
    <t>Licencia para agregar 1 canal adiciona de video, para el NVR</t>
  </si>
  <si>
    <t>Switch PoE + Fuente de 680W + Modulo de 4 port SFP+
- Puertos y ranuras I/O: 20 Autosensing
10/100/1000 ports (IEEE802.3 Type 10BASE-T, IEEE 802.3u
Type 100BASETX, IEEE 802.3ab Type 1000Base-T IEEE
802.3at PoE+); Duplex: 10BASE¿T/100BASE-TX:half or full;1000BASE-T:full only - 4 puertos Combo
10/100/1000BASE-T o 100/ 1000Mbps SFP
- Memoria y Procesador: Dual Core ARM Cortex A9 @ 1016
MHz, 1 GB DDR3 SDRAM, Paquete Buffer Tamaño: 12.38
MB 4.5MB Ingress/7.875MB Egress, 4GB eMMC
- Latencia a 10 Gbps: &lt; 98.5us (FIFO paquetes de 64 bytes)
- Latencia a 100 Gbps: &lt;11.8us (FIFO paquetes de 64 bytes)
- Latencia a 1000 Mbps: &lt; 3.1us (FIFO paquetes de 64 bytes)
- Latencia a 10 Gbps: &lt;3.4us (FIFO paquetes de 64 bytes)
- Throughput: 95.2 Mpps
- Rendimiento de Stacking: 100 Gbps
- Capacidad de Switching: 128 Gbps
- Capacidad de Switching (incluyendo Stacking): 228Gbps
- Frecuencia: 50/60Hz
- Voltaje: 100-127/200 240 VAC
- Corriente: 5A/2.5A</t>
  </si>
  <si>
    <t>CONFIGURACION DE SOLUCION (NVRS + SW + JOYSTICK)</t>
  </si>
  <si>
    <t>INSTALACION DE PUNTO DE RED PARA CAMARA IP INCLUYE DUCTERIA Y MATERIALES + CERTIFICACION</t>
  </si>
  <si>
    <t>PUNTO DE RED,   PONCHAR + CERTIFICACION</t>
  </si>
  <si>
    <t>RACK DE 160CM + ORGANIZADORES + PDU (MULTITOMA)</t>
  </si>
  <si>
    <t>Incluye 30 horas de estabilizacion del producto.
 Brindar capacitación técnica y de usuario con una intensidad de 16 horas al personal definido por la Universidad de Cundinamarca, esta podrá ser mediada por la tecnología o en el sitio definido por la supervisión del contrato. Entrega de las aplicaciones publicadas en las Tiendas de Play store y APP store, esta entrega incluye las credenciales de administración de las cuentas creadas (El costo de apertura de las cuentas debe estar incluido en el valor de la propuesta.) 
Entregar documento de canales de contacto para brindar soporte técnico por un periodo de un 1 año garantizando el buen funcionamiento del APP móvil en los sistemas operativos requeridos. 
El FRONT de la aplicación será una interfaz amigable requerimientos no funcionales pero que serán de común acuerdo entre el contratista y la supervisión del contrato, el contratista deberá de tener en cuenta el desarrollo de la parte de administración bajo los estándares establecidos en el Manual de desarrollo de Sistemas de información de la Universidad de Cundinamarca, además de los servicios SOAP o REST que sean necesarios para afectar la estructura de datos definida por la Supervisión del contrato.</t>
  </si>
  <si>
    <t xml:space="preserve">MÓDULO CAMPO MULTIDIMENSIONAL DE APRENDIZAJE
Servicio de Desarrollo de un App Movil bajo los requerimientos señalados en el documento Requerimientos Tecnicos APP movil. </t>
  </si>
  <si>
    <t xml:space="preserve">
MÓDULO DE INGRESO
Servicio de Desarrollo de un App Movil bajo los requerimientos señalados en los Requerimientos Tecnicos APP movil. 
</t>
  </si>
  <si>
    <t xml:space="preserve">MÓDULO DE SERVICIOS ACADÉMICOS
Servicio de Desarrollo de un App Movil bajo los requerimientos señalados en los Requerimientos Tecnicos APP movil. </t>
  </si>
  <si>
    <t xml:space="preserve">MÓDULO DE SERVICIOS ADMINISTRATIVOS
Servicio de Desarrollo de un App Movil bajo los requerimientos señalados en los Requerimientos Tecnicos APP movil. </t>
  </si>
  <si>
    <t xml:space="preserve">MÓDULO ESTAMOS CONTIGO
Servicio de Desarrollo de un App Movil bajo los requerimientos señalados enlos Requerimientos Tecnicos APP movil. </t>
  </si>
  <si>
    <t xml:space="preserve">MÓDULOS TRANSVERSALES
Servicio de Desarrollo de un App Movil bajo los requerimientos señalados en los Requerimientos Tecnicos APP movil.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</si>
</sst>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1"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13"/>
      <color theme="1"/>
      <name val="Arial"/>
      <family val="2"/>
    </font>
    <font>
      <sz val="13"/>
      <color theme="1"/>
      <name val="Arial"/>
      <family val="2"/>
    </font>
    <font>
      <sz val="13"/>
      <color theme="0" tint="-0.34998626667073579"/>
      <name val="Arial"/>
      <family val="2"/>
    </font>
    <font>
      <b/>
      <sz val="13"/>
      <color theme="0"/>
      <name val="Arial"/>
      <family val="2"/>
    </font>
    <font>
      <sz val="10"/>
      <color theme="1"/>
      <name val="Arial"/>
      <family val="2"/>
    </font>
    <font>
      <sz val="10"/>
      <name val="Arial"/>
      <family val="2"/>
    </font>
    <font>
      <sz val="11"/>
      <color rgb="FF000000"/>
      <name val="Calibri"/>
      <family val="2"/>
      <charset val="204"/>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0">
    <xf numFmtId="0" fontId="0" fillId="0" borderId="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3">
    <xf numFmtId="0" fontId="0" fillId="0" borderId="0" xfId="0"/>
    <xf numFmtId="9" fontId="0" fillId="0" borderId="0" xfId="1" applyFont="1"/>
    <xf numFmtId="0" fontId="5" fillId="2" borderId="0" xfId="0" applyFont="1" applyFill="1"/>
    <xf numFmtId="0" fontId="5" fillId="2" borderId="0" xfId="0" applyFont="1" applyFill="1" applyAlignment="1">
      <alignment horizontal="center"/>
    </xf>
    <xf numFmtId="0" fontId="5" fillId="2" borderId="0" xfId="0" applyFont="1" applyFill="1" applyAlignment="1">
      <alignment horizontal="center" wrapText="1"/>
    </xf>
    <xf numFmtId="0" fontId="4" fillId="2" borderId="1" xfId="0" applyFont="1" applyFill="1" applyBorder="1" applyAlignment="1">
      <alignment vertical="center"/>
    </xf>
    <xf numFmtId="0" fontId="4" fillId="2" borderId="3" xfId="0" applyFont="1" applyFill="1" applyBorder="1" applyAlignment="1">
      <alignment vertical="center"/>
    </xf>
    <xf numFmtId="0" fontId="5" fillId="2" borderId="0" xfId="0" applyFont="1" applyFill="1" applyBorder="1" applyAlignment="1">
      <alignment horizontal="left"/>
    </xf>
    <xf numFmtId="0" fontId="5" fillId="2" borderId="0" xfId="0" applyFont="1" applyFill="1" applyBorder="1" applyAlignment="1">
      <alignment horizontal="left" wrapText="1"/>
    </xf>
    <xf numFmtId="0" fontId="4" fillId="2" borderId="0" xfId="0" applyFont="1" applyFill="1" applyBorder="1" applyAlignment="1">
      <alignment horizontal="left"/>
    </xf>
    <xf numFmtId="0" fontId="5" fillId="2" borderId="6" xfId="0" applyFont="1" applyFill="1" applyBorder="1" applyAlignment="1">
      <alignment horizontal="center" vertical="center" wrapText="1"/>
    </xf>
    <xf numFmtId="0" fontId="5" fillId="2" borderId="0" xfId="0" applyFont="1" applyFill="1" applyAlignment="1">
      <alignment wrapText="1"/>
    </xf>
    <xf numFmtId="0" fontId="5" fillId="2" borderId="0" xfId="0" applyFont="1" applyFill="1" applyAlignment="1">
      <alignment vertical="center"/>
    </xf>
    <xf numFmtId="43" fontId="5" fillId="0" borderId="16" xfId="4" applyFont="1" applyBorder="1" applyProtection="1">
      <protection hidden="1"/>
    </xf>
    <xf numFmtId="43" fontId="4" fillId="0" borderId="16" xfId="4" applyFont="1" applyBorder="1" applyProtection="1">
      <protection hidden="1"/>
    </xf>
    <xf numFmtId="43" fontId="5" fillId="0" borderId="16" xfId="4" applyFont="1" applyFill="1" applyBorder="1" applyProtection="1">
      <protection hidden="1"/>
    </xf>
    <xf numFmtId="43" fontId="4" fillId="0" borderId="18" xfId="4" applyFont="1" applyBorder="1" applyProtection="1">
      <protection hidden="1"/>
    </xf>
    <xf numFmtId="0" fontId="5" fillId="2" borderId="15" xfId="0" applyFont="1" applyFill="1" applyBorder="1" applyAlignment="1">
      <alignment horizontal="center" wrapText="1"/>
    </xf>
    <xf numFmtId="0" fontId="4" fillId="2" borderId="14" xfId="0" applyFont="1" applyFill="1" applyBorder="1" applyAlignment="1">
      <alignment horizontal="center" wrapText="1"/>
    </xf>
    <xf numFmtId="0" fontId="5" fillId="0" borderId="0" xfId="0" applyFont="1" applyAlignment="1">
      <alignment vertical="center"/>
    </xf>
    <xf numFmtId="0" fontId="7" fillId="3" borderId="24" xfId="0" applyFont="1" applyFill="1" applyBorder="1" applyAlignment="1" applyProtection="1">
      <alignment horizontal="center" vertical="center" wrapText="1"/>
      <protection locked="0"/>
    </xf>
    <xf numFmtId="0" fontId="7" fillId="3" borderId="25" xfId="0" applyFont="1" applyFill="1" applyBorder="1" applyAlignment="1" applyProtection="1">
      <alignment horizontal="center" vertical="center" wrapText="1"/>
      <protection locked="0"/>
    </xf>
    <xf numFmtId="43" fontId="7" fillId="3" borderId="25" xfId="3" applyFont="1" applyFill="1" applyBorder="1" applyAlignment="1" applyProtection="1">
      <alignment horizontal="center" vertical="center" wrapText="1"/>
      <protection locked="0"/>
    </xf>
    <xf numFmtId="43" fontId="7" fillId="3" borderId="26" xfId="3"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vertical="center"/>
      <protection locked="0"/>
    </xf>
    <xf numFmtId="43" fontId="9" fillId="0" borderId="1" xfId="3" applyFont="1" applyFill="1" applyBorder="1" applyAlignment="1" applyProtection="1">
      <alignment vertical="center"/>
      <protection locked="0"/>
    </xf>
    <xf numFmtId="9" fontId="8" fillId="0" borderId="1" xfId="1" applyFont="1" applyFill="1" applyBorder="1" applyAlignment="1" applyProtection="1">
      <alignment vertical="center"/>
      <protection locked="0"/>
    </xf>
    <xf numFmtId="43" fontId="8" fillId="0" borderId="1" xfId="3" applyFont="1" applyFill="1" applyBorder="1" applyAlignment="1" applyProtection="1">
      <alignment vertical="center"/>
      <protection hidden="1"/>
    </xf>
    <xf numFmtId="0" fontId="5" fillId="2" borderId="0" xfId="0" applyFont="1" applyFill="1" applyAlignment="1">
      <alignment horizontal="left" vertical="center"/>
    </xf>
    <xf numFmtId="0" fontId="5" fillId="2" borderId="0" xfId="0" applyFont="1" applyFill="1" applyAlignment="1">
      <alignment horizontal="center" vertical="center"/>
    </xf>
    <xf numFmtId="0" fontId="8" fillId="0" borderId="1" xfId="0" applyFont="1" applyFill="1" applyBorder="1" applyAlignment="1" applyProtection="1">
      <alignment horizontal="center" vertical="center"/>
      <protection locked="0"/>
    </xf>
    <xf numFmtId="0" fontId="5" fillId="2" borderId="19"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left" vertical="center"/>
      <protection locked="0"/>
    </xf>
    <xf numFmtId="0" fontId="5" fillId="2" borderId="21" xfId="0" applyFont="1" applyFill="1" applyBorder="1" applyAlignment="1" applyProtection="1">
      <alignment horizontal="left" vertical="center"/>
      <protection locked="0"/>
    </xf>
    <xf numFmtId="0" fontId="5" fillId="2" borderId="9"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0" fontId="5" fillId="2" borderId="11" xfId="0" applyFont="1" applyFill="1" applyBorder="1" applyAlignment="1" applyProtection="1">
      <alignment horizontal="left" vertical="center"/>
      <protection locked="0"/>
    </xf>
    <xf numFmtId="0" fontId="5" fillId="2" borderId="15" xfId="0" applyFont="1" applyFill="1" applyBorder="1" applyAlignment="1" applyProtection="1">
      <alignment horizontal="left" vertical="center"/>
      <protection locked="0"/>
    </xf>
    <xf numFmtId="0" fontId="5" fillId="2" borderId="23" xfId="0" applyFont="1" applyFill="1" applyBorder="1" applyAlignment="1" applyProtection="1">
      <alignment horizontal="left" vertical="center"/>
      <protection locked="0"/>
    </xf>
    <xf numFmtId="43" fontId="5" fillId="0" borderId="1" xfId="3" applyFont="1" applyBorder="1" applyAlignment="1" applyProtection="1">
      <alignment horizontal="right" vertical="center"/>
      <protection hidden="1"/>
    </xf>
    <xf numFmtId="43" fontId="4" fillId="0" borderId="1" xfId="3" applyFont="1" applyBorder="1" applyAlignment="1" applyProtection="1">
      <alignment horizontal="right" vertical="center"/>
      <protection hidden="1"/>
    </xf>
    <xf numFmtId="43" fontId="4" fillId="0" borderId="17" xfId="3" applyFont="1" applyBorder="1" applyAlignment="1" applyProtection="1">
      <alignment horizontal="right" vertical="center" wrapText="1"/>
      <protection hidden="1"/>
    </xf>
    <xf numFmtId="43" fontId="5" fillId="0" borderId="2" xfId="3" applyFont="1" applyBorder="1" applyAlignment="1" applyProtection="1">
      <alignment horizontal="right" vertical="center" wrapText="1"/>
      <protection hidden="1"/>
    </xf>
    <xf numFmtId="43" fontId="5" fillId="0" borderId="1" xfId="3" applyFont="1" applyBorder="1" applyAlignment="1" applyProtection="1">
      <alignment horizontal="right" vertical="center" wrapText="1"/>
      <protection hidden="1"/>
    </xf>
    <xf numFmtId="0" fontId="4" fillId="2" borderId="0" xfId="0" applyFont="1" applyFill="1" applyAlignment="1">
      <alignment horizontal="center"/>
    </xf>
    <xf numFmtId="0" fontId="5" fillId="2" borderId="0" xfId="0" applyFont="1" applyFill="1" applyAlignment="1">
      <alignment horizontal="center"/>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5" fillId="2" borderId="1" xfId="0" applyFont="1" applyFill="1" applyBorder="1" applyAlignment="1">
      <alignment horizontal="lef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cellXfs>
  <cellStyles count="10">
    <cellStyle name="Millares" xfId="4" builtinId="3"/>
    <cellStyle name="Millares [0] 2" xfId="2" xr:uid="{00000000-0005-0000-0000-000001000000}"/>
    <cellStyle name="Millares [0] 2 2" xfId="6" xr:uid="{C928C1A7-AEC7-48A7-A74E-D8235EF56CD1}"/>
    <cellStyle name="Millares 2" xfId="3" xr:uid="{00000000-0005-0000-0000-000002000000}"/>
    <cellStyle name="Millares 2 2" xfId="7" xr:uid="{A287A78C-7821-4DF9-A9A3-34558C36D32B}"/>
    <cellStyle name="Millares 3" xfId="8" xr:uid="{8CB7A647-CD27-44BA-81D4-4085BB964CA1}"/>
    <cellStyle name="Millares 4" xfId="9" xr:uid="{152552DC-0955-4E73-9DBA-13C7545BE5A4}"/>
    <cellStyle name="Normal" xfId="0" builtinId="0"/>
    <cellStyle name="Normal 2" xfId="5" xr:uid="{D46E2E26-1F39-4FDE-A3CF-18D8B454A924}"/>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375839</xdr:colOff>
      <xdr:row>0</xdr:row>
      <xdr:rowOff>125504</xdr:rowOff>
    </xdr:from>
    <xdr:to>
      <xdr:col>1</xdr:col>
      <xdr:colOff>323289</xdr:colOff>
      <xdr:row>4</xdr:row>
      <xdr:rowOff>38715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75839" y="125504"/>
          <a:ext cx="673031" cy="7200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view="pageBreakPreview" zoomScale="70" zoomScaleNormal="70" zoomScaleSheetLayoutView="70" zoomScalePageLayoutView="55" workbookViewId="0">
      <selection activeCell="J19" sqref="J19"/>
    </sheetView>
  </sheetViews>
  <sheetFormatPr baseColWidth="10" defaultColWidth="11.44140625" defaultRowHeight="16.8" x14ac:dyDescent="0.3"/>
  <cols>
    <col min="1" max="1" width="10.77734375" style="2" customWidth="1"/>
    <col min="2" max="2" width="74" style="11" customWidth="1"/>
    <col min="3" max="3" width="13.21875" style="31" customWidth="1"/>
    <col min="4" max="11" width="18.33203125" style="2" customWidth="1"/>
    <col min="12" max="16384" width="11.44140625" style="2"/>
  </cols>
  <sheetData>
    <row r="1" spans="1:11" x14ac:dyDescent="0.3">
      <c r="A1" s="47" t="s">
        <v>34</v>
      </c>
      <c r="B1" s="47"/>
      <c r="C1" s="47"/>
      <c r="D1" s="47"/>
      <c r="E1" s="47"/>
      <c r="F1" s="47"/>
      <c r="G1" s="47"/>
      <c r="H1" s="47"/>
      <c r="I1" s="47"/>
      <c r="J1" s="47"/>
      <c r="K1" s="47"/>
    </row>
    <row r="2" spans="1:11" x14ac:dyDescent="0.3">
      <c r="A2" s="47" t="s">
        <v>35</v>
      </c>
      <c r="B2" s="47"/>
      <c r="C2" s="47"/>
      <c r="D2" s="47"/>
      <c r="E2" s="47"/>
      <c r="F2" s="47"/>
      <c r="G2" s="47"/>
      <c r="H2" s="47"/>
      <c r="I2" s="47"/>
      <c r="J2" s="47"/>
      <c r="K2" s="47"/>
    </row>
    <row r="3" spans="1:11" x14ac:dyDescent="0.3">
      <c r="A3" s="48"/>
      <c r="B3" s="48"/>
      <c r="C3" s="48"/>
      <c r="D3" s="48"/>
      <c r="E3" s="48"/>
      <c r="F3" s="48"/>
      <c r="G3" s="48"/>
      <c r="H3" s="48"/>
      <c r="I3" s="48"/>
      <c r="J3" s="48"/>
      <c r="K3" s="48"/>
    </row>
    <row r="4" spans="1:11" x14ac:dyDescent="0.3">
      <c r="A4" s="3"/>
      <c r="B4" s="4"/>
      <c r="D4" s="3"/>
      <c r="E4" s="3"/>
      <c r="F4" s="3"/>
      <c r="G4" s="3"/>
      <c r="H4" s="3"/>
      <c r="I4" s="3"/>
      <c r="J4" s="3"/>
      <c r="K4" s="3"/>
    </row>
    <row r="5" spans="1:11" x14ac:dyDescent="0.3">
      <c r="A5" s="3"/>
      <c r="B5" s="4"/>
      <c r="D5" s="3"/>
      <c r="E5" s="3"/>
      <c r="F5" s="3"/>
      <c r="G5" s="3"/>
      <c r="H5" s="3"/>
      <c r="I5" s="3"/>
      <c r="J5" s="3"/>
      <c r="K5" s="3"/>
    </row>
    <row r="6" spans="1:11" x14ac:dyDescent="0.3">
      <c r="A6" s="58" t="s">
        <v>36</v>
      </c>
      <c r="B6" s="58"/>
      <c r="D6" s="5" t="s">
        <v>19</v>
      </c>
      <c r="E6" s="59"/>
      <c r="F6" s="60"/>
      <c r="H6" s="6" t="s">
        <v>15</v>
      </c>
      <c r="I6" s="61"/>
      <c r="J6" s="62"/>
    </row>
    <row r="7" spans="1:11" ht="17.399999999999999" thickBot="1" x14ac:dyDescent="0.35">
      <c r="A7" s="7"/>
      <c r="B7" s="8"/>
      <c r="D7" s="9"/>
      <c r="E7" s="9"/>
      <c r="F7" s="9"/>
      <c r="H7" s="9"/>
      <c r="I7" s="7"/>
      <c r="J7" s="7"/>
    </row>
    <row r="8" spans="1:11" ht="17.399999999999999" thickBot="1" x14ac:dyDescent="0.35">
      <c r="A8" s="52" t="s">
        <v>24</v>
      </c>
      <c r="B8" s="53"/>
      <c r="C8" s="49" t="s">
        <v>16</v>
      </c>
      <c r="D8" s="50"/>
      <c r="E8" s="50"/>
      <c r="F8" s="51"/>
      <c r="G8" s="10"/>
      <c r="H8" s="9"/>
    </row>
    <row r="9" spans="1:11" ht="17.399999999999999" thickBot="1" x14ac:dyDescent="0.35">
      <c r="A9" s="54"/>
      <c r="B9" s="55"/>
      <c r="D9" s="9"/>
      <c r="E9" s="9"/>
      <c r="F9" s="9"/>
      <c r="H9" s="9"/>
    </row>
    <row r="10" spans="1:11" ht="17.399999999999999" thickBot="1" x14ac:dyDescent="0.35">
      <c r="A10" s="54"/>
      <c r="B10" s="55"/>
      <c r="C10" s="49" t="s">
        <v>17</v>
      </c>
      <c r="D10" s="50"/>
      <c r="E10" s="50"/>
      <c r="F10" s="51"/>
      <c r="G10" s="10"/>
      <c r="H10" s="9"/>
    </row>
    <row r="11" spans="1:11" ht="17.399999999999999" thickBot="1" x14ac:dyDescent="0.35">
      <c r="A11" s="54"/>
      <c r="B11" s="55"/>
      <c r="D11" s="9"/>
      <c r="E11" s="9"/>
      <c r="F11" s="9"/>
      <c r="H11" s="9"/>
    </row>
    <row r="12" spans="1:11" ht="17.399999999999999" thickBot="1" x14ac:dyDescent="0.35">
      <c r="A12" s="56"/>
      <c r="B12" s="57"/>
      <c r="C12" s="49" t="s">
        <v>20</v>
      </c>
      <c r="D12" s="50"/>
      <c r="E12" s="50"/>
      <c r="F12" s="51"/>
      <c r="G12" s="10"/>
      <c r="H12" s="9"/>
      <c r="I12" s="7"/>
      <c r="J12" s="7"/>
    </row>
    <row r="13" spans="1:11" ht="17.399999999999999" thickBot="1" x14ac:dyDescent="0.35"/>
    <row r="14" spans="1:11" s="12" customFormat="1" ht="50.4" x14ac:dyDescent="0.3">
      <c r="A14" s="20" t="s">
        <v>25</v>
      </c>
      <c r="B14" s="21" t="s">
        <v>1</v>
      </c>
      <c r="C14" s="21" t="s">
        <v>2</v>
      </c>
      <c r="D14" s="21" t="s">
        <v>22</v>
      </c>
      <c r="E14" s="22" t="s">
        <v>3</v>
      </c>
      <c r="F14" s="22" t="s">
        <v>23</v>
      </c>
      <c r="G14" s="22" t="s">
        <v>4</v>
      </c>
      <c r="H14" s="22" t="s">
        <v>5</v>
      </c>
      <c r="I14" s="22" t="s">
        <v>6</v>
      </c>
      <c r="J14" s="22" t="s">
        <v>7</v>
      </c>
      <c r="K14" s="23" t="s">
        <v>8</v>
      </c>
    </row>
    <row r="15" spans="1:11" s="30" customFormat="1" ht="79.2" x14ac:dyDescent="0.3">
      <c r="A15" s="26">
        <v>1</v>
      </c>
      <c r="B15" s="24" t="s">
        <v>55</v>
      </c>
      <c r="C15" s="32">
        <v>1</v>
      </c>
      <c r="D15" s="26" t="s">
        <v>37</v>
      </c>
      <c r="E15" s="27"/>
      <c r="F15" s="28"/>
      <c r="G15" s="29">
        <f t="shared" ref="G15" si="0">+ROUND(E15*F15,0)</f>
        <v>0</v>
      </c>
      <c r="H15" s="29">
        <f t="shared" ref="H15" si="1">ROUND(E15+G15,0)</f>
        <v>0</v>
      </c>
      <c r="I15" s="29">
        <f t="shared" ref="I15" si="2">ROUND(E15*C15,0)</f>
        <v>0</v>
      </c>
      <c r="J15" s="29">
        <f t="shared" ref="J15" si="3">ROUND(I15*F15,0)</f>
        <v>0</v>
      </c>
      <c r="K15" s="29">
        <f t="shared" ref="K15" si="4">ROUND(I15+J15,0)</f>
        <v>0</v>
      </c>
    </row>
    <row r="16" spans="1:11" s="30" customFormat="1" ht="91.2" customHeight="1" x14ac:dyDescent="0.3">
      <c r="A16" s="26">
        <v>2</v>
      </c>
      <c r="B16" s="24" t="s">
        <v>56</v>
      </c>
      <c r="C16" s="32">
        <v>1</v>
      </c>
      <c r="D16" s="26" t="s">
        <v>37</v>
      </c>
      <c r="E16" s="27"/>
      <c r="F16" s="28"/>
      <c r="G16" s="29">
        <f t="shared" ref="G16:G20" si="5">+ROUND(E16*F16,0)</f>
        <v>0</v>
      </c>
      <c r="H16" s="29">
        <f t="shared" ref="H16:H20" si="6">ROUND(E16+G16,0)</f>
        <v>0</v>
      </c>
      <c r="I16" s="29">
        <f t="shared" ref="I16:I20" si="7">ROUND(E16*C16,0)</f>
        <v>0</v>
      </c>
      <c r="J16" s="29">
        <f t="shared" ref="J16:J20" si="8">ROUND(I16*F16,0)</f>
        <v>0</v>
      </c>
      <c r="K16" s="29">
        <f t="shared" ref="K16:K20" si="9">ROUND(I16+J16,0)</f>
        <v>0</v>
      </c>
    </row>
    <row r="17" spans="1:11" s="30" customFormat="1" ht="91.2" customHeight="1" x14ac:dyDescent="0.3">
      <c r="A17" s="26">
        <v>3</v>
      </c>
      <c r="B17" s="24" t="s">
        <v>57</v>
      </c>
      <c r="C17" s="32">
        <v>1</v>
      </c>
      <c r="D17" s="26" t="s">
        <v>37</v>
      </c>
      <c r="E17" s="27"/>
      <c r="F17" s="28"/>
      <c r="G17" s="29">
        <f t="shared" si="5"/>
        <v>0</v>
      </c>
      <c r="H17" s="29">
        <f t="shared" si="6"/>
        <v>0</v>
      </c>
      <c r="I17" s="29">
        <f t="shared" si="7"/>
        <v>0</v>
      </c>
      <c r="J17" s="29">
        <f t="shared" si="8"/>
        <v>0</v>
      </c>
      <c r="K17" s="29">
        <f t="shared" si="9"/>
        <v>0</v>
      </c>
    </row>
    <row r="18" spans="1:11" s="30" customFormat="1" ht="91.2" customHeight="1" x14ac:dyDescent="0.3">
      <c r="A18" s="26">
        <v>4</v>
      </c>
      <c r="B18" s="24" t="s">
        <v>54</v>
      </c>
      <c r="C18" s="32">
        <v>1</v>
      </c>
      <c r="D18" s="26" t="s">
        <v>37</v>
      </c>
      <c r="E18" s="27"/>
      <c r="F18" s="28"/>
      <c r="G18" s="29">
        <f t="shared" si="5"/>
        <v>0</v>
      </c>
      <c r="H18" s="29">
        <f t="shared" si="6"/>
        <v>0</v>
      </c>
      <c r="I18" s="29">
        <f t="shared" si="7"/>
        <v>0</v>
      </c>
      <c r="J18" s="29">
        <f t="shared" si="8"/>
        <v>0</v>
      </c>
      <c r="K18" s="29">
        <f t="shared" si="9"/>
        <v>0</v>
      </c>
    </row>
    <row r="19" spans="1:11" s="30" customFormat="1" ht="91.2" customHeight="1" x14ac:dyDescent="0.3">
      <c r="A19" s="26">
        <v>5</v>
      </c>
      <c r="B19" s="24" t="s">
        <v>58</v>
      </c>
      <c r="C19" s="32">
        <v>1</v>
      </c>
      <c r="D19" s="26" t="s">
        <v>37</v>
      </c>
      <c r="E19" s="27"/>
      <c r="F19" s="28"/>
      <c r="G19" s="29">
        <f t="shared" si="5"/>
        <v>0</v>
      </c>
      <c r="H19" s="29">
        <f t="shared" si="6"/>
        <v>0</v>
      </c>
      <c r="I19" s="29">
        <f t="shared" si="7"/>
        <v>0</v>
      </c>
      <c r="J19" s="29">
        <f t="shared" si="8"/>
        <v>0</v>
      </c>
      <c r="K19" s="29">
        <f t="shared" si="9"/>
        <v>0</v>
      </c>
    </row>
    <row r="20" spans="1:11" s="30" customFormat="1" ht="91.2" customHeight="1" x14ac:dyDescent="0.3">
      <c r="A20" s="26">
        <v>6</v>
      </c>
      <c r="B20" s="24" t="s">
        <v>59</v>
      </c>
      <c r="C20" s="32">
        <v>1</v>
      </c>
      <c r="D20" s="26" t="s">
        <v>37</v>
      </c>
      <c r="E20" s="27"/>
      <c r="F20" s="28"/>
      <c r="G20" s="29">
        <f t="shared" si="5"/>
        <v>0</v>
      </c>
      <c r="H20" s="29">
        <f t="shared" si="6"/>
        <v>0</v>
      </c>
      <c r="I20" s="29">
        <f t="shared" si="7"/>
        <v>0</v>
      </c>
      <c r="J20" s="29">
        <f t="shared" si="8"/>
        <v>0</v>
      </c>
      <c r="K20" s="29">
        <f t="shared" si="9"/>
        <v>0</v>
      </c>
    </row>
    <row r="21" spans="1:11" s="12" customFormat="1" x14ac:dyDescent="0.3">
      <c r="A21" s="33" t="s">
        <v>53</v>
      </c>
      <c r="B21" s="34"/>
      <c r="C21" s="34"/>
      <c r="D21" s="34"/>
      <c r="E21" s="34"/>
      <c r="F21" s="34"/>
      <c r="G21" s="35"/>
      <c r="H21" s="45" t="s">
        <v>21</v>
      </c>
      <c r="I21" s="46"/>
      <c r="J21" s="46"/>
      <c r="K21" s="13">
        <f>SUMIF(F:F,0%,I:I)</f>
        <v>0</v>
      </c>
    </row>
    <row r="22" spans="1:11" s="12" customFormat="1" x14ac:dyDescent="0.3">
      <c r="A22" s="36"/>
      <c r="B22" s="37"/>
      <c r="C22" s="37"/>
      <c r="D22" s="37"/>
      <c r="E22" s="37"/>
      <c r="F22" s="37"/>
      <c r="G22" s="38"/>
      <c r="H22" s="46" t="s">
        <v>9</v>
      </c>
      <c r="I22" s="46"/>
      <c r="J22" s="46"/>
      <c r="K22" s="13">
        <f>SUMIF(F:F,5%,I:I)</f>
        <v>0</v>
      </c>
    </row>
    <row r="23" spans="1:11" s="12" customFormat="1" x14ac:dyDescent="0.3">
      <c r="A23" s="36"/>
      <c r="B23" s="37"/>
      <c r="C23" s="37"/>
      <c r="D23" s="37"/>
      <c r="E23" s="37"/>
      <c r="F23" s="37"/>
      <c r="G23" s="38"/>
      <c r="H23" s="46" t="s">
        <v>10</v>
      </c>
      <c r="I23" s="46"/>
      <c r="J23" s="46"/>
      <c r="K23" s="13">
        <f>SUMIF(F:F,19%,I:I)</f>
        <v>0</v>
      </c>
    </row>
    <row r="24" spans="1:11" s="12" customFormat="1" x14ac:dyDescent="0.3">
      <c r="A24" s="36"/>
      <c r="B24" s="37"/>
      <c r="C24" s="37"/>
      <c r="D24" s="37"/>
      <c r="E24" s="37"/>
      <c r="F24" s="37"/>
      <c r="G24" s="38"/>
      <c r="H24" s="43" t="s">
        <v>6</v>
      </c>
      <c r="I24" s="43"/>
      <c r="J24" s="43"/>
      <c r="K24" s="14">
        <f>SUM(K21:K23)</f>
        <v>0</v>
      </c>
    </row>
    <row r="25" spans="1:11" s="12" customFormat="1" x14ac:dyDescent="0.3">
      <c r="A25" s="36"/>
      <c r="B25" s="37"/>
      <c r="C25" s="37"/>
      <c r="D25" s="37"/>
      <c r="E25" s="37"/>
      <c r="F25" s="37"/>
      <c r="G25" s="38"/>
      <c r="H25" s="42" t="s">
        <v>11</v>
      </c>
      <c r="I25" s="42"/>
      <c r="J25" s="42"/>
      <c r="K25" s="15">
        <f>ROUND(K22*5%,0)</f>
        <v>0</v>
      </c>
    </row>
    <row r="26" spans="1:11" s="12" customFormat="1" x14ac:dyDescent="0.3">
      <c r="A26" s="36"/>
      <c r="B26" s="37"/>
      <c r="C26" s="37"/>
      <c r="D26" s="37"/>
      <c r="E26" s="37"/>
      <c r="F26" s="37"/>
      <c r="G26" s="38"/>
      <c r="H26" s="42" t="s">
        <v>12</v>
      </c>
      <c r="I26" s="42"/>
      <c r="J26" s="42"/>
      <c r="K26" s="13">
        <f>ROUND(K23*19%,0)</f>
        <v>0</v>
      </c>
    </row>
    <row r="27" spans="1:11" s="12" customFormat="1" x14ac:dyDescent="0.3">
      <c r="A27" s="36"/>
      <c r="B27" s="37"/>
      <c r="C27" s="37"/>
      <c r="D27" s="37"/>
      <c r="E27" s="37"/>
      <c r="F27" s="37"/>
      <c r="G27" s="38"/>
      <c r="H27" s="43" t="s">
        <v>13</v>
      </c>
      <c r="I27" s="43"/>
      <c r="J27" s="43"/>
      <c r="K27" s="14">
        <f>SUM(K25:K26)</f>
        <v>0</v>
      </c>
    </row>
    <row r="28" spans="1:11" s="12" customFormat="1" ht="130.19999999999999" customHeight="1" thickBot="1" x14ac:dyDescent="0.35">
      <c r="A28" s="39"/>
      <c r="B28" s="40"/>
      <c r="C28" s="40"/>
      <c r="D28" s="40"/>
      <c r="E28" s="40"/>
      <c r="F28" s="40"/>
      <c r="G28" s="41"/>
      <c r="H28" s="44" t="s">
        <v>14</v>
      </c>
      <c r="I28" s="44"/>
      <c r="J28" s="44"/>
      <c r="K28" s="16">
        <f>+K24+K27</f>
        <v>0</v>
      </c>
    </row>
    <row r="33" spans="1:2" ht="17.399999999999999" thickBot="1" x14ac:dyDescent="0.35">
      <c r="B33" s="17"/>
    </row>
    <row r="34" spans="1:2" x14ac:dyDescent="0.3">
      <c r="B34" s="18" t="s">
        <v>18</v>
      </c>
    </row>
    <row r="36" spans="1:2" x14ac:dyDescent="0.3">
      <c r="A36" s="19" t="s">
        <v>0</v>
      </c>
    </row>
  </sheetData>
  <sheetProtection formatRows="0" insertRows="0" deleteRows="0"/>
  <mergeCells count="19">
    <mergeCell ref="A1:K1"/>
    <mergeCell ref="A2:K2"/>
    <mergeCell ref="A3:K3"/>
    <mergeCell ref="C8:F8"/>
    <mergeCell ref="A8:B12"/>
    <mergeCell ref="A6:B6"/>
    <mergeCell ref="C10:F10"/>
    <mergeCell ref="C12:F12"/>
    <mergeCell ref="E6:F6"/>
    <mergeCell ref="I6:J6"/>
    <mergeCell ref="A21:G28"/>
    <mergeCell ref="H26:J26"/>
    <mergeCell ref="H27:J27"/>
    <mergeCell ref="H28:J28"/>
    <mergeCell ref="H21:J21"/>
    <mergeCell ref="H22:J22"/>
    <mergeCell ref="H23:J23"/>
    <mergeCell ref="H24:J24"/>
    <mergeCell ref="H25:J25"/>
  </mergeCells>
  <dataValidations count="1">
    <dataValidation type="whole" allowBlank="1" showInputMessage="1" showErrorMessage="1" sqref="E15:E20" xr:uid="{00000000-0002-0000-0000-000000000000}">
      <formula1>0</formula1>
      <formula2>100000000</formula2>
    </dataValidation>
  </dataValidations>
  <pageMargins left="0.23622047244094491" right="0.23622047244094491" top="0.74803149606299213" bottom="0.74803149606299213" header="0.31496062992125984" footer="0.31496062992125984"/>
  <pageSetup scale="4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F15:F20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83D9-4537-4FB9-8CB1-E3EC215B3060}">
  <dimension ref="A1:B18"/>
  <sheetViews>
    <sheetView workbookViewId="0">
      <selection activeCell="A2" sqref="A2"/>
    </sheetView>
  </sheetViews>
  <sheetFormatPr baseColWidth="10" defaultRowHeight="14.4" x14ac:dyDescent="0.3"/>
  <sheetData>
    <row r="1" spans="1:2" x14ac:dyDescent="0.3">
      <c r="B1" s="25">
        <v>4</v>
      </c>
    </row>
    <row r="2" spans="1:2" ht="409.6" x14ac:dyDescent="0.3">
      <c r="A2" s="24" t="s">
        <v>38</v>
      </c>
      <c r="B2" s="25">
        <v>2</v>
      </c>
    </row>
    <row r="3" spans="1:2" ht="343.2" x14ac:dyDescent="0.3">
      <c r="A3" s="24" t="s">
        <v>39</v>
      </c>
      <c r="B3" s="25">
        <v>6</v>
      </c>
    </row>
    <row r="4" spans="1:2" ht="409.6" x14ac:dyDescent="0.3">
      <c r="A4" s="24" t="s">
        <v>40</v>
      </c>
      <c r="B4" s="25">
        <v>6</v>
      </c>
    </row>
    <row r="5" spans="1:2" ht="409.6" x14ac:dyDescent="0.3">
      <c r="A5" s="24" t="s">
        <v>41</v>
      </c>
      <c r="B5" s="25">
        <v>3</v>
      </c>
    </row>
    <row r="6" spans="1:2" ht="409.6" x14ac:dyDescent="0.3">
      <c r="A6" s="24" t="s">
        <v>38</v>
      </c>
      <c r="B6" s="25">
        <v>7</v>
      </c>
    </row>
    <row r="7" spans="1:2" ht="409.6" x14ac:dyDescent="0.3">
      <c r="A7" s="24" t="s">
        <v>42</v>
      </c>
      <c r="B7" s="25">
        <v>8</v>
      </c>
    </row>
    <row r="8" spans="1:2" ht="343.2" x14ac:dyDescent="0.3">
      <c r="A8" s="24" t="s">
        <v>39</v>
      </c>
      <c r="B8" s="25">
        <v>10</v>
      </c>
    </row>
    <row r="9" spans="1:2" ht="409.6" x14ac:dyDescent="0.3">
      <c r="A9" s="24" t="s">
        <v>43</v>
      </c>
      <c r="B9" s="25">
        <v>1</v>
      </c>
    </row>
    <row r="10" spans="1:2" ht="409.6" x14ac:dyDescent="0.3">
      <c r="A10" s="24" t="s">
        <v>44</v>
      </c>
      <c r="B10" s="25">
        <v>1</v>
      </c>
    </row>
    <row r="11" spans="1:2" ht="409.6" x14ac:dyDescent="0.3">
      <c r="A11" s="24" t="s">
        <v>45</v>
      </c>
      <c r="B11" s="25">
        <v>10</v>
      </c>
    </row>
    <row r="12" spans="1:2" ht="409.6" x14ac:dyDescent="0.3">
      <c r="A12" s="24" t="s">
        <v>46</v>
      </c>
      <c r="B12" s="25">
        <v>1</v>
      </c>
    </row>
    <row r="13" spans="1:2" ht="79.2" x14ac:dyDescent="0.3">
      <c r="A13" s="24" t="s">
        <v>47</v>
      </c>
      <c r="B13" s="25">
        <v>1</v>
      </c>
    </row>
    <row r="14" spans="1:2" ht="409.6" x14ac:dyDescent="0.3">
      <c r="A14" s="24" t="s">
        <v>48</v>
      </c>
      <c r="B14" s="25">
        <v>1</v>
      </c>
    </row>
    <row r="15" spans="1:2" ht="79.2" x14ac:dyDescent="0.3">
      <c r="A15" s="24" t="s">
        <v>49</v>
      </c>
      <c r="B15" s="25">
        <v>1</v>
      </c>
    </row>
    <row r="16" spans="1:2" ht="158.4" x14ac:dyDescent="0.3">
      <c r="A16" s="24" t="s">
        <v>50</v>
      </c>
      <c r="B16" s="25">
        <v>18</v>
      </c>
    </row>
    <row r="17" spans="1:2" ht="66" x14ac:dyDescent="0.3">
      <c r="A17" s="24" t="s">
        <v>51</v>
      </c>
      <c r="B17" s="25">
        <v>6</v>
      </c>
    </row>
    <row r="18" spans="1:2" ht="92.4" x14ac:dyDescent="0.3">
      <c r="A18" s="24" t="s">
        <v>52</v>
      </c>
      <c r="B18" s="25">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21"/>
  <sheetViews>
    <sheetView workbookViewId="0">
      <selection activeCell="F13" sqref="F13"/>
    </sheetView>
  </sheetViews>
  <sheetFormatPr baseColWidth="10" defaultRowHeight="14.4" x14ac:dyDescent="0.3"/>
  <cols>
    <col min="3" max="3" width="16.109375" bestFit="1" customWidth="1"/>
  </cols>
  <sheetData>
    <row r="3" spans="1:6" x14ac:dyDescent="0.3">
      <c r="B3" t="s">
        <v>27</v>
      </c>
      <c r="D3" t="s">
        <v>26</v>
      </c>
    </row>
    <row r="4" spans="1:6" x14ac:dyDescent="0.3">
      <c r="A4" t="s">
        <v>28</v>
      </c>
      <c r="B4">
        <v>63</v>
      </c>
      <c r="C4" t="s">
        <v>29</v>
      </c>
      <c r="D4">
        <v>2</v>
      </c>
    </row>
    <row r="5" spans="1:6" x14ac:dyDescent="0.3">
      <c r="B5">
        <v>5</v>
      </c>
      <c r="D5">
        <v>4</v>
      </c>
    </row>
    <row r="6" spans="1:6" x14ac:dyDescent="0.3">
      <c r="B6">
        <v>70</v>
      </c>
      <c r="D6">
        <v>1</v>
      </c>
    </row>
    <row r="7" spans="1:6" x14ac:dyDescent="0.3">
      <c r="B7">
        <v>70</v>
      </c>
      <c r="D7">
        <v>10</v>
      </c>
    </row>
    <row r="8" spans="1:6" x14ac:dyDescent="0.3">
      <c r="B8">
        <v>7</v>
      </c>
    </row>
    <row r="9" spans="1:6" x14ac:dyDescent="0.3">
      <c r="B9">
        <v>3000</v>
      </c>
    </row>
    <row r="10" spans="1:6" x14ac:dyDescent="0.3">
      <c r="B10">
        <v>3000</v>
      </c>
    </row>
    <row r="11" spans="1:6" x14ac:dyDescent="0.3">
      <c r="A11" t="s">
        <v>30</v>
      </c>
      <c r="B11">
        <v>1</v>
      </c>
      <c r="F11">
        <v>36016600</v>
      </c>
    </row>
    <row r="12" spans="1:6" x14ac:dyDescent="0.3">
      <c r="A12" t="s">
        <v>31</v>
      </c>
      <c r="B12">
        <v>97</v>
      </c>
      <c r="F12">
        <v>71889774</v>
      </c>
    </row>
    <row r="13" spans="1:6" x14ac:dyDescent="0.3">
      <c r="A13" t="s">
        <v>28</v>
      </c>
      <c r="B13">
        <v>2</v>
      </c>
      <c r="F13">
        <v>135788253</v>
      </c>
    </row>
    <row r="14" spans="1:6" x14ac:dyDescent="0.3">
      <c r="B14">
        <v>1</v>
      </c>
    </row>
    <row r="15" spans="1:6" x14ac:dyDescent="0.3">
      <c r="A15" t="s">
        <v>31</v>
      </c>
      <c r="B15">
        <v>49</v>
      </c>
    </row>
    <row r="16" spans="1:6" x14ac:dyDescent="0.3">
      <c r="B16">
        <v>41</v>
      </c>
    </row>
    <row r="17" spans="1:2" x14ac:dyDescent="0.3">
      <c r="B17">
        <v>43</v>
      </c>
    </row>
    <row r="18" spans="1:2" x14ac:dyDescent="0.3">
      <c r="A18" t="s">
        <v>32</v>
      </c>
      <c r="B18">
        <v>1</v>
      </c>
    </row>
    <row r="19" spans="1:2" x14ac:dyDescent="0.3">
      <c r="B19">
        <v>1</v>
      </c>
    </row>
    <row r="20" spans="1:2" x14ac:dyDescent="0.3">
      <c r="B20">
        <v>1</v>
      </c>
    </row>
    <row r="21" spans="1:2" x14ac:dyDescent="0.3">
      <c r="A21" t="s">
        <v>33</v>
      </c>
      <c r="B21">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7:D10"/>
  <sheetViews>
    <sheetView workbookViewId="0">
      <selection activeCell="D10" sqref="D10"/>
    </sheetView>
  </sheetViews>
  <sheetFormatPr baseColWidth="10" defaultRowHeight="14.4" x14ac:dyDescent="0.3"/>
  <sheetData>
    <row r="7" spans="4:4" x14ac:dyDescent="0.3">
      <c r="D7" s="1">
        <v>0</v>
      </c>
    </row>
    <row r="8" spans="4:4" x14ac:dyDescent="0.3">
      <c r="D8" s="1">
        <v>0.05</v>
      </c>
    </row>
    <row r="9" spans="4:4" x14ac:dyDescent="0.3">
      <c r="D9" s="1">
        <v>0.19</v>
      </c>
    </row>
    <row r="10" spans="4:4" x14ac:dyDescent="0.3">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Hoja4</vt:lpstr>
      <vt:lpstr>Hoja3</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2021-10-12T06:09:24Z</cp:lastPrinted>
  <dcterms:created xsi:type="dcterms:W3CDTF">2017-04-28T13:22:52Z</dcterms:created>
  <dcterms:modified xsi:type="dcterms:W3CDTF">2021-10-18T21:44:54Z</dcterms:modified>
</cp:coreProperties>
</file>