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FUSA-00000\OneDrive\KELLY UDEC\2019 UDEC\INVITACIONES PRIVADAS\INVITACION 04 FUMIGACION\INV 19\"/>
    </mc:Choice>
  </mc:AlternateContent>
  <bookViews>
    <workbookView xWindow="0" yWindow="0" windowWidth="15345" windowHeight="3975" firstSheet="2" activeTab="2"/>
  </bookViews>
  <sheets>
    <sheet name="ABSr042-001" sheetId="17" state="hidden" r:id="rId1"/>
    <sheet name="ABSr042-002 Otro Sí" sheetId="18" state="hidden" r:id="rId2"/>
    <sheet name="Anexo" sheetId="52" r:id="rId3"/>
  </sheets>
  <definedNames>
    <definedName name="_xlnm.Print_Area" localSheetId="2">Anexo!$A$1:$G$207</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106" i="52" l="1"/>
  <c r="C187" i="52" l="1"/>
  <c r="E187" i="52"/>
  <c r="G187" i="52" s="1"/>
  <c r="A188" i="52"/>
  <c r="C188" i="52" s="1"/>
  <c r="E188" i="52"/>
  <c r="G188" i="52" s="1"/>
  <c r="A189" i="52"/>
  <c r="C189" i="52" s="1"/>
  <c r="E189" i="52"/>
  <c r="G189" i="52" s="1"/>
  <c r="A190" i="52"/>
  <c r="C190" i="52" s="1"/>
  <c r="E190" i="52"/>
  <c r="G190" i="52" s="1"/>
  <c r="C191" i="52"/>
  <c r="E191" i="52"/>
  <c r="G191" i="52" s="1"/>
  <c r="A192" i="52"/>
  <c r="C192" i="52" s="1"/>
  <c r="E192" i="52"/>
  <c r="G192" i="52" s="1"/>
  <c r="A193" i="52"/>
  <c r="C193" i="52" s="1"/>
  <c r="E193" i="52"/>
  <c r="G193" i="52" s="1"/>
  <c r="A194" i="52"/>
  <c r="C194" i="52" s="1"/>
  <c r="A195" i="52"/>
  <c r="C195" i="52" s="1"/>
  <c r="D196" i="52" s="1"/>
  <c r="H193" i="52" l="1"/>
  <c r="H191" i="52"/>
  <c r="H189" i="52"/>
  <c r="D190" i="52"/>
  <c r="D194" i="52"/>
  <c r="H197" i="52" l="1"/>
  <c r="D197" i="52"/>
  <c r="I81" i="18" l="1"/>
  <c r="L54" i="18"/>
  <c r="E52" i="18"/>
  <c r="I51" i="18"/>
  <c r="O54" i="18"/>
  <c r="E71" i="18"/>
  <c r="F71" i="18"/>
  <c r="J81" i="18"/>
  <c r="L81" i="18"/>
  <c r="E88" i="18"/>
  <c r="F88" i="18"/>
  <c r="O81" i="18"/>
  <c r="I111" i="18"/>
  <c r="J111" i="18"/>
  <c r="O111" i="18"/>
  <c r="G143" i="18"/>
  <c r="J51" i="18"/>
  <c r="G147" i="18"/>
  <c r="H150" i="18"/>
  <c r="E57" i="18"/>
  <c r="F57" i="18"/>
  <c r="G71" i="18"/>
  <c r="H5" i="18"/>
  <c r="A45" i="18"/>
  <c r="B49" i="18"/>
  <c r="S113" i="17"/>
  <c r="G109" i="17"/>
  <c r="K74" i="17"/>
  <c r="G105" i="17"/>
  <c r="K46" i="17"/>
  <c r="O74" i="17"/>
  <c r="J74" i="17"/>
  <c r="I74" i="17"/>
  <c r="O47" i="17"/>
  <c r="L47" i="17"/>
  <c r="L74" i="17"/>
  <c r="E91" i="17"/>
  <c r="J46" i="17"/>
  <c r="I46" i="17"/>
  <c r="E65" i="17"/>
  <c r="F65" i="17"/>
  <c r="G65" i="17"/>
  <c r="H65" i="17"/>
  <c r="E62" i="17"/>
  <c r="G62" i="17"/>
  <c r="F62" i="17"/>
  <c r="H62" i="17"/>
  <c r="E50" i="17"/>
  <c r="G50" i="17"/>
  <c r="E47" i="17"/>
  <c r="F50" i="17"/>
  <c r="E84" i="18"/>
  <c r="G84" i="18"/>
  <c r="E77" i="17"/>
  <c r="G57" i="18"/>
  <c r="E119" i="18"/>
  <c r="F119" i="18"/>
  <c r="E107" i="18"/>
  <c r="E106" i="18"/>
  <c r="G106" i="18"/>
  <c r="E103" i="18"/>
  <c r="F103" i="18"/>
  <c r="E99" i="18"/>
  <c r="E93" i="18"/>
  <c r="F93" i="18"/>
  <c r="E85" i="18"/>
  <c r="E82" i="18"/>
  <c r="F82" i="18"/>
  <c r="E93" i="17"/>
  <c r="F93" i="17"/>
  <c r="E105" i="18"/>
  <c r="G105" i="18"/>
  <c r="E95" i="18"/>
  <c r="F95" i="18"/>
  <c r="E91" i="18"/>
  <c r="F91" i="18"/>
  <c r="G88" i="18"/>
  <c r="H88" i="18"/>
  <c r="I88" i="18"/>
  <c r="E86" i="18"/>
  <c r="E82" i="17"/>
  <c r="E102" i="18"/>
  <c r="E101" i="18"/>
  <c r="E100" i="18"/>
  <c r="G100" i="18"/>
  <c r="E98" i="18"/>
  <c r="E97" i="18"/>
  <c r="E96" i="18"/>
  <c r="E87" i="18"/>
  <c r="F87" i="18"/>
  <c r="F97" i="18"/>
  <c r="G97" i="18"/>
  <c r="H97" i="18"/>
  <c r="F102" i="18"/>
  <c r="G102" i="18"/>
  <c r="F105" i="18"/>
  <c r="G91" i="18"/>
  <c r="G82" i="18"/>
  <c r="G93" i="18"/>
  <c r="F107" i="18"/>
  <c r="G107" i="18"/>
  <c r="G87" i="18"/>
  <c r="F100" i="18"/>
  <c r="G82" i="17"/>
  <c r="G86" i="18"/>
  <c r="F86" i="18"/>
  <c r="H86" i="18"/>
  <c r="G93" i="17"/>
  <c r="F99" i="18"/>
  <c r="G99" i="18"/>
  <c r="H99" i="18"/>
  <c r="J99" i="18"/>
  <c r="G119" i="18"/>
  <c r="F96" i="18"/>
  <c r="G96" i="18"/>
  <c r="F101" i="18"/>
  <c r="G101" i="18"/>
  <c r="H101" i="18"/>
  <c r="J101" i="18"/>
  <c r="G95" i="18"/>
  <c r="G103" i="18"/>
  <c r="I101" i="18"/>
  <c r="H105" i="18"/>
  <c r="J88" i="18"/>
  <c r="H93" i="17"/>
  <c r="J86" i="18"/>
  <c r="I86" i="18"/>
  <c r="F85" i="18"/>
  <c r="G85" i="18"/>
  <c r="H85" i="18"/>
  <c r="I85" i="18"/>
  <c r="G77" i="17"/>
  <c r="F77" i="17"/>
  <c r="H77" i="17"/>
  <c r="F106" i="18"/>
  <c r="H106" i="18"/>
  <c r="G98" i="18"/>
  <c r="F98" i="18"/>
  <c r="H98" i="18"/>
  <c r="F82" i="17"/>
  <c r="H82" i="17"/>
  <c r="J82" i="17"/>
  <c r="H50" i="17"/>
  <c r="H102" i="18"/>
  <c r="H87" i="18"/>
  <c r="J87" i="18"/>
  <c r="E97" i="17"/>
  <c r="E81" i="17"/>
  <c r="H93" i="18"/>
  <c r="H107" i="18"/>
  <c r="I107" i="18"/>
  <c r="E98" i="17"/>
  <c r="E79" i="17"/>
  <c r="F47" i="17"/>
  <c r="G47" i="17"/>
  <c r="H47" i="17"/>
  <c r="E57" i="17"/>
  <c r="E59" i="17"/>
  <c r="E48" i="17"/>
  <c r="E64" i="17"/>
  <c r="E69" i="17"/>
  <c r="E77" i="18"/>
  <c r="F77" i="18"/>
  <c r="H96" i="18"/>
  <c r="E85" i="17"/>
  <c r="H91" i="18"/>
  <c r="E95" i="17"/>
  <c r="H119" i="18"/>
  <c r="E86" i="17"/>
  <c r="F84" i="18"/>
  <c r="H84" i="18"/>
  <c r="E55" i="17"/>
  <c r="E51" i="17"/>
  <c r="E54" i="17"/>
  <c r="E56" i="17"/>
  <c r="E70" i="17"/>
  <c r="E53" i="18"/>
  <c r="G53" i="18"/>
  <c r="E75" i="18"/>
  <c r="H71" i="18"/>
  <c r="H95" i="18"/>
  <c r="E94" i="17"/>
  <c r="H82" i="18"/>
  <c r="H103" i="18"/>
  <c r="J103" i="18"/>
  <c r="H57" i="18"/>
  <c r="E80" i="17"/>
  <c r="E53" i="17"/>
  <c r="E49" i="17"/>
  <c r="E52" i="17"/>
  <c r="E58" i="17"/>
  <c r="E63" i="17"/>
  <c r="E54" i="18"/>
  <c r="L111" i="18"/>
  <c r="E73" i="18"/>
  <c r="I103" i="18"/>
  <c r="J105" i="18"/>
  <c r="I105" i="18"/>
  <c r="I98" i="18"/>
  <c r="J98" i="18"/>
  <c r="I102" i="18"/>
  <c r="J102" i="18"/>
  <c r="I93" i="18"/>
  <c r="J93" i="18"/>
  <c r="H100" i="18"/>
  <c r="I96" i="18"/>
  <c r="J96" i="18"/>
  <c r="J91" i="18"/>
  <c r="I91" i="18"/>
  <c r="J119" i="18"/>
  <c r="I119" i="18"/>
  <c r="I95" i="18"/>
  <c r="J95" i="18"/>
  <c r="J85" i="18"/>
  <c r="I97" i="18"/>
  <c r="J97" i="18"/>
  <c r="I82" i="18"/>
  <c r="J82" i="18"/>
  <c r="I82" i="17"/>
  <c r="I93" i="17"/>
  <c r="J93" i="17"/>
  <c r="K93" i="17"/>
  <c r="F91" i="17"/>
  <c r="G91" i="17"/>
  <c r="H91" i="17"/>
  <c r="I99" i="18"/>
  <c r="E76" i="17"/>
  <c r="E88" i="17"/>
  <c r="E83" i="17"/>
  <c r="E92" i="17"/>
  <c r="I84" i="18"/>
  <c r="J84" i="18"/>
  <c r="I65" i="17"/>
  <c r="J65" i="17"/>
  <c r="K65" i="17"/>
  <c r="I62" i="17"/>
  <c r="K62" i="17"/>
  <c r="J62" i="17"/>
  <c r="K50" i="17"/>
  <c r="J50" i="17"/>
  <c r="I50" i="17"/>
  <c r="E89" i="17"/>
  <c r="E96" i="17"/>
  <c r="E87" i="17"/>
  <c r="E75" i="17"/>
  <c r="E90" i="17"/>
  <c r="E84" i="17"/>
  <c r="E78" i="17"/>
  <c r="G52" i="18"/>
  <c r="F52" i="18"/>
  <c r="H52" i="18"/>
  <c r="E60" i="17"/>
  <c r="E68" i="17"/>
  <c r="E61" i="17"/>
  <c r="E67" i="17"/>
  <c r="G77" i="18"/>
  <c r="H77" i="18"/>
  <c r="E56" i="18"/>
  <c r="E133" i="18"/>
  <c r="E104" i="18"/>
  <c r="E94" i="18"/>
  <c r="E89" i="18"/>
  <c r="E83" i="18"/>
  <c r="E69" i="18"/>
  <c r="E67" i="18"/>
  <c r="E65" i="18"/>
  <c r="E63" i="18"/>
  <c r="E61" i="18"/>
  <c r="E59" i="18"/>
  <c r="E55" i="18"/>
  <c r="E66" i="17"/>
  <c r="E92" i="18"/>
  <c r="E90" i="18"/>
  <c r="E76" i="18"/>
  <c r="E74" i="18"/>
  <c r="E72" i="18"/>
  <c r="E70" i="18"/>
  <c r="E68" i="18"/>
  <c r="E66" i="18"/>
  <c r="E64" i="18"/>
  <c r="E62" i="18"/>
  <c r="E60" i="18"/>
  <c r="E58" i="18"/>
  <c r="J47" i="17"/>
  <c r="I47" i="17"/>
  <c r="K47" i="17"/>
  <c r="J106" i="18"/>
  <c r="I106" i="18"/>
  <c r="K77" i="17"/>
  <c r="J77" i="17"/>
  <c r="I77" i="17"/>
  <c r="F54" i="18"/>
  <c r="G54" i="18"/>
  <c r="F86" i="17"/>
  <c r="G86" i="17"/>
  <c r="H86" i="17"/>
  <c r="F57" i="17"/>
  <c r="G57" i="17"/>
  <c r="K82" i="17"/>
  <c r="G63" i="17"/>
  <c r="F63" i="17"/>
  <c r="H63" i="17"/>
  <c r="G53" i="17"/>
  <c r="F53" i="17"/>
  <c r="H53" i="17"/>
  <c r="F70" i="17"/>
  <c r="G70" i="17"/>
  <c r="H70" i="17"/>
  <c r="F55" i="17"/>
  <c r="G55" i="17"/>
  <c r="H55" i="17"/>
  <c r="G64" i="17"/>
  <c r="F64" i="17"/>
  <c r="H64" i="17"/>
  <c r="G49" i="17"/>
  <c r="F49" i="17"/>
  <c r="I71" i="18"/>
  <c r="J71" i="18"/>
  <c r="F85" i="17"/>
  <c r="G85" i="17"/>
  <c r="H85" i="17"/>
  <c r="F53" i="18"/>
  <c r="H53" i="18"/>
  <c r="J107" i="18"/>
  <c r="I87" i="18"/>
  <c r="F73" i="18"/>
  <c r="G73" i="18"/>
  <c r="G58" i="17"/>
  <c r="F58" i="17"/>
  <c r="H58" i="17"/>
  <c r="F80" i="17"/>
  <c r="G80" i="17"/>
  <c r="H80" i="17"/>
  <c r="F94" i="17"/>
  <c r="G94" i="17"/>
  <c r="F56" i="17"/>
  <c r="G56" i="17"/>
  <c r="H56" i="17"/>
  <c r="F95" i="17"/>
  <c r="G95" i="17"/>
  <c r="H95" i="17"/>
  <c r="G48" i="17"/>
  <c r="F48" i="17"/>
  <c r="H48" i="17"/>
  <c r="G79" i="17"/>
  <c r="F79" i="17"/>
  <c r="H79" i="17"/>
  <c r="G81" i="17"/>
  <c r="F81" i="17"/>
  <c r="H81" i="17"/>
  <c r="G51" i="17"/>
  <c r="F51" i="17"/>
  <c r="G69" i="17"/>
  <c r="F69" i="17"/>
  <c r="H69" i="17"/>
  <c r="E121" i="18"/>
  <c r="E115" i="18"/>
  <c r="E120" i="18"/>
  <c r="E128" i="18"/>
  <c r="E136" i="18"/>
  <c r="E118" i="18"/>
  <c r="E126" i="18"/>
  <c r="E123" i="18"/>
  <c r="E113" i="18"/>
  <c r="E122" i="18"/>
  <c r="E130" i="18"/>
  <c r="E117" i="18"/>
  <c r="E131" i="18"/>
  <c r="E129" i="18"/>
  <c r="E137" i="18"/>
  <c r="E114" i="18"/>
  <c r="E112" i="18"/>
  <c r="E124" i="18"/>
  <c r="E132" i="18"/>
  <c r="E135" i="18"/>
  <c r="E127" i="18"/>
  <c r="E125" i="18"/>
  <c r="E116" i="18"/>
  <c r="E134" i="18"/>
  <c r="F52" i="17"/>
  <c r="G52" i="17"/>
  <c r="J57" i="18"/>
  <c r="I57" i="18"/>
  <c r="F75" i="18"/>
  <c r="G75" i="18"/>
  <c r="G54" i="17"/>
  <c r="F54" i="17"/>
  <c r="G59" i="17"/>
  <c r="F59" i="17"/>
  <c r="H59" i="17"/>
  <c r="G98" i="17"/>
  <c r="F98" i="17"/>
  <c r="H98" i="17"/>
  <c r="F97" i="17"/>
  <c r="G97" i="17"/>
  <c r="J52" i="18"/>
  <c r="I52" i="18"/>
  <c r="I77" i="18"/>
  <c r="J77" i="18"/>
  <c r="G62" i="18"/>
  <c r="F62" i="18"/>
  <c r="H62" i="18"/>
  <c r="F70" i="18"/>
  <c r="G70" i="18"/>
  <c r="F90" i="18"/>
  <c r="G90" i="18"/>
  <c r="H90" i="18"/>
  <c r="G55" i="18"/>
  <c r="F55" i="18"/>
  <c r="H55" i="18"/>
  <c r="G65" i="18"/>
  <c r="F65" i="18"/>
  <c r="H65" i="18"/>
  <c r="F89" i="18"/>
  <c r="G89" i="18"/>
  <c r="F67" i="17"/>
  <c r="G67" i="17"/>
  <c r="H67" i="17"/>
  <c r="F78" i="17"/>
  <c r="G78" i="17"/>
  <c r="H78" i="17"/>
  <c r="G87" i="17"/>
  <c r="F87" i="17"/>
  <c r="H87" i="17"/>
  <c r="G83" i="17"/>
  <c r="F83" i="17"/>
  <c r="H83" i="17"/>
  <c r="I100" i="18"/>
  <c r="J100" i="18"/>
  <c r="F64" i="18"/>
  <c r="G64" i="18"/>
  <c r="H64" i="18"/>
  <c r="F72" i="18"/>
  <c r="G72" i="18"/>
  <c r="H72" i="18"/>
  <c r="F92" i="18"/>
  <c r="G92" i="18"/>
  <c r="G59" i="18"/>
  <c r="F59" i="18"/>
  <c r="H59" i="18"/>
  <c r="G67" i="18"/>
  <c r="F67" i="18"/>
  <c r="G94" i="18"/>
  <c r="F94" i="18"/>
  <c r="H94" i="18"/>
  <c r="F56" i="18"/>
  <c r="G56" i="18"/>
  <c r="H56" i="18"/>
  <c r="G61" i="17"/>
  <c r="F61" i="17"/>
  <c r="H61" i="17"/>
  <c r="G84" i="17"/>
  <c r="F84" i="17"/>
  <c r="G96" i="17"/>
  <c r="F96" i="17"/>
  <c r="H96" i="17"/>
  <c r="G88" i="17"/>
  <c r="F88" i="17"/>
  <c r="H88" i="17"/>
  <c r="F58" i="18"/>
  <c r="G58" i="18"/>
  <c r="H58" i="18"/>
  <c r="F66" i="18"/>
  <c r="G66" i="18"/>
  <c r="F74" i="18"/>
  <c r="G74" i="18"/>
  <c r="H74" i="18"/>
  <c r="F66" i="17"/>
  <c r="G66" i="17"/>
  <c r="H66" i="17"/>
  <c r="F61" i="18"/>
  <c r="G61" i="18"/>
  <c r="F69" i="18"/>
  <c r="G69" i="18"/>
  <c r="F104" i="18"/>
  <c r="G104" i="18"/>
  <c r="H104" i="18"/>
  <c r="G68" i="17"/>
  <c r="F68" i="17"/>
  <c r="G90" i="17"/>
  <c r="F90" i="17"/>
  <c r="H90" i="17"/>
  <c r="F89" i="17"/>
  <c r="G89" i="17"/>
  <c r="F76" i="17"/>
  <c r="G76" i="17"/>
  <c r="G60" i="18"/>
  <c r="F60" i="18"/>
  <c r="G68" i="18"/>
  <c r="F68" i="18"/>
  <c r="H68" i="18"/>
  <c r="F76" i="18"/>
  <c r="G76" i="18"/>
  <c r="H76" i="18"/>
  <c r="G63" i="18"/>
  <c r="F63" i="18"/>
  <c r="G83" i="18"/>
  <c r="F83" i="18"/>
  <c r="H83" i="18"/>
  <c r="F133" i="18"/>
  <c r="G133" i="18"/>
  <c r="H133" i="18"/>
  <c r="I53" i="18"/>
  <c r="J53" i="18"/>
  <c r="F60" i="17"/>
  <c r="G60" i="17"/>
  <c r="F75" i="17"/>
  <c r="G75" i="17"/>
  <c r="F92" i="17"/>
  <c r="G92" i="17"/>
  <c r="H92" i="17"/>
  <c r="J91" i="17"/>
  <c r="K91" i="17"/>
  <c r="I91" i="17"/>
  <c r="J56" i="17"/>
  <c r="I56" i="17"/>
  <c r="K56" i="17"/>
  <c r="J64" i="17"/>
  <c r="K64" i="17"/>
  <c r="I64" i="17"/>
  <c r="I86" i="17"/>
  <c r="K86" i="17"/>
  <c r="J86" i="17"/>
  <c r="J95" i="17"/>
  <c r="K95" i="17"/>
  <c r="I95" i="17"/>
  <c r="I85" i="17"/>
  <c r="K85" i="17"/>
  <c r="J85" i="17"/>
  <c r="J53" i="17"/>
  <c r="K53" i="17"/>
  <c r="I53" i="17"/>
  <c r="I98" i="17"/>
  <c r="K98" i="17"/>
  <c r="J98" i="17"/>
  <c r="F134" i="18"/>
  <c r="G134" i="18"/>
  <c r="H134" i="18"/>
  <c r="G135" i="18"/>
  <c r="F135" i="18"/>
  <c r="G114" i="18"/>
  <c r="F114" i="18"/>
  <c r="H114" i="18"/>
  <c r="G117" i="18"/>
  <c r="F117" i="18"/>
  <c r="H117" i="18"/>
  <c r="F123" i="18"/>
  <c r="G123" i="18"/>
  <c r="H123" i="18"/>
  <c r="G128" i="18"/>
  <c r="F128" i="18"/>
  <c r="H128" i="18"/>
  <c r="J69" i="17"/>
  <c r="I69" i="17"/>
  <c r="K69" i="17"/>
  <c r="I81" i="17"/>
  <c r="J81" i="17"/>
  <c r="K81" i="17"/>
  <c r="J79" i="17"/>
  <c r="K79" i="17"/>
  <c r="I79" i="17"/>
  <c r="J80" i="17"/>
  <c r="I80" i="17"/>
  <c r="K80" i="17"/>
  <c r="I55" i="17"/>
  <c r="J55" i="17"/>
  <c r="K55" i="17"/>
  <c r="K70" i="17"/>
  <c r="J70" i="17"/>
  <c r="I70" i="17"/>
  <c r="J63" i="17"/>
  <c r="I63" i="17"/>
  <c r="K63" i="17"/>
  <c r="H76" i="17"/>
  <c r="H92" i="18"/>
  <c r="J92" i="18"/>
  <c r="G116" i="18"/>
  <c r="F116" i="18"/>
  <c r="H116" i="18"/>
  <c r="G137" i="18"/>
  <c r="F137" i="18"/>
  <c r="F126" i="18"/>
  <c r="G126" i="18"/>
  <c r="H126" i="18"/>
  <c r="J48" i="17"/>
  <c r="I48" i="17"/>
  <c r="K48" i="17"/>
  <c r="K58" i="17"/>
  <c r="J58" i="17"/>
  <c r="I58" i="17"/>
  <c r="H66" i="18"/>
  <c r="H70" i="18"/>
  <c r="I70" i="18"/>
  <c r="J59" i="17"/>
  <c r="K59" i="17"/>
  <c r="I59" i="17"/>
  <c r="F125" i="18"/>
  <c r="G125" i="18"/>
  <c r="H125" i="18"/>
  <c r="F124" i="18"/>
  <c r="G124" i="18"/>
  <c r="F129" i="18"/>
  <c r="G129" i="18"/>
  <c r="H129" i="18"/>
  <c r="G122" i="18"/>
  <c r="F122" i="18"/>
  <c r="H122" i="18"/>
  <c r="G118" i="18"/>
  <c r="F118" i="18"/>
  <c r="F115" i="18"/>
  <c r="G115" i="18"/>
  <c r="H115" i="18"/>
  <c r="H94" i="17"/>
  <c r="H57" i="17"/>
  <c r="H75" i="17"/>
  <c r="I75" i="17"/>
  <c r="H69" i="18"/>
  <c r="H89" i="18"/>
  <c r="H54" i="17"/>
  <c r="F132" i="18"/>
  <c r="G132" i="18"/>
  <c r="H132" i="18"/>
  <c r="F130" i="18"/>
  <c r="G130" i="18"/>
  <c r="G120" i="18"/>
  <c r="F120" i="18"/>
  <c r="H120" i="18"/>
  <c r="H73" i="18"/>
  <c r="H60" i="17"/>
  <c r="H63" i="18"/>
  <c r="H60" i="18"/>
  <c r="H89" i="17"/>
  <c r="J89" i="17"/>
  <c r="H68" i="17"/>
  <c r="J68" i="17"/>
  <c r="H61" i="18"/>
  <c r="H84" i="17"/>
  <c r="I84" i="17"/>
  <c r="H67" i="18"/>
  <c r="I67" i="18"/>
  <c r="H97" i="17"/>
  <c r="H75" i="18"/>
  <c r="H52" i="17"/>
  <c r="F127" i="18"/>
  <c r="G127" i="18"/>
  <c r="H127" i="18"/>
  <c r="F112" i="18"/>
  <c r="G112" i="18"/>
  <c r="H112" i="18"/>
  <c r="F131" i="18"/>
  <c r="G131" i="18"/>
  <c r="H131" i="18"/>
  <c r="F113" i="18"/>
  <c r="G113" i="18"/>
  <c r="H113" i="18"/>
  <c r="F136" i="18"/>
  <c r="G136" i="18"/>
  <c r="G121" i="18"/>
  <c r="F121" i="18"/>
  <c r="H51" i="17"/>
  <c r="H49" i="17"/>
  <c r="H54" i="18"/>
  <c r="H78" i="18"/>
  <c r="I63" i="18"/>
  <c r="J63" i="18"/>
  <c r="I68" i="17"/>
  <c r="K68" i="17"/>
  <c r="I68" i="18"/>
  <c r="J68" i="18"/>
  <c r="J74" i="18"/>
  <c r="I74" i="18"/>
  <c r="I58" i="18"/>
  <c r="J58" i="18"/>
  <c r="I56" i="18"/>
  <c r="J56" i="18"/>
  <c r="I87" i="17"/>
  <c r="K87" i="17"/>
  <c r="J87" i="17"/>
  <c r="I55" i="18"/>
  <c r="J55" i="18"/>
  <c r="I62" i="18"/>
  <c r="J62" i="18"/>
  <c r="H99" i="17"/>
  <c r="J83" i="18"/>
  <c r="I83" i="18"/>
  <c r="K76" i="17"/>
  <c r="I76" i="17"/>
  <c r="J76" i="17"/>
  <c r="I69" i="18"/>
  <c r="J69" i="18"/>
  <c r="I61" i="17"/>
  <c r="K61" i="17"/>
  <c r="J61" i="17"/>
  <c r="I94" i="18"/>
  <c r="J94" i="18"/>
  <c r="I66" i="18"/>
  <c r="J66" i="18"/>
  <c r="J83" i="17"/>
  <c r="K83" i="17"/>
  <c r="I83" i="17"/>
  <c r="J65" i="18"/>
  <c r="I65" i="18"/>
  <c r="K60" i="17"/>
  <c r="I60" i="17"/>
  <c r="J60" i="17"/>
  <c r="I60" i="18"/>
  <c r="J60" i="18"/>
  <c r="I61" i="18"/>
  <c r="J61" i="18"/>
  <c r="J84" i="17"/>
  <c r="K84" i="17"/>
  <c r="J67" i="18"/>
  <c r="I89" i="18"/>
  <c r="J89" i="18"/>
  <c r="J133" i="18"/>
  <c r="I133" i="18"/>
  <c r="J92" i="17"/>
  <c r="I92" i="17"/>
  <c r="K92" i="17"/>
  <c r="J76" i="18"/>
  <c r="I76" i="18"/>
  <c r="J90" i="17"/>
  <c r="I90" i="17"/>
  <c r="K90" i="17"/>
  <c r="J104" i="18"/>
  <c r="I104" i="18"/>
  <c r="K66" i="17"/>
  <c r="J66" i="17"/>
  <c r="I66" i="17"/>
  <c r="J88" i="17"/>
  <c r="K88" i="17"/>
  <c r="I88" i="17"/>
  <c r="J96" i="17"/>
  <c r="K96" i="17"/>
  <c r="I96" i="17"/>
  <c r="I59" i="18"/>
  <c r="J59" i="18"/>
  <c r="I64" i="18"/>
  <c r="J64" i="18"/>
  <c r="I78" i="17"/>
  <c r="J78" i="17"/>
  <c r="K78" i="17"/>
  <c r="K67" i="17"/>
  <c r="J67" i="17"/>
  <c r="I67" i="17"/>
  <c r="J90" i="18"/>
  <c r="I90" i="18"/>
  <c r="I72" i="18"/>
  <c r="J72" i="18"/>
  <c r="J132" i="18"/>
  <c r="I132" i="18"/>
  <c r="I115" i="18"/>
  <c r="J115" i="18"/>
  <c r="I126" i="18"/>
  <c r="J126" i="18"/>
  <c r="I123" i="18"/>
  <c r="J123" i="18"/>
  <c r="I113" i="18"/>
  <c r="J113" i="18"/>
  <c r="I128" i="18"/>
  <c r="J128" i="18"/>
  <c r="I127" i="18"/>
  <c r="J127" i="18"/>
  <c r="I73" i="18"/>
  <c r="J73" i="18"/>
  <c r="I122" i="18"/>
  <c r="J122" i="18"/>
  <c r="J114" i="18"/>
  <c r="I114" i="18"/>
  <c r="J134" i="18"/>
  <c r="I134" i="18"/>
  <c r="I49" i="17"/>
  <c r="K49" i="17"/>
  <c r="K51" i="17"/>
  <c r="K52" i="17"/>
  <c r="K54" i="17"/>
  <c r="K57" i="17"/>
  <c r="K71" i="17"/>
  <c r="J49" i="17"/>
  <c r="J51" i="17"/>
  <c r="J52" i="17"/>
  <c r="J54" i="17"/>
  <c r="J57" i="17"/>
  <c r="J71" i="17"/>
  <c r="H104" i="17"/>
  <c r="I51" i="17"/>
  <c r="I52" i="17"/>
  <c r="I54" i="17"/>
  <c r="I57" i="17"/>
  <c r="I71" i="17"/>
  <c r="H103" i="17"/>
  <c r="H105" i="17"/>
  <c r="I89" i="17"/>
  <c r="I94" i="17"/>
  <c r="I97" i="17"/>
  <c r="I99" i="17"/>
  <c r="H107" i="17"/>
  <c r="J75" i="17"/>
  <c r="J94" i="17"/>
  <c r="J97" i="17"/>
  <c r="J99" i="17"/>
  <c r="H108" i="17"/>
  <c r="H109" i="17"/>
  <c r="G110" i="17"/>
  <c r="G112" i="17"/>
  <c r="G32" i="17"/>
  <c r="J120" i="18"/>
  <c r="I120" i="18"/>
  <c r="H130" i="18"/>
  <c r="I116" i="18"/>
  <c r="J116" i="18"/>
  <c r="I117" i="18"/>
  <c r="J117" i="18"/>
  <c r="I112" i="18"/>
  <c r="J112" i="18"/>
  <c r="J129" i="18"/>
  <c r="I129" i="18"/>
  <c r="K89" i="17"/>
  <c r="J70" i="18"/>
  <c r="H108" i="18"/>
  <c r="I92" i="18"/>
  <c r="K75" i="17"/>
  <c r="H136" i="18"/>
  <c r="I75" i="18"/>
  <c r="J75" i="18"/>
  <c r="K94" i="17"/>
  <c r="H118" i="18"/>
  <c r="H124" i="18"/>
  <c r="H135" i="18"/>
  <c r="J54" i="18"/>
  <c r="I54" i="18"/>
  <c r="J125" i="18"/>
  <c r="I125" i="18"/>
  <c r="H71" i="17"/>
  <c r="H121" i="18"/>
  <c r="I131" i="18"/>
  <c r="J131" i="18"/>
  <c r="K97" i="17"/>
  <c r="H137" i="18"/>
  <c r="I108" i="18"/>
  <c r="H145" i="18"/>
  <c r="I78" i="18"/>
  <c r="H142" i="18"/>
  <c r="H143" i="18"/>
  <c r="K99" i="17"/>
  <c r="J108" i="18"/>
  <c r="J78" i="18"/>
  <c r="J137" i="18"/>
  <c r="I137" i="18"/>
  <c r="J135" i="18"/>
  <c r="I135" i="18"/>
  <c r="J136" i="18"/>
  <c r="I136" i="18"/>
  <c r="J130" i="18"/>
  <c r="I130" i="18"/>
  <c r="I124" i="18"/>
  <c r="J124" i="18"/>
  <c r="I121" i="18"/>
  <c r="J121" i="18"/>
  <c r="J118" i="18"/>
  <c r="I118" i="18"/>
  <c r="H138" i="18"/>
  <c r="J138" i="18"/>
  <c r="I138" i="18"/>
  <c r="H146" i="18"/>
  <c r="H147" i="18"/>
  <c r="G151" i="18"/>
  <c r="G153" i="18"/>
  <c r="G49" i="18"/>
  <c r="H49" i="18"/>
  <c r="G24" i="18"/>
</calcChain>
</file>

<file path=xl/sharedStrings.xml><?xml version="1.0" encoding="utf-8"?>
<sst xmlns="http://schemas.openxmlformats.org/spreadsheetml/2006/main" count="769" uniqueCount="339">
  <si>
    <t>NOMBRE:</t>
  </si>
  <si>
    <t>LEANDRO JAVIER SARMIENTO PEDRAZA</t>
  </si>
  <si>
    <t>CARGO:</t>
  </si>
  <si>
    <t>DEPENDENCIA:</t>
  </si>
  <si>
    <t>ENTIDAD:</t>
  </si>
  <si>
    <t>UNIVERSIDAD DE CUNDINAMARCA</t>
  </si>
  <si>
    <t>#</t>
  </si>
  <si>
    <t>MACROPROCESO: DE APOYO</t>
  </si>
  <si>
    <t>CÓDIGO: ABSr042</t>
  </si>
  <si>
    <t>PROCESO  GESTIÓN BIENES Y SERVICIOS</t>
  </si>
  <si>
    <t>VERSIÓN: 2</t>
  </si>
  <si>
    <t>ADQUISICIÓN DE BIENES, SERVICIOS U OBRAS (SUPERIOR A 100 S.M.L.M.V.)</t>
  </si>
  <si>
    <t>PAGINA:  1 de 3</t>
  </si>
  <si>
    <t>FECHA:</t>
  </si>
  <si>
    <t xml:space="preserve">Registro No. </t>
  </si>
  <si>
    <t>AREA/DEPENDENCIA SOLICITANTE:</t>
  </si>
  <si>
    <t>RECURSOS FÍSICOS Y SERVICIOS GENERALES</t>
  </si>
  <si>
    <t>ESTUDIO DE CONVENIENCIA Y OPORTUNIDAD</t>
  </si>
  <si>
    <t>NOTA 1: Describir la necesidad que la entidad pretende satisfacer con la contratación.</t>
  </si>
  <si>
    <t>OBJETIVO GENERAL:</t>
  </si>
  <si>
    <t>Presupuestar el Servicio de Protección, Seguridad y Vigilancia Privada para las Instalaciones, Predios, Bienes Muebles e Inmuebles y Personal de la Universidad de Cundinamarca, en la Sede de Fusagasugá, las Seccionales de Girardot, y Ubaté, en sus Extensiones de Choconta, Zipaquirá, Chía, Facatativá, Soacha y en las Oficinas de Proyectos Especiales y Relaciones Interistitucionales de Bogotá, para el año 2014.</t>
  </si>
  <si>
    <t>OBJETIVOS ESPECIFICOS.</t>
  </si>
  <si>
    <t>Garantizar la Seguridad y Vigilancia de la Universidad de Cundinamarca durante las 24 horas del día para el 2014.</t>
  </si>
  <si>
    <t>Velar por la seguridad de la comunidad Universitaría en general.</t>
  </si>
  <si>
    <t>Proteger la Integridad de la comunidad  Universitaria en General.</t>
  </si>
  <si>
    <r>
      <rPr>
        <b/>
        <sz val="11"/>
        <color theme="1"/>
        <rFont val="Calibri"/>
        <family val="2"/>
        <scheme val="minor"/>
      </rPr>
      <t xml:space="preserve">Se encuentra incluido en: </t>
    </r>
    <r>
      <rPr>
        <sz val="10"/>
        <color theme="1"/>
        <rFont val="Calibri"/>
        <family val="2"/>
        <scheme val="minor"/>
      </rPr>
      <t>Marque con una (X)</t>
    </r>
  </si>
  <si>
    <t>Plan de Anual de Adquisiciones</t>
  </si>
  <si>
    <t>Gasto de Funcionamiento</t>
  </si>
  <si>
    <t>X</t>
  </si>
  <si>
    <t>Plan Operativo Anual de Inversión - POAI</t>
  </si>
  <si>
    <t xml:space="preserve">(Nota 2: Recuerde que si la solicitud se encuentra en el Plan Operativo Anual de Inversión – POAI debe tramitar ante el Proceso Gestión Planeación Institucional certificación  del Banco Universitario de Proyectos y adjuntarla). </t>
  </si>
  <si>
    <t>La presente contratación se encuentra programada en el Presupuesto así:</t>
  </si>
  <si>
    <t>RUBRO PRESUPUESTAL</t>
  </si>
  <si>
    <t>DESCRIPCIÓN</t>
  </si>
  <si>
    <t>VALOR PRESUPUESTADO INCLUIDO IVA</t>
  </si>
  <si>
    <t xml:space="preserve">Servicio de Vigilancia </t>
  </si>
  <si>
    <t>(Nota 3: El rubro presupuestal debe ser consultado en el Presupuesto de Rentas y Gastos de la Universidad de Cundinamarca, para la Vigencia correspondiente.)</t>
  </si>
  <si>
    <t>(Nota 4: Especificar el valor del bien, servicio u obras a adquirir teniendo en cuenta las retenciones y descuentos que aplica la Institución por ley.)</t>
  </si>
  <si>
    <t>DESCRIPCIÓN DEL OBJETO A CONTRATAR:</t>
  </si>
  <si>
    <t xml:space="preserve">ESPECIFICACIONES TÉCNICAS DEL BIEN, SERVICIO U OBRA: </t>
  </si>
  <si>
    <t>El servicio de Vigilancia requerido por la Universidad de Cundinamarca tendrá las siguientes características:</t>
  </si>
  <si>
    <t>Servicio las 24 horas del día en todas las sedes y extensiones de la Universidad de Cundinamarca.</t>
  </si>
  <si>
    <t>Servicio de con arma y sin arma según las especificaciones de la orden contractual.</t>
  </si>
  <si>
    <t>COSTOS PERIODO ACADÉMICO NORMAL CON ESTUDIANTES 2014</t>
  </si>
  <si>
    <t>SEDES</t>
  </si>
  <si>
    <t>No. De Vigilantes</t>
  </si>
  <si>
    <t xml:space="preserve">SERVICIO </t>
  </si>
  <si>
    <t>VALOR MES</t>
  </si>
  <si>
    <t xml:space="preserve">AIU </t>
  </si>
  <si>
    <t>IVA 16 % 
(LA BASE NO DEBE SER MENOR AL 10% DEL AIU)</t>
  </si>
  <si>
    <t xml:space="preserve">VALOR TOTAL </t>
  </si>
  <si>
    <t>DIURNO</t>
  </si>
  <si>
    <t xml:space="preserve">NOCTURNO </t>
  </si>
  <si>
    <t>Sede Principal Fusagasugá</t>
  </si>
  <si>
    <t>Vigilantes día sin arma</t>
  </si>
  <si>
    <t>Vigilantes día con arma</t>
  </si>
  <si>
    <t xml:space="preserve">Vigilantes Noche sin arma </t>
  </si>
  <si>
    <t xml:space="preserve">Vigilantes Noche con arma </t>
  </si>
  <si>
    <t>Seccional Girardot</t>
  </si>
  <si>
    <t>Seccional Ubaté</t>
  </si>
  <si>
    <t>Extensión Chocontá</t>
  </si>
  <si>
    <t>Extensión Chía</t>
  </si>
  <si>
    <t>Extensión Facatativá</t>
  </si>
  <si>
    <t>Extensión Soacha</t>
  </si>
  <si>
    <t>Extensión Zipaquirá</t>
  </si>
  <si>
    <t>Extensión y Proyectos Especiales Bogotá</t>
  </si>
  <si>
    <t>COSTOS PERIODO DE VACACIONES SIN ESTUDIANTES 2014</t>
  </si>
  <si>
    <t xml:space="preserve">Servicio de Periodo Normal </t>
  </si>
  <si>
    <t xml:space="preserve"> No. Días  </t>
  </si>
  <si>
    <t xml:space="preserve"> Vr. Servicio </t>
  </si>
  <si>
    <r>
      <t xml:space="preserve">Periodo Normal </t>
    </r>
    <r>
      <rPr>
        <sz val="9"/>
        <color theme="1"/>
        <rFont val="Arial"/>
        <family val="2"/>
      </rPr>
      <t>(Este periodo es susceptible a modificación teniendo en cuenta imprevistos que se puedan resentar durante el 2014)</t>
    </r>
  </si>
  <si>
    <t>A partir del 01 de Abril de 2014, Hasta el 6 de Junio de 2014</t>
  </si>
  <si>
    <t>A partir del 04 de Agosto de 2014, Hasta el 21 de Noviembre de 2014</t>
  </si>
  <si>
    <t>Total Periodo Normal de 2014</t>
  </si>
  <si>
    <r>
      <t xml:space="preserve">Periodo Vacacional </t>
    </r>
    <r>
      <rPr>
        <sz val="9"/>
        <color theme="1"/>
        <rFont val="Arial"/>
        <family val="2"/>
      </rPr>
      <t>(Este periodo es susceptible a modificación teniendo en cuenta imprevistos que se puedan resentar durante el 2014)</t>
    </r>
  </si>
  <si>
    <t>A partir del 07 de Junio de 2014, Hasta el 3 de Agosto de 2014</t>
  </si>
  <si>
    <t>Coope</t>
  </si>
  <si>
    <t xml:space="preserve">Clausula </t>
  </si>
  <si>
    <t>A partir del 22 de Noviembre de 2014, Hasta el 31 de Diciembre de 2014</t>
  </si>
  <si>
    <t>Total Periodo de Vacaciones de 2014</t>
  </si>
  <si>
    <t>IVA:</t>
  </si>
  <si>
    <t xml:space="preserve">SUBTOTAL </t>
  </si>
  <si>
    <t>AIU:</t>
  </si>
  <si>
    <t xml:space="preserve"> IVA (%) </t>
  </si>
  <si>
    <t xml:space="preserve">VALOR TOTAL  </t>
  </si>
  <si>
    <t>VALOR EN LETRAS ESTIMADO PARA LA ADQUISICIÓN BIEN, SERVICIO U OBRA:</t>
  </si>
  <si>
    <t xml:space="preserve">Mil Ochocientos Veintiocho Millones Quinientos Ocho Mil Quinientos Ochenta y Siete Pesos Moneda Legal Corriente. </t>
  </si>
  <si>
    <r>
      <t>FORMA DE PAGO:</t>
    </r>
    <r>
      <rPr>
        <sz val="11"/>
        <color theme="1"/>
        <rFont val="Calibri"/>
        <family val="2"/>
        <scheme val="minor"/>
      </rPr>
      <t xml:space="preserve"> "Condiciones y modalidades bajo las cuales la Universidad se compromete a pagar."</t>
    </r>
  </si>
  <si>
    <t>El servicio de Pagará en mensualidades vencidas, previa presentación de las facturas respectivas, del informe que allegue la empresa prestadora y la certificación de cada uno de los supervisores del contrato.</t>
  </si>
  <si>
    <t xml:space="preserve">ANÁLISIS QUE SOPORTA EL VALOR ESTIMADO DEL CONTRATO: </t>
  </si>
  <si>
    <t>Se proyecto el valor del presente estudio, teniendo en cuenta que se requiere el servicio de Protección, Seguridad y Vigilancia Privada en las instalaciones de la Universidad de Cundinamarca a partir del 01 de abril de 2014,  ya que el contrato actual termina el 31 de marzo de 2014, se presupuesta para el periodo 2014, adicionando los servicios solicitados por la Sede, Secionales y Extensiones debidamente sustentados por sus Directores de la Siguiente Manera:</t>
  </si>
  <si>
    <t>AMPLIACIÓN DE SERVICIO PARA EL 2014</t>
  </si>
  <si>
    <t>1.</t>
  </si>
  <si>
    <t xml:space="preserve">Sede Fusagasugá: </t>
  </si>
  <si>
    <t xml:space="preserve">2 Servicios Adicionales día sin arma para el auditorio periodo Normal. 
</t>
  </si>
  <si>
    <t>2 Servicios Adicionales noche con Arma para Auditorío Periodo Normal.</t>
  </si>
  <si>
    <t xml:space="preserve">1 Servicio Adicional Día Con Arma Para el Auditorio Periodo Vacacional. </t>
  </si>
  <si>
    <t xml:space="preserve">1 Servicio Adicional Noche Con Arma Para el Auditorio Periodo Vacacional. </t>
  </si>
  <si>
    <t>2.</t>
  </si>
  <si>
    <t>Seccional Girardot:</t>
  </si>
  <si>
    <t>1 Servicio Adicional Día Con Arma en periodo normal.</t>
  </si>
  <si>
    <t xml:space="preserve">1 Servicio Adicional Noche Con Arma en Periodo normal. </t>
  </si>
  <si>
    <t>3.</t>
  </si>
  <si>
    <t>Extensión Facatativá:</t>
  </si>
  <si>
    <t xml:space="preserve">1 Servicio Adicionales día sin arma en periodo Normal. 
</t>
  </si>
  <si>
    <t>1 Servicio Adicionales noche con Arma en Periodo Normal.</t>
  </si>
  <si>
    <t xml:space="preserve">1 Servicio Adicional Día Con Arma en Periodo Vacacional. </t>
  </si>
  <si>
    <t xml:space="preserve">1 Servicio Adicional Noche Con Arma en Periodo Vacacional. </t>
  </si>
  <si>
    <t>Extensión Soacha:</t>
  </si>
  <si>
    <t xml:space="preserve">2 Servicio Adicionales día sin arma en periodo Normal para aulas nuevas. 
</t>
  </si>
  <si>
    <t>2 Servicio Adicionales noche con Arma en Periodo Normal para aulas nuevas.</t>
  </si>
  <si>
    <t xml:space="preserve">PLAZO DE EJECUCIÓN: </t>
  </si>
  <si>
    <t>Tendra una ejecución a partir del 01/04/2014 hasta el 31/12/2014</t>
  </si>
  <si>
    <t xml:space="preserve">OBLIGACIONES DEL CONTRATISTA: </t>
  </si>
  <si>
    <t xml:space="preserve">Prestar para la UNIVERSIDAD DE CUNDINAMARCA, UDEC, el servicio de protección, seguridad y vigilancia en las instalaciones de la Universidad de Cundinamarca, de conformidad con los requerimientos establecidos previamente, para ello tendra que dotar a su personal con uniforme completo, armamento, radios y demás elementos necesarios para la óptima prestación del servicio.  </t>
  </si>
  <si>
    <t xml:space="preserve">Prestar un servicio con personal debidamente capacitado y dotado completamente de uniformes y elementos especificados, idóneos para el desarrollo de la labor. </t>
  </si>
  <si>
    <t>Efectuará los cambios del personal necesario cuando se presente fallas en la prestación del servicio, atendiendo observaciones de conformidad con las necesidades de cada sede y/o extensión formuladas por la Universidad.</t>
  </si>
  <si>
    <t xml:space="preserve">Responsabilizarse del pago de salarios y prestaciones al personal que emplee para el servicio, de conformidad con las disposiciones legales que rigen estas materias. </t>
  </si>
  <si>
    <t>Brindar todos los elementos requeridos por la Universidad de Cundinamarca Como: el armamento el cual debera ser arma o armas de fuego, la universidad se conserva el derecho de corroborar la calidad del armamento y determinará si corresponde a su requerimiento.</t>
  </si>
  <si>
    <t>Estar en  disposición y la tener vigente la respectiva póliza de responsabilidad civil extracontractual en los casos a que hubiere lugar y en los montos en que señala la respectiva póliza.</t>
  </si>
  <si>
    <t xml:space="preserve">Se debe comprometer a mantener el personal suficiente y capacitado al momento de prestar el servicio en toda la Universidad de Cundinamarca y todo el tiempo que sea acordado, de presentarse el incumplimiento de esta obligación manifestado en la falta de personal o la ausencia del personal de su lugar de trabajo, la Universidad, previa investigación correspondiente establecerá la sanción que corresponda y sea establecida.  </t>
  </si>
  <si>
    <t xml:space="preserve">Se debe comprometer a mantener en las respectivas entradas de la sede, seccionales y extensiones de la Universidad de Cundinamarca, el personal que prestará el servicio de vigilancia estableciendo los respectivos controles para el ingreso y salida de personas y de bienes propiedad de la institución </t>
  </si>
  <si>
    <t>En los casos hurto simple, calificado o agravado el personal que presta el servicio de vigilancia reaccionará de forma inmediata y conforme a los protocolos que tenga establecido la empresa y que deben darse a conocer a la Universidad.</t>
  </si>
  <si>
    <t xml:space="preserve">Se compormete a cumplir de conformidad con la ley, el pago de la totalidad de los aportes parafiscales, en los tiempos determinados previamente, de tal forma que la Universidad no encuentre ninguna falta de pago de estos aportes, de ser el caso contrario se procederá a hacer efectivas las sanciones a que haya lugar y dará aviso a las autoridades correspondientes.  </t>
  </si>
  <si>
    <t>Debera realizar el pago oportuno dentro de los primeros diez (10) días de cada mes de los salarios a sus trabajadores, la Universidad se reserva el derecho de corroborar este pago y si tiene conocimiento, por cualquier medio del incumplimiento de esta obligación, no realizará el pago correspondientes al mes que sea facturado.</t>
  </si>
  <si>
    <t>Tendra que informar a la Universidad o al supervisor por escrito cualquier cambio que realice respecto al personal que presta el servicio del contrato.</t>
  </si>
  <si>
    <t xml:space="preserve">Tendra que pagar sus obligaciones laborales oportunamente y no se podran retrasar o de jar de pagar auduciendo falta de pago de la Universidad de Cundinamarca, de conformidad con la ley civil y laboral vigente. </t>
  </si>
  <si>
    <t xml:space="preserve">Presentar la totalidad de los supervisores que prestaran el servicio a la Universidad de Cundinamarca en cabeza del supervisor que sea asignado reservandose el derecho de realizar los cambios y rotaciones que crea convenientes y necesario según las necesidades del servicio. </t>
  </si>
  <si>
    <t>Entrega a la Universidad o al supervisor del contrato mensualmente las constancias de pago de seguridad social integral de sus empleados y de aportes para fiscales propios del SENA, ICBF y cajas de compensación, las cuales pueden ser certificadas por el representante legal o el revisor fiscal.</t>
  </si>
  <si>
    <t xml:space="preserve">TIPIFICACIÓN, ESTIMACIÓN, Y ASIGNACIÓN DE RIESGOS PREVISIBLES QUE PUEDAN AFECTAR EL EQUILIBRIO ECONÓMICO DEL CONTRATO: </t>
  </si>
  <si>
    <t>No.</t>
  </si>
  <si>
    <t>TIPIFICACIÓN</t>
  </si>
  <si>
    <t>CUANTIFICACIÓN (%)</t>
  </si>
  <si>
    <t>ASIGNACIÓN</t>
  </si>
  <si>
    <t>(Quien lo asume)</t>
  </si>
  <si>
    <t>No contratación del personal idóneo para desempeñar la labor de Vigilancia.</t>
  </si>
  <si>
    <t>Empresa de Vigilancia</t>
  </si>
  <si>
    <t>Riesgo de Ejecución</t>
  </si>
  <si>
    <t>Idoneidad</t>
  </si>
  <si>
    <t>Calidad</t>
  </si>
  <si>
    <t>Póliza de responsabilidad civil extracontractual</t>
  </si>
  <si>
    <t>Pago parafiscales</t>
  </si>
  <si>
    <t>Incumplimiento de las Obligaciones de la Orden Contractual</t>
  </si>
  <si>
    <t>Amparo de Cumplimiento</t>
  </si>
  <si>
    <t>ANÁLISIS QUE SUSTENTE LA EXIGENCIA DE GARANTÍAS DESTINADAS A AMPARAR LOS PERJUICIOS DE NATURALEZA CONTRACTUAL O EXTRACONTRACTUAL.</t>
  </si>
  <si>
    <t xml:space="preserve">El contratista tiene constituida a favor de la Universidad de Cundinamarca una garantía única del contrato de acuerdo con el artículo 15 del acuerdo 004 de 1998, consistente en una póliza de seguros expedida por una compañía de Seguros legalmente establecida en la República de Colombia, a favor de entidades estatales, que ampare los riesgos definidos por la institución.  </t>
  </si>
  <si>
    <t xml:space="preserve">JUSTIFICACIÓN DE LOS FACTORES DE SELECCIÓN QUE PERMITAN IDENTIFICAR LA OFERTA MÁS FAVORABLE. </t>
  </si>
  <si>
    <t xml:space="preserve">Se tendrá en cuenta como factor de selección, los siguientes: </t>
  </si>
  <si>
    <t>Precio</t>
  </si>
  <si>
    <t>Experiencia</t>
  </si>
  <si>
    <t>Especificaciones Técnicas</t>
  </si>
  <si>
    <t xml:space="preserve">Valor Agregado al Bien, Servicio u Obra </t>
  </si>
  <si>
    <t>Otro</t>
  </si>
  <si>
    <r>
      <t xml:space="preserve">SUPERVISOR E INTERVENTOR: </t>
    </r>
    <r>
      <rPr>
        <sz val="11"/>
        <color theme="1"/>
        <rFont val="Calibri"/>
        <family val="2"/>
        <scheme val="minor"/>
      </rPr>
      <t>"</t>
    </r>
    <r>
      <rPr>
        <sz val="10"/>
        <color theme="1"/>
        <rFont val="Calibri"/>
        <family val="2"/>
        <scheme val="minor"/>
      </rPr>
      <t>Informar el cargo del funcionario</t>
    </r>
    <r>
      <rPr>
        <b/>
        <sz val="10"/>
        <color theme="1"/>
        <rFont val="Calibri"/>
        <family val="2"/>
        <scheme val="minor"/>
      </rPr>
      <t xml:space="preserve"> </t>
    </r>
    <r>
      <rPr>
        <sz val="10"/>
        <color theme="1"/>
        <rFont val="Calibri"/>
        <family val="2"/>
        <scheme val="minor"/>
      </rPr>
      <t xml:space="preserve">que realizará el seguimiento técnico, administrativo, financiero, contable y jurídico del objeto del contrato." </t>
    </r>
  </si>
  <si>
    <t>CARGO</t>
  </si>
  <si>
    <t>JEFE DE RECURSOS FÍSICOS Y SERVICIOS GENERALES</t>
  </si>
  <si>
    <t>DEPENDENCIA</t>
  </si>
  <si>
    <t>BIENES Y SERVICIOS</t>
  </si>
  <si>
    <t>ENTIDAD</t>
  </si>
  <si>
    <t>Solicitante:</t>
  </si>
  <si>
    <t>Recibido:</t>
  </si>
  <si>
    <t>FIRMA</t>
  </si>
  <si>
    <t>ADRIANA PACHON CADENA</t>
  </si>
  <si>
    <t>JEFE DE OFICINA DE COMPRAS</t>
  </si>
  <si>
    <t>VERSIÓN: 3</t>
  </si>
  <si>
    <t>PAGINA:  1 de 1</t>
  </si>
  <si>
    <t>Tipo de Bienes, Servicios u Obras:</t>
  </si>
  <si>
    <t>Adición del Servicio de Vigilancia mediante otro sí al contrato F-CPVS-003 de 2014, de manera que permita ampliar el tiempo de cobertura hasta febrero de 2015.</t>
  </si>
  <si>
    <r>
      <rPr>
        <b/>
        <sz val="11"/>
        <color indexed="8"/>
        <rFont val="Calibri"/>
        <family val="2"/>
      </rPr>
      <t xml:space="preserve">Se encuentra incluido en: </t>
    </r>
    <r>
      <rPr>
        <sz val="10"/>
        <color indexed="8"/>
        <rFont val="Calibri"/>
        <family val="2"/>
      </rPr>
      <t>Marque con una (X)</t>
    </r>
  </si>
  <si>
    <t>La presente contratación se encuentra programada en el Presupuesto de rentas y gastos de la Universidad de Cundinamarca así:</t>
  </si>
  <si>
    <t>CODIGO RUBRO PRESUPUESTAL</t>
  </si>
  <si>
    <t>NOMBRE RUBRO PRESUPUESTAL</t>
  </si>
  <si>
    <t>DESCRIPCIÓN DE LA NECESIDAD Y JUSTIFICACIÓN:</t>
  </si>
  <si>
    <r>
      <rPr>
        <b/>
        <sz val="8"/>
        <color indexed="8"/>
        <rFont val="Calibri"/>
        <family val="2"/>
      </rPr>
      <t>(Porque, Para que, Oportunidad y Conveniencia):</t>
    </r>
    <r>
      <rPr>
        <sz val="8"/>
        <color indexed="8"/>
        <rFont val="Calibri"/>
        <family val="2"/>
      </rPr>
      <t xml:space="preserve"> Se debe describir cual es el objetivo básico y los objetivos específicos, para realizar esta adquisición del bien, servicio u obra. Se debe explicar el propósito y la necesidad, además se deben señalar las razones  para determinar la conveniencia de la adquisición bien, servicio u obra para la Universidad y cuáles serán los resultados esperados y el beneficio que obtendrá la Universidad.</t>
    </r>
  </si>
  <si>
    <t>Objetico Básico:</t>
  </si>
  <si>
    <t>Asegurar la permanencia del servicio de Vigilancia y seguridad, durante los meses diciembre de 2014, enero y febrero de 2015, con personal calificado y capacitado para realizar la custodia y protección de los bienes muebles e inmuebles y velar por la integridad de la comunidad de la Universidad de Cundinamarca, mediante la Adición  y Otro Sí al Contrato F-CPVS-003 de 2014.</t>
  </si>
  <si>
    <t>Objetivos Específicos:</t>
  </si>
  <si>
    <t>a.</t>
  </si>
  <si>
    <t>Brindar un adecuado servicio de Vigilancia y seguridad a la población estudiantil y la comunidad que visita sus instalaciones.</t>
  </si>
  <si>
    <t>b.</t>
  </si>
  <si>
    <t>Grantizar la protección de los activos de la Universidad continuamente y sin interrupciones.</t>
  </si>
  <si>
    <t>Justificación de la Necesidad:</t>
  </si>
  <si>
    <t>Teniendo en cuenta que la Universidad de Cundinamarca requiere de la continuidad del servicio de vigilancia y seguridad durante los periodos de fin e inicio de cada año, se proyecta la solicitud de una adición y otro sí, que permita garantizar el servicio hasta que se normalicen las actividades en el 2015 y evitar que los activos queden desprotegidos en algún momento por procesos normales de tipo administrativo.</t>
  </si>
  <si>
    <t>4.</t>
  </si>
  <si>
    <t>Plan Rectoral y Conclusión:</t>
  </si>
  <si>
    <t>Dentro del modelo de construcción de la calidad que pretende la Universidad de Cundinamarca, se encuentra la mejora de los procesos, no solo a nivel administrativo, sino tambien enfocado a la optimización de recursos e inversión en bienes  adecuados para prestar un servicio, que propenda por la busqueda de la Calidad Académica, el fortalecimiento de la Investigación y promueva el desarrollo científico en pro del crecimiento del entorno social.
Este proyecto adicionalmente apunta dentro del marco de la organización, gestión y administración, a la dotación de medios para el desarrollo académico, administrativo con la garantia que todos los activos que son utilizados como parte del cumplimiento del objeto social, sean salvaguardados adecuadamente por un servicio especializado.</t>
  </si>
  <si>
    <t>5.</t>
  </si>
  <si>
    <t>Conclusión:</t>
  </si>
  <si>
    <t>Se requiere la adición y Otro Sí al Contrato F-CPVS-003 de 2014, del servicio de vigilancia y seguridad dentro de la Sede, Seccionales y Extensiones de la Universidad de Cundinamarca, teniendo en cuenta los periodos de vacaciones y cierre fiscal, igualmente se requiere de un saldo que pueda cubrir los servicios adicionales que se han requerido o que se requieran como parte del proceso de académico - administrativo, previamente aprobados dentro del Otro Sí No 1.</t>
  </si>
  <si>
    <t>Descripción del bien, Servicio u Obra (Especificaciones Técnicas, Medida, Referencia, Color, etc.)</t>
  </si>
  <si>
    <t>Unidad de medida</t>
  </si>
  <si>
    <t>Cantidad</t>
  </si>
  <si>
    <t>Valor  Unitario</t>
  </si>
  <si>
    <t>Valor  Total Aproximado</t>
  </si>
  <si>
    <t xml:space="preserve">Global </t>
  </si>
  <si>
    <t>COSTOS PERIODO ACADÉMICO NORMAL CON ESTUDIANTES 2015</t>
  </si>
  <si>
    <t>Lotes Paloquemao en Bogotá</t>
  </si>
  <si>
    <t>COSTOS PERIODO DE VACACIONES SIN ESTUDIANTES 2015</t>
  </si>
  <si>
    <r>
      <t xml:space="preserve">Periodo Normal </t>
    </r>
    <r>
      <rPr>
        <sz val="8"/>
        <color theme="1"/>
        <rFont val="Arial"/>
        <family val="2"/>
      </rPr>
      <t>(Este periodo es susceptible a modificación teniendo en cuenta imprevistos que se puedan resentar durante el 2014)</t>
    </r>
  </si>
  <si>
    <t>A partir del 02 de febrero de 2015, Hasta el ultimo día de Febrero de 2015</t>
  </si>
  <si>
    <r>
      <t xml:space="preserve">Periodo Vacacional </t>
    </r>
    <r>
      <rPr>
        <sz val="8"/>
        <color theme="1"/>
        <rFont val="Arial"/>
        <family val="2"/>
      </rPr>
      <t>(Este periodo es susceptible a modificación teniendo en cuenta imprevistos que se puedan resentar durante el 2014)</t>
    </r>
  </si>
  <si>
    <t>A partir del 14 de Diciembre de 2014, Hasta el 31 de Diciembre de de 2014</t>
  </si>
  <si>
    <t>A partir del 01 de Enero de 2015, Hasta el 01 de Febrero de 2015</t>
  </si>
  <si>
    <t xml:space="preserve">Proyección de Base para Servicios Adicionales </t>
  </si>
  <si>
    <t>Servicios Adicionales Globales 2014 - 2015</t>
  </si>
  <si>
    <t>Global</t>
  </si>
  <si>
    <t>Seicientos Nueve Millones Trecientos Cincuenta y Seis Mil Sesenta y dos pesos moneda legal corriente</t>
  </si>
  <si>
    <r>
      <t>FORMA DE PAGO: "</t>
    </r>
    <r>
      <rPr>
        <sz val="11"/>
        <color theme="1"/>
        <rFont val="Calibri"/>
        <family val="2"/>
        <scheme val="minor"/>
      </rPr>
      <t>Condiciones y modalidades bajo las cuales la Universidad se compromete a pagar":</t>
    </r>
  </si>
  <si>
    <t xml:space="preserve">1. </t>
  </si>
  <si>
    <r>
      <t xml:space="preserve">ANÁLISIS QUE SOPORTA EL VALOR ESTIMADO DEL CONTRATO: </t>
    </r>
    <r>
      <rPr>
        <sz val="9"/>
        <color indexed="8"/>
        <rFont val="Calibri"/>
        <family val="2"/>
      </rPr>
      <t>La adquisición del bien, servicio u obra a contratar  se estudia a precios del mercado, basados en  valores  que permiten comparar el ofrecimiento del bien, servicio u obra de acuerdo a las características de cada uno, y otros análisis que soporten y se tengan en cuenta para estimar el valor del contrato.</t>
    </r>
  </si>
  <si>
    <t>Se proyecta la ampliación de servicio hasta febrero del 2015, con la liquidación proyectada del posible incremento salarial del 7%, y con el fin de garantizar el servicio por el periodo de vacaciones, cierre fiscal y elaboración del nuevo presupuesto.</t>
  </si>
  <si>
    <t>Su valor se estima teniendo en cuenta la normatividad vigente.</t>
  </si>
  <si>
    <t>El servicio tiene en cuenta los requerimientos establecidos por los usuarios y beneficiarios finales del mismo.</t>
  </si>
  <si>
    <t xml:space="preserve">
</t>
  </si>
  <si>
    <r>
      <t xml:space="preserve">PLAZO DE EJECUCIÓN: </t>
    </r>
    <r>
      <rPr>
        <sz val="8"/>
        <color indexed="8"/>
        <rFont val="Calibri"/>
        <family val="2"/>
      </rPr>
      <t xml:space="preserve">Especificar el plazo en días calendario en que el contratista debe entregar el bien, servicio u obra una vez legalizado el contrato: </t>
    </r>
  </si>
  <si>
    <t>Hasta agotar el saldo del contrato y cumplir el servicio.</t>
  </si>
  <si>
    <t>LUGAR DE EJECUCIÓN O LUGAR DE ENTREGA:</t>
  </si>
  <si>
    <t>Universidad de Cundinamarca</t>
  </si>
  <si>
    <t>Se debe comprometer a mantener en las respectivas entradas de la sede, seccionales y extensiones de la Universidad de Cundinamarca, el personal que prestará el servicio de vigilancia estableciendo los respectivos controles para el ingreso y salida de personas y de bienes propiedad de la institución.</t>
  </si>
  <si>
    <t xml:space="preserve">OBLIGACIONES DEL SUPERVISOR: </t>
  </si>
  <si>
    <t>Realizar seguimiento técnico, administrativo, financiero, contable y jurídico sobre el cumplimiento de la Orden Contractual.</t>
  </si>
  <si>
    <t>Realizar control de la supervisión, ejecución, reevaluación y pago de la Orden Contractual.</t>
  </si>
  <si>
    <t xml:space="preserve">Realizar la reevaluación de proveedores en los tiempos y bajo los parametros establecidos por la Universidad </t>
  </si>
  <si>
    <r>
      <t xml:space="preserve">TIPIFICACIÓN, ESTIMACIÓN, Y ASIGNACIÓN DE RIESGOS PREVISIBLES QUE PUEDAN AFECTAR EL EQUILIBRIO ECONÓMICO DEL CONTRATO: </t>
    </r>
    <r>
      <rPr>
        <sz val="8"/>
        <color indexed="8"/>
        <rFont val="Calibri"/>
        <family val="2"/>
      </rPr>
      <t>Indique los principales riesgos que se pueden ocasionar para la Universidad con la ejecución del contrato.</t>
    </r>
  </si>
  <si>
    <t>El contratista se compromete a constituir a favor de LA UNIVERSIDAD DE CUNDINAMARCA  una garantía única del contrato de acuerdo con el estatuto de contratación de la Universidad de Cundinamarca artículo 15 del Acuerdo 012 de 2012 y Manual de Contracción de la Universidad de Cundinamarca artículo 28 de la Resolución 206 de 2012 consistente en una Garantía expedida por una compañía de seguros legalmente establecida en la República de Colombia, a favor de entidades estatales, que ampare los riesgos definidos por la institución.</t>
  </si>
  <si>
    <r>
      <t xml:space="preserve">SUPERVISOR E INTERVENTOR: </t>
    </r>
    <r>
      <rPr>
        <sz val="8"/>
        <color indexed="8"/>
        <rFont val="Calibri"/>
        <family val="2"/>
      </rPr>
      <t>"Informar el cargo del funcionario</t>
    </r>
    <r>
      <rPr>
        <b/>
        <sz val="8"/>
        <color indexed="8"/>
        <rFont val="Calibri"/>
        <family val="2"/>
      </rPr>
      <t xml:space="preserve"> </t>
    </r>
    <r>
      <rPr>
        <sz val="8"/>
        <color indexed="8"/>
        <rFont val="Calibri"/>
        <family val="2"/>
      </rPr>
      <t xml:space="preserve">que realizará el seguimiento técnico, administrativo, financiero, contable y jurídico del objeto del contrato." </t>
    </r>
  </si>
  <si>
    <t>LEANDRO JAVIER SARMIENTO PEDRAZA y DIRECTORES DE CADA EXTENSIÓN Y SECCIONAL</t>
  </si>
  <si>
    <t>Visto Bueno Área Técnica:</t>
  </si>
  <si>
    <t>Leandro Javier Sarmiento Pedraza</t>
  </si>
  <si>
    <t>Jefe de Recursos Físicos y Servicios Generales</t>
  </si>
  <si>
    <t>Bienes y Servicios</t>
  </si>
  <si>
    <t>SUBTOTAL</t>
  </si>
  <si>
    <t>IVA (%)</t>
  </si>
  <si>
    <t xml:space="preserve">ANEXO 3.- PROPUESTA ECONÓMICA </t>
  </si>
  <si>
    <t xml:space="preserve">NOMBRE DE LA EMPRESA </t>
  </si>
  <si>
    <t xml:space="preserve">RELACION DE SALARIOS DEL PERSONAL </t>
  </si>
  <si>
    <t>N°</t>
  </si>
  <si>
    <t>SALARIO (BASICO)</t>
  </si>
  <si>
    <t xml:space="preserve">REPRESENTANTE LEGAL </t>
  </si>
  <si>
    <t>NOMBRE DE LA EMPRESA O UNION TEMPORAL O CONSORCIO</t>
  </si>
  <si>
    <t>Supervisor de puesto</t>
  </si>
  <si>
    <t>Guarda de seguridad</t>
  </si>
  <si>
    <t xml:space="preserve"> Ítem </t>
  </si>
  <si>
    <t>CANTIDAD</t>
  </si>
  <si>
    <t>UNIDAD DE MEDIDA</t>
  </si>
  <si>
    <t xml:space="preserve">VALOR UNITARIO </t>
  </si>
  <si>
    <t xml:space="preserve">VALOR IVA </t>
  </si>
  <si>
    <t>Servicio fumigacion contra insectos rastreros y voladores por método de aspersión en las áreas internas de las instalaciones. Incluye insumos.  Extensión Zipaquirá. (2019-1)</t>
  </si>
  <si>
    <t>METRO CUADRADO</t>
  </si>
  <si>
    <t>Aplicación localizada de Gel Insecticida y cucarachicida. Extensión Zipaquirá. (2019-1)</t>
  </si>
  <si>
    <t>GLOBAL</t>
  </si>
  <si>
    <t>Desinfección y desodorización en baños. Extensión Zipaquirá. (2019-1)</t>
  </si>
  <si>
    <t>Suministro e Instalación de cajas cebaderas. Extensión Zipaquirá. (2019-1)</t>
  </si>
  <si>
    <t>UNIDAD</t>
  </si>
  <si>
    <t>Servicio fumigación contra insectos rastreros y voladores por método de aspersión en las áreas internas de las instalaciones. Incluye insumos. Extensión Chocontá. (2019-1) </t>
  </si>
  <si>
    <t>Aplicación localizada de Gel Insecticida y cucarachicida. Extensión Chocontá. (2019-1)</t>
  </si>
  <si>
    <t>Desinfección y desodorización en baños. Extensión Chocontá. (2019-1)</t>
  </si>
  <si>
    <t>Suministro e Instalación de cajas cebaderas. Extensión Chocontá. (2019-1)</t>
  </si>
  <si>
    <t>Servicio fumigación contra insectos rastreros y voladores por método de aspersión en las áreas internas de las instalaciones. Incluye insumos. Extensión Chía. (2019-1)</t>
  </si>
  <si>
    <t>Aplicación localizada de Gel Insecticida y cucarachicida. Extensión Chía. (2019-1)</t>
  </si>
  <si>
    <t>Desinfección y desodorización en baños. Extensión Chía. (2019-1)</t>
  </si>
  <si>
    <t>Suministro e Instalación de cajas cebaderas. Extensión Chía. (2019-1)</t>
  </si>
  <si>
    <t>Servicio fumigación contra insectos rastreros y voladores por método de aspersión en las áreas internas de las instalaciones. Incluye Insumos. Seccional Girardot. (2019-1) </t>
  </si>
  <si>
    <t>Aplicación localizada de Gel Insecticida y cucarachicida. Seccional Girardot. (2019-1)</t>
  </si>
  <si>
    <t>Desinfección y desodorización en baños. Seccional Girardot. (2019-1)</t>
  </si>
  <si>
    <t>Suministro e Instalación de cajas cebaderas. Seccional Girardot. (2019-1)</t>
  </si>
  <si>
    <t>Servicio fumigación contra insectos rastreros y voladores por método de aspersión en las áreas internas de las instalaciones. Incluye insumos. Seccional Ubaté y Granja El Tibar. (2019-1)</t>
  </si>
  <si>
    <t>Aplicación localizada de Gel Insecticida y cucarachicida.  Seccional Ubaté y Granja El Tibar. (2019-1)</t>
  </si>
  <si>
    <t>Desinfección y desodorización en baños.  Seccional Ubaté y Granja El Tibar. (2019-1)</t>
  </si>
  <si>
    <t>Suministro e Instalación de cajas cebaderas.  Seccional Ubaté y Granja El Tibar. (2019-1)</t>
  </si>
  <si>
    <t>Servicio fumigación contra insectos rastreros y voladores por método de aspersión en las áreas internas de las instalaciones. Incluye insumos. Extensión Soacha. (2019-1) </t>
  </si>
  <si>
    <t>Aplicación localizada de Gel Insecticida y cucarachicida. Extensión Soacha. (2019-1) </t>
  </si>
  <si>
    <t>Desinfección y desodorización en baños. Extensión Soacha. (2019-1) </t>
  </si>
  <si>
    <t>Suministro e Instalación de cajas cebaderas. Extensión Soacha. (2019-1) </t>
  </si>
  <si>
    <t>Servicio fumigación contra insectos rastreros y voladores por método de aspersión en las áreas internas de las instalaciones. Incluye insumos. Extensión Facatativá. (2019-1) </t>
  </si>
  <si>
    <t>Aplicación localizada de Gel Insecticida y cucarachicida. Extensión Facatativá. (2019-1) </t>
  </si>
  <si>
    <t>Desinfección y desodorización en baños. Extensión Facatativá. (2019-1) </t>
  </si>
  <si>
    <t>Suministro e Instalación de cajas cebaderas. Extensión Facatativá. (2019-1) </t>
  </si>
  <si>
    <t>Servicio fumigación contra insectos rastreros y voladores por método de aspersión en las áreas internas de las instalaciones. Incluye insumos. Sede Fusagasugá. (2019-1)  </t>
  </si>
  <si>
    <t>Aplicación localizada de Gel Insecticida y cucarachicida. Sede Fusagasugá. (2019-1)   </t>
  </si>
  <si>
    <t>Desinfección y desodorización en baños. Sede Fusagasugá. (2019-1)</t>
  </si>
  <si>
    <t>Suministro e Instalación de cajas cebaderas. Sede Fusagasugá. (2019-1)  </t>
  </si>
  <si>
    <t>Servicio fumigación contra insectos rastreros y voladores por método de aspersión en las áreas internas de las instalaciones. Incluye insumos. Granja La Esperanza Sede Fusagasugá. (2019-1) </t>
  </si>
  <si>
    <t>Aplicación localizada de Gel Insecticida y cucarachicida. Granja La Esperanza Sede Fusagasugá. (2019-1) </t>
  </si>
  <si>
    <t>Desinfección y desodorización en baños. Granja La Esperanza Sede Fusagasugá. (2019-1)</t>
  </si>
  <si>
    <t>Suministro e Instalación de cajas cebaderas. Granja La Esperanza Sede Fusagasugá. (2019-1) </t>
  </si>
  <si>
    <t>Servicio fumigación contra insectos rastreros y voladores por método de aspersión en las áreas internas de las instalaciones. Inlcuye insumos. Centro Académico Deportivo (CAD) sede Fusa gasugá. (2019-1)</t>
  </si>
  <si>
    <t>Aplicación localizada de Gel Insecticida y cucarachicida. Centro Académico Deportivo (CAD) sede Fusa gasugá. (2019-1)</t>
  </si>
  <si>
    <t>Desinfección y desodorización en baños. Centro Académico Deportivo (CAD) sede Fusa gasugá. (2019-1</t>
  </si>
  <si>
    <t>Suministro e Instalación de cajas cebaderas. Centro Académico Deportivo (CAD) sede Fusagasugá. (2019-1)</t>
  </si>
  <si>
    <t>Servicio fumigación contra insectos rastreros y voladores por método de aspersión en las áreas internas de las instalaciones. Inlcuye insumos. Oficina de Proyectos Especiales y Realaciones Interinstitucionales-Bogotá. (2019-1)</t>
  </si>
  <si>
    <t>Aplicación localizada de Gel Insecticida y cucarachicida.  Oficina de Proyectos Especiales y Realaciones Interinstitucionales-Bogotá. (2019-1)</t>
  </si>
  <si>
    <t>Desinfección y desodorización en baños.  Oficina de Proyectos Especiales y Realaciones Interinstitucionales-Bogotá. (2019-1)</t>
  </si>
  <si>
    <t>Suministro e Instalación de cajas cebaderas.  Oficina de Proyectos Especiales y Realaciones Interinstitucionales-Bogotá. (2019-1)</t>
  </si>
  <si>
    <t>Aplicación localizada de Gel Insecticida y cucarachicida. Extensión Zipaquirá. (2019-2)</t>
  </si>
  <si>
    <t>Desinfección y desodorización en baños. Extensión Zipaquirá. (2019-2)</t>
  </si>
  <si>
    <t>Suministro e Instalación de cajas cebaderas. Extensión Zipaquirá. (2019-2)</t>
  </si>
  <si>
    <t>Servicio fumigación contra insectos rastreros y voladores por método de aspersión en las áreas internas de las instalaciones. Incluye insumos. Extensión Chocontá. (2019-2) </t>
  </si>
  <si>
    <t>Aplicación localizada de Gel Insecticida y cucarachicida. Extensión Chocontá. (2019-2)</t>
  </si>
  <si>
    <t>Desinfección y desodorización en baños. Extensión Chocontá. (2019-2)</t>
  </si>
  <si>
    <t>Suministro e Instalación de cajas cebaderas. Extensión Chocontá. (2019-2)</t>
  </si>
  <si>
    <t>Servicio fumigación contra insectos rastreros y voladores por método de aspersión en las áreas internas de las instalaciones. Incluye insumos. Extensión Chía. (2019-2)</t>
  </si>
  <si>
    <t>Aplicación localizada de Gel Insecticida y cucarachicida. Extensión Chía. (2019-2)</t>
  </si>
  <si>
    <t>Suministro e Instalación de cajas cebaderas. Extensión Chía. (2019-2)</t>
  </si>
  <si>
    <t>Servicio fumigación contra insectos rastreros y voladores por método de aspersión en las áreas internas de las instalaciones. Incluye Insumos. Seccional Girardot . (2019-2)</t>
  </si>
  <si>
    <t>Aplicación localizada de Gel Insecticida y cucarachicida. Seccional Girardot. (2019-2)</t>
  </si>
  <si>
    <t>Desinfección y desodorización en baños. Seccional Girardot. (2019-2)</t>
  </si>
  <si>
    <t>Suministro e Instalación de cajas cebaderas. Seccional Girardot. (2019-2)</t>
  </si>
  <si>
    <t>Servicio fumigación contra insectos rastreros y voladores por método de aspersión en las áreas internas de las instalaciones. Incluye insumos. Seccional Ubaté y Granja El Tibar. (2019-2)</t>
  </si>
  <si>
    <t>Aplicación localizada de Gel Insecticida y cucarachicida.  Seccional Ubaté y Granja El Tibar. (2019-2)</t>
  </si>
  <si>
    <t>Desinfección y desodorización en baños.  Seccional Ubaté y Granja El Tibar. (2019-2)</t>
  </si>
  <si>
    <t>Suministro e Instalación de cajas cebaderas.  Seccional Ubaté y Granja El Tibar. (2019-2)</t>
  </si>
  <si>
    <t>Servicio fumigación contra insectos rastreros y voladores por método de aspersión en las áreas internas de las instalaciones. Incluye insumos. Extensión Soacha. (2019-2) </t>
  </si>
  <si>
    <t>Aplicación localizada de Gel Insecticida y cucarachicida. Extensión Soacha. (2019-2) </t>
  </si>
  <si>
    <t>Desinfección y desodorización en baños. Extensión Soacha. (2019-2) </t>
  </si>
  <si>
    <t>Suministro e Instalación de cajas cebaderas. Extensión Soacha. (2019-2) </t>
  </si>
  <si>
    <t>Servicio fumigación contra insectos rastreros y voladores por método de aspersión en las áreas internas de las instalaciones. Incluye insumos. Extensión Facatativá. (2019-2) </t>
  </si>
  <si>
    <t>Aplicación localizada de Gel Insecticida y cucarachicida. Extensión Facatativá. (2019-2)</t>
  </si>
  <si>
    <t>Desinfección y desodorización en baños. Extensión Facatativá. (2019-2) </t>
  </si>
  <si>
    <t>Suministro e Instalación de cajas cebaderas. Extensión Facatativá. (2019-2) </t>
  </si>
  <si>
    <t>Servicio fumigación contra insectos rastreros y voladores por método de aspersión en las áreas internas de las instalaciones. Incluye insumos. Sede Fusagasugá. (2019-2)  </t>
  </si>
  <si>
    <t>Aplicación localizada de Gel Insecticida y cucarachicida. Sede Fusagasugá. (2019-2)   </t>
  </si>
  <si>
    <t>Desinfección y desodorización en baños. Sede Fusagasugá. (2019-2)</t>
  </si>
  <si>
    <t>Suministro e Instalación de cajas cebaderas. Sede Fusagasugá. (2019-2)  </t>
  </si>
  <si>
    <t>Servicio fumigación contra insectos rastreros y voladores por método de aspersión en las áreas internas de las instalaciones. Incluye insumos. Granja La Esperanza Sede Fusagasugá. (2019-2) </t>
  </si>
  <si>
    <t>Aplicación localizada de Gel Insecticida y cucarachicida. Granja La Esperanza Sede Fusagasugá. (2019-2) </t>
  </si>
  <si>
    <t>Desinfección y desodorización en baños. Granja La Esperanza Sede Fusagasugá. (2019-2) </t>
  </si>
  <si>
    <t>Suministro e Instalación de cajas cebaderas. Granja La Esperanza Sede Fusagasugá. (2019-2) </t>
  </si>
  <si>
    <t>Servicio fumigación contra insectos rastreros y voladores por método de aspersión en las áreas internas de las instalaciones. Inlcuye insumos. Centro Académico Deportivo (CAD) sede Fusa gasugá.(2019-2)</t>
  </si>
  <si>
    <t>Aplicación localizada de Gel Insecticida y cucarachicida. Centro Académico Deportivo (CAD) sede Fusa gasugá. (2019-2)</t>
  </si>
  <si>
    <t>Desinfección y desodorización en baños. Centro Académico Deportivo (CAD) sede Fusa gasugá. (2019-2)</t>
  </si>
  <si>
    <t>Suministro e Instalación de cajas cebaderas. Centro Académico Deportivo (CAD) sede Fusa gasugá. (2019-2)</t>
  </si>
  <si>
    <t>Servicio fumigación contra insectos rastreros y voladores por método de aspersión en las áreas internas de las instalaciones. Inlcuye insumos. Oficina de Proyectos Especiales y Realaciones Interinstitucionales-Bogotá. (2019-2)</t>
  </si>
  <si>
    <t>Aplicación localizada de Gel Insecticida y cucarachicida.  Oficina de Proyectos Especiales y Realaciones Interinstitucionales-Bogotá. (2019-2)</t>
  </si>
  <si>
    <t>Desinfección y desodorización en baños.  Oficina de Proyectos Especiales y Realaciones Interinstitucionales-Bogotá. (2019-2)</t>
  </si>
  <si>
    <t>Suministro e Instalación de cajas cebaderas.  Oficina de Proyectos Especiales y Realaciones Interinstitucionales-Bogotá. (2019-2)</t>
  </si>
  <si>
    <t>TOTAL</t>
  </si>
  <si>
    <r>
      <rPr>
        <b/>
        <sz val="11"/>
        <rFont val="Arial"/>
        <family val="2"/>
      </rPr>
      <t xml:space="preserve">NOTA 1: </t>
    </r>
    <r>
      <rPr>
        <sz val="11"/>
        <rFont val="Arial"/>
        <family val="2"/>
      </rPr>
      <t>Para el periodo normal y vacacional de la vigencia 2020 se proyectó un incremento del 6%, sin embargo, en caso de ser necesario se realizarán los ajustes respectivos de acuerdo a lo dispuesto a la circular de tarifas para la misma vigencia emitida por la supeintendencia de vigilancia y seguridad privada.</t>
    </r>
  </si>
  <si>
    <t>Servicio fumigacion contra insectos rastreros y voladores por método de aspersión en las áreas internas de las instalaciones. Incluye insumos.  Extensión Zipaquirá. (2019-2)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</si>
</sst>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quot;$&quot;\ * #,##0.00_);_(&quot;$&quot;\ * \(#,##0.00\);_(&quot;$&quot;\ * &quot;-&quot;??_);_(@_)"/>
    <numFmt numFmtId="165" formatCode="_(* #,##0.00_);_(* \(#,##0.00\);_(* &quot;-&quot;??_);_(@_)"/>
    <numFmt numFmtId="166" formatCode="_(* #,##0_);_(* \(#,##0\);_(* &quot;-&quot;??_);_(@_)"/>
    <numFmt numFmtId="167" formatCode="[$-240A]d&quot; de &quot;mmmm&quot; de &quot;yyyy;@"/>
    <numFmt numFmtId="168" formatCode="_(&quot;$&quot;\ * #,##0_);_(&quot;$&quot;\ * \(#,##0\);_(&quot;$&quot;\ * &quot;-&quot;??_);_(@_)"/>
    <numFmt numFmtId="169" formatCode="_-* #,##0\ _€_-;\-* #,##0\ _€_-;_-* &quot;-&quot;??\ _€_-;_-@_-"/>
    <numFmt numFmtId="170" formatCode="_(* #,##0.000_);_(* \(#,##0.000\);_(* &quot;-&quot;??_);_(@_)"/>
  </numFmts>
  <fonts count="56"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b/>
      <sz val="14"/>
      <color theme="1"/>
      <name val="Calibri"/>
      <family val="2"/>
      <scheme val="minor"/>
    </font>
    <font>
      <b/>
      <i/>
      <sz val="11"/>
      <color theme="1"/>
      <name val="Calibri"/>
      <family val="2"/>
      <scheme val="minor"/>
    </font>
    <font>
      <sz val="8"/>
      <color theme="1"/>
      <name val="Calibri"/>
      <family val="2"/>
      <scheme val="minor"/>
    </font>
    <font>
      <sz val="12"/>
      <color theme="1"/>
      <name val="Calibri"/>
      <family val="2"/>
      <scheme val="minor"/>
    </font>
    <font>
      <b/>
      <u/>
      <sz val="12"/>
      <color theme="1"/>
      <name val="Calibri"/>
      <family val="2"/>
      <scheme val="minor"/>
    </font>
    <font>
      <i/>
      <sz val="9"/>
      <color theme="1"/>
      <name val="Calibri"/>
      <family val="2"/>
      <scheme val="minor"/>
    </font>
    <font>
      <b/>
      <sz val="12"/>
      <color rgb="FFFFFFFF"/>
      <name val="Calibri"/>
      <family val="2"/>
      <scheme val="minor"/>
    </font>
    <font>
      <i/>
      <sz val="4"/>
      <color theme="1"/>
      <name val="Calibri"/>
      <family val="2"/>
      <scheme val="minor"/>
    </font>
    <font>
      <b/>
      <sz val="14"/>
      <color theme="0"/>
      <name val="Calibri"/>
      <family val="2"/>
      <scheme val="minor"/>
    </font>
    <font>
      <b/>
      <i/>
      <sz val="11"/>
      <color theme="0"/>
      <name val="Calibri"/>
      <family val="2"/>
      <scheme val="minor"/>
    </font>
    <font>
      <b/>
      <i/>
      <sz val="8"/>
      <color theme="0"/>
      <name val="Calibri"/>
      <family val="2"/>
      <scheme val="minor"/>
    </font>
    <font>
      <b/>
      <u/>
      <sz val="11"/>
      <color theme="1"/>
      <name val="Calibri"/>
      <family val="2"/>
      <scheme val="minor"/>
    </font>
    <font>
      <b/>
      <i/>
      <sz val="10"/>
      <color theme="1"/>
      <name val="Calibri"/>
      <family val="2"/>
      <scheme val="minor"/>
    </font>
    <font>
      <b/>
      <u val="singleAccounting"/>
      <sz val="11"/>
      <color theme="1"/>
      <name val="Calibri"/>
      <family val="2"/>
      <scheme val="minor"/>
    </font>
    <font>
      <b/>
      <sz val="11"/>
      <color rgb="FFFFFFFF"/>
      <name val="Arial"/>
      <family val="2"/>
    </font>
    <font>
      <b/>
      <sz val="9"/>
      <color rgb="FFFFFFFF"/>
      <name val="Arial"/>
      <family val="2"/>
    </font>
    <font>
      <b/>
      <sz val="9"/>
      <color theme="1"/>
      <name val="Arial"/>
      <family val="2"/>
    </font>
    <font>
      <sz val="9"/>
      <color theme="1"/>
      <name val="Arial"/>
      <family val="2"/>
    </font>
    <font>
      <b/>
      <sz val="9"/>
      <name val="Arial"/>
      <family val="2"/>
    </font>
    <font>
      <b/>
      <sz val="10"/>
      <color theme="0"/>
      <name val="Arial"/>
      <family val="2"/>
    </font>
    <font>
      <b/>
      <sz val="10"/>
      <color theme="1"/>
      <name val="Arial"/>
      <family val="2"/>
    </font>
    <font>
      <sz val="10"/>
      <color theme="1"/>
      <name val="Arial"/>
      <family val="2"/>
    </font>
    <font>
      <b/>
      <sz val="8"/>
      <color rgb="FFFFFFFF"/>
      <name val="Arial"/>
      <family val="2"/>
    </font>
    <font>
      <b/>
      <sz val="8"/>
      <color theme="1"/>
      <name val="Arial"/>
      <family val="2"/>
    </font>
    <font>
      <b/>
      <sz val="11"/>
      <color indexed="8"/>
      <name val="Calibri"/>
      <family val="2"/>
    </font>
    <font>
      <sz val="10"/>
      <color indexed="8"/>
      <name val="Calibri"/>
      <family val="2"/>
    </font>
    <font>
      <b/>
      <sz val="12"/>
      <name val="Calibri"/>
      <family val="2"/>
      <scheme val="minor"/>
    </font>
    <font>
      <b/>
      <sz val="8"/>
      <color indexed="8"/>
      <name val="Calibri"/>
      <family val="2"/>
    </font>
    <font>
      <sz val="8"/>
      <color indexed="8"/>
      <name val="Calibri"/>
      <family val="2"/>
    </font>
    <font>
      <b/>
      <sz val="9"/>
      <color theme="1"/>
      <name val="Calibri"/>
      <family val="2"/>
      <scheme val="minor"/>
    </font>
    <font>
      <b/>
      <sz val="11"/>
      <name val="Calibri"/>
      <family val="2"/>
      <scheme val="minor"/>
    </font>
    <font>
      <b/>
      <sz val="9"/>
      <name val="Calibri"/>
      <family val="2"/>
      <scheme val="minor"/>
    </font>
    <font>
      <b/>
      <sz val="10"/>
      <name val="Calibri"/>
      <family val="2"/>
      <scheme val="minor"/>
    </font>
    <font>
      <sz val="10"/>
      <color rgb="FF000000"/>
      <name val="Calibri"/>
      <family val="2"/>
      <scheme val="minor"/>
    </font>
    <font>
      <b/>
      <sz val="11"/>
      <color rgb="FF000000"/>
      <name val="Calibri"/>
      <family val="2"/>
      <scheme val="minor"/>
    </font>
    <font>
      <sz val="9"/>
      <color indexed="8"/>
      <name val="Calibri"/>
      <family val="2"/>
    </font>
    <font>
      <i/>
      <sz val="8"/>
      <color theme="1"/>
      <name val="Calibri"/>
      <family val="2"/>
      <scheme val="minor"/>
    </font>
    <font>
      <b/>
      <i/>
      <sz val="10"/>
      <color theme="0"/>
      <name val="Calibri"/>
      <family val="2"/>
      <scheme val="minor"/>
    </font>
    <font>
      <b/>
      <i/>
      <sz val="9"/>
      <color theme="0"/>
      <name val="Calibri"/>
      <family val="2"/>
      <scheme val="minor"/>
    </font>
    <font>
      <sz val="8"/>
      <color theme="1"/>
      <name val="Arial"/>
      <family val="2"/>
    </font>
    <font>
      <sz val="10"/>
      <name val="Arial"/>
      <family val="2"/>
    </font>
    <font>
      <sz val="11"/>
      <color theme="0"/>
      <name val="Arial"/>
      <family val="2"/>
    </font>
    <font>
      <sz val="11"/>
      <name val="Arial"/>
      <family val="2"/>
    </font>
    <font>
      <b/>
      <sz val="11"/>
      <name val="Arial"/>
      <family val="2"/>
    </font>
    <font>
      <b/>
      <sz val="11"/>
      <color theme="0" tint="-0.34998626667073579"/>
      <name val="Arial"/>
      <family val="2"/>
    </font>
    <font>
      <sz val="11"/>
      <color theme="0" tint="-0.34998626667073579"/>
      <name val="Arial"/>
      <family val="2"/>
    </font>
    <font>
      <sz val="11"/>
      <color rgb="FF000000"/>
      <name val="Arial"/>
      <family val="2"/>
    </font>
    <font>
      <sz val="11"/>
      <color theme="1"/>
      <name val="Arial"/>
      <family val="2"/>
    </font>
    <font>
      <b/>
      <sz val="11"/>
      <color theme="1"/>
      <name val="Arial"/>
      <family val="2"/>
    </font>
    <font>
      <b/>
      <sz val="11"/>
      <color rgb="FF000000"/>
      <name val="Arial"/>
      <family val="2"/>
    </font>
  </fonts>
  <fills count="13">
    <fill>
      <patternFill patternType="none"/>
    </fill>
    <fill>
      <patternFill patternType="gray125"/>
    </fill>
    <fill>
      <patternFill patternType="solid">
        <fgColor theme="2" tint="-0.249977111117893"/>
        <bgColor indexed="64"/>
      </patternFill>
    </fill>
    <fill>
      <patternFill patternType="solid">
        <fgColor rgb="FFFFFF00"/>
        <bgColor indexed="64"/>
      </patternFill>
    </fill>
    <fill>
      <patternFill patternType="solid">
        <fgColor theme="2" tint="-9.9978637043366805E-2"/>
        <bgColor indexed="64"/>
      </patternFill>
    </fill>
    <fill>
      <patternFill patternType="solid">
        <fgColor rgb="FF00B050"/>
        <bgColor indexed="64"/>
      </patternFill>
    </fill>
    <fill>
      <patternFill patternType="solid">
        <fgColor theme="3" tint="0.39997558519241921"/>
        <bgColor indexed="64"/>
      </patternFill>
    </fill>
    <fill>
      <patternFill patternType="solid">
        <fgColor theme="0" tint="-0.14999847407452621"/>
        <bgColor indexed="64"/>
      </patternFill>
    </fill>
    <fill>
      <patternFill patternType="solid">
        <fgColor rgb="FFD9D9D9"/>
        <bgColor indexed="64"/>
      </patternFill>
    </fill>
    <fill>
      <patternFill patternType="solid">
        <fgColor theme="0"/>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8" tint="0.59999389629810485"/>
        <bgColor indexed="64"/>
      </patternFill>
    </fill>
  </fills>
  <borders count="58">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rgb="FF000000"/>
      </top>
      <bottom style="medium">
        <color indexed="64"/>
      </bottom>
      <diagonal/>
    </border>
    <border>
      <left/>
      <right style="medium">
        <color indexed="64"/>
      </right>
      <top style="medium">
        <color rgb="FF000000"/>
      </top>
      <bottom style="medium">
        <color indexed="64"/>
      </bottom>
      <diagonal/>
    </border>
    <border>
      <left style="thin">
        <color indexed="64"/>
      </left>
      <right/>
      <top/>
      <bottom style="medium">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s>
  <cellStyleXfs count="5">
    <xf numFmtId="0" fontId="0" fillId="0" borderId="0"/>
    <xf numFmtId="164" fontId="1" fillId="0" borderId="0" applyFont="0" applyFill="0" applyBorder="0" applyAlignment="0" applyProtection="0"/>
    <xf numFmtId="165" fontId="1" fillId="0" borderId="0" applyFont="0" applyFill="0" applyBorder="0" applyAlignment="0" applyProtection="0"/>
    <xf numFmtId="0" fontId="46" fillId="0" borderId="0"/>
    <xf numFmtId="164" fontId="1" fillId="0" borderId="0" applyFont="0" applyFill="0" applyBorder="0" applyAlignment="0" applyProtection="0"/>
  </cellStyleXfs>
  <cellXfs count="534">
    <xf numFmtId="0" fontId="0" fillId="0" borderId="0" xfId="0"/>
    <xf numFmtId="0" fontId="0" fillId="0" borderId="0" xfId="0" applyAlignment="1">
      <alignment vertical="center"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0" fillId="0" borderId="43" xfId="0" applyBorder="1" applyAlignment="1">
      <alignment vertical="center" wrapText="1"/>
    </xf>
    <xf numFmtId="0" fontId="0" fillId="0" borderId="44" xfId="0" applyBorder="1" applyAlignment="1">
      <alignment vertical="center" wrapText="1"/>
    </xf>
    <xf numFmtId="167" fontId="3" fillId="0" borderId="8" xfId="0" applyNumberFormat="1" applyFont="1" applyBorder="1" applyAlignment="1">
      <alignment vertical="center" wrapText="1"/>
    </xf>
    <xf numFmtId="166" fontId="3" fillId="0" borderId="4" xfId="2" applyNumberFormat="1" applyFont="1" applyBorder="1" applyAlignment="1">
      <alignment vertical="center" wrapText="1"/>
    </xf>
    <xf numFmtId="0" fontId="9" fillId="0" borderId="43" xfId="0" applyFont="1" applyBorder="1" applyAlignment="1">
      <alignment vertical="center" wrapText="1"/>
    </xf>
    <xf numFmtId="0" fontId="9" fillId="0" borderId="0" xfId="0" applyFont="1" applyAlignment="1">
      <alignment vertical="center" wrapText="1"/>
    </xf>
    <xf numFmtId="0" fontId="5" fillId="0" borderId="0" xfId="0" applyFont="1" applyAlignment="1">
      <alignment horizontal="justify" vertical="center" wrapText="1"/>
    </xf>
    <xf numFmtId="0" fontId="4" fillId="0" borderId="0" xfId="0" applyFont="1" applyAlignment="1">
      <alignment horizontal="justify" vertical="center" wrapText="1"/>
    </xf>
    <xf numFmtId="0" fontId="2" fillId="0" borderId="43"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9" fillId="0" borderId="0" xfId="0" applyFont="1" applyAlignment="1">
      <alignment horizontal="center" vertical="center" wrapText="1"/>
    </xf>
    <xf numFmtId="0" fontId="9" fillId="0" borderId="44" xfId="0" applyFont="1" applyBorder="1" applyAlignment="1">
      <alignment horizontal="center" vertical="center" wrapText="1"/>
    </xf>
    <xf numFmtId="0" fontId="13" fillId="0" borderId="0" xfId="0" applyFont="1" applyAlignment="1">
      <alignment horizontal="justify" vertical="center" wrapText="1"/>
    </xf>
    <xf numFmtId="0" fontId="2" fillId="0" borderId="7" xfId="0" applyFont="1" applyBorder="1" applyAlignment="1">
      <alignment horizontal="center" vertical="center" wrapText="1"/>
    </xf>
    <xf numFmtId="0" fontId="15" fillId="5" borderId="9" xfId="0" applyFont="1" applyFill="1" applyBorder="1" applyAlignment="1">
      <alignment horizontal="center" vertical="center" wrapText="1"/>
    </xf>
    <xf numFmtId="0" fontId="15" fillId="5" borderId="1" xfId="0" applyFont="1" applyFill="1" applyBorder="1" applyAlignment="1">
      <alignment horizontal="center" vertical="center" wrapText="1"/>
    </xf>
    <xf numFmtId="168" fontId="15" fillId="5" borderId="9" xfId="1" applyNumberFormat="1" applyFont="1" applyFill="1" applyBorder="1" applyAlignment="1">
      <alignment horizontal="center" vertical="center" wrapText="1"/>
    </xf>
    <xf numFmtId="168" fontId="15" fillId="5" borderId="1" xfId="1" applyNumberFormat="1" applyFont="1" applyFill="1" applyBorder="1" applyAlignment="1">
      <alignment horizontal="center" vertical="center" wrapText="1"/>
    </xf>
    <xf numFmtId="168" fontId="16" fillId="5" borderId="9" xfId="1" applyNumberFormat="1" applyFont="1" applyFill="1" applyBorder="1" applyAlignment="1">
      <alignment horizontal="center" vertical="center" wrapText="1"/>
    </xf>
    <xf numFmtId="166" fontId="15" fillId="5" borderId="5" xfId="2" applyNumberFormat="1" applyFont="1" applyFill="1" applyBorder="1" applyAlignment="1">
      <alignment horizontal="center" vertical="center" wrapText="1"/>
    </xf>
    <xf numFmtId="166" fontId="15" fillId="5" borderId="2" xfId="2" applyNumberFormat="1" applyFont="1" applyFill="1" applyBorder="1" applyAlignment="1">
      <alignment horizontal="center" vertical="center" wrapText="1"/>
    </xf>
    <xf numFmtId="0" fontId="6" fillId="0" borderId="10" xfId="0" applyFont="1" applyBorder="1" applyAlignment="1">
      <alignment horizontal="center" vertical="center"/>
    </xf>
    <xf numFmtId="0" fontId="17" fillId="0" borderId="11" xfId="0" applyFont="1" applyBorder="1" applyAlignment="1">
      <alignment horizontal="center"/>
    </xf>
    <xf numFmtId="0" fontId="0" fillId="0" borderId="5" xfId="0" applyBorder="1"/>
    <xf numFmtId="0" fontId="0" fillId="7" borderId="46" xfId="0" applyFill="1" applyBorder="1" applyAlignment="1">
      <alignment horizontal="center" vertical="center"/>
    </xf>
    <xf numFmtId="0" fontId="4" fillId="7" borderId="37" xfId="0" applyFont="1" applyFill="1" applyBorder="1" applyAlignment="1">
      <alignment horizontal="justify" vertical="center" wrapText="1"/>
    </xf>
    <xf numFmtId="168" fontId="0" fillId="7" borderId="37" xfId="1" applyNumberFormat="1" applyFont="1" applyFill="1" applyBorder="1"/>
    <xf numFmtId="168" fontId="0" fillId="7" borderId="46" xfId="1" applyNumberFormat="1" applyFont="1" applyFill="1" applyBorder="1"/>
    <xf numFmtId="168" fontId="0" fillId="7" borderId="25" xfId="1" applyNumberFormat="1" applyFont="1" applyFill="1" applyBorder="1"/>
    <xf numFmtId="169" fontId="7" fillId="0" borderId="48" xfId="2" applyNumberFormat="1" applyFont="1" applyBorder="1" applyAlignment="1">
      <alignment horizontal="center" wrapText="1"/>
    </xf>
    <xf numFmtId="10" fontId="0" fillId="0" borderId="49" xfId="0" applyNumberFormat="1" applyBorder="1"/>
    <xf numFmtId="10" fontId="0" fillId="0" borderId="50" xfId="0" applyNumberFormat="1" applyBorder="1"/>
    <xf numFmtId="0" fontId="0" fillId="7" borderId="13" xfId="0" applyFill="1" applyBorder="1" applyAlignment="1">
      <alignment horizontal="center" vertical="center"/>
    </xf>
    <xf numFmtId="0" fontId="4" fillId="7" borderId="35" xfId="0" applyFont="1" applyFill="1" applyBorder="1" applyAlignment="1">
      <alignment horizontal="justify" vertical="center" wrapText="1"/>
    </xf>
    <xf numFmtId="168" fontId="0" fillId="7" borderId="12" xfId="1" applyNumberFormat="1" applyFont="1" applyFill="1" applyBorder="1"/>
    <xf numFmtId="168" fontId="0" fillId="7" borderId="35" xfId="1" applyNumberFormat="1" applyFont="1" applyFill="1" applyBorder="1"/>
    <xf numFmtId="168" fontId="0" fillId="7" borderId="13" xfId="1" applyNumberFormat="1" applyFont="1" applyFill="1" applyBorder="1"/>
    <xf numFmtId="168" fontId="0" fillId="7" borderId="24" xfId="1" applyNumberFormat="1" applyFont="1" applyFill="1" applyBorder="1"/>
    <xf numFmtId="0" fontId="0" fillId="7" borderId="52" xfId="0" applyFill="1" applyBorder="1" applyAlignment="1">
      <alignment horizontal="center" vertical="center"/>
    </xf>
    <xf numFmtId="0" fontId="4" fillId="7" borderId="38" xfId="0" applyFont="1" applyFill="1" applyBorder="1" applyAlignment="1">
      <alignment horizontal="justify" vertical="center" wrapText="1"/>
    </xf>
    <xf numFmtId="168" fontId="0" fillId="7" borderId="52" xfId="1" applyNumberFormat="1" applyFont="1" applyFill="1" applyBorder="1"/>
    <xf numFmtId="168" fontId="0" fillId="7" borderId="38" xfId="1" applyNumberFormat="1" applyFont="1" applyFill="1" applyBorder="1"/>
    <xf numFmtId="168" fontId="0" fillId="7" borderId="26" xfId="1" applyNumberFormat="1" applyFont="1" applyFill="1" applyBorder="1"/>
    <xf numFmtId="0" fontId="0" fillId="0" borderId="46" xfId="0" applyBorder="1" applyAlignment="1">
      <alignment horizontal="center" vertical="center"/>
    </xf>
    <xf numFmtId="0" fontId="4" fillId="0" borderId="37" xfId="0" applyFont="1" applyBorder="1" applyAlignment="1">
      <alignment horizontal="justify" vertical="center" wrapText="1"/>
    </xf>
    <xf numFmtId="168" fontId="0" fillId="0" borderId="46" xfId="1" applyNumberFormat="1" applyFont="1" applyBorder="1"/>
    <xf numFmtId="168" fontId="0" fillId="0" borderId="37" xfId="1" applyNumberFormat="1" applyFont="1" applyBorder="1"/>
    <xf numFmtId="168" fontId="0" fillId="0" borderId="25" xfId="1" applyNumberFormat="1" applyFont="1" applyBorder="1"/>
    <xf numFmtId="0" fontId="0" fillId="0" borderId="52" xfId="0" applyBorder="1" applyAlignment="1">
      <alignment horizontal="center" vertical="center"/>
    </xf>
    <xf numFmtId="0" fontId="4" fillId="0" borderId="38" xfId="0" applyFont="1" applyBorder="1" applyAlignment="1">
      <alignment horizontal="justify" vertical="center" wrapText="1"/>
    </xf>
    <xf numFmtId="168" fontId="0" fillId="0" borderId="52" xfId="1" applyNumberFormat="1" applyFont="1" applyBorder="1"/>
    <xf numFmtId="168" fontId="0" fillId="0" borderId="38" xfId="1" applyNumberFormat="1" applyFont="1" applyBorder="1"/>
    <xf numFmtId="168" fontId="0" fillId="0" borderId="26" xfId="1" applyNumberFormat="1" applyFont="1" applyBorder="1"/>
    <xf numFmtId="0" fontId="0" fillId="0" borderId="13" xfId="0" applyBorder="1" applyAlignment="1">
      <alignment horizontal="center" vertical="center"/>
    </xf>
    <xf numFmtId="0" fontId="4" fillId="0" borderId="35" xfId="0" applyFont="1" applyBorder="1" applyAlignment="1">
      <alignment horizontal="justify" vertical="center" wrapText="1"/>
    </xf>
    <xf numFmtId="168" fontId="0" fillId="0" borderId="12" xfId="1" applyNumberFormat="1" applyFont="1" applyBorder="1"/>
    <xf numFmtId="168" fontId="0" fillId="0" borderId="35" xfId="1" applyNumberFormat="1" applyFont="1" applyBorder="1"/>
    <xf numFmtId="168" fontId="0" fillId="0" borderId="13" xfId="1" applyNumberFormat="1" applyFont="1" applyBorder="1"/>
    <xf numFmtId="168" fontId="0" fillId="0" borderId="24" xfId="1" applyNumberFormat="1" applyFont="1" applyBorder="1"/>
    <xf numFmtId="0" fontId="0" fillId="4" borderId="8" xfId="0" applyFill="1" applyBorder="1" applyAlignment="1">
      <alignment vertical="center"/>
    </xf>
    <xf numFmtId="0" fontId="0" fillId="4" borderId="9" xfId="0" applyFill="1" applyBorder="1" applyAlignment="1">
      <alignment vertical="center" wrapText="1"/>
    </xf>
    <xf numFmtId="0" fontId="0" fillId="4" borderId="9" xfId="0" applyFill="1" applyBorder="1"/>
    <xf numFmtId="168" fontId="0" fillId="4" borderId="9" xfId="1" applyNumberFormat="1" applyFont="1" applyFill="1" applyBorder="1"/>
    <xf numFmtId="168" fontId="19" fillId="4" borderId="1" xfId="1" applyNumberFormat="1" applyFont="1" applyFill="1" applyBorder="1"/>
    <xf numFmtId="168" fontId="19" fillId="4" borderId="4" xfId="1" applyNumberFormat="1" applyFont="1" applyFill="1" applyBorder="1"/>
    <xf numFmtId="0" fontId="17" fillId="0" borderId="0" xfId="0" applyFont="1" applyAlignment="1">
      <alignment horizontal="center"/>
    </xf>
    <xf numFmtId="169" fontId="7" fillId="0" borderId="14" xfId="2" applyNumberFormat="1" applyFont="1" applyBorder="1" applyAlignment="1">
      <alignment horizontal="center" wrapText="1"/>
    </xf>
    <xf numFmtId="10" fontId="0" fillId="0" borderId="14" xfId="0" applyNumberFormat="1" applyBorder="1"/>
    <xf numFmtId="168" fontId="0" fillId="7" borderId="34" xfId="1" applyNumberFormat="1" applyFont="1" applyFill="1" applyBorder="1"/>
    <xf numFmtId="168" fontId="0" fillId="0" borderId="0" xfId="0" applyNumberFormat="1" applyAlignment="1">
      <alignment vertical="center" wrapText="1"/>
    </xf>
    <xf numFmtId="168" fontId="0" fillId="0" borderId="34" xfId="1" applyNumberFormat="1" applyFont="1" applyBorder="1"/>
    <xf numFmtId="0" fontId="0" fillId="4" borderId="7" xfId="0" applyFill="1" applyBorder="1" applyAlignment="1">
      <alignment vertical="center"/>
    </xf>
    <xf numFmtId="0" fontId="0" fillId="4" borderId="41" xfId="0" applyFill="1" applyBorder="1" applyAlignment="1">
      <alignment vertical="center" wrapText="1"/>
    </xf>
    <xf numFmtId="0" fontId="0" fillId="4" borderId="41" xfId="0" applyFill="1" applyBorder="1"/>
    <xf numFmtId="168" fontId="0" fillId="4" borderId="41" xfId="1" applyNumberFormat="1" applyFont="1" applyFill="1" applyBorder="1"/>
    <xf numFmtId="168" fontId="19" fillId="4" borderId="45" xfId="1" applyNumberFormat="1" applyFont="1" applyFill="1" applyBorder="1"/>
    <xf numFmtId="168" fontId="19" fillId="4" borderId="3" xfId="1" applyNumberFormat="1" applyFont="1" applyFill="1" applyBorder="1"/>
    <xf numFmtId="0" fontId="0" fillId="0" borderId="43" xfId="0" applyBorder="1" applyAlignment="1">
      <alignment vertical="center"/>
    </xf>
    <xf numFmtId="168" fontId="0" fillId="0" borderId="0" xfId="1" applyNumberFormat="1" applyFont="1"/>
    <xf numFmtId="168" fontId="19" fillId="0" borderId="44" xfId="1" applyNumberFormat="1" applyFont="1" applyBorder="1"/>
    <xf numFmtId="0" fontId="21" fillId="5" borderId="9" xfId="0" applyFont="1" applyFill="1" applyBorder="1" applyAlignment="1">
      <alignment horizontal="center" vertical="center"/>
    </xf>
    <xf numFmtId="0" fontId="21" fillId="5" borderId="1" xfId="0" applyFont="1" applyFill="1" applyBorder="1" applyAlignment="1">
      <alignment horizontal="center" vertical="center"/>
    </xf>
    <xf numFmtId="0" fontId="24" fillId="0" borderId="17" xfId="0" applyFont="1" applyBorder="1" applyAlignment="1">
      <alignment horizontal="center" vertical="center"/>
    </xf>
    <xf numFmtId="166" fontId="24" fillId="0" borderId="35" xfId="2" applyNumberFormat="1" applyFont="1" applyBorder="1" applyAlignment="1">
      <alignment horizontal="center" vertical="center"/>
    </xf>
    <xf numFmtId="0" fontId="24" fillId="0" borderId="41" xfId="0" applyFont="1" applyBorder="1" applyAlignment="1">
      <alignment horizontal="center" vertical="center"/>
    </xf>
    <xf numFmtId="166" fontId="24" fillId="0" borderId="3" xfId="2" applyNumberFormat="1" applyFont="1" applyBorder="1" applyAlignment="1">
      <alignment horizontal="center" vertical="center"/>
    </xf>
    <xf numFmtId="0" fontId="25" fillId="5" borderId="9" xfId="0" applyFont="1" applyFill="1" applyBorder="1" applyAlignment="1">
      <alignment horizontal="center" vertical="center"/>
    </xf>
    <xf numFmtId="166" fontId="25" fillId="5" borderId="1" xfId="0" applyNumberFormat="1" applyFont="1" applyFill="1" applyBorder="1" applyAlignment="1">
      <alignment horizontal="center" vertical="center"/>
    </xf>
    <xf numFmtId="169" fontId="24" fillId="0" borderId="37" xfId="2" applyNumberFormat="1" applyFont="1" applyBorder="1" applyAlignment="1">
      <alignment vertical="center" wrapText="1"/>
    </xf>
    <xf numFmtId="169" fontId="24" fillId="0" borderId="35" xfId="2" applyNumberFormat="1" applyFont="1" applyBorder="1" applyAlignment="1">
      <alignment vertical="center" wrapText="1"/>
    </xf>
    <xf numFmtId="166" fontId="0" fillId="0" borderId="0" xfId="0" applyNumberFormat="1" applyAlignment="1">
      <alignment vertical="center" wrapText="1"/>
    </xf>
    <xf numFmtId="0" fontId="0" fillId="0" borderId="17" xfId="0" applyBorder="1" applyAlignment="1">
      <alignment vertical="center" wrapText="1"/>
    </xf>
    <xf numFmtId="0" fontId="3" fillId="0" borderId="13" xfId="0" applyFont="1" applyBorder="1" applyAlignment="1">
      <alignment horizontal="justify" vertical="center" wrapText="1"/>
    </xf>
    <xf numFmtId="0" fontId="0" fillId="0" borderId="13" xfId="0" applyBorder="1" applyAlignment="1">
      <alignment vertical="center" wrapText="1"/>
    </xf>
    <xf numFmtId="0" fontId="0" fillId="0" borderId="24" xfId="0" applyBorder="1" applyAlignment="1">
      <alignment vertical="center" wrapText="1"/>
    </xf>
    <xf numFmtId="0" fontId="0" fillId="0" borderId="25" xfId="0" applyBorder="1" applyAlignment="1">
      <alignment vertical="center" wrapText="1"/>
    </xf>
    <xf numFmtId="0" fontId="0" fillId="0" borderId="23" xfId="0" applyBorder="1" applyAlignment="1">
      <alignment vertical="center" wrapText="1"/>
    </xf>
    <xf numFmtId="0" fontId="0" fillId="0" borderId="28" xfId="0" applyBorder="1" applyAlignment="1">
      <alignment horizontal="justify" vertical="center" wrapText="1"/>
    </xf>
    <xf numFmtId="0" fontId="0" fillId="0" borderId="45"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0" fillId="0" borderId="22" xfId="0" applyBorder="1" applyAlignment="1">
      <alignment vertical="center" wrapText="1"/>
    </xf>
    <xf numFmtId="0" fontId="0" fillId="0" borderId="12" xfId="0" applyBorder="1" applyAlignment="1">
      <alignment vertical="center" wrapText="1"/>
    </xf>
    <xf numFmtId="0" fontId="26" fillId="8" borderId="8" xfId="0" applyFont="1" applyFill="1" applyBorder="1" applyAlignment="1">
      <alignment horizontal="right" vertical="center" wrapText="1"/>
    </xf>
    <xf numFmtId="0" fontId="26" fillId="8" borderId="7" xfId="0" applyFont="1" applyFill="1" applyBorder="1" applyAlignment="1">
      <alignment horizontal="right" vertical="center"/>
    </xf>
    <xf numFmtId="0" fontId="23" fillId="0" borderId="45" xfId="0" applyFont="1" applyBorder="1" applyAlignment="1">
      <alignment horizontal="center" vertical="center" wrapText="1"/>
    </xf>
    <xf numFmtId="9" fontId="23" fillId="0" borderId="45" xfId="0" applyNumberFormat="1" applyFont="1" applyBorder="1" applyAlignment="1">
      <alignment horizontal="center" vertical="center" wrapText="1"/>
    </xf>
    <xf numFmtId="0" fontId="3" fillId="0" borderId="1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24" xfId="0" applyFont="1" applyBorder="1" applyAlignment="1">
      <alignment horizontal="center" vertical="center" wrapText="1"/>
    </xf>
    <xf numFmtId="0" fontId="0" fillId="0" borderId="18" xfId="0" applyBorder="1" applyAlignment="1">
      <alignment vertical="center" wrapText="1"/>
    </xf>
    <xf numFmtId="0" fontId="0" fillId="0" borderId="52" xfId="0" applyBorder="1" applyAlignment="1">
      <alignment vertical="center" wrapText="1"/>
    </xf>
    <xf numFmtId="0" fontId="0" fillId="0" borderId="26" xfId="0" applyBorder="1" applyAlignment="1">
      <alignment vertical="center" wrapText="1"/>
    </xf>
    <xf numFmtId="0" fontId="2" fillId="0" borderId="10" xfId="0" applyFont="1" applyBorder="1" applyAlignment="1">
      <alignment vertical="center" wrapText="1"/>
    </xf>
    <xf numFmtId="0" fontId="5" fillId="0" borderId="17" xfId="0" applyFont="1" applyBorder="1" applyAlignment="1">
      <alignment vertical="center" wrapText="1"/>
    </xf>
    <xf numFmtId="0" fontId="5" fillId="0" borderId="18" xfId="0" applyFont="1" applyBorder="1" applyAlignment="1">
      <alignment vertical="center" wrapText="1"/>
    </xf>
    <xf numFmtId="0" fontId="0" fillId="0" borderId="7" xfId="0" applyBorder="1" applyAlignment="1">
      <alignment vertical="center" wrapText="1"/>
    </xf>
    <xf numFmtId="0" fontId="0" fillId="0" borderId="41" xfId="0" applyBorder="1" applyAlignment="1">
      <alignment vertical="center" wrapText="1"/>
    </xf>
    <xf numFmtId="0" fontId="0" fillId="0" borderId="0" xfId="0" applyAlignment="1">
      <alignment horizontal="justify" vertical="center" wrapText="1"/>
    </xf>
    <xf numFmtId="0" fontId="13" fillId="0" borderId="11" xfId="0" applyFont="1" applyBorder="1" applyAlignment="1">
      <alignment horizontal="justify" vertical="center" wrapText="1"/>
    </xf>
    <xf numFmtId="0" fontId="0" fillId="0" borderId="5" xfId="0" applyBorder="1" applyAlignment="1">
      <alignment vertical="center" wrapText="1"/>
    </xf>
    <xf numFmtId="0" fontId="35" fillId="0" borderId="43" xfId="0" applyFont="1" applyBorder="1" applyAlignment="1">
      <alignment horizontal="justify" vertical="center" wrapText="1"/>
    </xf>
    <xf numFmtId="0" fontId="35" fillId="0" borderId="22" xfId="0" applyFont="1" applyBorder="1" applyAlignment="1">
      <alignment horizontal="justify" vertical="center" wrapText="1"/>
    </xf>
    <xf numFmtId="0" fontId="35" fillId="0" borderId="7" xfId="0" applyFont="1" applyBorder="1" applyAlignment="1">
      <alignment horizontal="justify" vertical="center" wrapText="1"/>
    </xf>
    <xf numFmtId="0" fontId="4" fillId="0" borderId="1" xfId="0" applyFont="1" applyBorder="1" applyAlignment="1">
      <alignment horizontal="center" vertical="center"/>
    </xf>
    <xf numFmtId="0" fontId="0" fillId="0" borderId="27" xfId="0" applyBorder="1" applyAlignment="1">
      <alignment horizontal="justify" vertical="center" wrapText="1"/>
    </xf>
    <xf numFmtId="0" fontId="0" fillId="0" borderId="15" xfId="0" applyBorder="1" applyAlignment="1">
      <alignment horizontal="justify" vertical="center" wrapText="1"/>
    </xf>
    <xf numFmtId="0" fontId="4" fillId="0" borderId="11" xfId="0" applyFont="1" applyBorder="1" applyAlignment="1">
      <alignment horizontal="justify" vertical="center" wrapText="1"/>
    </xf>
    <xf numFmtId="0" fontId="2" fillId="0" borderId="22" xfId="0" applyFont="1" applyBorder="1" applyAlignment="1">
      <alignment vertical="center" wrapText="1"/>
    </xf>
    <xf numFmtId="0" fontId="2" fillId="0" borderId="17" xfId="0" applyFont="1" applyBorder="1" applyAlignment="1">
      <alignment vertical="center" wrapText="1"/>
    </xf>
    <xf numFmtId="0" fontId="6" fillId="0" borderId="43" xfId="0" applyFont="1" applyBorder="1" applyAlignment="1">
      <alignment horizontal="center" vertical="center"/>
    </xf>
    <xf numFmtId="0" fontId="0" fillId="0" borderId="44" xfId="0" applyBorder="1"/>
    <xf numFmtId="169" fontId="7" fillId="0" borderId="0" xfId="2" applyNumberFormat="1" applyFont="1" applyAlignment="1">
      <alignment horizontal="center" wrapText="1"/>
    </xf>
    <xf numFmtId="10" fontId="0" fillId="0" borderId="0" xfId="0" applyNumberFormat="1"/>
    <xf numFmtId="0" fontId="43" fillId="5" borderId="9" xfId="0" applyFont="1" applyFill="1" applyBorder="1" applyAlignment="1">
      <alignment horizontal="center" vertical="center" wrapText="1"/>
    </xf>
    <xf numFmtId="0" fontId="6" fillId="0" borderId="0" xfId="0" applyFont="1"/>
    <xf numFmtId="0" fontId="44" fillId="5" borderId="9" xfId="0" applyFont="1" applyFill="1" applyBorder="1" applyAlignment="1">
      <alignment horizontal="center" vertical="center" wrapText="1"/>
    </xf>
    <xf numFmtId="0" fontId="24" fillId="0" borderId="27" xfId="0" applyFont="1" applyBorder="1" applyAlignment="1">
      <alignment horizontal="center" vertical="center"/>
    </xf>
    <xf numFmtId="169" fontId="24" fillId="0" borderId="2" xfId="2" applyNumberFormat="1" applyFont="1" applyBorder="1" applyAlignment="1">
      <alignment vertical="center" wrapText="1"/>
    </xf>
    <xf numFmtId="0" fontId="25" fillId="5" borderId="8" xfId="0" applyFont="1" applyFill="1" applyBorder="1" applyAlignment="1">
      <alignment horizontal="center" vertical="center"/>
    </xf>
    <xf numFmtId="0" fontId="38" fillId="0" borderId="1" xfId="0" applyFont="1" applyBorder="1" applyAlignment="1">
      <alignment vertical="center"/>
    </xf>
    <xf numFmtId="166" fontId="39" fillId="0" borderId="1" xfId="2" applyNumberFormat="1" applyFont="1" applyBorder="1" applyAlignment="1">
      <alignment horizontal="center" vertical="center" wrapText="1"/>
    </xf>
    <xf numFmtId="166" fontId="1" fillId="0" borderId="1" xfId="2" applyNumberFormat="1" applyBorder="1" applyAlignment="1">
      <alignment horizontal="center" vertical="center"/>
    </xf>
    <xf numFmtId="0" fontId="36" fillId="5" borderId="2" xfId="0" applyFont="1" applyFill="1" applyBorder="1" applyAlignment="1">
      <alignment horizontal="center" vertical="center" wrapText="1"/>
    </xf>
    <xf numFmtId="168" fontId="1" fillId="0" borderId="0" xfId="1" applyNumberFormat="1"/>
    <xf numFmtId="166" fontId="40" fillId="0" borderId="4" xfId="2" applyNumberFormat="1" applyFont="1" applyBorder="1" applyAlignment="1">
      <alignment vertical="center" wrapText="1"/>
    </xf>
    <xf numFmtId="0" fontId="45" fillId="0" borderId="45" xfId="0" applyFont="1" applyBorder="1" applyAlignment="1">
      <alignment horizontal="center" vertical="center" wrapText="1"/>
    </xf>
    <xf numFmtId="0" fontId="0" fillId="0" borderId="44" xfId="0" applyBorder="1" applyAlignment="1">
      <alignment horizontal="justify" vertical="center" wrapText="1"/>
    </xf>
    <xf numFmtId="0" fontId="11" fillId="0" borderId="0" xfId="0" applyFont="1" applyAlignment="1">
      <alignment horizontal="justify" vertical="center" wrapText="1"/>
    </xf>
    <xf numFmtId="0" fontId="0" fillId="0" borderId="43" xfId="0" applyBorder="1" applyAlignment="1">
      <alignment horizontal="justify" vertical="center" wrapText="1"/>
    </xf>
    <xf numFmtId="0" fontId="22" fillId="8" borderId="8" xfId="0" applyFont="1" applyFill="1" applyBorder="1" applyAlignment="1">
      <alignment horizontal="justify" vertical="center" wrapText="1"/>
    </xf>
    <xf numFmtId="0" fontId="22" fillId="8" borderId="9" xfId="0" applyFont="1" applyFill="1" applyBorder="1" applyAlignment="1">
      <alignment horizontal="justify" vertical="center" wrapText="1"/>
    </xf>
    <xf numFmtId="0" fontId="22" fillId="8" borderId="4" xfId="0" applyFont="1" applyFill="1" applyBorder="1" applyAlignment="1">
      <alignment horizontal="justify" vertical="center" wrapText="1"/>
    </xf>
    <xf numFmtId="0" fontId="0" fillId="0" borderId="12" xfId="0" applyBorder="1" applyAlignment="1">
      <alignment horizontal="justify" vertical="center" wrapText="1"/>
    </xf>
    <xf numFmtId="0" fontId="0" fillId="0" borderId="23" xfId="0" applyBorder="1" applyAlignment="1">
      <alignment horizontal="justify" vertical="center" wrapText="1"/>
    </xf>
    <xf numFmtId="0" fontId="0" fillId="0" borderId="41" xfId="0" applyBorder="1" applyAlignment="1">
      <alignment horizontal="justify" vertical="center" wrapText="1"/>
    </xf>
    <xf numFmtId="0" fontId="0" fillId="0" borderId="45" xfId="0" applyBorder="1" applyAlignment="1">
      <alignment horizontal="justify" vertical="center" wrapText="1"/>
    </xf>
    <xf numFmtId="0" fontId="28" fillId="5" borderId="5" xfId="0" applyFont="1" applyFill="1" applyBorder="1" applyAlignment="1">
      <alignment horizontal="center" vertical="center" wrapText="1"/>
    </xf>
    <xf numFmtId="0" fontId="28" fillId="5" borderId="45" xfId="0" applyFont="1" applyFill="1" applyBorder="1" applyAlignment="1">
      <alignment horizontal="center" vertical="center" wrapText="1"/>
    </xf>
    <xf numFmtId="0" fontId="29" fillId="0" borderId="3" xfId="0" applyFont="1" applyBorder="1" applyAlignment="1">
      <alignment horizontal="center" vertical="center" wrapText="1"/>
    </xf>
    <xf numFmtId="0" fontId="2" fillId="0" borderId="43" xfId="0" applyFont="1" applyBorder="1" applyAlignment="1">
      <alignment horizontal="justify" vertical="center" wrapText="1"/>
    </xf>
    <xf numFmtId="0" fontId="0" fillId="0" borderId="24" xfId="0" applyBorder="1" applyAlignment="1">
      <alignment horizontal="justify" vertical="center" wrapText="1"/>
    </xf>
    <xf numFmtId="0" fontId="4" fillId="0" borderId="13" xfId="0" applyFont="1" applyBorder="1" applyAlignment="1">
      <alignment horizontal="justify" vertical="center" wrapText="1"/>
    </xf>
    <xf numFmtId="0" fontId="4" fillId="0" borderId="52" xfId="0" applyFont="1" applyBorder="1" applyAlignment="1">
      <alignment horizontal="justify" vertical="center" wrapText="1"/>
    </xf>
    <xf numFmtId="0" fontId="3" fillId="0" borderId="0" xfId="0" applyFont="1" applyAlignment="1">
      <alignment horizontal="justify" vertical="center" wrapText="1"/>
    </xf>
    <xf numFmtId="0" fontId="2" fillId="0" borderId="7" xfId="0" applyFont="1" applyBorder="1" applyAlignment="1">
      <alignment horizontal="justify" vertical="center" wrapText="1"/>
    </xf>
    <xf numFmtId="0" fontId="2" fillId="0" borderId="41" xfId="0" applyFont="1" applyBorder="1" applyAlignment="1">
      <alignment horizontal="justify" vertical="center" wrapText="1"/>
    </xf>
    <xf numFmtId="0" fontId="4" fillId="0" borderId="12" xfId="0" applyFont="1" applyBorder="1" applyAlignment="1">
      <alignment horizontal="justify" vertical="center" wrapText="1"/>
    </xf>
    <xf numFmtId="0" fontId="52" fillId="0" borderId="14" xfId="0" applyFont="1" applyBorder="1" applyAlignment="1">
      <alignment vertical="center" wrapText="1"/>
    </xf>
    <xf numFmtId="0" fontId="52" fillId="0" borderId="14" xfId="0" applyFont="1" applyBorder="1" applyAlignment="1">
      <alignment horizontal="center" vertical="center" wrapText="1"/>
    </xf>
    <xf numFmtId="0" fontId="48" fillId="9" borderId="0" xfId="0" applyFont="1" applyFill="1" applyAlignment="1">
      <alignment wrapText="1"/>
    </xf>
    <xf numFmtId="0" fontId="47" fillId="0" borderId="0" xfId="0" applyFont="1" applyFill="1" applyBorder="1" applyAlignment="1">
      <alignment wrapText="1"/>
    </xf>
    <xf numFmtId="0" fontId="48" fillId="9" borderId="14" xfId="0" applyFont="1" applyFill="1" applyBorder="1" applyAlignment="1">
      <alignment wrapText="1"/>
    </xf>
    <xf numFmtId="0" fontId="48" fillId="9" borderId="29" xfId="0" applyFont="1" applyFill="1" applyBorder="1" applyAlignment="1">
      <alignment wrapText="1"/>
    </xf>
    <xf numFmtId="0" fontId="49" fillId="9" borderId="19" xfId="0" applyFont="1" applyFill="1" applyBorder="1" applyAlignment="1">
      <alignment horizontal="center" wrapText="1"/>
    </xf>
    <xf numFmtId="0" fontId="48" fillId="9" borderId="21" xfId="0" applyFont="1" applyFill="1" applyBorder="1" applyAlignment="1">
      <alignment horizontal="center" wrapText="1"/>
    </xf>
    <xf numFmtId="0" fontId="48" fillId="9" borderId="48" xfId="0" applyFont="1" applyFill="1" applyBorder="1" applyAlignment="1">
      <alignment horizontal="center" wrapText="1"/>
    </xf>
    <xf numFmtId="0" fontId="48" fillId="9" borderId="0" xfId="0" applyFont="1" applyFill="1" applyBorder="1" applyAlignment="1">
      <alignment wrapText="1"/>
    </xf>
    <xf numFmtId="14" fontId="48" fillId="10" borderId="19" xfId="0" applyNumberFormat="1" applyFont="1" applyFill="1" applyBorder="1" applyAlignment="1">
      <alignment wrapText="1"/>
    </xf>
    <xf numFmtId="14" fontId="48" fillId="10" borderId="20" xfId="0" applyNumberFormat="1" applyFont="1" applyFill="1" applyBorder="1" applyAlignment="1">
      <alignment wrapText="1"/>
    </xf>
    <xf numFmtId="0" fontId="48" fillId="10" borderId="20" xfId="0" applyFont="1" applyFill="1" applyBorder="1" applyAlignment="1">
      <alignment wrapText="1"/>
    </xf>
    <xf numFmtId="0" fontId="48" fillId="10" borderId="20" xfId="0" applyFont="1" applyFill="1" applyBorder="1" applyAlignment="1">
      <alignment horizontal="center" wrapText="1"/>
    </xf>
    <xf numFmtId="14" fontId="48" fillId="10" borderId="20" xfId="0" applyNumberFormat="1" applyFont="1" applyFill="1" applyBorder="1" applyAlignment="1">
      <alignment horizontal="center" wrapText="1"/>
    </xf>
    <xf numFmtId="0" fontId="48" fillId="10" borderId="39" xfId="0" applyFont="1" applyFill="1" applyBorder="1" applyAlignment="1">
      <alignment horizontal="center" wrapText="1"/>
    </xf>
    <xf numFmtId="14" fontId="48" fillId="10" borderId="21" xfId="0" applyNumberFormat="1" applyFont="1" applyFill="1" applyBorder="1" applyAlignment="1">
      <alignment wrapText="1"/>
    </xf>
    <xf numFmtId="14" fontId="48" fillId="10" borderId="14" xfId="0" applyNumberFormat="1" applyFont="1" applyFill="1" applyBorder="1" applyAlignment="1">
      <alignment wrapText="1"/>
    </xf>
    <xf numFmtId="0" fontId="48" fillId="10" borderId="14" xfId="0" applyFont="1" applyFill="1" applyBorder="1" applyAlignment="1">
      <alignment wrapText="1"/>
    </xf>
    <xf numFmtId="0" fontId="48" fillId="10" borderId="14" xfId="0" applyFont="1" applyFill="1" applyBorder="1" applyAlignment="1">
      <alignment horizontal="center" wrapText="1"/>
    </xf>
    <xf numFmtId="14" fontId="48" fillId="10" borderId="14" xfId="0" applyNumberFormat="1" applyFont="1" applyFill="1" applyBorder="1" applyAlignment="1">
      <alignment horizontal="center" wrapText="1"/>
    </xf>
    <xf numFmtId="0" fontId="48" fillId="10" borderId="29" xfId="0" applyFont="1" applyFill="1" applyBorder="1" applyAlignment="1">
      <alignment horizontal="center" wrapText="1"/>
    </xf>
    <xf numFmtId="14" fontId="48" fillId="11" borderId="14" xfId="0" applyNumberFormat="1" applyFont="1" applyFill="1" applyBorder="1" applyAlignment="1">
      <alignment horizontal="center" wrapText="1"/>
    </xf>
    <xf numFmtId="0" fontId="48" fillId="11" borderId="29" xfId="0" applyFont="1" applyFill="1" applyBorder="1" applyAlignment="1">
      <alignment horizontal="center" wrapText="1"/>
    </xf>
    <xf numFmtId="14" fontId="48" fillId="11" borderId="21" xfId="0" applyNumberFormat="1" applyFont="1" applyFill="1" applyBorder="1" applyAlignment="1">
      <alignment wrapText="1"/>
    </xf>
    <xf numFmtId="14" fontId="48" fillId="11" borderId="14" xfId="0" applyNumberFormat="1" applyFont="1" applyFill="1" applyBorder="1" applyAlignment="1">
      <alignment wrapText="1"/>
    </xf>
    <xf numFmtId="0" fontId="48" fillId="11" borderId="14" xfId="0" applyFont="1" applyFill="1" applyBorder="1" applyAlignment="1">
      <alignment wrapText="1"/>
    </xf>
    <xf numFmtId="0" fontId="48" fillId="9" borderId="14" xfId="0" applyFont="1" applyFill="1" applyBorder="1" applyAlignment="1">
      <alignment horizontal="center" wrapText="1"/>
    </xf>
    <xf numFmtId="14" fontId="48" fillId="12" borderId="14" xfId="0" applyNumberFormat="1" applyFont="1" applyFill="1" applyBorder="1" applyAlignment="1">
      <alignment horizontal="center" wrapText="1"/>
    </xf>
    <xf numFmtId="0" fontId="48" fillId="12" borderId="29" xfId="0" applyFont="1" applyFill="1" applyBorder="1" applyAlignment="1">
      <alignment horizontal="center" wrapText="1"/>
    </xf>
    <xf numFmtId="14" fontId="48" fillId="12" borderId="21" xfId="0" applyNumberFormat="1" applyFont="1" applyFill="1" applyBorder="1" applyAlignment="1">
      <alignment wrapText="1"/>
    </xf>
    <xf numFmtId="14" fontId="48" fillId="12" borderId="14" xfId="0" applyNumberFormat="1" applyFont="1" applyFill="1" applyBorder="1" applyAlignment="1">
      <alignment wrapText="1"/>
    </xf>
    <xf numFmtId="0" fontId="48" fillId="12" borderId="14" xfId="0" applyFont="1" applyFill="1" applyBorder="1" applyAlignment="1">
      <alignment wrapText="1"/>
    </xf>
    <xf numFmtId="0" fontId="48" fillId="9" borderId="29" xfId="0" applyFont="1" applyFill="1" applyBorder="1" applyAlignment="1">
      <alignment horizontal="center" wrapText="1"/>
    </xf>
    <xf numFmtId="14" fontId="48" fillId="9" borderId="48" xfId="0" applyNumberFormat="1" applyFont="1" applyFill="1" applyBorder="1" applyAlignment="1">
      <alignment wrapText="1"/>
    </xf>
    <xf numFmtId="14" fontId="48" fillId="9" borderId="49" xfId="0" applyNumberFormat="1" applyFont="1" applyFill="1" applyBorder="1" applyAlignment="1">
      <alignment wrapText="1"/>
    </xf>
    <xf numFmtId="0" fontId="48" fillId="9" borderId="49" xfId="0" applyFont="1" applyFill="1" applyBorder="1" applyAlignment="1">
      <alignment wrapText="1"/>
    </xf>
    <xf numFmtId="0" fontId="48" fillId="9" borderId="49" xfId="0" applyFont="1" applyFill="1" applyBorder="1" applyAlignment="1">
      <alignment horizontal="center" wrapText="1"/>
    </xf>
    <xf numFmtId="0" fontId="48" fillId="9" borderId="57" xfId="0" applyFont="1" applyFill="1" applyBorder="1" applyAlignment="1">
      <alignment horizontal="center" wrapText="1"/>
    </xf>
    <xf numFmtId="0" fontId="54" fillId="8" borderId="14" xfId="0" applyFont="1" applyFill="1" applyBorder="1" applyAlignment="1">
      <alignment horizontal="center" vertical="center" wrapText="1"/>
    </xf>
    <xf numFmtId="0" fontId="48" fillId="9" borderId="0" xfId="0" applyFont="1" applyFill="1" applyAlignment="1">
      <alignment vertical="center" wrapText="1"/>
    </xf>
    <xf numFmtId="165" fontId="47" fillId="0" borderId="0" xfId="2" applyFont="1" applyFill="1" applyBorder="1" applyAlignment="1">
      <alignment vertical="center" wrapText="1"/>
    </xf>
    <xf numFmtId="166" fontId="47" fillId="0" borderId="0" xfId="2" applyNumberFormat="1" applyFont="1" applyFill="1" applyBorder="1" applyAlignment="1">
      <alignment vertical="center" wrapText="1"/>
    </xf>
    <xf numFmtId="165" fontId="47" fillId="0" borderId="0" xfId="2" applyNumberFormat="1" applyFont="1" applyFill="1" applyBorder="1" applyAlignment="1">
      <alignment vertical="center" wrapText="1"/>
    </xf>
    <xf numFmtId="170" fontId="47" fillId="0" borderId="0" xfId="2" applyNumberFormat="1" applyFont="1" applyFill="1" applyBorder="1" applyAlignment="1">
      <alignment vertical="center" wrapText="1"/>
    </xf>
    <xf numFmtId="165" fontId="47" fillId="0" borderId="0" xfId="0" applyNumberFormat="1" applyFont="1" applyFill="1" applyBorder="1" applyAlignment="1">
      <alignment vertical="center" wrapText="1"/>
    </xf>
    <xf numFmtId="0" fontId="54" fillId="8" borderId="14" xfId="0" applyFont="1" applyFill="1" applyBorder="1" applyAlignment="1">
      <alignment vertical="center" wrapText="1"/>
    </xf>
    <xf numFmtId="0" fontId="5" fillId="0" borderId="17"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24" xfId="0" applyFont="1" applyBorder="1" applyAlignment="1">
      <alignment horizontal="justify" vertical="center" wrapText="1"/>
    </xf>
    <xf numFmtId="0" fontId="5" fillId="0" borderId="7" xfId="0" applyFont="1" applyBorder="1" applyAlignment="1">
      <alignment horizontal="justify" vertical="center" wrapText="1"/>
    </xf>
    <xf numFmtId="0" fontId="5" fillId="0" borderId="41" xfId="0" applyFont="1" applyBorder="1" applyAlignment="1">
      <alignment horizontal="justify" vertical="center" wrapText="1"/>
    </xf>
    <xf numFmtId="0" fontId="5" fillId="0" borderId="45" xfId="0" applyFont="1" applyBorder="1" applyAlignment="1">
      <alignment horizontal="justify" vertical="center" wrapText="1"/>
    </xf>
    <xf numFmtId="0" fontId="5" fillId="0" borderId="52" xfId="0" applyFont="1" applyBorder="1" applyAlignment="1">
      <alignment horizontal="justify" vertical="center" wrapText="1"/>
    </xf>
    <xf numFmtId="0" fontId="5" fillId="0" borderId="26" xfId="0" applyFont="1" applyBorder="1" applyAlignment="1">
      <alignment horizontal="justify" vertical="center" wrapText="1"/>
    </xf>
    <xf numFmtId="0" fontId="5" fillId="0" borderId="22"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12" xfId="0" applyFont="1" applyBorder="1" applyAlignment="1">
      <alignment horizontal="justify" vertical="center" wrapText="1"/>
    </xf>
    <xf numFmtId="0" fontId="5" fillId="0" borderId="23" xfId="0" applyFont="1" applyBorder="1" applyAlignment="1">
      <alignment horizontal="justify" vertical="center" wrapText="1"/>
    </xf>
    <xf numFmtId="0" fontId="2" fillId="0" borderId="22" xfId="0" applyFont="1" applyBorder="1" applyAlignment="1">
      <alignment horizontal="justify" vertical="center" wrapText="1"/>
    </xf>
    <xf numFmtId="0" fontId="2" fillId="0" borderId="12" xfId="0" applyFont="1" applyBorder="1" applyAlignment="1">
      <alignment horizontal="justify" vertical="center" wrapText="1"/>
    </xf>
    <xf numFmtId="0" fontId="0" fillId="0" borderId="12" xfId="0" applyBorder="1" applyAlignment="1">
      <alignment horizontal="justify" vertical="center" wrapText="1"/>
    </xf>
    <xf numFmtId="0" fontId="0" fillId="0" borderId="23" xfId="0" applyBorder="1" applyAlignment="1">
      <alignment horizontal="justify" vertical="center" wrapText="1"/>
    </xf>
    <xf numFmtId="0" fontId="2" fillId="0" borderId="10" xfId="0" applyFont="1" applyBorder="1" applyAlignment="1">
      <alignment horizontal="justify" vertical="center" wrapText="1"/>
    </xf>
    <xf numFmtId="0" fontId="2" fillId="0" borderId="11" xfId="0" applyFont="1" applyBorder="1" applyAlignment="1">
      <alignment horizontal="justify" vertical="center" wrapText="1"/>
    </xf>
    <xf numFmtId="0" fontId="0" fillId="0" borderId="11" xfId="0" applyBorder="1" applyAlignment="1">
      <alignment horizontal="center" vertical="center" wrapText="1"/>
    </xf>
    <xf numFmtId="0" fontId="0" fillId="0" borderId="5" xfId="0" applyBorder="1" applyAlignment="1">
      <alignment horizontal="center" vertical="center" wrapText="1"/>
    </xf>
    <xf numFmtId="0" fontId="0" fillId="0" borderId="43" xfId="0" applyBorder="1" applyAlignment="1">
      <alignment horizontal="center" vertical="center" wrapText="1"/>
    </xf>
    <xf numFmtId="0" fontId="0" fillId="0" borderId="0" xfId="0" applyAlignment="1">
      <alignment horizontal="center" vertical="center" wrapText="1"/>
    </xf>
    <xf numFmtId="0" fontId="0" fillId="0" borderId="44"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5" xfId="0" applyBorder="1" applyAlignment="1">
      <alignment horizontal="center" vertical="center" wrapText="1"/>
    </xf>
    <xf numFmtId="0" fontId="2" fillId="0" borderId="5" xfId="0" applyFont="1" applyBorder="1" applyAlignment="1">
      <alignment horizontal="justify" vertical="center" wrapText="1"/>
    </xf>
    <xf numFmtId="0" fontId="2" fillId="0" borderId="43" xfId="0" applyFont="1" applyBorder="1" applyAlignment="1">
      <alignment horizontal="justify" vertical="center" wrapText="1"/>
    </xf>
    <xf numFmtId="0" fontId="2" fillId="0" borderId="0" xfId="0" applyFont="1" applyAlignment="1">
      <alignment horizontal="justify" vertical="center" wrapText="1"/>
    </xf>
    <xf numFmtId="0" fontId="0" fillId="0" borderId="0" xfId="0" applyAlignment="1">
      <alignment horizontal="justify" vertical="center" wrapText="1"/>
    </xf>
    <xf numFmtId="0" fontId="0" fillId="0" borderId="44" xfId="0" applyBorder="1" applyAlignment="1">
      <alignment horizontal="justify" vertical="center" wrapText="1"/>
    </xf>
    <xf numFmtId="0" fontId="2" fillId="0" borderId="27" xfId="0" applyFont="1" applyBorder="1" applyAlignment="1">
      <alignment horizontal="justify" vertical="center" wrapText="1"/>
    </xf>
    <xf numFmtId="0" fontId="2" fillId="0" borderId="15" xfId="0" applyFont="1" applyBorder="1" applyAlignment="1">
      <alignment horizontal="justify" vertical="center" wrapText="1"/>
    </xf>
    <xf numFmtId="0" fontId="2" fillId="0" borderId="28" xfId="0" applyFont="1" applyBorder="1" applyAlignment="1">
      <alignment horizontal="justify" vertical="center" wrapText="1"/>
    </xf>
    <xf numFmtId="0" fontId="0" fillId="0" borderId="43" xfId="0" applyBorder="1" applyAlignment="1">
      <alignment horizontal="justify" vertical="center" wrapText="1"/>
    </xf>
    <xf numFmtId="0" fontId="29" fillId="0" borderId="2" xfId="0" applyFont="1" applyBorder="1" applyAlignment="1">
      <alignment horizontal="center" vertical="center" wrapText="1"/>
    </xf>
    <xf numFmtId="0" fontId="29" fillId="0" borderId="6" xfId="0" applyFont="1" applyBorder="1" applyAlignment="1">
      <alignment horizontal="center" vertical="center" wrapText="1"/>
    </xf>
    <xf numFmtId="0" fontId="29" fillId="0" borderId="3" xfId="0" applyFont="1" applyBorder="1" applyAlignment="1">
      <alignment horizontal="center" vertical="center" wrapText="1"/>
    </xf>
    <xf numFmtId="0" fontId="27" fillId="0" borderId="10"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43" xfId="0" applyFont="1" applyBorder="1" applyAlignment="1">
      <alignment horizontal="center" vertical="center" wrapText="1"/>
    </xf>
    <xf numFmtId="0" fontId="27" fillId="0" borderId="0" xfId="0" applyFont="1" applyAlignment="1">
      <alignment horizontal="center" vertical="center" wrapText="1"/>
    </xf>
    <xf numFmtId="0" fontId="27" fillId="0" borderId="44"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41" xfId="0" applyFont="1" applyBorder="1" applyAlignment="1">
      <alignment horizontal="center" vertical="center" wrapText="1"/>
    </xf>
    <xf numFmtId="0" fontId="27" fillId="0" borderId="45"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3" xfId="0" applyFont="1" applyBorder="1" applyAlignment="1">
      <alignment horizontal="center" vertical="center" wrapText="1"/>
    </xf>
    <xf numFmtId="0" fontId="0" fillId="0" borderId="22" xfId="0" applyBorder="1" applyAlignment="1">
      <alignment horizontal="justify" vertical="center" wrapText="1"/>
    </xf>
    <xf numFmtId="0" fontId="27" fillId="0" borderId="48" xfId="0" applyFont="1" applyBorder="1" applyAlignment="1">
      <alignment horizontal="justify" vertical="center" wrapText="1"/>
    </xf>
    <xf numFmtId="0" fontId="27" fillId="0" borderId="49" xfId="0" applyFont="1" applyBorder="1" applyAlignment="1">
      <alignment horizontal="justify" vertical="center" wrapText="1"/>
    </xf>
    <xf numFmtId="0" fontId="27" fillId="0" borderId="50" xfId="0" applyFont="1" applyBorder="1" applyAlignment="1">
      <alignment horizontal="justify" vertical="center" wrapText="1"/>
    </xf>
    <xf numFmtId="0" fontId="28" fillId="5" borderId="2" xfId="0" applyFont="1" applyFill="1" applyBorder="1" applyAlignment="1">
      <alignment horizontal="center" vertical="center" wrapText="1"/>
    </xf>
    <xf numFmtId="0" fontId="28" fillId="5" borderId="3" xfId="0" applyFont="1" applyFill="1" applyBorder="1" applyAlignment="1">
      <alignment horizontal="center" vertical="center" wrapText="1"/>
    </xf>
    <xf numFmtId="0" fontId="28" fillId="5" borderId="10" xfId="0" applyFont="1" applyFill="1" applyBorder="1" applyAlignment="1">
      <alignment horizontal="center" vertical="center" wrapText="1"/>
    </xf>
    <xf numFmtId="0" fontId="28" fillId="5" borderId="11" xfId="0" applyFont="1" applyFill="1" applyBorder="1" applyAlignment="1">
      <alignment horizontal="center" vertical="center" wrapText="1"/>
    </xf>
    <xf numFmtId="0" fontId="28" fillId="5" borderId="5" xfId="0" applyFont="1" applyFill="1" applyBorder="1" applyAlignment="1">
      <alignment horizontal="center" vertical="center" wrapText="1"/>
    </xf>
    <xf numFmtId="0" fontId="28" fillId="5" borderId="7" xfId="0" applyFont="1" applyFill="1" applyBorder="1" applyAlignment="1">
      <alignment horizontal="center" vertical="center" wrapText="1"/>
    </xf>
    <xf numFmtId="0" fontId="28" fillId="5" borderId="41" xfId="0" applyFont="1" applyFill="1" applyBorder="1" applyAlignment="1">
      <alignment horizontal="center" vertical="center" wrapText="1"/>
    </xf>
    <xf numFmtId="0" fontId="28" fillId="5" borderId="45" xfId="0" applyFont="1" applyFill="1" applyBorder="1" applyAlignment="1">
      <alignment horizontal="center" vertical="center" wrapText="1"/>
    </xf>
    <xf numFmtId="0" fontId="27" fillId="0" borderId="8" xfId="0" applyFont="1" applyBorder="1" applyAlignment="1">
      <alignment horizontal="center" vertical="center" wrapText="1"/>
    </xf>
    <xf numFmtId="0" fontId="27" fillId="0" borderId="9" xfId="0" applyFont="1" applyBorder="1" applyAlignment="1">
      <alignment horizontal="center" vertical="center" wrapText="1"/>
    </xf>
    <xf numFmtId="0" fontId="27" fillId="0" borderId="4" xfId="0" applyFont="1" applyBorder="1" applyAlignment="1">
      <alignment horizontal="center" vertical="center" wrapText="1"/>
    </xf>
    <xf numFmtId="9" fontId="23" fillId="0" borderId="9" xfId="0" applyNumberFormat="1" applyFont="1" applyBorder="1" applyAlignment="1">
      <alignment horizontal="center" vertical="center" wrapText="1"/>
    </xf>
    <xf numFmtId="9" fontId="23" fillId="0" borderId="4" xfId="0" applyNumberFormat="1" applyFont="1" applyBorder="1" applyAlignment="1">
      <alignment horizontal="center" vertical="center" wrapText="1"/>
    </xf>
    <xf numFmtId="0" fontId="27" fillId="0" borderId="21" xfId="0" applyFont="1" applyBorder="1" applyAlignment="1">
      <alignment horizontal="justify" vertical="center" wrapText="1"/>
    </xf>
    <xf numFmtId="0" fontId="27" fillId="0" borderId="14" xfId="0" applyFont="1" applyBorder="1" applyAlignment="1">
      <alignment horizontal="justify" vertical="center" wrapText="1"/>
    </xf>
    <xf numFmtId="0" fontId="27" fillId="0" borderId="51" xfId="0" applyFont="1" applyBorder="1" applyAlignment="1">
      <alignment horizontal="justify" vertical="center" wrapText="1"/>
    </xf>
    <xf numFmtId="0" fontId="0" fillId="0" borderId="11" xfId="0" applyBorder="1" applyAlignment="1">
      <alignment horizontal="justify" vertical="center" wrapText="1"/>
    </xf>
    <xf numFmtId="0" fontId="0" fillId="0" borderId="5" xfId="0" applyBorder="1" applyAlignment="1">
      <alignment horizontal="justify" vertical="center" wrapText="1"/>
    </xf>
    <xf numFmtId="0" fontId="27" fillId="0" borderId="19" xfId="0" applyFont="1" applyBorder="1" applyAlignment="1">
      <alignment horizontal="justify" vertical="center" wrapText="1"/>
    </xf>
    <xf numFmtId="0" fontId="27" fillId="0" borderId="20" xfId="0" applyFont="1" applyBorder="1" applyAlignment="1">
      <alignment horizontal="justify" vertical="center" wrapText="1"/>
    </xf>
    <xf numFmtId="0" fontId="27" fillId="0" borderId="47" xfId="0" applyFont="1" applyBorder="1" applyAlignment="1">
      <alignment horizontal="justify" vertical="center" wrapText="1"/>
    </xf>
    <xf numFmtId="0" fontId="0" fillId="0" borderId="6" xfId="0" applyBorder="1" applyAlignment="1">
      <alignment horizontal="center" vertical="center"/>
    </xf>
    <xf numFmtId="0" fontId="0" fillId="0" borderId="3" xfId="0" applyBorder="1" applyAlignment="1">
      <alignment horizontal="center" vertical="center"/>
    </xf>
    <xf numFmtId="0" fontId="0" fillId="0" borderId="31" xfId="0" applyBorder="1" applyAlignment="1">
      <alignment horizontal="justify" vertical="center" wrapText="1"/>
    </xf>
    <xf numFmtId="0" fontId="0" fillId="0" borderId="29" xfId="0" applyBorder="1" applyAlignment="1">
      <alignment horizontal="justify" vertical="center" wrapText="1"/>
    </xf>
    <xf numFmtId="0" fontId="0" fillId="0" borderId="13" xfId="0" applyBorder="1" applyAlignment="1">
      <alignment horizontal="justify" vertical="center" wrapText="1"/>
    </xf>
    <xf numFmtId="0" fontId="0" fillId="0" borderId="55" xfId="0" applyBorder="1" applyAlignment="1">
      <alignment horizontal="justify" vertical="center" wrapText="1"/>
    </xf>
    <xf numFmtId="0" fontId="0" fillId="0" borderId="41" xfId="0" applyBorder="1" applyAlignment="1">
      <alignment horizontal="justify" vertical="center" wrapText="1"/>
    </xf>
    <xf numFmtId="0" fontId="0" fillId="0" borderId="36" xfId="0" applyBorder="1" applyAlignment="1">
      <alignment horizontal="center" vertical="center"/>
    </xf>
    <xf numFmtId="0" fontId="0" fillId="0" borderId="34" xfId="0" applyBorder="1" applyAlignment="1">
      <alignment horizontal="center" vertical="center"/>
    </xf>
    <xf numFmtId="0" fontId="0" fillId="0" borderId="33" xfId="0" applyBorder="1" applyAlignment="1">
      <alignment horizontal="center" vertical="center" wrapText="1"/>
    </xf>
    <xf numFmtId="0" fontId="0" fillId="0" borderId="32" xfId="0" applyBorder="1" applyAlignment="1">
      <alignment horizontal="center" vertical="center" wrapText="1"/>
    </xf>
    <xf numFmtId="0" fontId="0" fillId="0" borderId="27" xfId="0" applyBorder="1" applyAlignment="1">
      <alignment horizontal="center" vertical="center" wrapText="1"/>
    </xf>
    <xf numFmtId="0" fontId="0" fillId="0" borderId="22" xfId="0"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4" xfId="0" applyFont="1" applyBorder="1" applyAlignment="1">
      <alignment horizontal="center" vertical="center" wrapText="1"/>
    </xf>
    <xf numFmtId="0" fontId="0" fillId="0" borderId="10" xfId="0" applyBorder="1" applyAlignment="1">
      <alignment horizontal="center" vertical="center" wrapText="1"/>
    </xf>
    <xf numFmtId="0" fontId="0" fillId="0" borderId="39" xfId="0" applyBorder="1" applyAlignment="1">
      <alignment horizontal="justify" vertical="center" wrapText="1"/>
    </xf>
    <xf numFmtId="0" fontId="0" fillId="0" borderId="46" xfId="0" applyBorder="1" applyAlignment="1">
      <alignment horizontal="justify" vertical="center" wrapText="1"/>
    </xf>
    <xf numFmtId="0" fontId="20" fillId="5" borderId="8" xfId="0" applyFont="1" applyFill="1" applyBorder="1" applyAlignment="1">
      <alignment horizontal="center" vertical="center" wrapText="1"/>
    </xf>
    <xf numFmtId="0" fontId="20" fillId="5" borderId="9" xfId="0" applyFont="1" applyFill="1" applyBorder="1" applyAlignment="1">
      <alignment horizontal="center" vertical="center" wrapText="1"/>
    </xf>
    <xf numFmtId="0" fontId="20" fillId="5" borderId="4" xfId="0" applyFont="1" applyFill="1" applyBorder="1" applyAlignment="1">
      <alignment horizontal="center" vertical="center" wrapText="1"/>
    </xf>
    <xf numFmtId="166" fontId="20" fillId="5" borderId="8" xfId="0" applyNumberFormat="1" applyFont="1" applyFill="1" applyBorder="1" applyAlignment="1">
      <alignment horizontal="right" vertical="center" wrapText="1"/>
    </xf>
    <xf numFmtId="0" fontId="20" fillId="5" borderId="4" xfId="0" applyFont="1" applyFill="1" applyBorder="1" applyAlignment="1">
      <alignment horizontal="right" vertical="center" wrapText="1"/>
    </xf>
    <xf numFmtId="0" fontId="0" fillId="0" borderId="7" xfId="0" applyBorder="1" applyAlignment="1">
      <alignment horizontal="justify" vertical="center" wrapText="1"/>
    </xf>
    <xf numFmtId="0" fontId="0" fillId="0" borderId="45" xfId="0" applyBorder="1" applyAlignment="1">
      <alignment horizontal="justify" vertical="center" wrapText="1"/>
    </xf>
    <xf numFmtId="0" fontId="23" fillId="0" borderId="22" xfId="0" applyFont="1" applyBorder="1" applyAlignment="1">
      <alignment horizontal="justify" vertical="center" wrapText="1"/>
    </xf>
    <xf numFmtId="0" fontId="23" fillId="0" borderId="12" xfId="0" applyFont="1" applyBorder="1" applyAlignment="1">
      <alignment horizontal="justify" vertical="center" wrapText="1"/>
    </xf>
    <xf numFmtId="0" fontId="23" fillId="0" borderId="23" xfId="0" applyFont="1" applyBorder="1" applyAlignment="1">
      <alignment horizontal="justify" vertical="center" wrapText="1"/>
    </xf>
    <xf numFmtId="0" fontId="22" fillId="8" borderId="8" xfId="0" applyFont="1" applyFill="1" applyBorder="1" applyAlignment="1">
      <alignment horizontal="justify" vertical="center" wrapText="1"/>
    </xf>
    <xf numFmtId="0" fontId="22" fillId="8" borderId="9" xfId="0" applyFont="1" applyFill="1" applyBorder="1" applyAlignment="1">
      <alignment horizontal="justify" vertical="center" wrapText="1"/>
    </xf>
    <xf numFmtId="0" fontId="22" fillId="8" borderId="4" xfId="0" applyFont="1" applyFill="1" applyBorder="1" applyAlignment="1">
      <alignment horizontal="justify" vertical="center" wrapText="1"/>
    </xf>
    <xf numFmtId="169" fontId="20" fillId="5" borderId="53" xfId="0" applyNumberFormat="1" applyFont="1" applyFill="1" applyBorder="1" applyAlignment="1">
      <alignment horizontal="right" vertical="center" wrapText="1"/>
    </xf>
    <xf numFmtId="0" fontId="20" fillId="5" borderId="54" xfId="0" applyFont="1" applyFill="1" applyBorder="1" applyAlignment="1">
      <alignment horizontal="right" vertical="center" wrapText="1"/>
    </xf>
    <xf numFmtId="0" fontId="20" fillId="5" borderId="8" xfId="0" applyFont="1" applyFill="1" applyBorder="1" applyAlignment="1">
      <alignment horizontal="right" vertical="center" wrapText="1"/>
    </xf>
    <xf numFmtId="0" fontId="22" fillId="2" borderId="16" xfId="0" applyFont="1" applyFill="1" applyBorder="1" applyAlignment="1">
      <alignment horizontal="left" vertical="center" wrapText="1"/>
    </xf>
    <xf numFmtId="0" fontId="22" fillId="2" borderId="46" xfId="0" applyFont="1" applyFill="1" applyBorder="1" applyAlignment="1">
      <alignment horizontal="left" vertical="center" wrapText="1"/>
    </xf>
    <xf numFmtId="0" fontId="22" fillId="2" borderId="25" xfId="0" applyFont="1" applyFill="1" applyBorder="1" applyAlignment="1">
      <alignment horizontal="left" vertical="center" wrapText="1"/>
    </xf>
    <xf numFmtId="0" fontId="23" fillId="0" borderId="17" xfId="0" applyFont="1" applyBorder="1" applyAlignment="1">
      <alignment horizontal="justify" vertical="center" wrapText="1"/>
    </xf>
    <xf numFmtId="0" fontId="23" fillId="0" borderId="13" xfId="0" applyFont="1" applyBorder="1" applyAlignment="1">
      <alignment horizontal="justify" vertical="center" wrapText="1"/>
    </xf>
    <xf numFmtId="0" fontId="23" fillId="0" borderId="24" xfId="0" applyFont="1" applyBorder="1" applyAlignment="1">
      <alignment horizontal="justify" vertical="center" wrapText="1"/>
    </xf>
    <xf numFmtId="0" fontId="23" fillId="0" borderId="18" xfId="0" applyFont="1" applyBorder="1" applyAlignment="1">
      <alignment horizontal="justify" vertical="center" wrapText="1"/>
    </xf>
    <xf numFmtId="0" fontId="23" fillId="0" borderId="52" xfId="0" applyFont="1" applyBorder="1" applyAlignment="1">
      <alignment horizontal="justify" vertical="center" wrapText="1"/>
    </xf>
    <xf numFmtId="0" fontId="23" fillId="0" borderId="26" xfId="0" applyFont="1" applyBorder="1" applyAlignment="1">
      <alignment horizontal="justify" vertical="center" wrapText="1"/>
    </xf>
    <xf numFmtId="0" fontId="22" fillId="2" borderId="8" xfId="0" applyFont="1" applyFill="1" applyBorder="1" applyAlignment="1">
      <alignment horizontal="left" vertical="center" wrapText="1"/>
    </xf>
    <xf numFmtId="0" fontId="22" fillId="2" borderId="9" xfId="0" applyFont="1" applyFill="1" applyBorder="1" applyAlignment="1">
      <alignment horizontal="left" vertical="center" wrapText="1"/>
    </xf>
    <xf numFmtId="0" fontId="22" fillId="2" borderId="4" xfId="0" applyFont="1" applyFill="1" applyBorder="1" applyAlignment="1">
      <alignment horizontal="left" vertical="center" wrapText="1"/>
    </xf>
    <xf numFmtId="0" fontId="23" fillId="3" borderId="22" xfId="0" applyFont="1" applyFill="1" applyBorder="1" applyAlignment="1">
      <alignment horizontal="justify" vertical="center" wrapText="1"/>
    </xf>
    <xf numFmtId="0" fontId="23" fillId="3" borderId="12" xfId="0" applyFont="1" applyFill="1" applyBorder="1" applyAlignment="1">
      <alignment horizontal="justify" vertical="center" wrapText="1"/>
    </xf>
    <xf numFmtId="0" fontId="23" fillId="3" borderId="23" xfId="0" applyFont="1" applyFill="1" applyBorder="1" applyAlignment="1">
      <alignment horizontal="justify" vertical="center" wrapText="1"/>
    </xf>
    <xf numFmtId="0" fontId="7" fillId="7" borderId="19" xfId="0" applyFont="1" applyFill="1" applyBorder="1" applyAlignment="1">
      <alignment horizontal="center" vertical="center" wrapText="1"/>
    </xf>
    <xf numFmtId="0" fontId="7" fillId="7" borderId="47" xfId="0" applyFont="1" applyFill="1" applyBorder="1" applyAlignment="1">
      <alignment horizontal="center" vertical="center" wrapText="1"/>
    </xf>
    <xf numFmtId="0" fontId="7" fillId="7" borderId="48" xfId="0" applyFont="1" applyFill="1" applyBorder="1" applyAlignment="1">
      <alignment horizontal="center" vertical="center" wrapText="1"/>
    </xf>
    <xf numFmtId="0" fontId="7" fillId="7" borderId="50" xfId="0" applyFont="1" applyFill="1" applyBorder="1" applyAlignment="1">
      <alignment horizontal="center" vertical="center" wrapText="1"/>
    </xf>
    <xf numFmtId="0" fontId="7" fillId="0" borderId="19" xfId="0" applyFont="1" applyBorder="1" applyAlignment="1">
      <alignment horizontal="center" vertical="center" wrapText="1"/>
    </xf>
    <xf numFmtId="0" fontId="7" fillId="0" borderId="47"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51" xfId="0" applyFont="1" applyBorder="1" applyAlignment="1">
      <alignment horizontal="center" vertical="center" wrapText="1"/>
    </xf>
    <xf numFmtId="0" fontId="7" fillId="0" borderId="48" xfId="0" applyFont="1" applyBorder="1" applyAlignment="1">
      <alignment horizontal="center" vertical="center" wrapText="1"/>
    </xf>
    <xf numFmtId="0" fontId="7" fillId="0" borderId="50" xfId="0" applyFont="1" applyBorder="1" applyAlignment="1">
      <alignment horizontal="center" vertical="center" wrapText="1"/>
    </xf>
    <xf numFmtId="0" fontId="7" fillId="7" borderId="21" xfId="0" applyFont="1" applyFill="1" applyBorder="1" applyAlignment="1">
      <alignment horizontal="center" vertical="center" wrapText="1"/>
    </xf>
    <xf numFmtId="0" fontId="7" fillId="7" borderId="51" xfId="0" applyFont="1" applyFill="1" applyBorder="1" applyAlignment="1">
      <alignment horizontal="center" vertical="center" wrapText="1"/>
    </xf>
    <xf numFmtId="0" fontId="18" fillId="7" borderId="19" xfId="0" applyFont="1" applyFill="1" applyBorder="1" applyAlignment="1">
      <alignment horizontal="center" vertical="center" wrapText="1"/>
    </xf>
    <xf numFmtId="0" fontId="18" fillId="7" borderId="47" xfId="0" applyFont="1" applyFill="1" applyBorder="1" applyAlignment="1">
      <alignment horizontal="center" vertical="center" wrapText="1"/>
    </xf>
    <xf numFmtId="0" fontId="18" fillId="7" borderId="48" xfId="0" applyFont="1" applyFill="1" applyBorder="1" applyAlignment="1">
      <alignment horizontal="center" vertical="center" wrapText="1"/>
    </xf>
    <xf numFmtId="0" fontId="18" fillId="7" borderId="50" xfId="0" applyFont="1" applyFill="1" applyBorder="1" applyAlignment="1">
      <alignment horizontal="center" vertical="center" wrapText="1"/>
    </xf>
    <xf numFmtId="0" fontId="20" fillId="5" borderId="8" xfId="0" applyFont="1" applyFill="1" applyBorder="1" applyAlignment="1">
      <alignment horizontal="center" vertical="center"/>
    </xf>
    <xf numFmtId="0" fontId="20" fillId="5" borderId="9" xfId="0" applyFont="1" applyFill="1" applyBorder="1" applyAlignment="1">
      <alignment horizontal="center" vertical="center"/>
    </xf>
    <xf numFmtId="0" fontId="20" fillId="5" borderId="4" xfId="0" applyFont="1" applyFill="1" applyBorder="1" applyAlignment="1">
      <alignment horizontal="center" vertical="center"/>
    </xf>
    <xf numFmtId="0" fontId="6" fillId="6" borderId="9"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15" fillId="5" borderId="42" xfId="0" applyFont="1" applyFill="1" applyBorder="1" applyAlignment="1">
      <alignment horizontal="center" vertical="center" wrapText="1"/>
    </xf>
    <xf numFmtId="0" fontId="15" fillId="5" borderId="40" xfId="0" applyFont="1" applyFill="1" applyBorder="1" applyAlignment="1">
      <alignment horizontal="center" vertical="center" wrapText="1"/>
    </xf>
    <xf numFmtId="0" fontId="14" fillId="5" borderId="8" xfId="0" applyFont="1" applyFill="1" applyBorder="1" applyAlignment="1">
      <alignment horizontal="center" vertical="center" wrapText="1"/>
    </xf>
    <xf numFmtId="0" fontId="14" fillId="5" borderId="9" xfId="0" applyFont="1" applyFill="1" applyBorder="1" applyAlignment="1">
      <alignment horizontal="center" vertical="center" wrapText="1"/>
    </xf>
    <xf numFmtId="0" fontId="14" fillId="5" borderId="4" xfId="0" applyFont="1" applyFill="1" applyBorder="1" applyAlignment="1">
      <alignment horizontal="center" vertical="center" wrapText="1"/>
    </xf>
    <xf numFmtId="0" fontId="3" fillId="0" borderId="43" xfId="0" applyFont="1" applyBorder="1" applyAlignment="1">
      <alignment horizontal="center" vertical="center" wrapText="1"/>
    </xf>
    <xf numFmtId="0" fontId="3" fillId="0" borderId="0" xfId="0" applyFont="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4" xfId="0" applyFont="1" applyBorder="1" applyAlignment="1">
      <alignment horizontal="center" vertical="center" wrapText="1"/>
    </xf>
    <xf numFmtId="168" fontId="3" fillId="0" borderId="8" xfId="1" applyNumberFormat="1" applyFont="1" applyBorder="1" applyAlignment="1">
      <alignment horizontal="center" vertical="center" wrapText="1"/>
    </xf>
    <xf numFmtId="168" fontId="3" fillId="0" borderId="4" xfId="1" applyNumberFormat="1" applyFont="1" applyBorder="1" applyAlignment="1">
      <alignment horizontal="center" vertical="center" wrapText="1"/>
    </xf>
    <xf numFmtId="0" fontId="11" fillId="0" borderId="27" xfId="0" applyFont="1" applyBorder="1" applyAlignment="1">
      <alignment horizontal="justify" vertical="center" wrapText="1"/>
    </xf>
    <xf numFmtId="0" fontId="11" fillId="0" borderId="15" xfId="0" applyFont="1" applyBorder="1" applyAlignment="1">
      <alignment horizontal="justify" vertical="center" wrapText="1"/>
    </xf>
    <xf numFmtId="0" fontId="11" fillId="0" borderId="28" xfId="0" applyFont="1" applyBorder="1" applyAlignment="1">
      <alignment horizontal="justify" vertical="center" wrapText="1"/>
    </xf>
    <xf numFmtId="0" fontId="11" fillId="0" borderId="22" xfId="0" applyFont="1" applyBorder="1" applyAlignment="1">
      <alignment horizontal="justify" vertical="center" wrapText="1"/>
    </xf>
    <xf numFmtId="0" fontId="11" fillId="0" borderId="12" xfId="0" applyFont="1" applyBorder="1" applyAlignment="1">
      <alignment horizontal="justify" vertical="center" wrapText="1"/>
    </xf>
    <xf numFmtId="0" fontId="11" fillId="0" borderId="23" xfId="0" applyFont="1" applyBorder="1" applyAlignment="1">
      <alignment horizontal="justify" vertical="center" wrapText="1"/>
    </xf>
    <xf numFmtId="0" fontId="11" fillId="0" borderId="43" xfId="0" applyFont="1" applyBorder="1" applyAlignment="1">
      <alignment horizontal="justify" vertical="center" wrapText="1"/>
    </xf>
    <xf numFmtId="0" fontId="11" fillId="0" borderId="0" xfId="0" applyFont="1" applyAlignment="1">
      <alignment horizontal="justify" vertical="center" wrapText="1"/>
    </xf>
    <xf numFmtId="0" fontId="11" fillId="0" borderId="44" xfId="0" applyFont="1" applyBorder="1" applyAlignment="1">
      <alignment horizontal="justify" vertical="center" wrapText="1"/>
    </xf>
    <xf numFmtId="0" fontId="9" fillId="0" borderId="43" xfId="0" applyFont="1" applyBorder="1" applyAlignment="1">
      <alignment horizontal="justify" vertical="center" wrapText="1"/>
    </xf>
    <xf numFmtId="0" fontId="9" fillId="0" borderId="0" xfId="0" applyFont="1" applyAlignment="1">
      <alignment horizontal="justify" vertical="center" wrapText="1"/>
    </xf>
    <xf numFmtId="0" fontId="9" fillId="0" borderId="44" xfId="0" applyFont="1" applyBorder="1" applyAlignment="1">
      <alignment horizontal="justify" vertical="center" wrapText="1"/>
    </xf>
    <xf numFmtId="0" fontId="12" fillId="5" borderId="8" xfId="0" applyFont="1" applyFill="1" applyBorder="1" applyAlignment="1">
      <alignment horizontal="center" vertical="center" wrapText="1"/>
    </xf>
    <xf numFmtId="0" fontId="12" fillId="5" borderId="9" xfId="0" applyFont="1" applyFill="1" applyBorder="1" applyAlignment="1">
      <alignment horizontal="center" vertical="center" wrapText="1"/>
    </xf>
    <xf numFmtId="0" fontId="12" fillId="5" borderId="4" xfId="0" applyFont="1" applyFill="1" applyBorder="1" applyAlignment="1">
      <alignment horizontal="center" vertical="center" wrapText="1"/>
    </xf>
    <xf numFmtId="0" fontId="3" fillId="0" borderId="43" xfId="0" applyFont="1" applyBorder="1" applyAlignment="1">
      <alignment horizontal="left" vertical="center" wrapText="1"/>
    </xf>
    <xf numFmtId="0" fontId="3" fillId="0" borderId="0" xfId="0" applyFont="1" applyAlignment="1">
      <alignment horizontal="left" vertical="center" wrapText="1"/>
    </xf>
    <xf numFmtId="0" fontId="3" fillId="0" borderId="12" xfId="0" applyFont="1" applyBorder="1" applyAlignment="1">
      <alignment horizontal="left" vertical="center" wrapText="1"/>
    </xf>
    <xf numFmtId="0" fontId="3" fillId="0" borderId="23" xfId="0" applyFont="1" applyBorder="1" applyAlignment="1">
      <alignment horizontal="lef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8" fillId="0" borderId="5" xfId="0" applyFont="1" applyBorder="1" applyAlignment="1">
      <alignment horizontal="left" vertical="center" wrapText="1"/>
    </xf>
    <xf numFmtId="0" fontId="10" fillId="0" borderId="43" xfId="0" applyFont="1" applyBorder="1" applyAlignment="1">
      <alignment horizontal="justify" vertical="center" wrapText="1"/>
    </xf>
    <xf numFmtId="0" fontId="10" fillId="0" borderId="0" xfId="0" applyFont="1" applyAlignment="1">
      <alignment horizontal="justify" vertical="center" wrapText="1"/>
    </xf>
    <xf numFmtId="0" fontId="10" fillId="0" borderId="44" xfId="0" applyFont="1" applyBorder="1" applyAlignment="1">
      <alignment horizontal="justify"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4" xfId="0" applyFont="1" applyBorder="1" applyAlignment="1">
      <alignment horizontal="center"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167" fontId="3" fillId="0" borderId="46" xfId="0" applyNumberFormat="1" applyFont="1" applyBorder="1" applyAlignment="1">
      <alignment horizontal="left" vertical="center" wrapText="1"/>
    </xf>
    <xf numFmtId="0" fontId="5" fillId="0" borderId="17" xfId="0" applyFont="1" applyBorder="1" applyAlignment="1">
      <alignment horizontal="left" vertical="center" wrapText="1"/>
    </xf>
    <xf numFmtId="0" fontId="5" fillId="0" borderId="24" xfId="0" applyFont="1" applyBorder="1" applyAlignment="1">
      <alignment horizontal="left" vertical="center" wrapText="1"/>
    </xf>
    <xf numFmtId="0" fontId="2" fillId="0" borderId="17" xfId="0" applyFont="1" applyBorder="1" applyAlignment="1">
      <alignment horizontal="left" vertical="center" wrapText="1"/>
    </xf>
    <xf numFmtId="0" fontId="2" fillId="0" borderId="13" xfId="0" applyFont="1" applyBorder="1" applyAlignment="1">
      <alignment horizontal="left" vertical="center" wrapText="1"/>
    </xf>
    <xf numFmtId="0" fontId="2" fillId="0" borderId="24" xfId="0" applyFont="1" applyBorder="1" applyAlignment="1">
      <alignment horizontal="left" vertical="center" wrapText="1"/>
    </xf>
    <xf numFmtId="0" fontId="5" fillId="0" borderId="18" xfId="0" applyFont="1" applyBorder="1" applyAlignment="1">
      <alignment horizontal="left" vertical="center" wrapText="1"/>
    </xf>
    <xf numFmtId="0" fontId="5" fillId="0" borderId="26" xfId="0" applyFont="1" applyBorder="1" applyAlignment="1">
      <alignment horizontal="left" vertical="center" wrapText="1"/>
    </xf>
    <xf numFmtId="0" fontId="2" fillId="0" borderId="18" xfId="0" applyFont="1" applyBorder="1" applyAlignment="1">
      <alignment horizontal="left" vertical="center" wrapText="1"/>
    </xf>
    <xf numFmtId="0" fontId="2" fillId="0" borderId="52" xfId="0" applyFont="1" applyBorder="1" applyAlignment="1">
      <alignment horizontal="left" vertical="center" wrapText="1"/>
    </xf>
    <xf numFmtId="0" fontId="2" fillId="0" borderId="26"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4" xfId="0" applyFont="1" applyBorder="1" applyAlignment="1">
      <alignment horizontal="left" vertical="center" wrapText="1"/>
    </xf>
    <xf numFmtId="0" fontId="5" fillId="0" borderId="18" xfId="0" applyFont="1" applyBorder="1" applyAlignment="1">
      <alignment horizontal="justify"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5" xfId="0" applyFont="1" applyBorder="1" applyAlignment="1">
      <alignment horizontal="left" vertical="center" wrapText="1"/>
    </xf>
    <xf numFmtId="0" fontId="4" fillId="0" borderId="12" xfId="0" applyFont="1" applyBorder="1" applyAlignment="1">
      <alignment horizontal="left" vertical="center" wrapText="1"/>
    </xf>
    <xf numFmtId="0" fontId="2" fillId="0" borderId="17"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24" xfId="0" applyFont="1" applyBorder="1" applyAlignment="1">
      <alignment horizontal="justify" vertical="center" wrapText="1"/>
    </xf>
    <xf numFmtId="0" fontId="4" fillId="0" borderId="22"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23" xfId="0" applyFont="1" applyBorder="1" applyAlignment="1">
      <alignment horizontal="justify" vertical="center" wrapText="1"/>
    </xf>
    <xf numFmtId="0" fontId="2" fillId="0" borderId="8" xfId="0" applyFont="1" applyBorder="1" applyAlignment="1">
      <alignment horizontal="justify" vertical="center" wrapText="1"/>
    </xf>
    <xf numFmtId="0" fontId="2" fillId="0" borderId="9" xfId="0" applyFont="1" applyBorder="1" applyAlignment="1">
      <alignment horizontal="justify" vertical="center" wrapText="1"/>
    </xf>
    <xf numFmtId="0" fontId="2" fillId="0" borderId="4" xfId="0" applyFont="1" applyBorder="1" applyAlignment="1">
      <alignment horizontal="justify" vertical="center" wrapText="1"/>
    </xf>
    <xf numFmtId="9" fontId="23" fillId="0" borderId="8" xfId="0" applyNumberFormat="1" applyFont="1" applyBorder="1" applyAlignment="1">
      <alignment horizontal="center" vertical="center" wrapText="1"/>
    </xf>
    <xf numFmtId="0" fontId="3" fillId="0" borderId="44" xfId="0" applyFont="1" applyBorder="1" applyAlignment="1">
      <alignment horizontal="left" vertical="center" wrapText="1"/>
    </xf>
    <xf numFmtId="0" fontId="0" fillId="0" borderId="24" xfId="0" applyBorder="1" applyAlignment="1">
      <alignment horizontal="justify" vertical="center" wrapText="1"/>
    </xf>
    <xf numFmtId="0" fontId="2" fillId="0" borderId="7" xfId="0" applyFont="1" applyBorder="1" applyAlignment="1">
      <alignment horizontal="justify" vertical="center" wrapText="1"/>
    </xf>
    <xf numFmtId="0" fontId="2" fillId="0" borderId="41" xfId="0" applyFont="1" applyBorder="1" applyAlignment="1">
      <alignment horizontal="justify" vertical="center" wrapText="1"/>
    </xf>
    <xf numFmtId="0" fontId="2" fillId="0" borderId="45" xfId="0" applyFont="1" applyBorder="1" applyAlignment="1">
      <alignment horizontal="justify" vertical="center" wrapText="1"/>
    </xf>
    <xf numFmtId="0" fontId="27" fillId="0" borderId="32" xfId="0" applyFont="1" applyBorder="1" applyAlignment="1">
      <alignment horizontal="justify" vertical="center" wrapText="1"/>
    </xf>
    <xf numFmtId="0" fontId="27" fillId="0" borderId="30" xfId="0" applyFont="1" applyBorder="1" applyAlignment="1">
      <alignment horizontal="justify" vertical="center" wrapText="1"/>
    </xf>
    <xf numFmtId="0" fontId="27" fillId="0" borderId="56" xfId="0" applyFont="1" applyBorder="1" applyAlignment="1">
      <alignment horizontal="justify" vertical="center" wrapText="1"/>
    </xf>
    <xf numFmtId="0" fontId="3" fillId="0" borderId="7" xfId="0" applyFont="1" applyBorder="1" applyAlignment="1">
      <alignment horizontal="left" vertical="center" wrapText="1"/>
    </xf>
    <xf numFmtId="0" fontId="3" fillId="0" borderId="41" xfId="0" applyFont="1" applyBorder="1" applyAlignment="1">
      <alignment horizontal="left" vertical="center" wrapText="1"/>
    </xf>
    <xf numFmtId="0" fontId="37" fillId="5" borderId="10" xfId="0" applyFont="1" applyFill="1" applyBorder="1" applyAlignment="1">
      <alignment horizontal="center" vertical="center" wrapText="1"/>
    </xf>
    <xf numFmtId="0" fontId="37" fillId="5" borderId="11" xfId="0" applyFont="1" applyFill="1" applyBorder="1" applyAlignment="1">
      <alignment horizontal="center" vertical="center" wrapText="1"/>
    </xf>
    <xf numFmtId="0" fontId="37" fillId="5" borderId="5" xfId="0" applyFont="1" applyFill="1" applyBorder="1" applyAlignment="1">
      <alignment horizontal="center" vertical="center" wrapText="1"/>
    </xf>
    <xf numFmtId="0" fontId="4" fillId="0" borderId="8" xfId="0" applyFont="1" applyBorder="1" applyAlignment="1">
      <alignment horizontal="justify" vertical="center" wrapText="1"/>
    </xf>
    <xf numFmtId="0" fontId="4" fillId="0" borderId="9" xfId="0" applyFont="1" applyBorder="1" applyAlignment="1">
      <alignment horizontal="justify" vertical="center" wrapText="1"/>
    </xf>
    <xf numFmtId="0" fontId="4" fillId="0" borderId="4" xfId="0" applyFont="1" applyBorder="1" applyAlignment="1">
      <alignment horizontal="justify" vertical="center" wrapText="1"/>
    </xf>
    <xf numFmtId="0" fontId="29" fillId="2" borderId="16" xfId="0" applyFont="1" applyFill="1" applyBorder="1" applyAlignment="1">
      <alignment horizontal="left" vertical="center" wrapText="1"/>
    </xf>
    <xf numFmtId="0" fontId="29" fillId="2" borderId="46" xfId="0" applyFont="1" applyFill="1" applyBorder="1" applyAlignment="1">
      <alignment horizontal="left" vertical="center" wrapText="1"/>
    </xf>
    <xf numFmtId="0" fontId="29" fillId="2" borderId="25"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9"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4" fillId="0" borderId="13" xfId="0" applyFont="1" applyBorder="1" applyAlignment="1">
      <alignment horizontal="justify" vertical="center" wrapText="1"/>
    </xf>
    <xf numFmtId="0" fontId="4" fillId="0" borderId="24" xfId="0" applyFont="1" applyBorder="1" applyAlignment="1">
      <alignment horizontal="justify" vertical="center" wrapText="1"/>
    </xf>
    <xf numFmtId="0" fontId="4" fillId="0" borderId="52" xfId="0" applyFont="1" applyBorder="1" applyAlignment="1">
      <alignment horizontal="justify" vertical="center" wrapText="1"/>
    </xf>
    <xf numFmtId="0" fontId="4" fillId="0" borderId="26" xfId="0" applyFont="1" applyBorder="1" applyAlignment="1">
      <alignment horizontal="justify" vertical="center" wrapText="1"/>
    </xf>
    <xf numFmtId="0" fontId="35" fillId="0" borderId="10" xfId="0" applyFont="1" applyBorder="1" applyAlignment="1">
      <alignment horizontal="justify" vertical="center" wrapText="1"/>
    </xf>
    <xf numFmtId="0" fontId="35" fillId="0" borderId="11" xfId="0" applyFont="1" applyBorder="1" applyAlignment="1">
      <alignment horizontal="justify" vertical="center" wrapText="1"/>
    </xf>
    <xf numFmtId="0" fontId="35" fillId="0" borderId="5" xfId="0" applyFont="1" applyBorder="1" applyAlignment="1">
      <alignment horizontal="justify" vertical="center" wrapText="1"/>
    </xf>
    <xf numFmtId="0" fontId="3" fillId="0" borderId="43" xfId="0" applyFont="1" applyBorder="1" applyAlignment="1">
      <alignment horizontal="justify" vertical="center" wrapText="1"/>
    </xf>
    <xf numFmtId="0" fontId="3" fillId="0" borderId="0" xfId="0" applyFont="1" applyAlignment="1">
      <alignment horizontal="justify" vertical="center" wrapText="1"/>
    </xf>
    <xf numFmtId="0" fontId="3" fillId="0" borderId="44" xfId="0" applyFont="1" applyBorder="1" applyAlignment="1">
      <alignment horizontal="justify" vertical="center" wrapText="1"/>
    </xf>
    <xf numFmtId="0" fontId="4" fillId="0" borderId="15" xfId="0" applyFont="1" applyBorder="1" applyAlignment="1">
      <alignment horizontal="justify" vertical="center" wrapText="1"/>
    </xf>
    <xf numFmtId="0" fontId="4" fillId="0" borderId="28" xfId="0" applyFont="1" applyBorder="1" applyAlignment="1">
      <alignment horizontal="justify" vertical="center" wrapText="1"/>
    </xf>
    <xf numFmtId="0" fontId="2" fillId="0" borderId="23" xfId="0" applyFont="1" applyBorder="1" applyAlignment="1">
      <alignment horizontal="justify" vertical="center" wrapText="1"/>
    </xf>
    <xf numFmtId="0" fontId="8" fillId="0" borderId="43" xfId="0" applyFont="1" applyBorder="1" applyAlignment="1">
      <alignment horizontal="justify" vertical="center" wrapText="1"/>
    </xf>
    <xf numFmtId="0" fontId="8" fillId="0" borderId="0" xfId="0" applyFont="1" applyAlignment="1">
      <alignment horizontal="justify" vertical="center" wrapText="1"/>
    </xf>
    <xf numFmtId="0" fontId="8" fillId="0" borderId="44" xfId="0" applyFont="1" applyBorder="1" applyAlignment="1">
      <alignment horizontal="justify" vertical="center" wrapText="1"/>
    </xf>
    <xf numFmtId="0" fontId="32" fillId="5" borderId="8" xfId="0" applyFont="1" applyFill="1" applyBorder="1" applyAlignment="1">
      <alignment horizontal="center" vertical="center" wrapText="1"/>
    </xf>
    <xf numFmtId="0" fontId="32" fillId="5" borderId="9" xfId="0" applyFont="1" applyFill="1" applyBorder="1" applyAlignment="1">
      <alignment horizontal="center" vertical="center" wrapText="1"/>
    </xf>
    <xf numFmtId="0" fontId="32" fillId="5" borderId="4" xfId="0" applyFont="1" applyFill="1" applyBorder="1" applyAlignment="1">
      <alignment horizontal="center" vertical="center" wrapText="1"/>
    </xf>
    <xf numFmtId="167" fontId="3" fillId="0" borderId="46" xfId="0" applyNumberFormat="1" applyFont="1" applyBorder="1" applyAlignment="1">
      <alignment horizontal="center" vertical="center" wrapText="1"/>
    </xf>
    <xf numFmtId="167" fontId="3" fillId="0" borderId="11" xfId="0" applyNumberFormat="1"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5" xfId="0" applyFont="1" applyBorder="1" applyAlignment="1">
      <alignment horizontal="center" vertical="center" wrapText="1"/>
    </xf>
    <xf numFmtId="0" fontId="8" fillId="0" borderId="43" xfId="0" applyFont="1" applyBorder="1" applyAlignment="1">
      <alignment horizontal="left" vertical="center" wrapText="1"/>
    </xf>
    <xf numFmtId="0" fontId="8" fillId="0" borderId="0" xfId="0" applyFont="1" applyAlignment="1">
      <alignment horizontal="left" vertical="center" wrapText="1"/>
    </xf>
    <xf numFmtId="0" fontId="8" fillId="0" borderId="44" xfId="0" applyFont="1" applyBorder="1" applyAlignment="1">
      <alignment horizontal="left" vertical="center" wrapText="1"/>
    </xf>
    <xf numFmtId="0" fontId="9" fillId="0" borderId="22" xfId="0" applyFont="1" applyBorder="1" applyAlignment="1">
      <alignment horizontal="justify" vertical="center" wrapText="1"/>
    </xf>
    <xf numFmtId="0" fontId="9" fillId="0" borderId="12" xfId="0" applyFont="1" applyBorder="1" applyAlignment="1">
      <alignment horizontal="justify" vertical="center" wrapText="1"/>
    </xf>
    <xf numFmtId="0" fontId="9" fillId="0" borderId="23" xfId="0" applyFont="1" applyBorder="1" applyAlignment="1">
      <alignment horizontal="justify" vertical="center" wrapText="1"/>
    </xf>
    <xf numFmtId="0" fontId="42" fillId="0" borderId="27" xfId="0" applyFont="1" applyBorder="1" applyAlignment="1">
      <alignment horizontal="justify" vertical="center" wrapText="1"/>
    </xf>
    <xf numFmtId="0" fontId="42" fillId="0" borderId="15" xfId="0" applyFont="1" applyBorder="1" applyAlignment="1">
      <alignment horizontal="justify" vertical="center" wrapText="1"/>
    </xf>
    <xf numFmtId="0" fontId="42" fillId="0" borderId="28" xfId="0" applyFont="1" applyBorder="1" applyAlignment="1">
      <alignment horizontal="justify" vertical="center" wrapText="1"/>
    </xf>
    <xf numFmtId="0" fontId="42" fillId="0" borderId="22" xfId="0" applyFont="1" applyBorder="1" applyAlignment="1">
      <alignment horizontal="justify" vertical="center" wrapText="1"/>
    </xf>
    <xf numFmtId="0" fontId="42" fillId="0" borderId="12" xfId="0" applyFont="1" applyBorder="1" applyAlignment="1">
      <alignment horizontal="justify" vertical="center" wrapText="1"/>
    </xf>
    <xf numFmtId="0" fontId="42" fillId="0" borderId="23" xfId="0" applyFont="1" applyBorder="1" applyAlignment="1">
      <alignment horizontal="justify"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4" xfId="0" applyBorder="1" applyAlignment="1">
      <alignment horizontal="center" vertical="center" wrapText="1"/>
    </xf>
    <xf numFmtId="169" fontId="20" fillId="5" borderId="7" xfId="0" applyNumberFormat="1" applyFont="1" applyFill="1" applyBorder="1" applyAlignment="1">
      <alignment horizontal="right" vertical="center" wrapText="1"/>
    </xf>
    <xf numFmtId="0" fontId="20" fillId="5" borderId="45" xfId="0" applyFont="1" applyFill="1" applyBorder="1" applyAlignment="1">
      <alignment horizontal="right" vertical="center" wrapText="1"/>
    </xf>
    <xf numFmtId="0" fontId="4" fillId="0" borderId="17" xfId="0" applyFont="1" applyBorder="1" applyAlignment="1">
      <alignment horizontal="left" vertical="center" wrapText="1"/>
    </xf>
    <xf numFmtId="0" fontId="4" fillId="0" borderId="13" xfId="0" applyFont="1" applyBorder="1" applyAlignment="1">
      <alignment horizontal="left" vertical="center" wrapText="1"/>
    </xf>
    <xf numFmtId="0" fontId="4" fillId="0" borderId="24" xfId="0" applyFont="1" applyBorder="1" applyAlignment="1">
      <alignment horizontal="left" vertical="center" wrapText="1"/>
    </xf>
    <xf numFmtId="0" fontId="2" fillId="0" borderId="44" xfId="0" applyFont="1" applyBorder="1" applyAlignment="1">
      <alignment horizontal="justify" vertical="center" wrapText="1"/>
    </xf>
    <xf numFmtId="0" fontId="0" fillId="0" borderId="17" xfId="0" applyBorder="1" applyAlignment="1">
      <alignment horizontal="justify" vertical="center" wrapText="1"/>
    </xf>
    <xf numFmtId="0" fontId="0" fillId="0" borderId="17" xfId="0" applyBorder="1" applyAlignment="1">
      <alignment horizontal="left" vertical="center" wrapText="1"/>
    </xf>
    <xf numFmtId="0" fontId="0" fillId="0" borderId="13" xfId="0" applyBorder="1" applyAlignment="1">
      <alignment horizontal="left" vertical="center" wrapText="1"/>
    </xf>
    <xf numFmtId="0" fontId="0" fillId="0" borderId="24" xfId="0" applyBorder="1" applyAlignment="1">
      <alignment horizontal="left" vertical="center" wrapText="1"/>
    </xf>
    <xf numFmtId="0" fontId="2" fillId="0" borderId="16" xfId="0" applyFont="1" applyBorder="1" applyAlignment="1">
      <alignment horizontal="justify" vertical="center" wrapText="1"/>
    </xf>
    <xf numFmtId="0" fontId="2" fillId="0" borderId="46" xfId="0" applyFont="1" applyBorder="1" applyAlignment="1">
      <alignment horizontal="justify" vertical="center" wrapText="1"/>
    </xf>
    <xf numFmtId="0" fontId="2" fillId="0" borderId="25" xfId="0" applyFont="1" applyBorder="1" applyAlignment="1">
      <alignment horizontal="justify" vertical="center" wrapText="1"/>
    </xf>
    <xf numFmtId="0" fontId="49" fillId="9" borderId="14" xfId="0" applyFont="1" applyFill="1" applyBorder="1" applyAlignment="1">
      <alignment horizontal="center" vertical="center" wrapText="1"/>
    </xf>
    <xf numFmtId="0" fontId="48" fillId="9" borderId="0" xfId="0" applyFont="1" applyFill="1" applyAlignment="1">
      <alignment horizontal="center" wrapText="1"/>
    </xf>
    <xf numFmtId="0" fontId="51" fillId="9" borderId="0" xfId="0" applyFont="1" applyFill="1" applyAlignment="1">
      <alignment horizontal="center" wrapText="1"/>
    </xf>
    <xf numFmtId="0" fontId="48" fillId="9" borderId="11" xfId="0" applyFont="1" applyFill="1" applyBorder="1" applyAlignment="1">
      <alignment horizontal="left" wrapText="1"/>
    </xf>
    <xf numFmtId="0" fontId="50" fillId="9" borderId="0" xfId="0" applyFont="1" applyFill="1" applyAlignment="1">
      <alignment horizontal="center" wrapText="1"/>
    </xf>
    <xf numFmtId="0" fontId="49" fillId="9" borderId="0" xfId="0" applyFont="1" applyFill="1" applyBorder="1" applyAlignment="1">
      <alignment horizontal="center" wrapText="1"/>
    </xf>
    <xf numFmtId="0" fontId="49" fillId="9" borderId="20" xfId="0" applyFont="1" applyFill="1" applyBorder="1" applyAlignment="1">
      <alignment horizontal="center" wrapText="1"/>
    </xf>
    <xf numFmtId="0" fontId="49" fillId="9" borderId="47" xfId="0" applyFont="1" applyFill="1" applyBorder="1" applyAlignment="1">
      <alignment horizontal="center" wrapText="1"/>
    </xf>
    <xf numFmtId="0" fontId="48" fillId="9" borderId="14" xfId="0" applyFont="1" applyFill="1" applyBorder="1" applyAlignment="1">
      <alignment horizontal="center" wrapText="1"/>
    </xf>
    <xf numFmtId="0" fontId="48" fillId="9" borderId="49" xfId="0" applyFont="1" applyFill="1" applyBorder="1" applyAlignment="1">
      <alignment horizontal="center" wrapText="1"/>
    </xf>
    <xf numFmtId="0" fontId="48" fillId="9" borderId="51" xfId="0" applyFont="1" applyFill="1" applyBorder="1" applyAlignment="1">
      <alignment horizontal="center" wrapText="1"/>
    </xf>
    <xf numFmtId="0" fontId="48" fillId="9" borderId="50" xfId="0" applyFont="1" applyFill="1" applyBorder="1" applyAlignment="1">
      <alignment horizontal="center" wrapText="1"/>
    </xf>
    <xf numFmtId="0" fontId="49" fillId="9" borderId="14" xfId="0" applyFont="1" applyFill="1" applyBorder="1" applyAlignment="1">
      <alignment horizontal="center" wrapText="1"/>
    </xf>
    <xf numFmtId="0" fontId="48" fillId="9" borderId="14" xfId="0" applyFont="1" applyFill="1" applyBorder="1" applyAlignment="1">
      <alignment wrapText="1"/>
    </xf>
    <xf numFmtId="0" fontId="53" fillId="0" borderId="14" xfId="0" applyFont="1" applyBorder="1" applyAlignment="1">
      <alignment horizontal="center" vertical="center" wrapText="1"/>
    </xf>
    <xf numFmtId="0" fontId="55" fillId="0" borderId="14" xfId="0" applyFont="1" applyBorder="1" applyAlignment="1">
      <alignment horizontal="center" vertical="center" wrapText="1"/>
    </xf>
    <xf numFmtId="0" fontId="52" fillId="0" borderId="14" xfId="0" applyFont="1" applyBorder="1" applyAlignment="1">
      <alignment horizontal="center" vertical="center" wrapText="1"/>
    </xf>
  </cellXfs>
  <cellStyles count="5">
    <cellStyle name="Millares" xfId="2" builtinId="3"/>
    <cellStyle name="Moneda" xfId="1" builtinId="4"/>
    <cellStyle name="Moneda 2" xfId="4"/>
    <cellStyle name="Normal" xfId="0" builtinId="0"/>
    <cellStyle name="Normal 2" xfId="3"/>
  </cellStyles>
  <dxfs count="0"/>
  <tableStyles count="0" defaultTableStyle="TableStyleMedium2" defaultPivotStyle="PivotStyleLight16"/>
  <colors>
    <mruColors>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1</xdr:col>
      <xdr:colOff>200024</xdr:colOff>
      <xdr:row>0</xdr:row>
      <xdr:rowOff>42954</xdr:rowOff>
    </xdr:from>
    <xdr:to>
      <xdr:col>1</xdr:col>
      <xdr:colOff>742850</xdr:colOff>
      <xdr:row>2</xdr:row>
      <xdr:rowOff>209550</xdr:rowOff>
    </xdr:to>
    <xdr:pic>
      <xdr:nvPicPr>
        <xdr:cNvPr id="2" name="Imagen 1" descr="http://www.unicundi.edu.co:8080/unicundi/hermesoft/portal/home_1/rec/arc_6219.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8149" y="42954"/>
          <a:ext cx="542826" cy="776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209550</xdr:colOff>
      <xdr:row>0</xdr:row>
      <xdr:rowOff>38100</xdr:rowOff>
    </xdr:from>
    <xdr:to>
      <xdr:col>1</xdr:col>
      <xdr:colOff>342900</xdr:colOff>
      <xdr:row>2</xdr:row>
      <xdr:rowOff>180975</xdr:rowOff>
    </xdr:to>
    <xdr:pic>
      <xdr:nvPicPr>
        <xdr:cNvPr id="2" name="Imagen 1" descr="http://www.unicundi.edu.co:8080/unicundi/hermesoft/portal/home_1/rec/arc_6219.jpg">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38100"/>
          <a:ext cx="52387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98"/>
  <sheetViews>
    <sheetView topLeftCell="A37" workbookViewId="0">
      <selection activeCell="B18" sqref="B18:H20"/>
    </sheetView>
  </sheetViews>
  <sheetFormatPr baseColWidth="10" defaultColWidth="11.42578125" defaultRowHeight="15" x14ac:dyDescent="0.25"/>
  <cols>
    <col min="1" max="1" width="3.5703125" style="1" customWidth="1"/>
    <col min="2" max="2" width="19.7109375" style="1" bestFit="1" customWidth="1"/>
    <col min="3" max="3" width="13.140625" style="1" customWidth="1"/>
    <col min="4" max="4" width="19.85546875" style="1" customWidth="1"/>
    <col min="5" max="5" width="13.7109375" style="1" customWidth="1"/>
    <col min="6" max="6" width="15.28515625" style="1" customWidth="1"/>
    <col min="7" max="7" width="15" style="1" customWidth="1"/>
    <col min="8" max="8" width="18.85546875" style="1" bestFit="1" customWidth="1"/>
    <col min="9" max="10" width="14" style="1" bestFit="1" customWidth="1"/>
    <col min="11" max="11" width="15.5703125" style="1" bestFit="1" customWidth="1"/>
    <col min="12" max="12" width="11.42578125" style="1" bestFit="1" customWidth="1"/>
    <col min="13" max="13" width="8.28515625" style="1" bestFit="1" customWidth="1"/>
    <col min="14" max="14" width="11.85546875" style="1" bestFit="1" customWidth="1"/>
    <col min="15" max="15" width="8.140625" style="1" bestFit="1" customWidth="1"/>
    <col min="16" max="16" width="2.5703125" style="1" customWidth="1"/>
    <col min="17" max="17" width="4" style="1" bestFit="1" customWidth="1"/>
    <col min="18" max="19" width="8.85546875" style="1" customWidth="1"/>
    <col min="20" max="16384" width="11.42578125" style="1"/>
  </cols>
  <sheetData>
    <row r="1" spans="1:8" ht="19.5" thickBot="1" x14ac:dyDescent="0.3">
      <c r="A1" s="317"/>
      <c r="B1" s="245"/>
      <c r="C1" s="409" t="s">
        <v>7</v>
      </c>
      <c r="D1" s="410"/>
      <c r="E1" s="410"/>
      <c r="F1" s="410"/>
      <c r="G1" s="411"/>
      <c r="H1" s="2" t="s">
        <v>8</v>
      </c>
    </row>
    <row r="2" spans="1:8" ht="19.5" thickBot="1" x14ac:dyDescent="0.3">
      <c r="A2" s="246"/>
      <c r="B2" s="248"/>
      <c r="C2" s="409" t="s">
        <v>9</v>
      </c>
      <c r="D2" s="410"/>
      <c r="E2" s="410"/>
      <c r="F2" s="410"/>
      <c r="G2" s="411"/>
      <c r="H2" s="3" t="s">
        <v>10</v>
      </c>
    </row>
    <row r="3" spans="1:8" ht="16.5" thickBot="1" x14ac:dyDescent="0.3">
      <c r="A3" s="249"/>
      <c r="B3" s="251"/>
      <c r="C3" s="379" t="s">
        <v>11</v>
      </c>
      <c r="D3" s="380"/>
      <c r="E3" s="380"/>
      <c r="F3" s="380"/>
      <c r="G3" s="381"/>
      <c r="H3" s="4" t="s">
        <v>12</v>
      </c>
    </row>
    <row r="4" spans="1:8" ht="15.75" thickBot="1" x14ac:dyDescent="0.3">
      <c r="A4" s="5"/>
      <c r="H4" s="6"/>
    </row>
    <row r="5" spans="1:8" ht="16.5" thickBot="1" x14ac:dyDescent="0.3">
      <c r="A5" s="412" t="s">
        <v>13</v>
      </c>
      <c r="B5" s="413"/>
      <c r="C5" s="413"/>
      <c r="D5" s="414">
        <v>41688</v>
      </c>
      <c r="E5" s="414"/>
      <c r="F5" s="414"/>
      <c r="G5" s="7" t="s">
        <v>14</v>
      </c>
      <c r="H5" s="8">
        <v>1</v>
      </c>
    </row>
    <row r="6" spans="1:8" ht="15.75" x14ac:dyDescent="0.25">
      <c r="A6" s="9"/>
      <c r="B6" s="10"/>
      <c r="C6" s="10"/>
      <c r="H6" s="6"/>
    </row>
    <row r="7" spans="1:8" ht="15.75" x14ac:dyDescent="0.25">
      <c r="A7" s="399" t="s">
        <v>15</v>
      </c>
      <c r="B7" s="400"/>
      <c r="C7" s="400"/>
      <c r="D7" s="401" t="s">
        <v>16</v>
      </c>
      <c r="E7" s="401"/>
      <c r="F7" s="401"/>
      <c r="G7" s="401"/>
      <c r="H7" s="402"/>
    </row>
    <row r="8" spans="1:8" ht="15.75" thickBot="1" x14ac:dyDescent="0.3">
      <c r="A8" s="5"/>
      <c r="B8" s="11"/>
      <c r="H8" s="6"/>
    </row>
    <row r="9" spans="1:8" ht="16.5" thickBot="1" x14ac:dyDescent="0.3">
      <c r="A9" s="379" t="s">
        <v>17</v>
      </c>
      <c r="B9" s="380"/>
      <c r="C9" s="380"/>
      <c r="D9" s="380"/>
      <c r="E9" s="380"/>
      <c r="F9" s="380"/>
      <c r="G9" s="380"/>
      <c r="H9" s="381"/>
    </row>
    <row r="10" spans="1:8" x14ac:dyDescent="0.25">
      <c r="A10" s="403" t="s">
        <v>18</v>
      </c>
      <c r="B10" s="404"/>
      <c r="C10" s="404"/>
      <c r="D10" s="404"/>
      <c r="E10" s="404"/>
      <c r="F10" s="404"/>
      <c r="G10" s="404"/>
      <c r="H10" s="405"/>
    </row>
    <row r="11" spans="1:8" x14ac:dyDescent="0.25">
      <c r="A11" s="5"/>
      <c r="H11" s="6"/>
    </row>
    <row r="12" spans="1:8" ht="15.75" x14ac:dyDescent="0.25">
      <c r="A12" s="406" t="s">
        <v>19</v>
      </c>
      <c r="B12" s="407"/>
      <c r="C12" s="407"/>
      <c r="D12" s="407"/>
      <c r="E12" s="407"/>
      <c r="F12" s="407"/>
      <c r="G12" s="407"/>
      <c r="H12" s="408"/>
    </row>
    <row r="13" spans="1:8" x14ac:dyDescent="0.25">
      <c r="A13" s="5"/>
      <c r="B13" s="12"/>
      <c r="H13" s="6"/>
    </row>
    <row r="14" spans="1:8" ht="69.75" customHeight="1" x14ac:dyDescent="0.25">
      <c r="A14" s="13">
        <v>1</v>
      </c>
      <c r="B14" s="255" t="s">
        <v>20</v>
      </c>
      <c r="C14" s="255"/>
      <c r="D14" s="255"/>
      <c r="E14" s="255"/>
      <c r="F14" s="255"/>
      <c r="G14" s="255"/>
      <c r="H14" s="256"/>
    </row>
    <row r="15" spans="1:8" x14ac:dyDescent="0.25">
      <c r="A15" s="5"/>
      <c r="H15" s="6"/>
    </row>
    <row r="16" spans="1:8" ht="15.75" x14ac:dyDescent="0.25">
      <c r="A16" s="406" t="s">
        <v>21</v>
      </c>
      <c r="B16" s="407"/>
      <c r="C16" s="407"/>
      <c r="D16" s="407"/>
      <c r="E16" s="407"/>
      <c r="F16" s="407"/>
      <c r="G16" s="407"/>
      <c r="H16" s="408"/>
    </row>
    <row r="17" spans="1:8" x14ac:dyDescent="0.25">
      <c r="A17" s="5"/>
      <c r="H17" s="6"/>
    </row>
    <row r="18" spans="1:8" x14ac:dyDescent="0.25">
      <c r="A18" s="13">
        <v>1</v>
      </c>
      <c r="B18" s="255" t="s">
        <v>22</v>
      </c>
      <c r="C18" s="255"/>
      <c r="D18" s="255"/>
      <c r="E18" s="255"/>
      <c r="F18" s="255"/>
      <c r="G18" s="255"/>
      <c r="H18" s="256"/>
    </row>
    <row r="19" spans="1:8" x14ac:dyDescent="0.25">
      <c r="A19" s="13">
        <v>2</v>
      </c>
      <c r="B19" s="255" t="s">
        <v>23</v>
      </c>
      <c r="C19" s="255"/>
      <c r="D19" s="255"/>
      <c r="E19" s="255"/>
      <c r="F19" s="255"/>
      <c r="G19" s="255"/>
      <c r="H19" s="256"/>
    </row>
    <row r="20" spans="1:8" x14ac:dyDescent="0.25">
      <c r="A20" s="13">
        <v>3</v>
      </c>
      <c r="B20" s="255" t="s">
        <v>24</v>
      </c>
      <c r="C20" s="255"/>
      <c r="D20" s="255"/>
      <c r="E20" s="255"/>
      <c r="F20" s="255"/>
      <c r="G20" s="255"/>
      <c r="H20" s="256"/>
    </row>
    <row r="21" spans="1:8" x14ac:dyDescent="0.25">
      <c r="A21" s="5"/>
      <c r="B21" s="12"/>
      <c r="H21" s="6"/>
    </row>
    <row r="22" spans="1:8" x14ac:dyDescent="0.25">
      <c r="A22" s="5"/>
      <c r="B22" s="255" t="s">
        <v>25</v>
      </c>
      <c r="C22" s="255"/>
      <c r="D22" s="255"/>
      <c r="E22" s="255"/>
      <c r="F22" s="255"/>
      <c r="G22" s="255"/>
      <c r="H22" s="256"/>
    </row>
    <row r="23" spans="1:8" ht="18.75" x14ac:dyDescent="0.25">
      <c r="A23" s="5"/>
      <c r="B23" s="254" t="s">
        <v>26</v>
      </c>
      <c r="C23" s="254"/>
      <c r="D23" s="254"/>
      <c r="E23" s="14"/>
      <c r="H23" s="6"/>
    </row>
    <row r="24" spans="1:8" ht="18.75" x14ac:dyDescent="0.25">
      <c r="A24" s="5"/>
      <c r="B24" s="254" t="s">
        <v>27</v>
      </c>
      <c r="C24" s="254"/>
      <c r="D24" s="254"/>
      <c r="E24" s="15" t="s">
        <v>28</v>
      </c>
      <c r="H24" s="6"/>
    </row>
    <row r="25" spans="1:8" ht="18.75" x14ac:dyDescent="0.25">
      <c r="A25" s="5"/>
      <c r="B25" s="254" t="s">
        <v>29</v>
      </c>
      <c r="C25" s="254"/>
      <c r="D25" s="254"/>
      <c r="E25" s="15"/>
      <c r="H25" s="6"/>
    </row>
    <row r="26" spans="1:8" x14ac:dyDescent="0.25">
      <c r="A26" s="5"/>
      <c r="B26" s="11"/>
      <c r="H26" s="6"/>
    </row>
    <row r="27" spans="1:8" x14ac:dyDescent="0.25">
      <c r="A27" s="390" t="s">
        <v>30</v>
      </c>
      <c r="B27" s="391"/>
      <c r="C27" s="391"/>
      <c r="D27" s="391"/>
      <c r="E27" s="391"/>
      <c r="F27" s="391"/>
      <c r="G27" s="391"/>
      <c r="H27" s="392"/>
    </row>
    <row r="28" spans="1:8" x14ac:dyDescent="0.25">
      <c r="A28" s="5"/>
      <c r="B28" s="155"/>
      <c r="H28" s="6"/>
    </row>
    <row r="29" spans="1:8" ht="15.75" x14ac:dyDescent="0.25">
      <c r="A29" s="393" t="s">
        <v>31</v>
      </c>
      <c r="B29" s="394"/>
      <c r="C29" s="394"/>
      <c r="D29" s="394"/>
      <c r="E29" s="394"/>
      <c r="F29" s="394"/>
      <c r="G29" s="394"/>
      <c r="H29" s="395"/>
    </row>
    <row r="30" spans="1:8" ht="16.5" thickBot="1" x14ac:dyDescent="0.3">
      <c r="A30" s="5"/>
      <c r="B30" s="16"/>
      <c r="C30" s="16"/>
      <c r="D30" s="16"/>
      <c r="E30" s="16"/>
      <c r="F30" s="16"/>
      <c r="G30" s="16"/>
      <c r="H30" s="17"/>
    </row>
    <row r="31" spans="1:8" ht="16.5" thickBot="1" x14ac:dyDescent="0.3">
      <c r="A31" s="396" t="s">
        <v>32</v>
      </c>
      <c r="B31" s="397"/>
      <c r="C31" s="398"/>
      <c r="D31" s="396" t="s">
        <v>33</v>
      </c>
      <c r="E31" s="397"/>
      <c r="F31" s="398"/>
      <c r="G31" s="396" t="s">
        <v>34</v>
      </c>
      <c r="H31" s="398"/>
    </row>
    <row r="32" spans="1:8" ht="16.5" thickBot="1" x14ac:dyDescent="0.3">
      <c r="A32" s="379">
        <v>210506</v>
      </c>
      <c r="B32" s="380"/>
      <c r="C32" s="381"/>
      <c r="D32" s="379" t="s">
        <v>35</v>
      </c>
      <c r="E32" s="380"/>
      <c r="F32" s="381"/>
      <c r="G32" s="382">
        <f>G112</f>
        <v>1828508587.1360002</v>
      </c>
      <c r="H32" s="383"/>
    </row>
    <row r="33" spans="1:15" x14ac:dyDescent="0.25">
      <c r="A33" s="5"/>
      <c r="B33" s="18"/>
      <c r="H33" s="6"/>
    </row>
    <row r="34" spans="1:15" x14ac:dyDescent="0.25">
      <c r="A34" s="384" t="s">
        <v>36</v>
      </c>
      <c r="B34" s="385"/>
      <c r="C34" s="385"/>
      <c r="D34" s="385"/>
      <c r="E34" s="385"/>
      <c r="F34" s="385"/>
      <c r="G34" s="385"/>
      <c r="H34" s="386"/>
    </row>
    <row r="35" spans="1:15" x14ac:dyDescent="0.25">
      <c r="A35" s="387" t="s">
        <v>37</v>
      </c>
      <c r="B35" s="388"/>
      <c r="C35" s="388"/>
      <c r="D35" s="388"/>
      <c r="E35" s="388"/>
      <c r="F35" s="388"/>
      <c r="G35" s="388"/>
      <c r="H35" s="389"/>
    </row>
    <row r="36" spans="1:15" x14ac:dyDescent="0.25">
      <c r="A36" s="5"/>
      <c r="B36" s="12"/>
      <c r="H36" s="6"/>
    </row>
    <row r="37" spans="1:15" ht="15.75" x14ac:dyDescent="0.25">
      <c r="A37" s="377" t="s">
        <v>38</v>
      </c>
      <c r="B37" s="378"/>
      <c r="C37" s="378"/>
      <c r="D37" s="378"/>
      <c r="E37" s="378"/>
      <c r="H37" s="6"/>
    </row>
    <row r="38" spans="1:15" x14ac:dyDescent="0.25">
      <c r="A38" s="260" t="s">
        <v>20</v>
      </c>
      <c r="B38" s="255"/>
      <c r="C38" s="255"/>
      <c r="D38" s="255"/>
      <c r="E38" s="255"/>
      <c r="F38" s="255"/>
      <c r="G38" s="255"/>
      <c r="H38" s="256"/>
    </row>
    <row r="39" spans="1:15" ht="15.75" x14ac:dyDescent="0.25">
      <c r="A39" s="5"/>
      <c r="B39" s="171"/>
      <c r="H39" s="6"/>
    </row>
    <row r="40" spans="1:15" ht="15.75" x14ac:dyDescent="0.25">
      <c r="A40" s="377" t="s">
        <v>39</v>
      </c>
      <c r="B40" s="378"/>
      <c r="C40" s="378"/>
      <c r="D40" s="378"/>
      <c r="E40" s="378"/>
      <c r="H40" s="6"/>
    </row>
    <row r="41" spans="1:15" x14ac:dyDescent="0.25">
      <c r="A41" s="260" t="s">
        <v>40</v>
      </c>
      <c r="B41" s="255"/>
      <c r="C41" s="255"/>
      <c r="D41" s="255"/>
      <c r="E41" s="255"/>
      <c r="F41" s="255"/>
      <c r="G41" s="255"/>
      <c r="H41" s="256"/>
    </row>
    <row r="42" spans="1:15" x14ac:dyDescent="0.25">
      <c r="A42" s="13">
        <v>1</v>
      </c>
      <c r="B42" s="255" t="s">
        <v>41</v>
      </c>
      <c r="C42" s="255"/>
      <c r="D42" s="255"/>
      <c r="E42" s="255"/>
      <c r="F42" s="255"/>
      <c r="G42" s="255"/>
      <c r="H42" s="256"/>
    </row>
    <row r="43" spans="1:15" x14ac:dyDescent="0.25">
      <c r="A43" s="13">
        <v>2</v>
      </c>
      <c r="B43" s="255" t="s">
        <v>42</v>
      </c>
      <c r="C43" s="255"/>
      <c r="D43" s="255"/>
      <c r="E43" s="255"/>
      <c r="F43" s="255"/>
      <c r="G43" s="255"/>
      <c r="H43" s="256"/>
    </row>
    <row r="44" spans="1:15" ht="15.75" thickBot="1" x14ac:dyDescent="0.3">
      <c r="A44" s="19"/>
      <c r="B44" s="162"/>
      <c r="C44" s="162"/>
      <c r="D44" s="162"/>
      <c r="E44" s="162"/>
      <c r="F44" s="162"/>
      <c r="G44" s="162"/>
      <c r="H44" s="163"/>
    </row>
    <row r="45" spans="1:15" ht="19.5" thickBot="1" x14ac:dyDescent="0.3">
      <c r="A45" s="374" t="s">
        <v>43</v>
      </c>
      <c r="B45" s="375"/>
      <c r="C45" s="375"/>
      <c r="D45" s="375"/>
      <c r="E45" s="375"/>
      <c r="F45" s="375"/>
      <c r="G45" s="375"/>
      <c r="H45" s="376"/>
      <c r="I45" s="370">
        <v>2014</v>
      </c>
      <c r="J45" s="370"/>
      <c r="K45" s="371"/>
    </row>
    <row r="46" spans="1:15" ht="45.75" thickBot="1" x14ac:dyDescent="0.3">
      <c r="A46" s="372" t="s">
        <v>44</v>
      </c>
      <c r="B46" s="373"/>
      <c r="C46" s="20" t="s">
        <v>45</v>
      </c>
      <c r="D46" s="21" t="s">
        <v>46</v>
      </c>
      <c r="E46" s="22" t="s">
        <v>47</v>
      </c>
      <c r="F46" s="23" t="s">
        <v>48</v>
      </c>
      <c r="G46" s="24" t="s">
        <v>49</v>
      </c>
      <c r="H46" s="23" t="s">
        <v>50</v>
      </c>
      <c r="I46" s="25">
        <f>G103</f>
        <v>66</v>
      </c>
      <c r="J46" s="26">
        <f>G104</f>
        <v>108</v>
      </c>
      <c r="K46" s="26">
        <f>G105</f>
        <v>174</v>
      </c>
      <c r="L46" s="27">
        <v>2014</v>
      </c>
      <c r="M46" s="28" t="s">
        <v>51</v>
      </c>
      <c r="N46" s="28" t="s">
        <v>52</v>
      </c>
      <c r="O46" s="29"/>
    </row>
    <row r="47" spans="1:15" ht="15.75" thickBot="1" x14ac:dyDescent="0.3">
      <c r="A47" s="351" t="s">
        <v>53</v>
      </c>
      <c r="B47" s="352"/>
      <c r="C47" s="30">
        <v>13</v>
      </c>
      <c r="D47" s="31" t="s">
        <v>54</v>
      </c>
      <c r="E47" s="32">
        <f>+($L$47*$M$47)*C47</f>
        <v>42070828.800000004</v>
      </c>
      <c r="F47" s="32">
        <f>+E47*8%</f>
        <v>3365666.3040000005</v>
      </c>
      <c r="G47" s="33">
        <f t="shared" ref="G47:G70" si="0">+(E47*10%)*16%</f>
        <v>673133.26080000016</v>
      </c>
      <c r="H47" s="32">
        <f t="shared" ref="H47:H70" si="1">+E47+F47+G47</f>
        <v>46109628.364799999</v>
      </c>
      <c r="I47" s="34">
        <f>(H47/30)*$I$46</f>
        <v>101441182.40256</v>
      </c>
      <c r="J47" s="32">
        <f>(H47/30)*$J$46</f>
        <v>165994662.11328</v>
      </c>
      <c r="K47" s="32">
        <f>(H47/30)*$K$46</f>
        <v>267435844.51583999</v>
      </c>
      <c r="L47" s="35">
        <f>(8.8*(616000))</f>
        <v>5420800</v>
      </c>
      <c r="M47" s="36">
        <v>0.59699999999999998</v>
      </c>
      <c r="N47" s="36">
        <v>0.40300000000000002</v>
      </c>
      <c r="O47" s="37">
        <f>+M47+N47</f>
        <v>1</v>
      </c>
    </row>
    <row r="48" spans="1:15" x14ac:dyDescent="0.25">
      <c r="A48" s="361"/>
      <c r="B48" s="362"/>
      <c r="C48" s="38">
        <v>2</v>
      </c>
      <c r="D48" s="39" t="s">
        <v>55</v>
      </c>
      <c r="E48" s="40">
        <f>+($L$47*$M$47)*C48</f>
        <v>6472435.2000000002</v>
      </c>
      <c r="F48" s="41">
        <f>+E48*0.1</f>
        <v>647243.52000000002</v>
      </c>
      <c r="G48" s="42">
        <f t="shared" si="0"/>
        <v>103558.9632</v>
      </c>
      <c r="H48" s="41">
        <f t="shared" si="1"/>
        <v>7223237.6832000008</v>
      </c>
      <c r="I48" s="43">
        <f t="shared" ref="I48:I70" si="2">(H48/30)*$I$46</f>
        <v>15891122.903040003</v>
      </c>
      <c r="J48" s="41">
        <f t="shared" ref="J48:J70" si="3">(H48/30)*$J$46</f>
        <v>26003655.659520004</v>
      </c>
      <c r="K48" s="41">
        <f t="shared" ref="K48:K70" si="4">(H48/30)*$K$46</f>
        <v>41894778.562560007</v>
      </c>
    </row>
    <row r="49" spans="1:11" ht="25.5" x14ac:dyDescent="0.25">
      <c r="A49" s="361"/>
      <c r="B49" s="362"/>
      <c r="C49" s="38">
        <v>4</v>
      </c>
      <c r="D49" s="39" t="s">
        <v>56</v>
      </c>
      <c r="E49" s="42">
        <f>+($L$47*$N$47)*C49</f>
        <v>8738329.5999999996</v>
      </c>
      <c r="F49" s="41">
        <f>+E49*8%</f>
        <v>699066.36800000002</v>
      </c>
      <c r="G49" s="42">
        <f t="shared" si="0"/>
        <v>139813.27359999999</v>
      </c>
      <c r="H49" s="41">
        <f t="shared" si="1"/>
        <v>9577209.2416000012</v>
      </c>
      <c r="I49" s="43">
        <f t="shared" si="2"/>
        <v>21069860.331520002</v>
      </c>
      <c r="J49" s="41">
        <f t="shared" si="3"/>
        <v>34477953.269760005</v>
      </c>
      <c r="K49" s="41">
        <f t="shared" si="4"/>
        <v>55547813.601280004</v>
      </c>
    </row>
    <row r="50" spans="1:11" ht="26.25" thickBot="1" x14ac:dyDescent="0.3">
      <c r="A50" s="353"/>
      <c r="B50" s="354"/>
      <c r="C50" s="44">
        <v>6</v>
      </c>
      <c r="D50" s="45" t="s">
        <v>57</v>
      </c>
      <c r="E50" s="46">
        <f>+($L$47*$N$47)*C50</f>
        <v>13107494.399999999</v>
      </c>
      <c r="F50" s="47">
        <f t="shared" ref="F50:F58" si="5">+E50*0.1</f>
        <v>1310749.44</v>
      </c>
      <c r="G50" s="46">
        <f t="shared" si="0"/>
        <v>209719.91039999999</v>
      </c>
      <c r="H50" s="47">
        <f t="shared" si="1"/>
        <v>14627963.750399997</v>
      </c>
      <c r="I50" s="48">
        <f t="shared" si="2"/>
        <v>32181520.250879996</v>
      </c>
      <c r="J50" s="47">
        <f t="shared" si="3"/>
        <v>52660669.501439989</v>
      </c>
      <c r="K50" s="47">
        <f t="shared" si="4"/>
        <v>84842189.752319977</v>
      </c>
    </row>
    <row r="51" spans="1:11" x14ac:dyDescent="0.25">
      <c r="A51" s="355" t="s">
        <v>58</v>
      </c>
      <c r="B51" s="356"/>
      <c r="C51" s="49">
        <v>5</v>
      </c>
      <c r="D51" s="50" t="s">
        <v>55</v>
      </c>
      <c r="E51" s="51">
        <f>+($L$47*$M$47)*C51</f>
        <v>16181088</v>
      </c>
      <c r="F51" s="52">
        <f t="shared" si="5"/>
        <v>1618108.8</v>
      </c>
      <c r="G51" s="51">
        <f t="shared" si="0"/>
        <v>258897.40800000002</v>
      </c>
      <c r="H51" s="52">
        <f t="shared" si="1"/>
        <v>18058094.208000001</v>
      </c>
      <c r="I51" s="53">
        <f t="shared" si="2"/>
        <v>39727807.257600002</v>
      </c>
      <c r="J51" s="52">
        <f t="shared" si="3"/>
        <v>65009139.148800001</v>
      </c>
      <c r="K51" s="52">
        <f t="shared" si="4"/>
        <v>104736946.40640001</v>
      </c>
    </row>
    <row r="52" spans="1:11" ht="26.25" thickBot="1" x14ac:dyDescent="0.3">
      <c r="A52" s="359"/>
      <c r="B52" s="360"/>
      <c r="C52" s="54">
        <v>5</v>
      </c>
      <c r="D52" s="55" t="s">
        <v>57</v>
      </c>
      <c r="E52" s="56">
        <f>+($L$47*$N$47)*C52</f>
        <v>10922912</v>
      </c>
      <c r="F52" s="57">
        <f t="shared" si="5"/>
        <v>1092291.2</v>
      </c>
      <c r="G52" s="56">
        <f t="shared" si="0"/>
        <v>174766.592</v>
      </c>
      <c r="H52" s="57">
        <f t="shared" si="1"/>
        <v>12189969.791999999</v>
      </c>
      <c r="I52" s="58">
        <f t="shared" si="2"/>
        <v>26817933.542399999</v>
      </c>
      <c r="J52" s="57">
        <f t="shared" si="3"/>
        <v>43883891.251199998</v>
      </c>
      <c r="K52" s="57">
        <f t="shared" si="4"/>
        <v>70701824.793599993</v>
      </c>
    </row>
    <row r="53" spans="1:11" x14ac:dyDescent="0.25">
      <c r="A53" s="351" t="s">
        <v>59</v>
      </c>
      <c r="B53" s="352"/>
      <c r="C53" s="30">
        <v>1</v>
      </c>
      <c r="D53" s="31" t="s">
        <v>55</v>
      </c>
      <c r="E53" s="32">
        <f>+($L$47*$M$47)*C53</f>
        <v>3236217.6</v>
      </c>
      <c r="F53" s="32">
        <f t="shared" si="5"/>
        <v>323621.76000000001</v>
      </c>
      <c r="G53" s="33">
        <f t="shared" si="0"/>
        <v>51779.481599999999</v>
      </c>
      <c r="H53" s="32">
        <f t="shared" si="1"/>
        <v>3611618.8416000004</v>
      </c>
      <c r="I53" s="34">
        <f t="shared" si="2"/>
        <v>7945561.4515200015</v>
      </c>
      <c r="J53" s="32">
        <f t="shared" si="3"/>
        <v>13001827.829760002</v>
      </c>
      <c r="K53" s="32">
        <f t="shared" si="4"/>
        <v>20947389.281280003</v>
      </c>
    </row>
    <row r="54" spans="1:11" ht="26.25" thickBot="1" x14ac:dyDescent="0.3">
      <c r="A54" s="353"/>
      <c r="B54" s="354"/>
      <c r="C54" s="44">
        <v>1</v>
      </c>
      <c r="D54" s="45" t="s">
        <v>57</v>
      </c>
      <c r="E54" s="46">
        <f>+($L$47*$N$47)*C54</f>
        <v>2184582.4</v>
      </c>
      <c r="F54" s="47">
        <f t="shared" si="5"/>
        <v>218458.23999999999</v>
      </c>
      <c r="G54" s="46">
        <f t="shared" si="0"/>
        <v>34953.318399999996</v>
      </c>
      <c r="H54" s="47">
        <f t="shared" si="1"/>
        <v>2437993.9583999999</v>
      </c>
      <c r="I54" s="48">
        <f t="shared" si="2"/>
        <v>5363586.7084799996</v>
      </c>
      <c r="J54" s="47">
        <f t="shared" si="3"/>
        <v>8776778.2502399981</v>
      </c>
      <c r="K54" s="47">
        <f t="shared" si="4"/>
        <v>14140364.958719999</v>
      </c>
    </row>
    <row r="55" spans="1:11" x14ac:dyDescent="0.25">
      <c r="A55" s="355" t="s">
        <v>60</v>
      </c>
      <c r="B55" s="356"/>
      <c r="C55" s="49">
        <v>1</v>
      </c>
      <c r="D55" s="50" t="s">
        <v>55</v>
      </c>
      <c r="E55" s="51">
        <f>+($L$47*$M$47)*C55</f>
        <v>3236217.6</v>
      </c>
      <c r="F55" s="52">
        <f t="shared" si="5"/>
        <v>323621.76000000001</v>
      </c>
      <c r="G55" s="51">
        <f t="shared" si="0"/>
        <v>51779.481599999999</v>
      </c>
      <c r="H55" s="52">
        <f t="shared" si="1"/>
        <v>3611618.8416000004</v>
      </c>
      <c r="I55" s="53">
        <f t="shared" si="2"/>
        <v>7945561.4515200015</v>
      </c>
      <c r="J55" s="52">
        <f t="shared" si="3"/>
        <v>13001827.829760002</v>
      </c>
      <c r="K55" s="52">
        <f t="shared" si="4"/>
        <v>20947389.281280003</v>
      </c>
    </row>
    <row r="56" spans="1:11" ht="26.25" thickBot="1" x14ac:dyDescent="0.3">
      <c r="A56" s="359"/>
      <c r="B56" s="360"/>
      <c r="C56" s="54">
        <v>1</v>
      </c>
      <c r="D56" s="55" t="s">
        <v>57</v>
      </c>
      <c r="E56" s="56">
        <f>+($L$47*$N$47)*C56</f>
        <v>2184582.4</v>
      </c>
      <c r="F56" s="57">
        <f t="shared" si="5"/>
        <v>218458.23999999999</v>
      </c>
      <c r="G56" s="56">
        <f t="shared" si="0"/>
        <v>34953.318399999996</v>
      </c>
      <c r="H56" s="57">
        <f t="shared" si="1"/>
        <v>2437993.9583999999</v>
      </c>
      <c r="I56" s="58">
        <f t="shared" si="2"/>
        <v>5363586.7084799996</v>
      </c>
      <c r="J56" s="57">
        <f t="shared" si="3"/>
        <v>8776778.2502399981</v>
      </c>
      <c r="K56" s="57">
        <f t="shared" si="4"/>
        <v>14140364.958719999</v>
      </c>
    </row>
    <row r="57" spans="1:11" x14ac:dyDescent="0.25">
      <c r="A57" s="351" t="s">
        <v>61</v>
      </c>
      <c r="B57" s="352"/>
      <c r="C57" s="30">
        <v>2</v>
      </c>
      <c r="D57" s="31" t="s">
        <v>55</v>
      </c>
      <c r="E57" s="32">
        <f>+($L$47*$M$47)*C57</f>
        <v>6472435.2000000002</v>
      </c>
      <c r="F57" s="32">
        <f t="shared" si="5"/>
        <v>647243.52000000002</v>
      </c>
      <c r="G57" s="33">
        <f t="shared" si="0"/>
        <v>103558.9632</v>
      </c>
      <c r="H57" s="32">
        <f t="shared" si="1"/>
        <v>7223237.6832000008</v>
      </c>
      <c r="I57" s="34">
        <f t="shared" si="2"/>
        <v>15891122.903040003</v>
      </c>
      <c r="J57" s="32">
        <f t="shared" si="3"/>
        <v>26003655.659520004</v>
      </c>
      <c r="K57" s="32">
        <f t="shared" si="4"/>
        <v>41894778.562560007</v>
      </c>
    </row>
    <row r="58" spans="1:11" ht="26.25" thickBot="1" x14ac:dyDescent="0.3">
      <c r="A58" s="353"/>
      <c r="B58" s="354"/>
      <c r="C58" s="44">
        <v>2</v>
      </c>
      <c r="D58" s="45" t="s">
        <v>57</v>
      </c>
      <c r="E58" s="46">
        <f>+($L$47*$N$47)*C58</f>
        <v>4369164.8</v>
      </c>
      <c r="F58" s="47">
        <f t="shared" si="5"/>
        <v>436916.47999999998</v>
      </c>
      <c r="G58" s="46">
        <f t="shared" si="0"/>
        <v>69906.636799999993</v>
      </c>
      <c r="H58" s="47">
        <f t="shared" si="1"/>
        <v>4875987.9167999998</v>
      </c>
      <c r="I58" s="48">
        <f t="shared" si="2"/>
        <v>10727173.416959999</v>
      </c>
      <c r="J58" s="47">
        <f t="shared" si="3"/>
        <v>17553556.500479996</v>
      </c>
      <c r="K58" s="47">
        <f t="shared" si="4"/>
        <v>28280729.917439997</v>
      </c>
    </row>
    <row r="59" spans="1:11" x14ac:dyDescent="0.25">
      <c r="A59" s="355" t="s">
        <v>62</v>
      </c>
      <c r="B59" s="356"/>
      <c r="C59" s="49">
        <v>2</v>
      </c>
      <c r="D59" s="50" t="s">
        <v>54</v>
      </c>
      <c r="E59" s="51">
        <f>+($L$47*$M$47)*C59</f>
        <v>6472435.2000000002</v>
      </c>
      <c r="F59" s="52">
        <f>+E59*8%</f>
        <v>517794.81600000005</v>
      </c>
      <c r="G59" s="51">
        <f t="shared" si="0"/>
        <v>103558.9632</v>
      </c>
      <c r="H59" s="52">
        <f t="shared" si="1"/>
        <v>7093788.9791999999</v>
      </c>
      <c r="I59" s="53">
        <f t="shared" si="2"/>
        <v>15606335.754240001</v>
      </c>
      <c r="J59" s="52">
        <f t="shared" si="3"/>
        <v>25537640.325119998</v>
      </c>
      <c r="K59" s="52">
        <f t="shared" si="4"/>
        <v>41143976.079360001</v>
      </c>
    </row>
    <row r="60" spans="1:11" x14ac:dyDescent="0.25">
      <c r="A60" s="357"/>
      <c r="B60" s="358"/>
      <c r="C60" s="59">
        <v>3</v>
      </c>
      <c r="D60" s="60" t="s">
        <v>55</v>
      </c>
      <c r="E60" s="61">
        <f>+($L$47*$M$47)*C60</f>
        <v>9708652.8000000007</v>
      </c>
      <c r="F60" s="62">
        <f>+E60*0.1</f>
        <v>970865.28000000014</v>
      </c>
      <c r="G60" s="63">
        <f t="shared" si="0"/>
        <v>155338.44480000003</v>
      </c>
      <c r="H60" s="62">
        <f t="shared" si="1"/>
        <v>10834856.524800001</v>
      </c>
      <c r="I60" s="64">
        <f t="shared" si="2"/>
        <v>23836684.354560003</v>
      </c>
      <c r="J60" s="62">
        <f t="shared" si="3"/>
        <v>39005483.48928</v>
      </c>
      <c r="K60" s="62">
        <f t="shared" si="4"/>
        <v>62842167.843840003</v>
      </c>
    </row>
    <row r="61" spans="1:11" ht="25.5" x14ac:dyDescent="0.25">
      <c r="A61" s="357"/>
      <c r="B61" s="358"/>
      <c r="C61" s="59">
        <v>1</v>
      </c>
      <c r="D61" s="60" t="s">
        <v>56</v>
      </c>
      <c r="E61" s="63">
        <f>+($L$47*$N$47)*C61</f>
        <v>2184582.4</v>
      </c>
      <c r="F61" s="62">
        <f>+E61*8%</f>
        <v>174766.592</v>
      </c>
      <c r="G61" s="63">
        <f t="shared" si="0"/>
        <v>34953.318399999996</v>
      </c>
      <c r="H61" s="62">
        <f t="shared" si="1"/>
        <v>2394302.3104000003</v>
      </c>
      <c r="I61" s="64">
        <f t="shared" si="2"/>
        <v>5267465.0828800006</v>
      </c>
      <c r="J61" s="62">
        <f t="shared" si="3"/>
        <v>8619488.3174400013</v>
      </c>
      <c r="K61" s="62">
        <f t="shared" si="4"/>
        <v>13886953.400320001</v>
      </c>
    </row>
    <row r="62" spans="1:11" ht="26.25" thickBot="1" x14ac:dyDescent="0.3">
      <c r="A62" s="359"/>
      <c r="B62" s="360"/>
      <c r="C62" s="54">
        <v>4</v>
      </c>
      <c r="D62" s="55" t="s">
        <v>57</v>
      </c>
      <c r="E62" s="56">
        <f>+($L$47*$N$47)*C62</f>
        <v>8738329.5999999996</v>
      </c>
      <c r="F62" s="57">
        <f>+E62*0.1</f>
        <v>873832.95999999996</v>
      </c>
      <c r="G62" s="56">
        <f t="shared" si="0"/>
        <v>139813.27359999999</v>
      </c>
      <c r="H62" s="57">
        <f t="shared" si="1"/>
        <v>9751975.8335999995</v>
      </c>
      <c r="I62" s="58">
        <f t="shared" si="2"/>
        <v>21454346.833919998</v>
      </c>
      <c r="J62" s="57">
        <f t="shared" si="3"/>
        <v>35107113.000959992</v>
      </c>
      <c r="K62" s="57">
        <f t="shared" si="4"/>
        <v>56561459.834879994</v>
      </c>
    </row>
    <row r="63" spans="1:11" x14ac:dyDescent="0.25">
      <c r="A63" s="351" t="s">
        <v>63</v>
      </c>
      <c r="B63" s="352"/>
      <c r="C63" s="30">
        <v>4</v>
      </c>
      <c r="D63" s="31" t="s">
        <v>54</v>
      </c>
      <c r="E63" s="32">
        <f>+($L$47*$M$47)*C63</f>
        <v>12944870.4</v>
      </c>
      <c r="F63" s="32">
        <f>+E63*8%</f>
        <v>1035589.6320000001</v>
      </c>
      <c r="G63" s="33">
        <f t="shared" si="0"/>
        <v>207117.9264</v>
      </c>
      <c r="H63" s="32">
        <f t="shared" si="1"/>
        <v>14187577.9584</v>
      </c>
      <c r="I63" s="34">
        <f t="shared" si="2"/>
        <v>31212671.508480001</v>
      </c>
      <c r="J63" s="32">
        <f t="shared" si="3"/>
        <v>51075280.650239997</v>
      </c>
      <c r="K63" s="32">
        <f t="shared" si="4"/>
        <v>82287952.158720002</v>
      </c>
    </row>
    <row r="64" spans="1:11" x14ac:dyDescent="0.25">
      <c r="A64" s="361"/>
      <c r="B64" s="362"/>
      <c r="C64" s="38">
        <v>2</v>
      </c>
      <c r="D64" s="39" t="s">
        <v>55</v>
      </c>
      <c r="E64" s="40">
        <f>+($L$47*$M$47)*C64</f>
        <v>6472435.2000000002</v>
      </c>
      <c r="F64" s="41">
        <f>+E64*0.1</f>
        <v>647243.52000000002</v>
      </c>
      <c r="G64" s="42">
        <f t="shared" si="0"/>
        <v>103558.9632</v>
      </c>
      <c r="H64" s="41">
        <f t="shared" si="1"/>
        <v>7223237.6832000008</v>
      </c>
      <c r="I64" s="43">
        <f t="shared" si="2"/>
        <v>15891122.903040003</v>
      </c>
      <c r="J64" s="41">
        <f t="shared" si="3"/>
        <v>26003655.659520004</v>
      </c>
      <c r="K64" s="41">
        <f t="shared" si="4"/>
        <v>41894778.562560007</v>
      </c>
    </row>
    <row r="65" spans="1:15" ht="25.5" x14ac:dyDescent="0.25">
      <c r="A65" s="361"/>
      <c r="B65" s="362"/>
      <c r="C65" s="38">
        <v>2</v>
      </c>
      <c r="D65" s="39" t="s">
        <v>56</v>
      </c>
      <c r="E65" s="42">
        <f>+($L$47*$N$47)*C65</f>
        <v>4369164.8</v>
      </c>
      <c r="F65" s="41">
        <f>+E65*8%</f>
        <v>349533.18400000001</v>
      </c>
      <c r="G65" s="42">
        <f t="shared" si="0"/>
        <v>69906.636799999993</v>
      </c>
      <c r="H65" s="41">
        <f t="shared" si="1"/>
        <v>4788604.6208000006</v>
      </c>
      <c r="I65" s="43">
        <f t="shared" si="2"/>
        <v>10534930.165760001</v>
      </c>
      <c r="J65" s="41">
        <f t="shared" si="3"/>
        <v>17238976.634880003</v>
      </c>
      <c r="K65" s="41">
        <f t="shared" si="4"/>
        <v>27773906.800640002</v>
      </c>
    </row>
    <row r="66" spans="1:15" ht="26.25" thickBot="1" x14ac:dyDescent="0.3">
      <c r="A66" s="353"/>
      <c r="B66" s="354"/>
      <c r="C66" s="44">
        <v>4</v>
      </c>
      <c r="D66" s="45" t="s">
        <v>57</v>
      </c>
      <c r="E66" s="46">
        <f>+($L$47*$N$47)*C66</f>
        <v>8738329.5999999996</v>
      </c>
      <c r="F66" s="47">
        <f>+E66*0.1</f>
        <v>873832.95999999996</v>
      </c>
      <c r="G66" s="46">
        <f t="shared" si="0"/>
        <v>139813.27359999999</v>
      </c>
      <c r="H66" s="47">
        <f t="shared" si="1"/>
        <v>9751975.8335999995</v>
      </c>
      <c r="I66" s="48">
        <f t="shared" si="2"/>
        <v>21454346.833919998</v>
      </c>
      <c r="J66" s="47">
        <f t="shared" si="3"/>
        <v>35107113.000959992</v>
      </c>
      <c r="K66" s="47">
        <f t="shared" si="4"/>
        <v>56561459.834879994</v>
      </c>
    </row>
    <row r="67" spans="1:15" x14ac:dyDescent="0.25">
      <c r="A67" s="355" t="s">
        <v>64</v>
      </c>
      <c r="B67" s="356"/>
      <c r="C67" s="49">
        <v>1</v>
      </c>
      <c r="D67" s="50" t="s">
        <v>55</v>
      </c>
      <c r="E67" s="51">
        <f>+($L$47*$M$47)*C67</f>
        <v>3236217.6</v>
      </c>
      <c r="F67" s="52">
        <f>+E67*0.1</f>
        <v>323621.76000000001</v>
      </c>
      <c r="G67" s="51">
        <f t="shared" si="0"/>
        <v>51779.481599999999</v>
      </c>
      <c r="H67" s="52">
        <f t="shared" si="1"/>
        <v>3611618.8416000004</v>
      </c>
      <c r="I67" s="53">
        <f t="shared" si="2"/>
        <v>7945561.4515200015</v>
      </c>
      <c r="J67" s="52">
        <f t="shared" si="3"/>
        <v>13001827.829760002</v>
      </c>
      <c r="K67" s="52">
        <f t="shared" si="4"/>
        <v>20947389.281280003</v>
      </c>
    </row>
    <row r="68" spans="1:15" ht="26.25" thickBot="1" x14ac:dyDescent="0.3">
      <c r="A68" s="359"/>
      <c r="B68" s="360"/>
      <c r="C68" s="54">
        <v>1</v>
      </c>
      <c r="D68" s="55" t="s">
        <v>57</v>
      </c>
      <c r="E68" s="56">
        <f>+($L$47*$N$47)*C68</f>
        <v>2184582.4</v>
      </c>
      <c r="F68" s="57">
        <f>+E68*0.1</f>
        <v>218458.23999999999</v>
      </c>
      <c r="G68" s="56">
        <f t="shared" si="0"/>
        <v>34953.318399999996</v>
      </c>
      <c r="H68" s="57">
        <f t="shared" si="1"/>
        <v>2437993.9583999999</v>
      </c>
      <c r="I68" s="58">
        <f t="shared" si="2"/>
        <v>5363586.7084799996</v>
      </c>
      <c r="J68" s="57">
        <f t="shared" si="3"/>
        <v>8776778.2502399981</v>
      </c>
      <c r="K68" s="57">
        <f t="shared" si="4"/>
        <v>14140364.958719999</v>
      </c>
    </row>
    <row r="69" spans="1:15" x14ac:dyDescent="0.25">
      <c r="A69" s="363" t="s">
        <v>65</v>
      </c>
      <c r="B69" s="364"/>
      <c r="C69" s="30">
        <v>3</v>
      </c>
      <c r="D69" s="31" t="s">
        <v>55</v>
      </c>
      <c r="E69" s="32">
        <f>+($L$47*$M$47)*C69</f>
        <v>9708652.8000000007</v>
      </c>
      <c r="F69" s="32">
        <f>+E69*0.1</f>
        <v>970865.28000000014</v>
      </c>
      <c r="G69" s="33">
        <f t="shared" si="0"/>
        <v>155338.44480000003</v>
      </c>
      <c r="H69" s="32">
        <f t="shared" si="1"/>
        <v>10834856.524800001</v>
      </c>
      <c r="I69" s="34">
        <f t="shared" si="2"/>
        <v>23836684.354560003</v>
      </c>
      <c r="J69" s="32">
        <f t="shared" si="3"/>
        <v>39005483.48928</v>
      </c>
      <c r="K69" s="32">
        <f t="shared" si="4"/>
        <v>62842167.843840003</v>
      </c>
    </row>
    <row r="70" spans="1:15" ht="26.25" thickBot="1" x14ac:dyDescent="0.3">
      <c r="A70" s="365"/>
      <c r="B70" s="366"/>
      <c r="C70" s="44">
        <v>3</v>
      </c>
      <c r="D70" s="45" t="s">
        <v>57</v>
      </c>
      <c r="E70" s="46">
        <f>+($L$47*$N$47)*C70</f>
        <v>6553747.1999999993</v>
      </c>
      <c r="F70" s="47">
        <f>+E70*0.1</f>
        <v>655374.72</v>
      </c>
      <c r="G70" s="46">
        <f t="shared" si="0"/>
        <v>104859.9552</v>
      </c>
      <c r="H70" s="47">
        <f t="shared" si="1"/>
        <v>7313981.8751999987</v>
      </c>
      <c r="I70" s="48">
        <f t="shared" si="2"/>
        <v>16090760.125439998</v>
      </c>
      <c r="J70" s="47">
        <f t="shared" si="3"/>
        <v>26330334.750719994</v>
      </c>
      <c r="K70" s="47">
        <f t="shared" si="4"/>
        <v>42421094.876159988</v>
      </c>
    </row>
    <row r="71" spans="1:15" ht="18" thickBot="1" x14ac:dyDescent="0.45">
      <c r="A71" s="65"/>
      <c r="B71" s="66"/>
      <c r="C71" s="67"/>
      <c r="D71" s="67"/>
      <c r="E71" s="68"/>
      <c r="F71" s="68"/>
      <c r="G71" s="68"/>
      <c r="H71" s="69">
        <f>SUM(H47:H70)</f>
        <v>222209325.18400005</v>
      </c>
      <c r="I71" s="70">
        <f>SUM(I47:I70)</f>
        <v>488860515.40480006</v>
      </c>
      <c r="J71" s="69">
        <f t="shared" ref="J71:K71" si="6">SUM(J47:J70)</f>
        <v>799953570.66240001</v>
      </c>
      <c r="K71" s="69">
        <f t="shared" si="6"/>
        <v>1288814086.0671999</v>
      </c>
    </row>
    <row r="72" spans="1:15" ht="15.75" thickBot="1" x14ac:dyDescent="0.3">
      <c r="A72" s="5"/>
      <c r="H72" s="6"/>
    </row>
    <row r="73" spans="1:15" ht="19.5" thickBot="1" x14ac:dyDescent="0.3">
      <c r="A73" s="374" t="s">
        <v>66</v>
      </c>
      <c r="B73" s="375"/>
      <c r="C73" s="375"/>
      <c r="D73" s="375"/>
      <c r="E73" s="375"/>
      <c r="F73" s="375"/>
      <c r="G73" s="375"/>
      <c r="H73" s="376"/>
      <c r="I73" s="370">
        <v>2014</v>
      </c>
      <c r="J73" s="370"/>
      <c r="K73" s="371"/>
      <c r="L73"/>
      <c r="M73" s="71" t="s">
        <v>51</v>
      </c>
      <c r="N73" s="71" t="s">
        <v>52</v>
      </c>
      <c r="O73"/>
    </row>
    <row r="74" spans="1:15" ht="45.75" thickBot="1" x14ac:dyDescent="0.3">
      <c r="A74" s="372" t="s">
        <v>44</v>
      </c>
      <c r="B74" s="373"/>
      <c r="C74" s="20" t="s">
        <v>45</v>
      </c>
      <c r="D74" s="21" t="s">
        <v>46</v>
      </c>
      <c r="E74" s="22" t="s">
        <v>47</v>
      </c>
      <c r="F74" s="23" t="s">
        <v>48</v>
      </c>
      <c r="G74" s="24" t="s">
        <v>49</v>
      </c>
      <c r="H74" s="23" t="s">
        <v>50</v>
      </c>
      <c r="I74" s="25">
        <f>G107</f>
        <v>57</v>
      </c>
      <c r="J74" s="26">
        <f>G108</f>
        <v>39</v>
      </c>
      <c r="K74" s="26">
        <f>G109</f>
        <v>96</v>
      </c>
      <c r="L74" s="72">
        <f>L47</f>
        <v>5420800</v>
      </c>
      <c r="M74" s="73">
        <v>0.59699999999999998</v>
      </c>
      <c r="N74" s="73">
        <v>0.40300000000000002</v>
      </c>
      <c r="O74" s="73">
        <f>+M74+N74</f>
        <v>1</v>
      </c>
    </row>
    <row r="75" spans="1:15" x14ac:dyDescent="0.25">
      <c r="A75" s="351" t="s">
        <v>53</v>
      </c>
      <c r="B75" s="352"/>
      <c r="C75" s="30">
        <v>8</v>
      </c>
      <c r="D75" s="31" t="s">
        <v>54</v>
      </c>
      <c r="E75" s="32">
        <f>+($L$74*$M$74)*C75</f>
        <v>25889740.800000001</v>
      </c>
      <c r="F75" s="32">
        <f>+E75*8%</f>
        <v>2071179.2640000002</v>
      </c>
      <c r="G75" s="33">
        <f t="shared" ref="G75:G98" si="7">+(E75*10%)*16%</f>
        <v>414235.85279999999</v>
      </c>
      <c r="H75" s="32">
        <f t="shared" ref="H75:H98" si="8">+E75+F75+G75</f>
        <v>28375155.9168</v>
      </c>
      <c r="I75" s="34">
        <f>(H75/30)*$I$74</f>
        <v>53912796.241920002</v>
      </c>
      <c r="J75" s="32">
        <f>(H75/30)*$J$74</f>
        <v>36887702.69184</v>
      </c>
      <c r="K75" s="32">
        <f>(H75/30)*$K$74</f>
        <v>90800498.933760002</v>
      </c>
    </row>
    <row r="76" spans="1:15" x14ac:dyDescent="0.25">
      <c r="A76" s="361"/>
      <c r="B76" s="362"/>
      <c r="C76" s="38">
        <v>1</v>
      </c>
      <c r="D76" s="39" t="s">
        <v>55</v>
      </c>
      <c r="E76" s="74">
        <f>+($L$74*$M$74)*C76</f>
        <v>3236217.6</v>
      </c>
      <c r="F76" s="41">
        <f>+E76*0.1</f>
        <v>323621.76000000001</v>
      </c>
      <c r="G76" s="42">
        <f t="shared" si="7"/>
        <v>51779.481599999999</v>
      </c>
      <c r="H76" s="41">
        <f t="shared" si="8"/>
        <v>3611618.8416000004</v>
      </c>
      <c r="I76" s="43">
        <f t="shared" ref="I76:I98" si="9">(H76/30)*$I$74</f>
        <v>6862075.7990400009</v>
      </c>
      <c r="J76" s="41">
        <f t="shared" ref="J76:J98" si="10">(H76/30)*$J$74</f>
        <v>4695104.4940800006</v>
      </c>
      <c r="K76" s="41">
        <f t="shared" ref="K76:K98" si="11">(H76/30)*$K$74</f>
        <v>11557180.293120002</v>
      </c>
      <c r="L76" s="75"/>
    </row>
    <row r="77" spans="1:15" ht="25.5" x14ac:dyDescent="0.25">
      <c r="A77" s="361"/>
      <c r="B77" s="362"/>
      <c r="C77" s="38">
        <v>0</v>
      </c>
      <c r="D77" s="39" t="s">
        <v>56</v>
      </c>
      <c r="E77" s="42">
        <f>+($L$74*$N$74)*C77</f>
        <v>0</v>
      </c>
      <c r="F77" s="41">
        <f>+E77*8%</f>
        <v>0</v>
      </c>
      <c r="G77" s="42">
        <f t="shared" si="7"/>
        <v>0</v>
      </c>
      <c r="H77" s="41">
        <f t="shared" si="8"/>
        <v>0</v>
      </c>
      <c r="I77" s="43">
        <f t="shared" si="9"/>
        <v>0</v>
      </c>
      <c r="J77" s="41">
        <f t="shared" si="10"/>
        <v>0</v>
      </c>
      <c r="K77" s="41">
        <f t="shared" si="11"/>
        <v>0</v>
      </c>
    </row>
    <row r="78" spans="1:15" ht="26.25" thickBot="1" x14ac:dyDescent="0.3">
      <c r="A78" s="353"/>
      <c r="B78" s="354"/>
      <c r="C78" s="44">
        <v>9</v>
      </c>
      <c r="D78" s="45" t="s">
        <v>57</v>
      </c>
      <c r="E78" s="42">
        <f>+($L$74*$N$74)*C78</f>
        <v>19661241.599999998</v>
      </c>
      <c r="F78" s="47">
        <f t="shared" ref="F78:F86" si="12">+E78*0.1</f>
        <v>1966124.16</v>
      </c>
      <c r="G78" s="46">
        <f t="shared" si="7"/>
        <v>314579.86560000002</v>
      </c>
      <c r="H78" s="47">
        <f t="shared" si="8"/>
        <v>21941945.625599999</v>
      </c>
      <c r="I78" s="48">
        <f t="shared" si="9"/>
        <v>41689696.688639998</v>
      </c>
      <c r="J78" s="47">
        <f t="shared" si="10"/>
        <v>28524529.313279998</v>
      </c>
      <c r="K78" s="47">
        <f t="shared" si="11"/>
        <v>70214226.001919985</v>
      </c>
    </row>
    <row r="79" spans="1:15" x14ac:dyDescent="0.25">
      <c r="A79" s="355" t="s">
        <v>58</v>
      </c>
      <c r="B79" s="356"/>
      <c r="C79" s="49">
        <v>3</v>
      </c>
      <c r="D79" s="50" t="s">
        <v>55</v>
      </c>
      <c r="E79" s="52">
        <f>+($L$74*$M$74)*C79</f>
        <v>9708652.8000000007</v>
      </c>
      <c r="F79" s="52">
        <f t="shared" si="12"/>
        <v>970865.28000000014</v>
      </c>
      <c r="G79" s="51">
        <f t="shared" si="7"/>
        <v>155338.44480000003</v>
      </c>
      <c r="H79" s="52">
        <f t="shared" si="8"/>
        <v>10834856.524800001</v>
      </c>
      <c r="I79" s="53">
        <f t="shared" si="9"/>
        <v>20586227.397120003</v>
      </c>
      <c r="J79" s="52">
        <f t="shared" si="10"/>
        <v>14085313.482240001</v>
      </c>
      <c r="K79" s="52">
        <f t="shared" si="11"/>
        <v>34671540.879360005</v>
      </c>
    </row>
    <row r="80" spans="1:15" ht="26.25" thickBot="1" x14ac:dyDescent="0.3">
      <c r="A80" s="359"/>
      <c r="B80" s="360"/>
      <c r="C80" s="54">
        <v>3</v>
      </c>
      <c r="D80" s="55" t="s">
        <v>57</v>
      </c>
      <c r="E80" s="63">
        <f>+($L$74*$N$74)*C80</f>
        <v>6553747.1999999993</v>
      </c>
      <c r="F80" s="57">
        <f t="shared" si="12"/>
        <v>655374.72</v>
      </c>
      <c r="G80" s="56">
        <f t="shared" si="7"/>
        <v>104859.9552</v>
      </c>
      <c r="H80" s="57">
        <f t="shared" si="8"/>
        <v>7313981.8751999987</v>
      </c>
      <c r="I80" s="58">
        <f t="shared" si="9"/>
        <v>13896565.562879998</v>
      </c>
      <c r="J80" s="57">
        <f t="shared" si="10"/>
        <v>9508176.4377599973</v>
      </c>
      <c r="K80" s="57">
        <f t="shared" si="11"/>
        <v>23404742.000639997</v>
      </c>
    </row>
    <row r="81" spans="1:11" x14ac:dyDescent="0.25">
      <c r="A81" s="351" t="s">
        <v>59</v>
      </c>
      <c r="B81" s="352"/>
      <c r="C81" s="30">
        <v>1</v>
      </c>
      <c r="D81" s="31" t="s">
        <v>55</v>
      </c>
      <c r="E81" s="32">
        <f>+($L$74*$M$74)*C81</f>
        <v>3236217.6</v>
      </c>
      <c r="F81" s="32">
        <f t="shared" si="12"/>
        <v>323621.76000000001</v>
      </c>
      <c r="G81" s="33">
        <f t="shared" si="7"/>
        <v>51779.481599999999</v>
      </c>
      <c r="H81" s="32">
        <f t="shared" si="8"/>
        <v>3611618.8416000004</v>
      </c>
      <c r="I81" s="34">
        <f t="shared" si="9"/>
        <v>6862075.7990400009</v>
      </c>
      <c r="J81" s="32">
        <f t="shared" si="10"/>
        <v>4695104.4940800006</v>
      </c>
      <c r="K81" s="32">
        <f t="shared" si="11"/>
        <v>11557180.293120002</v>
      </c>
    </row>
    <row r="82" spans="1:11" ht="26.25" thickBot="1" x14ac:dyDescent="0.3">
      <c r="A82" s="353"/>
      <c r="B82" s="354"/>
      <c r="C82" s="44">
        <v>1</v>
      </c>
      <c r="D82" s="45" t="s">
        <v>57</v>
      </c>
      <c r="E82" s="47">
        <f>+($L$74*$N$74)*C82</f>
        <v>2184582.4</v>
      </c>
      <c r="F82" s="47">
        <f t="shared" si="12"/>
        <v>218458.23999999999</v>
      </c>
      <c r="G82" s="46">
        <f t="shared" si="7"/>
        <v>34953.318399999996</v>
      </c>
      <c r="H82" s="47">
        <f t="shared" si="8"/>
        <v>2437993.9583999999</v>
      </c>
      <c r="I82" s="48">
        <f t="shared" si="9"/>
        <v>4632188.5209599994</v>
      </c>
      <c r="J82" s="47">
        <f t="shared" si="10"/>
        <v>3169392.1459199996</v>
      </c>
      <c r="K82" s="47">
        <f t="shared" si="11"/>
        <v>7801580.6668799985</v>
      </c>
    </row>
    <row r="83" spans="1:11" x14ac:dyDescent="0.25">
      <c r="A83" s="355" t="s">
        <v>60</v>
      </c>
      <c r="B83" s="356"/>
      <c r="C83" s="49">
        <v>1</v>
      </c>
      <c r="D83" s="50" t="s">
        <v>55</v>
      </c>
      <c r="E83" s="52">
        <f>+($L$74*$M$74)*C83</f>
        <v>3236217.6</v>
      </c>
      <c r="F83" s="52">
        <f t="shared" si="12"/>
        <v>323621.76000000001</v>
      </c>
      <c r="G83" s="51">
        <f t="shared" si="7"/>
        <v>51779.481599999999</v>
      </c>
      <c r="H83" s="52">
        <f t="shared" si="8"/>
        <v>3611618.8416000004</v>
      </c>
      <c r="I83" s="53">
        <f t="shared" si="9"/>
        <v>6862075.7990400009</v>
      </c>
      <c r="J83" s="52">
        <f t="shared" si="10"/>
        <v>4695104.4940800006</v>
      </c>
      <c r="K83" s="52">
        <f t="shared" si="11"/>
        <v>11557180.293120002</v>
      </c>
    </row>
    <row r="84" spans="1:11" ht="26.25" thickBot="1" x14ac:dyDescent="0.3">
      <c r="A84" s="359"/>
      <c r="B84" s="360"/>
      <c r="C84" s="54">
        <v>1</v>
      </c>
      <c r="D84" s="55" t="s">
        <v>57</v>
      </c>
      <c r="E84" s="63">
        <f>+($L$74*$N$74)*C84</f>
        <v>2184582.4</v>
      </c>
      <c r="F84" s="57">
        <f t="shared" si="12"/>
        <v>218458.23999999999</v>
      </c>
      <c r="G84" s="56">
        <f t="shared" si="7"/>
        <v>34953.318399999996</v>
      </c>
      <c r="H84" s="57">
        <f t="shared" si="8"/>
        <v>2437993.9583999999</v>
      </c>
      <c r="I84" s="58">
        <f t="shared" si="9"/>
        <v>4632188.5209599994</v>
      </c>
      <c r="J84" s="57">
        <f t="shared" si="10"/>
        <v>3169392.1459199996</v>
      </c>
      <c r="K84" s="57">
        <f t="shared" si="11"/>
        <v>7801580.6668799985</v>
      </c>
    </row>
    <row r="85" spans="1:11" x14ac:dyDescent="0.25">
      <c r="A85" s="351" t="s">
        <v>61</v>
      </c>
      <c r="B85" s="352"/>
      <c r="C85" s="30">
        <v>2</v>
      </c>
      <c r="D85" s="31" t="s">
        <v>55</v>
      </c>
      <c r="E85" s="32">
        <f>+($L$74*$M$74)*C85</f>
        <v>6472435.2000000002</v>
      </c>
      <c r="F85" s="32">
        <f t="shared" si="12"/>
        <v>647243.52000000002</v>
      </c>
      <c r="G85" s="33">
        <f t="shared" si="7"/>
        <v>103558.9632</v>
      </c>
      <c r="H85" s="32">
        <f t="shared" si="8"/>
        <v>7223237.6832000008</v>
      </c>
      <c r="I85" s="34">
        <f t="shared" si="9"/>
        <v>13724151.598080002</v>
      </c>
      <c r="J85" s="32">
        <f t="shared" si="10"/>
        <v>9390208.9881600011</v>
      </c>
      <c r="K85" s="32">
        <f t="shared" si="11"/>
        <v>23114360.586240005</v>
      </c>
    </row>
    <row r="86" spans="1:11" ht="26.25" thickBot="1" x14ac:dyDescent="0.3">
      <c r="A86" s="353"/>
      <c r="B86" s="354"/>
      <c r="C86" s="44">
        <v>2</v>
      </c>
      <c r="D86" s="45" t="s">
        <v>57</v>
      </c>
      <c r="E86" s="47">
        <f>+($L$74*$N$74)*C86</f>
        <v>4369164.8</v>
      </c>
      <c r="F86" s="47">
        <f t="shared" si="12"/>
        <v>436916.47999999998</v>
      </c>
      <c r="G86" s="46">
        <f t="shared" si="7"/>
        <v>69906.636799999993</v>
      </c>
      <c r="H86" s="47">
        <f t="shared" si="8"/>
        <v>4875987.9167999998</v>
      </c>
      <c r="I86" s="48">
        <f t="shared" si="9"/>
        <v>9264377.0419199988</v>
      </c>
      <c r="J86" s="47">
        <f t="shared" si="10"/>
        <v>6338784.2918399991</v>
      </c>
      <c r="K86" s="47">
        <f t="shared" si="11"/>
        <v>15603161.333759997</v>
      </c>
    </row>
    <row r="87" spans="1:11" x14ac:dyDescent="0.25">
      <c r="A87" s="355" t="s">
        <v>62</v>
      </c>
      <c r="B87" s="356"/>
      <c r="C87" s="49">
        <v>0</v>
      </c>
      <c r="D87" s="50" t="s">
        <v>54</v>
      </c>
      <c r="E87" s="52">
        <f>+($L$74*$M$74)*C87</f>
        <v>0</v>
      </c>
      <c r="F87" s="52">
        <f>+E87*8%</f>
        <v>0</v>
      </c>
      <c r="G87" s="51">
        <f t="shared" si="7"/>
        <v>0</v>
      </c>
      <c r="H87" s="52">
        <f t="shared" si="8"/>
        <v>0</v>
      </c>
      <c r="I87" s="53">
        <f t="shared" si="9"/>
        <v>0</v>
      </c>
      <c r="J87" s="52">
        <f t="shared" si="10"/>
        <v>0</v>
      </c>
      <c r="K87" s="52">
        <f t="shared" si="11"/>
        <v>0</v>
      </c>
    </row>
    <row r="88" spans="1:11" x14ac:dyDescent="0.25">
      <c r="A88" s="357"/>
      <c r="B88" s="358"/>
      <c r="C88" s="59">
        <v>3</v>
      </c>
      <c r="D88" s="60" t="s">
        <v>55</v>
      </c>
      <c r="E88" s="76">
        <f>+($L$74*$M$74)*C88</f>
        <v>9708652.8000000007</v>
      </c>
      <c r="F88" s="62">
        <f>+E88*0.1</f>
        <v>970865.28000000014</v>
      </c>
      <c r="G88" s="63">
        <f t="shared" si="7"/>
        <v>155338.44480000003</v>
      </c>
      <c r="H88" s="62">
        <f t="shared" si="8"/>
        <v>10834856.524800001</v>
      </c>
      <c r="I88" s="64">
        <f t="shared" si="9"/>
        <v>20586227.397120003</v>
      </c>
      <c r="J88" s="62">
        <f t="shared" si="10"/>
        <v>14085313.482240001</v>
      </c>
      <c r="K88" s="62">
        <f t="shared" si="11"/>
        <v>34671540.879360005</v>
      </c>
    </row>
    <row r="89" spans="1:11" ht="25.5" x14ac:dyDescent="0.25">
      <c r="A89" s="357"/>
      <c r="B89" s="358"/>
      <c r="C89" s="59">
        <v>0</v>
      </c>
      <c r="D89" s="60" t="s">
        <v>56</v>
      </c>
      <c r="E89" s="63">
        <f>+($L$74*$N$74)*C89</f>
        <v>0</v>
      </c>
      <c r="F89" s="62">
        <f>+E89*8%</f>
        <v>0</v>
      </c>
      <c r="G89" s="63">
        <f t="shared" si="7"/>
        <v>0</v>
      </c>
      <c r="H89" s="62">
        <f t="shared" si="8"/>
        <v>0</v>
      </c>
      <c r="I89" s="64">
        <f t="shared" si="9"/>
        <v>0</v>
      </c>
      <c r="J89" s="62">
        <f t="shared" si="10"/>
        <v>0</v>
      </c>
      <c r="K89" s="62">
        <f t="shared" si="11"/>
        <v>0</v>
      </c>
    </row>
    <row r="90" spans="1:11" ht="26.25" thickBot="1" x14ac:dyDescent="0.3">
      <c r="A90" s="359"/>
      <c r="B90" s="360"/>
      <c r="C90" s="54">
        <v>3</v>
      </c>
      <c r="D90" s="55" t="s">
        <v>57</v>
      </c>
      <c r="E90" s="63">
        <f>+($L$74*$N$74)*C90</f>
        <v>6553747.1999999993</v>
      </c>
      <c r="F90" s="57">
        <f>+E90*0.1</f>
        <v>655374.72</v>
      </c>
      <c r="G90" s="56">
        <f t="shared" si="7"/>
        <v>104859.9552</v>
      </c>
      <c r="H90" s="57">
        <f t="shared" si="8"/>
        <v>7313981.8751999987</v>
      </c>
      <c r="I90" s="58">
        <f t="shared" si="9"/>
        <v>13896565.562879998</v>
      </c>
      <c r="J90" s="57">
        <f t="shared" si="10"/>
        <v>9508176.4377599973</v>
      </c>
      <c r="K90" s="57">
        <f t="shared" si="11"/>
        <v>23404742.000639997</v>
      </c>
    </row>
    <row r="91" spans="1:11" x14ac:dyDescent="0.25">
      <c r="A91" s="351" t="s">
        <v>63</v>
      </c>
      <c r="B91" s="352"/>
      <c r="C91" s="30">
        <v>2</v>
      </c>
      <c r="D91" s="31" t="s">
        <v>54</v>
      </c>
      <c r="E91" s="32">
        <f>+($L$74*$M$74)*C91</f>
        <v>6472435.2000000002</v>
      </c>
      <c r="F91" s="32">
        <f>+E91*8%</f>
        <v>517794.81600000005</v>
      </c>
      <c r="G91" s="33">
        <f t="shared" si="7"/>
        <v>103558.9632</v>
      </c>
      <c r="H91" s="32">
        <f t="shared" si="8"/>
        <v>7093788.9791999999</v>
      </c>
      <c r="I91" s="34">
        <f t="shared" si="9"/>
        <v>13478199.06048</v>
      </c>
      <c r="J91" s="32">
        <f t="shared" si="10"/>
        <v>9221925.6729600001</v>
      </c>
      <c r="K91" s="32">
        <f t="shared" si="11"/>
        <v>22700124.733440001</v>
      </c>
    </row>
    <row r="92" spans="1:11" x14ac:dyDescent="0.25">
      <c r="A92" s="361"/>
      <c r="B92" s="362"/>
      <c r="C92" s="38">
        <v>3</v>
      </c>
      <c r="D92" s="39" t="s">
        <v>55</v>
      </c>
      <c r="E92" s="74">
        <f>+($L$74*$M$74)*C92</f>
        <v>9708652.8000000007</v>
      </c>
      <c r="F92" s="41">
        <f>+E92*0.1</f>
        <v>970865.28000000014</v>
      </c>
      <c r="G92" s="42">
        <f t="shared" si="7"/>
        <v>155338.44480000003</v>
      </c>
      <c r="H92" s="41">
        <f t="shared" si="8"/>
        <v>10834856.524800001</v>
      </c>
      <c r="I92" s="43">
        <f t="shared" si="9"/>
        <v>20586227.397120003</v>
      </c>
      <c r="J92" s="41">
        <f t="shared" si="10"/>
        <v>14085313.482240001</v>
      </c>
      <c r="K92" s="41">
        <f t="shared" si="11"/>
        <v>34671540.879360005</v>
      </c>
    </row>
    <row r="93" spans="1:11" ht="25.5" x14ac:dyDescent="0.25">
      <c r="A93" s="361"/>
      <c r="B93" s="362"/>
      <c r="C93" s="38">
        <v>2</v>
      </c>
      <c r="D93" s="39" t="s">
        <v>56</v>
      </c>
      <c r="E93" s="42">
        <f>+($L$74*$N$74)*C93</f>
        <v>4369164.8</v>
      </c>
      <c r="F93" s="41">
        <f>+E93*8%</f>
        <v>349533.18400000001</v>
      </c>
      <c r="G93" s="42">
        <f t="shared" si="7"/>
        <v>69906.636799999993</v>
      </c>
      <c r="H93" s="41">
        <f t="shared" si="8"/>
        <v>4788604.6208000006</v>
      </c>
      <c r="I93" s="43">
        <f t="shared" si="9"/>
        <v>9098348.7795200013</v>
      </c>
      <c r="J93" s="41">
        <f t="shared" si="10"/>
        <v>6225186.0070400005</v>
      </c>
      <c r="K93" s="41">
        <f t="shared" si="11"/>
        <v>15323534.786560003</v>
      </c>
    </row>
    <row r="94" spans="1:11" ht="26.25" thickBot="1" x14ac:dyDescent="0.3">
      <c r="A94" s="353"/>
      <c r="B94" s="354"/>
      <c r="C94" s="44">
        <v>3</v>
      </c>
      <c r="D94" s="45" t="s">
        <v>57</v>
      </c>
      <c r="E94" s="42">
        <f>+($L$74*$N$74)*C94</f>
        <v>6553747.1999999993</v>
      </c>
      <c r="F94" s="47">
        <f>+E94*0.1</f>
        <v>655374.72</v>
      </c>
      <c r="G94" s="46">
        <f t="shared" si="7"/>
        <v>104859.9552</v>
      </c>
      <c r="H94" s="47">
        <f t="shared" si="8"/>
        <v>7313981.8751999987</v>
      </c>
      <c r="I94" s="48">
        <f t="shared" si="9"/>
        <v>13896565.562879998</v>
      </c>
      <c r="J94" s="47">
        <f t="shared" si="10"/>
        <v>9508176.4377599973</v>
      </c>
      <c r="K94" s="47">
        <f t="shared" si="11"/>
        <v>23404742.000639997</v>
      </c>
    </row>
    <row r="95" spans="1:11" x14ac:dyDescent="0.25">
      <c r="A95" s="355" t="s">
        <v>64</v>
      </c>
      <c r="B95" s="356"/>
      <c r="C95" s="49">
        <v>1</v>
      </c>
      <c r="D95" s="50" t="s">
        <v>55</v>
      </c>
      <c r="E95" s="52">
        <f>+($L$74*$M$74)*C95</f>
        <v>3236217.6</v>
      </c>
      <c r="F95" s="52">
        <f>+E95*0.1</f>
        <v>323621.76000000001</v>
      </c>
      <c r="G95" s="51">
        <f t="shared" si="7"/>
        <v>51779.481599999999</v>
      </c>
      <c r="H95" s="52">
        <f t="shared" si="8"/>
        <v>3611618.8416000004</v>
      </c>
      <c r="I95" s="53">
        <f t="shared" si="9"/>
        <v>6862075.7990400009</v>
      </c>
      <c r="J95" s="52">
        <f t="shared" si="10"/>
        <v>4695104.4940800006</v>
      </c>
      <c r="K95" s="52">
        <f t="shared" si="11"/>
        <v>11557180.293120002</v>
      </c>
    </row>
    <row r="96" spans="1:11" ht="26.25" thickBot="1" x14ac:dyDescent="0.3">
      <c r="A96" s="359"/>
      <c r="B96" s="360"/>
      <c r="C96" s="54">
        <v>1</v>
      </c>
      <c r="D96" s="55" t="s">
        <v>57</v>
      </c>
      <c r="E96" s="63">
        <f>+($L$74*$N$74)*C96</f>
        <v>2184582.4</v>
      </c>
      <c r="F96" s="57">
        <f>+E96*0.1</f>
        <v>218458.23999999999</v>
      </c>
      <c r="G96" s="56">
        <f t="shared" si="7"/>
        <v>34953.318399999996</v>
      </c>
      <c r="H96" s="57">
        <f t="shared" si="8"/>
        <v>2437993.9583999999</v>
      </c>
      <c r="I96" s="58">
        <f t="shared" si="9"/>
        <v>4632188.5209599994</v>
      </c>
      <c r="J96" s="57">
        <f t="shared" si="10"/>
        <v>3169392.1459199996</v>
      </c>
      <c r="K96" s="57">
        <f t="shared" si="11"/>
        <v>7801580.6668799985</v>
      </c>
    </row>
    <row r="97" spans="1:19" x14ac:dyDescent="0.25">
      <c r="A97" s="363" t="s">
        <v>65</v>
      </c>
      <c r="B97" s="364"/>
      <c r="C97" s="30">
        <v>3</v>
      </c>
      <c r="D97" s="31" t="s">
        <v>55</v>
      </c>
      <c r="E97" s="32">
        <f>+($L$74*$M$74)*C97</f>
        <v>9708652.8000000007</v>
      </c>
      <c r="F97" s="32">
        <f>+E97*0.1</f>
        <v>970865.28000000014</v>
      </c>
      <c r="G97" s="33">
        <f t="shared" si="7"/>
        <v>155338.44480000003</v>
      </c>
      <c r="H97" s="32">
        <f t="shared" si="8"/>
        <v>10834856.524800001</v>
      </c>
      <c r="I97" s="34">
        <f t="shared" si="9"/>
        <v>20586227.397120003</v>
      </c>
      <c r="J97" s="32">
        <f t="shared" si="10"/>
        <v>14085313.482240001</v>
      </c>
      <c r="K97" s="32">
        <f t="shared" si="11"/>
        <v>34671540.879360005</v>
      </c>
    </row>
    <row r="98" spans="1:19" ht="26.25" thickBot="1" x14ac:dyDescent="0.3">
      <c r="A98" s="365"/>
      <c r="B98" s="366"/>
      <c r="C98" s="44">
        <v>3</v>
      </c>
      <c r="D98" s="45" t="s">
        <v>57</v>
      </c>
      <c r="E98" s="47">
        <f>+($L$74*$N$74)*C98</f>
        <v>6553747.1999999993</v>
      </c>
      <c r="F98" s="47">
        <f>+E98*0.1</f>
        <v>655374.72</v>
      </c>
      <c r="G98" s="46">
        <f t="shared" si="7"/>
        <v>104859.9552</v>
      </c>
      <c r="H98" s="47">
        <f t="shared" si="8"/>
        <v>7313981.8751999987</v>
      </c>
      <c r="I98" s="48">
        <f t="shared" si="9"/>
        <v>13896565.562879998</v>
      </c>
      <c r="J98" s="47">
        <f t="shared" si="10"/>
        <v>9508176.4377599973</v>
      </c>
      <c r="K98" s="47">
        <f t="shared" si="11"/>
        <v>23404742.000639997</v>
      </c>
    </row>
    <row r="99" spans="1:19" ht="18" thickBot="1" x14ac:dyDescent="0.45">
      <c r="A99" s="77"/>
      <c r="B99" s="78"/>
      <c r="C99" s="79"/>
      <c r="D99" s="79"/>
      <c r="E99" s="80"/>
      <c r="F99" s="80"/>
      <c r="G99" s="80"/>
      <c r="H99" s="69">
        <f>SUM(H75:H98)</f>
        <v>168654531.58400002</v>
      </c>
      <c r="I99" s="81">
        <f>SUM(I75:I98)</f>
        <v>320443610.00959998</v>
      </c>
      <c r="J99" s="82">
        <f t="shared" ref="J99:K99" si="13">SUM(J75:J98)</f>
        <v>219250891.05919999</v>
      </c>
      <c r="K99" s="82">
        <f t="shared" si="13"/>
        <v>539694501.06880009</v>
      </c>
    </row>
    <row r="100" spans="1:19" ht="18" thickBot="1" x14ac:dyDescent="0.45">
      <c r="A100" s="83"/>
      <c r="C100"/>
      <c r="D100"/>
      <c r="E100" s="84"/>
      <c r="F100" s="84"/>
      <c r="G100" s="84"/>
      <c r="H100" s="85"/>
    </row>
    <row r="101" spans="1:19" ht="15.75" thickBot="1" x14ac:dyDescent="0.3">
      <c r="A101" s="367" t="s">
        <v>67</v>
      </c>
      <c r="B101" s="368"/>
      <c r="C101" s="368"/>
      <c r="D101" s="368"/>
      <c r="E101" s="368"/>
      <c r="F101" s="369"/>
      <c r="G101" s="86" t="s">
        <v>68</v>
      </c>
      <c r="H101" s="87" t="s">
        <v>69</v>
      </c>
    </row>
    <row r="102" spans="1:19" x14ac:dyDescent="0.25">
      <c r="A102" s="336" t="s">
        <v>70</v>
      </c>
      <c r="B102" s="337"/>
      <c r="C102" s="337"/>
      <c r="D102" s="337"/>
      <c r="E102" s="337"/>
      <c r="F102" s="337"/>
      <c r="G102" s="337"/>
      <c r="H102" s="338"/>
    </row>
    <row r="103" spans="1:19" x14ac:dyDescent="0.25">
      <c r="A103" s="339" t="s">
        <v>71</v>
      </c>
      <c r="B103" s="340"/>
      <c r="C103" s="340"/>
      <c r="D103" s="340"/>
      <c r="E103" s="340"/>
      <c r="F103" s="341"/>
      <c r="G103" s="88">
        <v>66</v>
      </c>
      <c r="H103" s="89">
        <f>I71</f>
        <v>488860515.40480006</v>
      </c>
    </row>
    <row r="104" spans="1:19" ht="15.75" thickBot="1" x14ac:dyDescent="0.3">
      <c r="A104" s="342" t="s">
        <v>72</v>
      </c>
      <c r="B104" s="343"/>
      <c r="C104" s="343"/>
      <c r="D104" s="343"/>
      <c r="E104" s="343"/>
      <c r="F104" s="344"/>
      <c r="G104" s="90">
        <v>108</v>
      </c>
      <c r="H104" s="91">
        <f>J71</f>
        <v>799953570.66240001</v>
      </c>
    </row>
    <row r="105" spans="1:19" ht="15.75" thickBot="1" x14ac:dyDescent="0.3">
      <c r="A105" s="330" t="s">
        <v>73</v>
      </c>
      <c r="B105" s="331"/>
      <c r="C105" s="331"/>
      <c r="D105" s="331"/>
      <c r="E105" s="331"/>
      <c r="F105" s="332"/>
      <c r="G105" s="92">
        <f>SUM(G103:G104)</f>
        <v>174</v>
      </c>
      <c r="H105" s="93">
        <f>SUM(H103:H104)</f>
        <v>1288814086.0672002</v>
      </c>
    </row>
    <row r="106" spans="1:19" ht="15.75" thickBot="1" x14ac:dyDescent="0.3">
      <c r="A106" s="345" t="s">
        <v>74</v>
      </c>
      <c r="B106" s="346"/>
      <c r="C106" s="346"/>
      <c r="D106" s="346"/>
      <c r="E106" s="346"/>
      <c r="F106" s="346"/>
      <c r="G106" s="346"/>
      <c r="H106" s="347"/>
    </row>
    <row r="107" spans="1:19" x14ac:dyDescent="0.25">
      <c r="A107" s="348" t="s">
        <v>75</v>
      </c>
      <c r="B107" s="349"/>
      <c r="C107" s="349"/>
      <c r="D107" s="349"/>
      <c r="E107" s="349"/>
      <c r="F107" s="350"/>
      <c r="G107" s="88">
        <v>57</v>
      </c>
      <c r="H107" s="94">
        <f>I99</f>
        <v>320443610.00959998</v>
      </c>
      <c r="R107" s="1" t="s">
        <v>76</v>
      </c>
      <c r="S107" s="1" t="s">
        <v>77</v>
      </c>
    </row>
    <row r="108" spans="1:19" ht="15.75" thickBot="1" x14ac:dyDescent="0.3">
      <c r="A108" s="327" t="s">
        <v>78</v>
      </c>
      <c r="B108" s="328"/>
      <c r="C108" s="328"/>
      <c r="D108" s="328"/>
      <c r="E108" s="328"/>
      <c r="F108" s="329"/>
      <c r="G108" s="90">
        <v>39</v>
      </c>
      <c r="H108" s="95">
        <f>J99</f>
        <v>219250891.05919999</v>
      </c>
    </row>
    <row r="109" spans="1:19" ht="15.75" thickBot="1" x14ac:dyDescent="0.3">
      <c r="A109" s="330" t="s">
        <v>79</v>
      </c>
      <c r="B109" s="331"/>
      <c r="C109" s="331"/>
      <c r="D109" s="331"/>
      <c r="E109" s="331"/>
      <c r="F109" s="332"/>
      <c r="G109" s="92">
        <f>SUM(G107:G108)</f>
        <v>96</v>
      </c>
      <c r="H109" s="93">
        <f>SUM(H107:H108)</f>
        <v>539694501.06879997</v>
      </c>
      <c r="R109" s="1" t="s">
        <v>80</v>
      </c>
      <c r="S109" s="1">
        <v>2457000</v>
      </c>
    </row>
    <row r="110" spans="1:19" ht="15.75" thickBot="1" x14ac:dyDescent="0.3">
      <c r="A110" s="320" t="s">
        <v>81</v>
      </c>
      <c r="B110" s="321"/>
      <c r="C110" s="321"/>
      <c r="D110" s="321"/>
      <c r="E110" s="321"/>
      <c r="F110" s="322"/>
      <c r="G110" s="333">
        <f>H105+H109</f>
        <v>1828508587.1360002</v>
      </c>
      <c r="H110" s="334"/>
      <c r="I110" s="96"/>
      <c r="J110" s="96"/>
      <c r="K110" s="96"/>
      <c r="R110" s="1" t="s">
        <v>82</v>
      </c>
    </row>
    <row r="111" spans="1:19" ht="15.75" thickBot="1" x14ac:dyDescent="0.3">
      <c r="A111" s="320" t="s">
        <v>83</v>
      </c>
      <c r="B111" s="321"/>
      <c r="C111" s="321"/>
      <c r="D111" s="321"/>
      <c r="E111" s="321"/>
      <c r="F111" s="322"/>
      <c r="G111" s="335"/>
      <c r="H111" s="324"/>
    </row>
    <row r="112" spans="1:19" ht="15.75" thickBot="1" x14ac:dyDescent="0.3">
      <c r="A112" s="320" t="s">
        <v>84</v>
      </c>
      <c r="B112" s="321"/>
      <c r="C112" s="321"/>
      <c r="D112" s="321"/>
      <c r="E112" s="321"/>
      <c r="F112" s="322"/>
      <c r="G112" s="323">
        <f>SUM(G110:H111)</f>
        <v>1828508587.1360002</v>
      </c>
      <c r="H112" s="324"/>
    </row>
    <row r="113" spans="1:19" ht="17.25" x14ac:dyDescent="0.4">
      <c r="A113" s="83"/>
      <c r="C113"/>
      <c r="D113"/>
      <c r="E113" s="84"/>
      <c r="F113" s="84"/>
      <c r="G113" s="84"/>
      <c r="H113" s="85"/>
      <c r="S113" s="1">
        <f>30*9</f>
        <v>270</v>
      </c>
    </row>
    <row r="114" spans="1:19" x14ac:dyDescent="0.25">
      <c r="A114" s="257" t="s">
        <v>85</v>
      </c>
      <c r="B114" s="258"/>
      <c r="C114" s="258"/>
      <c r="D114" s="258"/>
      <c r="E114" s="258"/>
      <c r="F114" s="258"/>
      <c r="G114" s="258"/>
      <c r="H114" s="259"/>
    </row>
    <row r="115" spans="1:19" x14ac:dyDescent="0.25">
      <c r="A115" s="276" t="s">
        <v>86</v>
      </c>
      <c r="B115" s="240"/>
      <c r="C115" s="240"/>
      <c r="D115" s="240"/>
      <c r="E115" s="240"/>
      <c r="F115" s="240"/>
      <c r="G115" s="240"/>
      <c r="H115" s="241"/>
    </row>
    <row r="116" spans="1:19" ht="15.75" x14ac:dyDescent="0.25">
      <c r="A116" s="97"/>
      <c r="B116" s="98"/>
      <c r="C116" s="99"/>
      <c r="D116" s="99"/>
      <c r="E116" s="99"/>
      <c r="F116" s="99"/>
      <c r="G116" s="99"/>
      <c r="H116" s="100"/>
    </row>
    <row r="117" spans="1:19" x14ac:dyDescent="0.25">
      <c r="A117" s="257" t="s">
        <v>87</v>
      </c>
      <c r="B117" s="258"/>
      <c r="C117" s="258"/>
      <c r="D117" s="258"/>
      <c r="E117" s="258"/>
      <c r="F117" s="258"/>
      <c r="G117" s="258"/>
      <c r="H117" s="259"/>
    </row>
    <row r="118" spans="1:19" ht="15.75" thickBot="1" x14ac:dyDescent="0.3">
      <c r="A118" s="325" t="s">
        <v>88</v>
      </c>
      <c r="B118" s="307"/>
      <c r="C118" s="307"/>
      <c r="D118" s="307"/>
      <c r="E118" s="307"/>
      <c r="F118" s="307"/>
      <c r="G118" s="307"/>
      <c r="H118" s="326"/>
    </row>
    <row r="119" spans="1:19" ht="15.75" thickBot="1" x14ac:dyDescent="0.3">
      <c r="A119" s="5"/>
      <c r="H119" s="6"/>
    </row>
    <row r="120" spans="1:19" x14ac:dyDescent="0.25">
      <c r="A120" s="242" t="s">
        <v>89</v>
      </c>
      <c r="B120" s="243"/>
      <c r="C120" s="243"/>
      <c r="D120" s="243"/>
      <c r="E120" s="243"/>
      <c r="F120" s="243"/>
      <c r="G120" s="243"/>
      <c r="H120" s="252"/>
    </row>
    <row r="121" spans="1:19" ht="15.75" thickBot="1" x14ac:dyDescent="0.3">
      <c r="A121" s="260" t="s">
        <v>90</v>
      </c>
      <c r="B121" s="255"/>
      <c r="C121" s="255"/>
      <c r="D121" s="255"/>
      <c r="E121" s="255"/>
      <c r="F121" s="255"/>
      <c r="G121" s="255"/>
      <c r="H121" s="256"/>
    </row>
    <row r="122" spans="1:19" ht="15.75" thickBot="1" x14ac:dyDescent="0.3">
      <c r="A122" s="314" t="s">
        <v>91</v>
      </c>
      <c r="B122" s="315"/>
      <c r="C122" s="315"/>
      <c r="D122" s="315"/>
      <c r="E122" s="315"/>
      <c r="F122" s="315"/>
      <c r="G122" s="315"/>
      <c r="H122" s="316"/>
    </row>
    <row r="123" spans="1:19" x14ac:dyDescent="0.25">
      <c r="A123" s="317" t="s">
        <v>92</v>
      </c>
      <c r="B123" s="317" t="s">
        <v>93</v>
      </c>
      <c r="C123" s="318" t="s">
        <v>94</v>
      </c>
      <c r="D123" s="319"/>
      <c r="E123" s="319"/>
      <c r="F123" s="319"/>
      <c r="G123" s="319"/>
      <c r="H123" s="101"/>
    </row>
    <row r="124" spans="1:19" x14ac:dyDescent="0.25">
      <c r="A124" s="246"/>
      <c r="B124" s="246"/>
      <c r="C124" s="304" t="s">
        <v>95</v>
      </c>
      <c r="D124" s="305"/>
      <c r="E124" s="305"/>
      <c r="F124" s="305"/>
      <c r="G124" s="305"/>
      <c r="H124" s="100"/>
    </row>
    <row r="125" spans="1:19" x14ac:dyDescent="0.25">
      <c r="A125" s="246"/>
      <c r="B125" s="246"/>
      <c r="C125" s="304" t="s">
        <v>96</v>
      </c>
      <c r="D125" s="305"/>
      <c r="E125" s="305"/>
      <c r="F125" s="305"/>
      <c r="G125" s="305"/>
      <c r="H125" s="100"/>
    </row>
    <row r="126" spans="1:19" x14ac:dyDescent="0.25">
      <c r="A126" s="313"/>
      <c r="B126" s="313"/>
      <c r="C126" s="303" t="s">
        <v>97</v>
      </c>
      <c r="D126" s="240"/>
      <c r="E126" s="240"/>
      <c r="F126" s="240"/>
      <c r="G126" s="240"/>
      <c r="H126" s="102"/>
    </row>
    <row r="127" spans="1:19" x14ac:dyDescent="0.25">
      <c r="A127" s="308" t="s">
        <v>98</v>
      </c>
      <c r="B127" s="310" t="s">
        <v>99</v>
      </c>
      <c r="C127" s="304" t="s">
        <v>100</v>
      </c>
      <c r="D127" s="305"/>
      <c r="E127" s="305"/>
      <c r="F127" s="305"/>
      <c r="G127" s="305"/>
      <c r="H127" s="168"/>
    </row>
    <row r="128" spans="1:19" x14ac:dyDescent="0.25">
      <c r="A128" s="309"/>
      <c r="B128" s="311"/>
      <c r="C128" s="304" t="s">
        <v>101</v>
      </c>
      <c r="D128" s="305"/>
      <c r="E128" s="305"/>
      <c r="F128" s="305"/>
      <c r="G128" s="305"/>
      <c r="H128" s="103"/>
    </row>
    <row r="129" spans="1:8" x14ac:dyDescent="0.25">
      <c r="A129" s="308" t="s">
        <v>102</v>
      </c>
      <c r="B129" s="312" t="s">
        <v>103</v>
      </c>
      <c r="C129" s="303" t="s">
        <v>104</v>
      </c>
      <c r="D129" s="240"/>
      <c r="E129" s="240"/>
      <c r="F129" s="240"/>
      <c r="G129" s="240"/>
      <c r="H129" s="100"/>
    </row>
    <row r="130" spans="1:8" x14ac:dyDescent="0.25">
      <c r="A130" s="301"/>
      <c r="B130" s="246"/>
      <c r="C130" s="304" t="s">
        <v>105</v>
      </c>
      <c r="D130" s="305"/>
      <c r="E130" s="305"/>
      <c r="F130" s="305"/>
      <c r="G130" s="305"/>
      <c r="H130" s="100"/>
    </row>
    <row r="131" spans="1:8" x14ac:dyDescent="0.25">
      <c r="A131" s="301"/>
      <c r="B131" s="246"/>
      <c r="C131" s="304" t="s">
        <v>106</v>
      </c>
      <c r="D131" s="305"/>
      <c r="E131" s="305"/>
      <c r="F131" s="305"/>
      <c r="G131" s="305"/>
      <c r="H131" s="100"/>
    </row>
    <row r="132" spans="1:8" x14ac:dyDescent="0.25">
      <c r="A132" s="309"/>
      <c r="B132" s="313"/>
      <c r="C132" s="303" t="s">
        <v>107</v>
      </c>
      <c r="D132" s="240"/>
      <c r="E132" s="240"/>
      <c r="F132" s="240"/>
      <c r="G132" s="240"/>
      <c r="H132" s="100"/>
    </row>
    <row r="133" spans="1:8" x14ac:dyDescent="0.25">
      <c r="A133" s="301" t="s">
        <v>102</v>
      </c>
      <c r="B133" s="246" t="s">
        <v>108</v>
      </c>
      <c r="C133" s="303" t="s">
        <v>109</v>
      </c>
      <c r="D133" s="240"/>
      <c r="E133" s="240"/>
      <c r="F133" s="240"/>
      <c r="G133" s="240"/>
      <c r="H133" s="102"/>
    </row>
    <row r="134" spans="1:8" x14ac:dyDescent="0.25">
      <c r="A134" s="301"/>
      <c r="B134" s="246"/>
      <c r="C134" s="304" t="s">
        <v>110</v>
      </c>
      <c r="D134" s="305"/>
      <c r="E134" s="305"/>
      <c r="F134" s="305"/>
      <c r="G134" s="305"/>
      <c r="H134" s="102"/>
    </row>
    <row r="135" spans="1:8" x14ac:dyDescent="0.25">
      <c r="A135" s="301"/>
      <c r="B135" s="246"/>
      <c r="C135" s="304" t="s">
        <v>106</v>
      </c>
      <c r="D135" s="305"/>
      <c r="E135" s="305"/>
      <c r="F135" s="305"/>
      <c r="G135" s="305"/>
      <c r="H135" s="102"/>
    </row>
    <row r="136" spans="1:8" ht="15.75" thickBot="1" x14ac:dyDescent="0.3">
      <c r="A136" s="302"/>
      <c r="B136" s="249"/>
      <c r="C136" s="306" t="s">
        <v>107</v>
      </c>
      <c r="D136" s="307"/>
      <c r="E136" s="307"/>
      <c r="F136" s="307"/>
      <c r="G136" s="307"/>
      <c r="H136" s="104"/>
    </row>
    <row r="137" spans="1:8" x14ac:dyDescent="0.25">
      <c r="A137" s="105"/>
      <c r="B137" s="106"/>
      <c r="C137" s="296"/>
      <c r="D137" s="296"/>
      <c r="E137" s="296"/>
      <c r="F137" s="296"/>
      <c r="G137" s="296"/>
      <c r="H137" s="297"/>
    </row>
    <row r="138" spans="1:8" x14ac:dyDescent="0.25">
      <c r="A138" s="107"/>
      <c r="B138" s="174"/>
      <c r="C138" s="108"/>
      <c r="D138" s="108"/>
      <c r="E138" s="108"/>
      <c r="F138" s="108"/>
      <c r="G138" s="108"/>
      <c r="H138" s="102"/>
    </row>
    <row r="139" spans="1:8" x14ac:dyDescent="0.25">
      <c r="A139" s="257" t="s">
        <v>111</v>
      </c>
      <c r="B139" s="258"/>
      <c r="C139" s="258"/>
      <c r="D139" s="258"/>
      <c r="E139" s="258"/>
      <c r="F139" s="258"/>
      <c r="G139" s="258"/>
      <c r="H139" s="259"/>
    </row>
    <row r="140" spans="1:8" x14ac:dyDescent="0.25">
      <c r="A140" s="276" t="s">
        <v>112</v>
      </c>
      <c r="B140" s="240"/>
      <c r="C140" s="240"/>
      <c r="D140" s="240"/>
      <c r="E140" s="240"/>
      <c r="F140" s="240"/>
      <c r="G140" s="240"/>
      <c r="H140" s="241"/>
    </row>
    <row r="141" spans="1:8" ht="15.75" thickBot="1" x14ac:dyDescent="0.3">
      <c r="A141" s="257" t="s">
        <v>113</v>
      </c>
      <c r="B141" s="258"/>
      <c r="C141" s="258"/>
      <c r="D141" s="258"/>
      <c r="E141" s="258"/>
      <c r="F141" s="258"/>
      <c r="G141" s="258"/>
      <c r="H141" s="259"/>
    </row>
    <row r="142" spans="1:8" ht="15.75" thickBot="1" x14ac:dyDescent="0.3">
      <c r="A142" s="109">
        <v>1</v>
      </c>
      <c r="B142" s="298" t="s">
        <v>114</v>
      </c>
      <c r="C142" s="299"/>
      <c r="D142" s="299"/>
      <c r="E142" s="299"/>
      <c r="F142" s="299"/>
      <c r="G142" s="299"/>
      <c r="H142" s="300"/>
    </row>
    <row r="143" spans="1:8" ht="15.75" thickBot="1" x14ac:dyDescent="0.3">
      <c r="A143" s="110">
        <v>2</v>
      </c>
      <c r="B143" s="293" t="s">
        <v>115</v>
      </c>
      <c r="C143" s="294"/>
      <c r="D143" s="294"/>
      <c r="E143" s="294"/>
      <c r="F143" s="294"/>
      <c r="G143" s="294"/>
      <c r="H143" s="295"/>
    </row>
    <row r="144" spans="1:8" ht="15.75" thickBot="1" x14ac:dyDescent="0.3">
      <c r="A144" s="110">
        <v>3</v>
      </c>
      <c r="B144" s="293" t="s">
        <v>116</v>
      </c>
      <c r="C144" s="294"/>
      <c r="D144" s="294"/>
      <c r="E144" s="294"/>
      <c r="F144" s="294"/>
      <c r="G144" s="294"/>
      <c r="H144" s="295"/>
    </row>
    <row r="145" spans="1:8" ht="15.75" thickBot="1" x14ac:dyDescent="0.3">
      <c r="A145" s="110">
        <v>4</v>
      </c>
      <c r="B145" s="293" t="s">
        <v>117</v>
      </c>
      <c r="C145" s="294"/>
      <c r="D145" s="294"/>
      <c r="E145" s="294"/>
      <c r="F145" s="294"/>
      <c r="G145" s="294"/>
      <c r="H145" s="295"/>
    </row>
    <row r="146" spans="1:8" ht="15.75" thickBot="1" x14ac:dyDescent="0.3">
      <c r="A146" s="110">
        <v>5</v>
      </c>
      <c r="B146" s="293" t="s">
        <v>118</v>
      </c>
      <c r="C146" s="294"/>
      <c r="D146" s="294"/>
      <c r="E146" s="294"/>
      <c r="F146" s="294"/>
      <c r="G146" s="294"/>
      <c r="H146" s="295"/>
    </row>
    <row r="147" spans="1:8" ht="15.75" thickBot="1" x14ac:dyDescent="0.3">
      <c r="A147" s="110">
        <v>6</v>
      </c>
      <c r="B147" s="293" t="s">
        <v>119</v>
      </c>
      <c r="C147" s="294"/>
      <c r="D147" s="294"/>
      <c r="E147" s="294"/>
      <c r="F147" s="294"/>
      <c r="G147" s="294"/>
      <c r="H147" s="295"/>
    </row>
    <row r="148" spans="1:8" ht="15.75" thickBot="1" x14ac:dyDescent="0.3">
      <c r="A148" s="110">
        <v>7</v>
      </c>
      <c r="B148" s="293" t="s">
        <v>120</v>
      </c>
      <c r="C148" s="294"/>
      <c r="D148" s="294"/>
      <c r="E148" s="294"/>
      <c r="F148" s="294"/>
      <c r="G148" s="294"/>
      <c r="H148" s="295"/>
    </row>
    <row r="149" spans="1:8" ht="15.75" thickBot="1" x14ac:dyDescent="0.3">
      <c r="A149" s="110">
        <v>8</v>
      </c>
      <c r="B149" s="293" t="s">
        <v>121</v>
      </c>
      <c r="C149" s="294"/>
      <c r="D149" s="294"/>
      <c r="E149" s="294"/>
      <c r="F149" s="294"/>
      <c r="G149" s="294"/>
      <c r="H149" s="295"/>
    </row>
    <row r="150" spans="1:8" ht="15.75" thickBot="1" x14ac:dyDescent="0.3">
      <c r="A150" s="110">
        <v>9</v>
      </c>
      <c r="B150" s="293" t="s">
        <v>122</v>
      </c>
      <c r="C150" s="294"/>
      <c r="D150" s="294"/>
      <c r="E150" s="294"/>
      <c r="F150" s="294"/>
      <c r="G150" s="294"/>
      <c r="H150" s="295"/>
    </row>
    <row r="151" spans="1:8" ht="15.75" thickBot="1" x14ac:dyDescent="0.3">
      <c r="A151" s="110">
        <v>10</v>
      </c>
      <c r="B151" s="293" t="s">
        <v>123</v>
      </c>
      <c r="C151" s="294"/>
      <c r="D151" s="294"/>
      <c r="E151" s="294"/>
      <c r="F151" s="294"/>
      <c r="G151" s="294"/>
      <c r="H151" s="295"/>
    </row>
    <row r="152" spans="1:8" ht="15.75" thickBot="1" x14ac:dyDescent="0.3">
      <c r="A152" s="110">
        <v>11</v>
      </c>
      <c r="B152" s="293" t="s">
        <v>124</v>
      </c>
      <c r="C152" s="294"/>
      <c r="D152" s="294"/>
      <c r="E152" s="294"/>
      <c r="F152" s="294"/>
      <c r="G152" s="294"/>
      <c r="H152" s="295"/>
    </row>
    <row r="153" spans="1:8" ht="15.75" thickBot="1" x14ac:dyDescent="0.3">
      <c r="A153" s="110">
        <v>12</v>
      </c>
      <c r="B153" s="293" t="s">
        <v>125</v>
      </c>
      <c r="C153" s="294"/>
      <c r="D153" s="294"/>
      <c r="E153" s="294"/>
      <c r="F153" s="294"/>
      <c r="G153" s="294"/>
      <c r="H153" s="295"/>
    </row>
    <row r="154" spans="1:8" ht="15.75" thickBot="1" x14ac:dyDescent="0.3">
      <c r="A154" s="110">
        <v>13</v>
      </c>
      <c r="B154" s="293" t="s">
        <v>126</v>
      </c>
      <c r="C154" s="294"/>
      <c r="D154" s="294"/>
      <c r="E154" s="294"/>
      <c r="F154" s="294"/>
      <c r="G154" s="294"/>
      <c r="H154" s="295"/>
    </row>
    <row r="155" spans="1:8" ht="15.75" thickBot="1" x14ac:dyDescent="0.3">
      <c r="A155" s="110">
        <v>14</v>
      </c>
      <c r="B155" s="293" t="s">
        <v>127</v>
      </c>
      <c r="C155" s="294"/>
      <c r="D155" s="294"/>
      <c r="E155" s="294"/>
      <c r="F155" s="294"/>
      <c r="G155" s="294"/>
      <c r="H155" s="295"/>
    </row>
    <row r="156" spans="1:8" ht="15.75" thickBot="1" x14ac:dyDescent="0.3">
      <c r="A156" s="110">
        <v>15</v>
      </c>
      <c r="B156" s="277" t="s">
        <v>128</v>
      </c>
      <c r="C156" s="278"/>
      <c r="D156" s="278"/>
      <c r="E156" s="278"/>
      <c r="F156" s="278"/>
      <c r="G156" s="278"/>
      <c r="H156" s="279"/>
    </row>
    <row r="157" spans="1:8" x14ac:dyDescent="0.25">
      <c r="A157" s="97"/>
      <c r="B157" s="169"/>
      <c r="C157" s="99"/>
      <c r="D157" s="99"/>
      <c r="E157" s="99"/>
      <c r="F157" s="99"/>
      <c r="G157" s="99"/>
      <c r="H157" s="100"/>
    </row>
    <row r="158" spans="1:8" ht="15.75" thickBot="1" x14ac:dyDescent="0.3">
      <c r="A158" s="257" t="s">
        <v>129</v>
      </c>
      <c r="B158" s="258"/>
      <c r="C158" s="258"/>
      <c r="D158" s="258"/>
      <c r="E158" s="258"/>
      <c r="F158" s="258"/>
      <c r="G158" s="258"/>
      <c r="H158" s="259"/>
    </row>
    <row r="159" spans="1:8" x14ac:dyDescent="0.25">
      <c r="A159" s="280" t="s">
        <v>130</v>
      </c>
      <c r="B159" s="282" t="s">
        <v>131</v>
      </c>
      <c r="C159" s="283"/>
      <c r="D159" s="283"/>
      <c r="E159" s="284"/>
      <c r="F159" s="282" t="s">
        <v>132</v>
      </c>
      <c r="G159" s="284"/>
      <c r="H159" s="164" t="s">
        <v>133</v>
      </c>
    </row>
    <row r="160" spans="1:8" ht="15.75" thickBot="1" x14ac:dyDescent="0.3">
      <c r="A160" s="281"/>
      <c r="B160" s="285"/>
      <c r="C160" s="286"/>
      <c r="D160" s="286"/>
      <c r="E160" s="287"/>
      <c r="F160" s="285"/>
      <c r="G160" s="287"/>
      <c r="H160" s="165" t="s">
        <v>134</v>
      </c>
    </row>
    <row r="161" spans="1:8" ht="15.75" thickBot="1" x14ac:dyDescent="0.3">
      <c r="A161" s="166">
        <v>1</v>
      </c>
      <c r="B161" s="288" t="s">
        <v>135</v>
      </c>
      <c r="C161" s="289"/>
      <c r="D161" s="289"/>
      <c r="E161" s="290"/>
      <c r="F161" s="291">
        <v>1</v>
      </c>
      <c r="G161" s="292"/>
      <c r="H161" s="111" t="s">
        <v>136</v>
      </c>
    </row>
    <row r="162" spans="1:8" ht="15.75" thickBot="1" x14ac:dyDescent="0.3">
      <c r="A162" s="261">
        <v>2</v>
      </c>
      <c r="B162" s="264" t="s">
        <v>137</v>
      </c>
      <c r="C162" s="265"/>
      <c r="D162" s="265"/>
      <c r="E162" s="266"/>
      <c r="F162" s="111" t="s">
        <v>138</v>
      </c>
      <c r="G162" s="112">
        <v>1</v>
      </c>
      <c r="H162" s="273" t="s">
        <v>136</v>
      </c>
    </row>
    <row r="163" spans="1:8" ht="15.75" thickBot="1" x14ac:dyDescent="0.3">
      <c r="A163" s="262"/>
      <c r="B163" s="267"/>
      <c r="C163" s="268"/>
      <c r="D163" s="268"/>
      <c r="E163" s="269"/>
      <c r="F163" s="111" t="s">
        <v>139</v>
      </c>
      <c r="G163" s="112">
        <v>1</v>
      </c>
      <c r="H163" s="274"/>
    </row>
    <row r="164" spans="1:8" ht="48.75" thickBot="1" x14ac:dyDescent="0.3">
      <c r="A164" s="262"/>
      <c r="B164" s="267"/>
      <c r="C164" s="268"/>
      <c r="D164" s="268"/>
      <c r="E164" s="269"/>
      <c r="F164" s="111" t="s">
        <v>140</v>
      </c>
      <c r="G164" s="112">
        <v>1</v>
      </c>
      <c r="H164" s="274"/>
    </row>
    <row r="165" spans="1:8" ht="15.75" thickBot="1" x14ac:dyDescent="0.3">
      <c r="A165" s="263"/>
      <c r="B165" s="270"/>
      <c r="C165" s="271"/>
      <c r="D165" s="271"/>
      <c r="E165" s="272"/>
      <c r="F165" s="111" t="s">
        <v>141</v>
      </c>
      <c r="G165" s="112">
        <v>1</v>
      </c>
      <c r="H165" s="275"/>
    </row>
    <row r="166" spans="1:8" ht="24.75" thickBot="1" x14ac:dyDescent="0.3">
      <c r="A166" s="166">
        <v>3</v>
      </c>
      <c r="B166" s="270" t="s">
        <v>142</v>
      </c>
      <c r="C166" s="271"/>
      <c r="D166" s="271"/>
      <c r="E166" s="272"/>
      <c r="F166" s="111" t="s">
        <v>143</v>
      </c>
      <c r="G166" s="112">
        <v>1</v>
      </c>
      <c r="H166" s="111" t="s">
        <v>136</v>
      </c>
    </row>
    <row r="167" spans="1:8" ht="15.75" thickBot="1" x14ac:dyDescent="0.3">
      <c r="A167" s="172"/>
      <c r="B167" s="173"/>
      <c r="C167" s="173"/>
      <c r="D167" s="173"/>
      <c r="E167" s="173"/>
      <c r="F167" s="173"/>
      <c r="G167" s="173"/>
      <c r="H167" s="104"/>
    </row>
    <row r="168" spans="1:8" x14ac:dyDescent="0.25">
      <c r="A168" s="242" t="s">
        <v>144</v>
      </c>
      <c r="B168" s="243"/>
      <c r="C168" s="243"/>
      <c r="D168" s="243"/>
      <c r="E168" s="243"/>
      <c r="F168" s="243"/>
      <c r="G168" s="243"/>
      <c r="H168" s="252"/>
    </row>
    <row r="169" spans="1:8" x14ac:dyDescent="0.25">
      <c r="A169" s="276" t="s">
        <v>145</v>
      </c>
      <c r="B169" s="240"/>
      <c r="C169" s="240"/>
      <c r="D169" s="240"/>
      <c r="E169" s="240"/>
      <c r="F169" s="240"/>
      <c r="G169" s="240"/>
      <c r="H169" s="241"/>
    </row>
    <row r="170" spans="1:8" x14ac:dyDescent="0.25">
      <c r="A170" s="107"/>
      <c r="B170" s="174"/>
      <c r="C170" s="108"/>
      <c r="D170" s="108"/>
      <c r="E170" s="108"/>
      <c r="F170" s="108"/>
      <c r="G170" s="108"/>
      <c r="H170" s="102"/>
    </row>
    <row r="171" spans="1:8" x14ac:dyDescent="0.25">
      <c r="A171" s="257" t="s">
        <v>146</v>
      </c>
      <c r="B171" s="258"/>
      <c r="C171" s="258"/>
      <c r="D171" s="258"/>
      <c r="E171" s="258"/>
      <c r="F171" s="258"/>
      <c r="G171" s="258"/>
      <c r="H171" s="259"/>
    </row>
    <row r="172" spans="1:8" x14ac:dyDescent="0.25">
      <c r="A172" s="260" t="s">
        <v>147</v>
      </c>
      <c r="B172" s="255"/>
      <c r="C172" s="255"/>
      <c r="D172" s="255"/>
      <c r="E172" s="255"/>
      <c r="F172" s="255"/>
      <c r="G172" s="255"/>
      <c r="H172" s="256"/>
    </row>
    <row r="173" spans="1:8" x14ac:dyDescent="0.25">
      <c r="A173" s="5"/>
      <c r="B173" s="11"/>
      <c r="H173" s="6"/>
    </row>
    <row r="174" spans="1:8" ht="15.75" x14ac:dyDescent="0.25">
      <c r="A174" s="260" t="s">
        <v>148</v>
      </c>
      <c r="B174" s="255"/>
      <c r="C174" s="113" t="s">
        <v>28</v>
      </c>
      <c r="D174" s="1" t="s">
        <v>139</v>
      </c>
      <c r="E174" s="113" t="s">
        <v>28</v>
      </c>
      <c r="F174" s="255" t="s">
        <v>149</v>
      </c>
      <c r="G174" s="255"/>
      <c r="H174" s="114" t="s">
        <v>28</v>
      </c>
    </row>
    <row r="175" spans="1:8" ht="30" x14ac:dyDescent="0.25">
      <c r="A175" s="260" t="s">
        <v>150</v>
      </c>
      <c r="B175" s="255"/>
      <c r="C175" s="115" t="s">
        <v>28</v>
      </c>
      <c r="D175" s="1" t="s">
        <v>151</v>
      </c>
      <c r="E175" s="115" t="s">
        <v>28</v>
      </c>
      <c r="F175" s="255" t="s">
        <v>152</v>
      </c>
      <c r="G175" s="255"/>
      <c r="H175" s="116"/>
    </row>
    <row r="176" spans="1:8" ht="15.75" thickBot="1" x14ac:dyDescent="0.3">
      <c r="A176" s="117"/>
      <c r="B176" s="170"/>
      <c r="C176" s="118"/>
      <c r="D176" s="118"/>
      <c r="E176" s="118"/>
      <c r="F176" s="118"/>
      <c r="G176" s="118"/>
      <c r="H176" s="119"/>
    </row>
    <row r="177" spans="1:8" x14ac:dyDescent="0.25">
      <c r="A177" s="242" t="s">
        <v>153</v>
      </c>
      <c r="B177" s="243"/>
      <c r="C177" s="243"/>
      <c r="D177" s="243"/>
      <c r="E177" s="243"/>
      <c r="F177" s="243"/>
      <c r="G177" s="243"/>
      <c r="H177" s="252"/>
    </row>
    <row r="178" spans="1:8" x14ac:dyDescent="0.25">
      <c r="A178" s="253" t="s">
        <v>0</v>
      </c>
      <c r="B178" s="254"/>
      <c r="C178" s="255" t="s">
        <v>1</v>
      </c>
      <c r="D178" s="255"/>
      <c r="E178" s="255"/>
      <c r="F178" s="255"/>
      <c r="G178" s="255"/>
      <c r="H178" s="256"/>
    </row>
    <row r="179" spans="1:8" x14ac:dyDescent="0.25">
      <c r="A179" s="253" t="s">
        <v>154</v>
      </c>
      <c r="B179" s="254"/>
      <c r="C179" s="255" t="s">
        <v>155</v>
      </c>
      <c r="D179" s="255"/>
      <c r="E179" s="255"/>
      <c r="F179" s="255"/>
      <c r="G179" s="255"/>
      <c r="H179" s="256"/>
    </row>
    <row r="180" spans="1:8" x14ac:dyDescent="0.25">
      <c r="A180" s="253" t="s">
        <v>156</v>
      </c>
      <c r="B180" s="254"/>
      <c r="C180" s="255" t="s">
        <v>157</v>
      </c>
      <c r="D180" s="255"/>
      <c r="E180" s="255"/>
      <c r="F180" s="255"/>
      <c r="G180" s="255"/>
      <c r="H180" s="256"/>
    </row>
    <row r="181" spans="1:8" x14ac:dyDescent="0.25">
      <c r="A181" s="238" t="s">
        <v>158</v>
      </c>
      <c r="B181" s="239"/>
      <c r="C181" s="240" t="s">
        <v>5</v>
      </c>
      <c r="D181" s="240"/>
      <c r="E181" s="240"/>
      <c r="F181" s="240"/>
      <c r="G181" s="240"/>
      <c r="H181" s="241"/>
    </row>
    <row r="182" spans="1:8" ht="15.75" thickBot="1" x14ac:dyDescent="0.3">
      <c r="A182" s="5"/>
      <c r="H182" s="6"/>
    </row>
    <row r="183" spans="1:8" x14ac:dyDescent="0.25">
      <c r="A183" s="242" t="s">
        <v>159</v>
      </c>
      <c r="B183" s="243"/>
      <c r="C183" s="244"/>
      <c r="D183" s="245"/>
      <c r="E183" s="120" t="s">
        <v>160</v>
      </c>
      <c r="F183" s="244"/>
      <c r="G183" s="244"/>
      <c r="H183" s="245"/>
    </row>
    <row r="184" spans="1:8" x14ac:dyDescent="0.25">
      <c r="A184" s="246"/>
      <c r="B184" s="247"/>
      <c r="C184" s="247"/>
      <c r="D184" s="248"/>
      <c r="E184" s="246"/>
      <c r="F184" s="247"/>
      <c r="G184" s="247"/>
      <c r="H184" s="248"/>
    </row>
    <row r="185" spans="1:8" x14ac:dyDescent="0.25">
      <c r="A185" s="246"/>
      <c r="B185" s="247"/>
      <c r="C185" s="247"/>
      <c r="D185" s="248"/>
      <c r="E185" s="246"/>
      <c r="F185" s="247"/>
      <c r="G185" s="247"/>
      <c r="H185" s="248"/>
    </row>
    <row r="186" spans="1:8" x14ac:dyDescent="0.25">
      <c r="A186" s="246"/>
      <c r="B186" s="247"/>
      <c r="C186" s="247"/>
      <c r="D186" s="248"/>
      <c r="E186" s="246"/>
      <c r="F186" s="247"/>
      <c r="G186" s="247"/>
      <c r="H186" s="248"/>
    </row>
    <row r="187" spans="1:8" ht="15.75" thickBot="1" x14ac:dyDescent="0.3">
      <c r="A187" s="249"/>
      <c r="B187" s="250"/>
      <c r="C187" s="250"/>
      <c r="D187" s="251"/>
      <c r="E187" s="249"/>
      <c r="F187" s="250"/>
      <c r="G187" s="250"/>
      <c r="H187" s="251"/>
    </row>
    <row r="188" spans="1:8" x14ac:dyDescent="0.25">
      <c r="A188" s="230" t="s">
        <v>161</v>
      </c>
      <c r="B188" s="231"/>
      <c r="C188" s="231"/>
      <c r="D188" s="232"/>
      <c r="E188" s="233" t="s">
        <v>161</v>
      </c>
      <c r="F188" s="234"/>
      <c r="G188" s="234"/>
      <c r="H188" s="235"/>
    </row>
    <row r="189" spans="1:8" x14ac:dyDescent="0.25">
      <c r="A189" s="222" t="s">
        <v>0</v>
      </c>
      <c r="B189" s="223"/>
      <c r="C189" s="236" t="s">
        <v>1</v>
      </c>
      <c r="D189" s="237"/>
      <c r="E189" s="121" t="s">
        <v>0</v>
      </c>
      <c r="F189" s="223" t="s">
        <v>162</v>
      </c>
      <c r="G189" s="223"/>
      <c r="H189" s="224"/>
    </row>
    <row r="190" spans="1:8" x14ac:dyDescent="0.25">
      <c r="A190" s="222" t="s">
        <v>2</v>
      </c>
      <c r="B190" s="223"/>
      <c r="C190" s="223" t="s">
        <v>155</v>
      </c>
      <c r="D190" s="224"/>
      <c r="E190" s="121" t="s">
        <v>2</v>
      </c>
      <c r="F190" s="223" t="s">
        <v>163</v>
      </c>
      <c r="G190" s="223"/>
      <c r="H190" s="224"/>
    </row>
    <row r="191" spans="1:8" x14ac:dyDescent="0.25">
      <c r="A191" s="222" t="s">
        <v>3</v>
      </c>
      <c r="B191" s="223"/>
      <c r="C191" s="223" t="s">
        <v>157</v>
      </c>
      <c r="D191" s="224"/>
      <c r="E191" s="121" t="s">
        <v>3</v>
      </c>
      <c r="F191" s="223" t="s">
        <v>157</v>
      </c>
      <c r="G191" s="223"/>
      <c r="H191" s="224"/>
    </row>
    <row r="192" spans="1:8" ht="15.75" thickBot="1" x14ac:dyDescent="0.3">
      <c r="A192" s="225" t="s">
        <v>4</v>
      </c>
      <c r="B192" s="226"/>
      <c r="C192" s="226" t="s">
        <v>5</v>
      </c>
      <c r="D192" s="227"/>
      <c r="E192" s="122" t="s">
        <v>4</v>
      </c>
      <c r="F192" s="228" t="s">
        <v>5</v>
      </c>
      <c r="G192" s="228"/>
      <c r="H192" s="229"/>
    </row>
    <row r="193" spans="1:8" ht="15.75" thickBot="1" x14ac:dyDescent="0.3">
      <c r="A193" s="123"/>
      <c r="B193" s="162"/>
      <c r="C193" s="124"/>
      <c r="D193" s="124"/>
      <c r="E193" s="124"/>
      <c r="F193" s="124"/>
      <c r="G193" s="124"/>
      <c r="H193" s="104"/>
    </row>
    <row r="194" spans="1:8" x14ac:dyDescent="0.25">
      <c r="B194" s="125"/>
    </row>
    <row r="195" spans="1:8" x14ac:dyDescent="0.25">
      <c r="B195" s="125"/>
    </row>
    <row r="196" spans="1:8" x14ac:dyDescent="0.25">
      <c r="B196" s="125"/>
    </row>
    <row r="197" spans="1:8" x14ac:dyDescent="0.25">
      <c r="B197" s="125"/>
    </row>
    <row r="198" spans="1:8" x14ac:dyDescent="0.25">
      <c r="B198" s="125"/>
    </row>
  </sheetData>
  <mergeCells count="169">
    <mergeCell ref="A1:B3"/>
    <mergeCell ref="C1:G1"/>
    <mergeCell ref="C2:G2"/>
    <mergeCell ref="C3:G3"/>
    <mergeCell ref="A5:C5"/>
    <mergeCell ref="D5:F5"/>
    <mergeCell ref="A16:H16"/>
    <mergeCell ref="B18:H18"/>
    <mergeCell ref="B19:H19"/>
    <mergeCell ref="B20:H20"/>
    <mergeCell ref="B22:H22"/>
    <mergeCell ref="B23:D23"/>
    <mergeCell ref="A7:C7"/>
    <mergeCell ref="D7:H7"/>
    <mergeCell ref="A9:H9"/>
    <mergeCell ref="A10:H10"/>
    <mergeCell ref="A12:H12"/>
    <mergeCell ref="B14:H14"/>
    <mergeCell ref="A32:C32"/>
    <mergeCell ref="D32:F32"/>
    <mergeCell ref="G32:H32"/>
    <mergeCell ref="A34:H34"/>
    <mergeCell ref="A35:H35"/>
    <mergeCell ref="A37:E37"/>
    <mergeCell ref="B24:D24"/>
    <mergeCell ref="B25:D25"/>
    <mergeCell ref="A27:H27"/>
    <mergeCell ref="A29:H29"/>
    <mergeCell ref="A31:C31"/>
    <mergeCell ref="D31:F31"/>
    <mergeCell ref="G31:H31"/>
    <mergeCell ref="I45:K45"/>
    <mergeCell ref="A46:B46"/>
    <mergeCell ref="A47:B50"/>
    <mergeCell ref="A51:B52"/>
    <mergeCell ref="A53:B54"/>
    <mergeCell ref="A55:B56"/>
    <mergeCell ref="A38:H38"/>
    <mergeCell ref="A40:E40"/>
    <mergeCell ref="A41:H41"/>
    <mergeCell ref="B42:H42"/>
    <mergeCell ref="B43:H43"/>
    <mergeCell ref="A45:H45"/>
    <mergeCell ref="I73:K73"/>
    <mergeCell ref="A74:B74"/>
    <mergeCell ref="A75:B78"/>
    <mergeCell ref="A79:B80"/>
    <mergeCell ref="A81:B82"/>
    <mergeCell ref="A83:B84"/>
    <mergeCell ref="A57:B58"/>
    <mergeCell ref="A59:B62"/>
    <mergeCell ref="A63:B66"/>
    <mergeCell ref="A67:B68"/>
    <mergeCell ref="A69:B70"/>
    <mergeCell ref="A73:H73"/>
    <mergeCell ref="A102:H102"/>
    <mergeCell ref="A103:F103"/>
    <mergeCell ref="A104:F104"/>
    <mergeCell ref="A105:F105"/>
    <mergeCell ref="A106:H106"/>
    <mergeCell ref="A107:F107"/>
    <mergeCell ref="A85:B86"/>
    <mergeCell ref="A87:B90"/>
    <mergeCell ref="A91:B94"/>
    <mergeCell ref="A95:B96"/>
    <mergeCell ref="A97:B98"/>
    <mergeCell ref="A101:F101"/>
    <mergeCell ref="A112:F112"/>
    <mergeCell ref="G112:H112"/>
    <mergeCell ref="A114:H114"/>
    <mergeCell ref="A115:H115"/>
    <mergeCell ref="A117:H117"/>
    <mergeCell ref="A118:H118"/>
    <mergeCell ref="A108:F108"/>
    <mergeCell ref="A109:F109"/>
    <mergeCell ref="A110:F110"/>
    <mergeCell ref="G110:H110"/>
    <mergeCell ref="A111:F111"/>
    <mergeCell ref="G111:H111"/>
    <mergeCell ref="A120:H120"/>
    <mergeCell ref="A121:H121"/>
    <mergeCell ref="A122:H122"/>
    <mergeCell ref="A123:A126"/>
    <mergeCell ref="B123:B126"/>
    <mergeCell ref="C123:G123"/>
    <mergeCell ref="C124:G124"/>
    <mergeCell ref="C125:G125"/>
    <mergeCell ref="C126:G126"/>
    <mergeCell ref="A133:A136"/>
    <mergeCell ref="B133:B136"/>
    <mergeCell ref="C133:G133"/>
    <mergeCell ref="C134:G134"/>
    <mergeCell ref="C135:G135"/>
    <mergeCell ref="C136:G136"/>
    <mergeCell ref="A127:A128"/>
    <mergeCell ref="B127:B128"/>
    <mergeCell ref="C127:G127"/>
    <mergeCell ref="C128:G128"/>
    <mergeCell ref="A129:A132"/>
    <mergeCell ref="B129:B132"/>
    <mergeCell ref="C129:G129"/>
    <mergeCell ref="C130:G130"/>
    <mergeCell ref="C131:G131"/>
    <mergeCell ref="C132:G132"/>
    <mergeCell ref="B144:H144"/>
    <mergeCell ref="B145:H145"/>
    <mergeCell ref="B146:H146"/>
    <mergeCell ref="B147:H147"/>
    <mergeCell ref="B148:H148"/>
    <mergeCell ref="B149:H149"/>
    <mergeCell ref="C137:H137"/>
    <mergeCell ref="A139:H139"/>
    <mergeCell ref="A140:H140"/>
    <mergeCell ref="A141:H141"/>
    <mergeCell ref="B142:H142"/>
    <mergeCell ref="B143:H143"/>
    <mergeCell ref="B156:H156"/>
    <mergeCell ref="A158:H158"/>
    <mergeCell ref="A159:A160"/>
    <mergeCell ref="B159:E160"/>
    <mergeCell ref="F159:G160"/>
    <mergeCell ref="B161:E161"/>
    <mergeCell ref="F161:G161"/>
    <mergeCell ref="B150:H150"/>
    <mergeCell ref="B151:H151"/>
    <mergeCell ref="B152:H152"/>
    <mergeCell ref="B153:H153"/>
    <mergeCell ref="B154:H154"/>
    <mergeCell ref="B155:H155"/>
    <mergeCell ref="A171:H171"/>
    <mergeCell ref="A172:H172"/>
    <mergeCell ref="A174:B174"/>
    <mergeCell ref="F174:G174"/>
    <mergeCell ref="A175:B175"/>
    <mergeCell ref="F175:G175"/>
    <mergeCell ref="A162:A165"/>
    <mergeCell ref="B162:E165"/>
    <mergeCell ref="H162:H165"/>
    <mergeCell ref="B166:E166"/>
    <mergeCell ref="A168:H168"/>
    <mergeCell ref="A169:H169"/>
    <mergeCell ref="A181:B181"/>
    <mergeCell ref="C181:H181"/>
    <mergeCell ref="A183:B183"/>
    <mergeCell ref="C183:D183"/>
    <mergeCell ref="F183:H183"/>
    <mergeCell ref="A184:D187"/>
    <mergeCell ref="E184:H187"/>
    <mergeCell ref="A177:H177"/>
    <mergeCell ref="A178:B178"/>
    <mergeCell ref="C178:H178"/>
    <mergeCell ref="A179:B179"/>
    <mergeCell ref="C179:H179"/>
    <mergeCell ref="A180:B180"/>
    <mergeCell ref="C180:H180"/>
    <mergeCell ref="A191:B191"/>
    <mergeCell ref="C191:D191"/>
    <mergeCell ref="F191:H191"/>
    <mergeCell ref="A192:B192"/>
    <mergeCell ref="C192:D192"/>
    <mergeCell ref="F192:H192"/>
    <mergeCell ref="A188:D188"/>
    <mergeCell ref="E188:H188"/>
    <mergeCell ref="A189:B189"/>
    <mergeCell ref="C189:D189"/>
    <mergeCell ref="F189:H189"/>
    <mergeCell ref="A190:B190"/>
    <mergeCell ref="C190:D190"/>
    <mergeCell ref="F190:H190"/>
  </mergeCells>
  <pageMargins left="0.7" right="0.7" top="0.75" bottom="0.75" header="0.3" footer="0.3"/>
  <pageSetup paperSize="258" scale="63" fitToHeight="0"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234"/>
  <sheetViews>
    <sheetView topLeftCell="A135" workbookViewId="0">
      <selection activeCell="A151" sqref="A151:H153"/>
    </sheetView>
  </sheetViews>
  <sheetFormatPr baseColWidth="10" defaultColWidth="11.42578125" defaultRowHeight="15" x14ac:dyDescent="0.25"/>
  <cols>
    <col min="1" max="1" width="5.85546875" style="1" customWidth="1"/>
    <col min="2" max="2" width="12.5703125" style="1" customWidth="1"/>
    <col min="3" max="3" width="14.85546875" style="1" bestFit="1" customWidth="1"/>
    <col min="4" max="4" width="28.5703125" style="1" customWidth="1"/>
    <col min="5" max="5" width="13" style="1" bestFit="1" customWidth="1"/>
    <col min="6" max="6" width="12" style="1" bestFit="1" customWidth="1"/>
    <col min="7" max="7" width="15.140625" style="1" bestFit="1" customWidth="1"/>
    <col min="8" max="8" width="18.85546875" style="1" bestFit="1" customWidth="1"/>
    <col min="9" max="10" width="14" style="1" bestFit="1" customWidth="1"/>
    <col min="11" max="11" width="10.28515625" style="1" hidden="1" customWidth="1"/>
    <col min="12" max="12" width="11.42578125" style="1" bestFit="1" customWidth="1"/>
    <col min="13" max="13" width="8.28515625" style="1" bestFit="1" customWidth="1"/>
    <col min="14" max="14" width="11.85546875" style="1" bestFit="1" customWidth="1"/>
    <col min="15" max="15" width="8.140625" style="1" bestFit="1" customWidth="1"/>
    <col min="16" max="16" width="10.28515625" style="1" customWidth="1"/>
    <col min="17" max="17" width="17.42578125" style="1" bestFit="1" customWidth="1"/>
    <col min="18" max="249" width="11.42578125" style="1"/>
    <col min="250" max="250" width="5.85546875" style="1" customWidth="1"/>
    <col min="251" max="251" width="9.5703125" style="1" customWidth="1"/>
    <col min="252" max="252" width="13.140625" style="1" customWidth="1"/>
    <col min="253" max="253" width="19.42578125" style="1" customWidth="1"/>
    <col min="254" max="254" width="13.7109375" style="1" customWidth="1"/>
    <col min="255" max="255" width="8.7109375" style="1" customWidth="1"/>
    <col min="256" max="256" width="33.28515625" style="1" customWidth="1"/>
    <col min="257" max="257" width="5.85546875" customWidth="1"/>
    <col min="258" max="258" width="12.5703125" customWidth="1"/>
    <col min="259" max="259" width="18.140625" customWidth="1"/>
    <col min="260" max="260" width="28.5703125" customWidth="1"/>
    <col min="261" max="261" width="12.5703125" bestFit="1" customWidth="1"/>
    <col min="262" max="262" width="9.140625" customWidth="1"/>
    <col min="263" max="263" width="12.5703125" bestFit="1" customWidth="1"/>
    <col min="264" max="264" width="14.28515625" customWidth="1"/>
    <col min="265" max="265" width="10.5703125" customWidth="1"/>
    <col min="506" max="506" width="5.85546875" customWidth="1"/>
    <col min="507" max="507" width="9.5703125" customWidth="1"/>
    <col min="508" max="508" width="13.140625" customWidth="1"/>
    <col min="509" max="509" width="19.42578125" customWidth="1"/>
    <col min="510" max="510" width="13.7109375" customWidth="1"/>
    <col min="511" max="511" width="8.7109375" customWidth="1"/>
    <col min="512" max="512" width="33.28515625" customWidth="1"/>
    <col min="513" max="513" width="5.85546875" customWidth="1"/>
    <col min="514" max="514" width="12.5703125" customWidth="1"/>
    <col min="515" max="515" width="18.140625" customWidth="1"/>
    <col min="516" max="516" width="28.5703125" customWidth="1"/>
    <col min="517" max="517" width="12.5703125" bestFit="1" customWidth="1"/>
    <col min="518" max="518" width="9.140625" customWidth="1"/>
    <col min="519" max="519" width="12.5703125" bestFit="1" customWidth="1"/>
    <col min="520" max="520" width="14.28515625" customWidth="1"/>
    <col min="521" max="521" width="10.5703125" customWidth="1"/>
    <col min="762" max="762" width="5.85546875" customWidth="1"/>
    <col min="763" max="763" width="9.5703125" customWidth="1"/>
    <col min="764" max="764" width="13.140625" customWidth="1"/>
    <col min="765" max="765" width="19.42578125" customWidth="1"/>
    <col min="766" max="766" width="13.7109375" customWidth="1"/>
    <col min="767" max="767" width="8.7109375" customWidth="1"/>
    <col min="768" max="768" width="33.28515625" customWidth="1"/>
    <col min="769" max="769" width="5.85546875" customWidth="1"/>
    <col min="770" max="770" width="12.5703125" customWidth="1"/>
    <col min="771" max="771" width="18.140625" customWidth="1"/>
    <col min="772" max="772" width="28.5703125" customWidth="1"/>
    <col min="773" max="773" width="12.5703125" bestFit="1" customWidth="1"/>
    <col min="774" max="774" width="9.140625" customWidth="1"/>
    <col min="775" max="775" width="12.5703125" bestFit="1" customWidth="1"/>
    <col min="776" max="776" width="14.28515625" customWidth="1"/>
    <col min="777" max="777" width="10.5703125" customWidth="1"/>
    <col min="1018" max="1018" width="5.85546875" customWidth="1"/>
    <col min="1019" max="1019" width="9.5703125" customWidth="1"/>
    <col min="1020" max="1020" width="13.140625" customWidth="1"/>
    <col min="1021" max="1021" width="19.42578125" customWidth="1"/>
    <col min="1022" max="1022" width="13.7109375" customWidth="1"/>
    <col min="1023" max="1023" width="8.7109375" customWidth="1"/>
    <col min="1024" max="1024" width="33.28515625" customWidth="1"/>
    <col min="1025" max="1025" width="5.85546875" customWidth="1"/>
    <col min="1026" max="1026" width="12.5703125" customWidth="1"/>
    <col min="1027" max="1027" width="18.140625" customWidth="1"/>
    <col min="1028" max="1028" width="28.5703125" customWidth="1"/>
    <col min="1029" max="1029" width="12.5703125" bestFit="1" customWidth="1"/>
    <col min="1030" max="1030" width="9.140625" customWidth="1"/>
    <col min="1031" max="1031" width="12.5703125" bestFit="1" customWidth="1"/>
    <col min="1032" max="1032" width="14.28515625" customWidth="1"/>
    <col min="1033" max="1033" width="10.5703125" customWidth="1"/>
    <col min="1274" max="1274" width="5.85546875" customWidth="1"/>
    <col min="1275" max="1275" width="9.5703125" customWidth="1"/>
    <col min="1276" max="1276" width="13.140625" customWidth="1"/>
    <col min="1277" max="1277" width="19.42578125" customWidth="1"/>
    <col min="1278" max="1278" width="13.7109375" customWidth="1"/>
    <col min="1279" max="1279" width="8.7109375" customWidth="1"/>
    <col min="1280" max="1280" width="33.28515625" customWidth="1"/>
    <col min="1281" max="1281" width="5.85546875" customWidth="1"/>
    <col min="1282" max="1282" width="12.5703125" customWidth="1"/>
    <col min="1283" max="1283" width="18.140625" customWidth="1"/>
    <col min="1284" max="1284" width="28.5703125" customWidth="1"/>
    <col min="1285" max="1285" width="12.5703125" bestFit="1" customWidth="1"/>
    <col min="1286" max="1286" width="9.140625" customWidth="1"/>
    <col min="1287" max="1287" width="12.5703125" bestFit="1" customWidth="1"/>
    <col min="1288" max="1288" width="14.28515625" customWidth="1"/>
    <col min="1289" max="1289" width="10.5703125" customWidth="1"/>
    <col min="1530" max="1530" width="5.85546875" customWidth="1"/>
    <col min="1531" max="1531" width="9.5703125" customWidth="1"/>
    <col min="1532" max="1532" width="13.140625" customWidth="1"/>
    <col min="1533" max="1533" width="19.42578125" customWidth="1"/>
    <col min="1534" max="1534" width="13.7109375" customWidth="1"/>
    <col min="1535" max="1535" width="8.7109375" customWidth="1"/>
    <col min="1536" max="1536" width="33.28515625" customWidth="1"/>
    <col min="1537" max="1537" width="5.85546875" customWidth="1"/>
    <col min="1538" max="1538" width="12.5703125" customWidth="1"/>
    <col min="1539" max="1539" width="18.140625" customWidth="1"/>
    <col min="1540" max="1540" width="28.5703125" customWidth="1"/>
    <col min="1541" max="1541" width="12.5703125" bestFit="1" customWidth="1"/>
    <col min="1542" max="1542" width="9.140625" customWidth="1"/>
    <col min="1543" max="1543" width="12.5703125" bestFit="1" customWidth="1"/>
    <col min="1544" max="1544" width="14.28515625" customWidth="1"/>
    <col min="1545" max="1545" width="10.5703125" customWidth="1"/>
    <col min="1786" max="1786" width="5.85546875" customWidth="1"/>
    <col min="1787" max="1787" width="9.5703125" customWidth="1"/>
    <col min="1788" max="1788" width="13.140625" customWidth="1"/>
    <col min="1789" max="1789" width="19.42578125" customWidth="1"/>
    <col min="1790" max="1790" width="13.7109375" customWidth="1"/>
    <col min="1791" max="1791" width="8.7109375" customWidth="1"/>
    <col min="1792" max="1792" width="33.28515625" customWidth="1"/>
    <col min="1793" max="1793" width="5.85546875" customWidth="1"/>
    <col min="1794" max="1794" width="12.5703125" customWidth="1"/>
    <col min="1795" max="1795" width="18.140625" customWidth="1"/>
    <col min="1796" max="1796" width="28.5703125" customWidth="1"/>
    <col min="1797" max="1797" width="12.5703125" bestFit="1" customWidth="1"/>
    <col min="1798" max="1798" width="9.140625" customWidth="1"/>
    <col min="1799" max="1799" width="12.5703125" bestFit="1" customWidth="1"/>
    <col min="1800" max="1800" width="14.28515625" customWidth="1"/>
    <col min="1801" max="1801" width="10.5703125" customWidth="1"/>
    <col min="2042" max="2042" width="5.85546875" customWidth="1"/>
    <col min="2043" max="2043" width="9.5703125" customWidth="1"/>
    <col min="2044" max="2044" width="13.140625" customWidth="1"/>
    <col min="2045" max="2045" width="19.42578125" customWidth="1"/>
    <col min="2046" max="2046" width="13.7109375" customWidth="1"/>
    <col min="2047" max="2047" width="8.7109375" customWidth="1"/>
    <col min="2048" max="2048" width="33.28515625" customWidth="1"/>
    <col min="2049" max="2049" width="5.85546875" customWidth="1"/>
    <col min="2050" max="2050" width="12.5703125" customWidth="1"/>
    <col min="2051" max="2051" width="18.140625" customWidth="1"/>
    <col min="2052" max="2052" width="28.5703125" customWidth="1"/>
    <col min="2053" max="2053" width="12.5703125" bestFit="1" customWidth="1"/>
    <col min="2054" max="2054" width="9.140625" customWidth="1"/>
    <col min="2055" max="2055" width="12.5703125" bestFit="1" customWidth="1"/>
    <col min="2056" max="2056" width="14.28515625" customWidth="1"/>
    <col min="2057" max="2057" width="10.5703125" customWidth="1"/>
    <col min="2298" max="2298" width="5.85546875" customWidth="1"/>
    <col min="2299" max="2299" width="9.5703125" customWidth="1"/>
    <col min="2300" max="2300" width="13.140625" customWidth="1"/>
    <col min="2301" max="2301" width="19.42578125" customWidth="1"/>
    <col min="2302" max="2302" width="13.7109375" customWidth="1"/>
    <col min="2303" max="2303" width="8.7109375" customWidth="1"/>
    <col min="2304" max="2304" width="33.28515625" customWidth="1"/>
    <col min="2305" max="2305" width="5.85546875" customWidth="1"/>
    <col min="2306" max="2306" width="12.5703125" customWidth="1"/>
    <col min="2307" max="2307" width="18.140625" customWidth="1"/>
    <col min="2308" max="2308" width="28.5703125" customWidth="1"/>
    <col min="2309" max="2309" width="12.5703125" bestFit="1" customWidth="1"/>
    <col min="2310" max="2310" width="9.140625" customWidth="1"/>
    <col min="2311" max="2311" width="12.5703125" bestFit="1" customWidth="1"/>
    <col min="2312" max="2312" width="14.28515625" customWidth="1"/>
    <col min="2313" max="2313" width="10.5703125" customWidth="1"/>
    <col min="2554" max="2554" width="5.85546875" customWidth="1"/>
    <col min="2555" max="2555" width="9.5703125" customWidth="1"/>
    <col min="2556" max="2556" width="13.140625" customWidth="1"/>
    <col min="2557" max="2557" width="19.42578125" customWidth="1"/>
    <col min="2558" max="2558" width="13.7109375" customWidth="1"/>
    <col min="2559" max="2559" width="8.7109375" customWidth="1"/>
    <col min="2560" max="2560" width="33.28515625" customWidth="1"/>
    <col min="2561" max="2561" width="5.85546875" customWidth="1"/>
    <col min="2562" max="2562" width="12.5703125" customWidth="1"/>
    <col min="2563" max="2563" width="18.140625" customWidth="1"/>
    <col min="2564" max="2564" width="28.5703125" customWidth="1"/>
    <col min="2565" max="2565" width="12.5703125" bestFit="1" customWidth="1"/>
    <col min="2566" max="2566" width="9.140625" customWidth="1"/>
    <col min="2567" max="2567" width="12.5703125" bestFit="1" customWidth="1"/>
    <col min="2568" max="2568" width="14.28515625" customWidth="1"/>
    <col min="2569" max="2569" width="10.5703125" customWidth="1"/>
    <col min="2810" max="2810" width="5.85546875" customWidth="1"/>
    <col min="2811" max="2811" width="9.5703125" customWidth="1"/>
    <col min="2812" max="2812" width="13.140625" customWidth="1"/>
    <col min="2813" max="2813" width="19.42578125" customWidth="1"/>
    <col min="2814" max="2814" width="13.7109375" customWidth="1"/>
    <col min="2815" max="2815" width="8.7109375" customWidth="1"/>
    <col min="2816" max="2816" width="33.28515625" customWidth="1"/>
    <col min="2817" max="2817" width="5.85546875" customWidth="1"/>
    <col min="2818" max="2818" width="12.5703125" customWidth="1"/>
    <col min="2819" max="2819" width="18.140625" customWidth="1"/>
    <col min="2820" max="2820" width="28.5703125" customWidth="1"/>
    <col min="2821" max="2821" width="12.5703125" bestFit="1" customWidth="1"/>
    <col min="2822" max="2822" width="9.140625" customWidth="1"/>
    <col min="2823" max="2823" width="12.5703125" bestFit="1" customWidth="1"/>
    <col min="2824" max="2824" width="14.28515625" customWidth="1"/>
    <col min="2825" max="2825" width="10.5703125" customWidth="1"/>
    <col min="3066" max="3066" width="5.85546875" customWidth="1"/>
    <col min="3067" max="3067" width="9.5703125" customWidth="1"/>
    <col min="3068" max="3068" width="13.140625" customWidth="1"/>
    <col min="3069" max="3069" width="19.42578125" customWidth="1"/>
    <col min="3070" max="3070" width="13.7109375" customWidth="1"/>
    <col min="3071" max="3071" width="8.7109375" customWidth="1"/>
    <col min="3072" max="3072" width="33.28515625" customWidth="1"/>
    <col min="3073" max="3073" width="5.85546875" customWidth="1"/>
    <col min="3074" max="3074" width="12.5703125" customWidth="1"/>
    <col min="3075" max="3075" width="18.140625" customWidth="1"/>
    <col min="3076" max="3076" width="28.5703125" customWidth="1"/>
    <col min="3077" max="3077" width="12.5703125" bestFit="1" customWidth="1"/>
    <col min="3078" max="3078" width="9.140625" customWidth="1"/>
    <col min="3079" max="3079" width="12.5703125" bestFit="1" customWidth="1"/>
    <col min="3080" max="3080" width="14.28515625" customWidth="1"/>
    <col min="3081" max="3081" width="10.5703125" customWidth="1"/>
    <col min="3322" max="3322" width="5.85546875" customWidth="1"/>
    <col min="3323" max="3323" width="9.5703125" customWidth="1"/>
    <col min="3324" max="3324" width="13.140625" customWidth="1"/>
    <col min="3325" max="3325" width="19.42578125" customWidth="1"/>
    <col min="3326" max="3326" width="13.7109375" customWidth="1"/>
    <col min="3327" max="3327" width="8.7109375" customWidth="1"/>
    <col min="3328" max="3328" width="33.28515625" customWidth="1"/>
    <col min="3329" max="3329" width="5.85546875" customWidth="1"/>
    <col min="3330" max="3330" width="12.5703125" customWidth="1"/>
    <col min="3331" max="3331" width="18.140625" customWidth="1"/>
    <col min="3332" max="3332" width="28.5703125" customWidth="1"/>
    <col min="3333" max="3333" width="12.5703125" bestFit="1" customWidth="1"/>
    <col min="3334" max="3334" width="9.140625" customWidth="1"/>
    <col min="3335" max="3335" width="12.5703125" bestFit="1" customWidth="1"/>
    <col min="3336" max="3336" width="14.28515625" customWidth="1"/>
    <col min="3337" max="3337" width="10.5703125" customWidth="1"/>
    <col min="3578" max="3578" width="5.85546875" customWidth="1"/>
    <col min="3579" max="3579" width="9.5703125" customWidth="1"/>
    <col min="3580" max="3580" width="13.140625" customWidth="1"/>
    <col min="3581" max="3581" width="19.42578125" customWidth="1"/>
    <col min="3582" max="3582" width="13.7109375" customWidth="1"/>
    <col min="3583" max="3583" width="8.7109375" customWidth="1"/>
    <col min="3584" max="3584" width="33.28515625" customWidth="1"/>
    <col min="3585" max="3585" width="5.85546875" customWidth="1"/>
    <col min="3586" max="3586" width="12.5703125" customWidth="1"/>
    <col min="3587" max="3587" width="18.140625" customWidth="1"/>
    <col min="3588" max="3588" width="28.5703125" customWidth="1"/>
    <col min="3589" max="3589" width="12.5703125" bestFit="1" customWidth="1"/>
    <col min="3590" max="3590" width="9.140625" customWidth="1"/>
    <col min="3591" max="3591" width="12.5703125" bestFit="1" customWidth="1"/>
    <col min="3592" max="3592" width="14.28515625" customWidth="1"/>
    <col min="3593" max="3593" width="10.5703125" customWidth="1"/>
    <col min="3834" max="3834" width="5.85546875" customWidth="1"/>
    <col min="3835" max="3835" width="9.5703125" customWidth="1"/>
    <col min="3836" max="3836" width="13.140625" customWidth="1"/>
    <col min="3837" max="3837" width="19.42578125" customWidth="1"/>
    <col min="3838" max="3838" width="13.7109375" customWidth="1"/>
    <col min="3839" max="3839" width="8.7109375" customWidth="1"/>
    <col min="3840" max="3840" width="33.28515625" customWidth="1"/>
    <col min="3841" max="3841" width="5.85546875" customWidth="1"/>
    <col min="3842" max="3842" width="12.5703125" customWidth="1"/>
    <col min="3843" max="3843" width="18.140625" customWidth="1"/>
    <col min="3844" max="3844" width="28.5703125" customWidth="1"/>
    <col min="3845" max="3845" width="12.5703125" bestFit="1" customWidth="1"/>
    <col min="3846" max="3846" width="9.140625" customWidth="1"/>
    <col min="3847" max="3847" width="12.5703125" bestFit="1" customWidth="1"/>
    <col min="3848" max="3848" width="14.28515625" customWidth="1"/>
    <col min="3849" max="3849" width="10.5703125" customWidth="1"/>
    <col min="4090" max="4090" width="5.85546875" customWidth="1"/>
    <col min="4091" max="4091" width="9.5703125" customWidth="1"/>
    <col min="4092" max="4092" width="13.140625" customWidth="1"/>
    <col min="4093" max="4093" width="19.42578125" customWidth="1"/>
    <col min="4094" max="4094" width="13.7109375" customWidth="1"/>
    <col min="4095" max="4095" width="8.7109375" customWidth="1"/>
    <col min="4096" max="4096" width="33.28515625" customWidth="1"/>
    <col min="4097" max="4097" width="5.85546875" customWidth="1"/>
    <col min="4098" max="4098" width="12.5703125" customWidth="1"/>
    <col min="4099" max="4099" width="18.140625" customWidth="1"/>
    <col min="4100" max="4100" width="28.5703125" customWidth="1"/>
    <col min="4101" max="4101" width="12.5703125" bestFit="1" customWidth="1"/>
    <col min="4102" max="4102" width="9.140625" customWidth="1"/>
    <col min="4103" max="4103" width="12.5703125" bestFit="1" customWidth="1"/>
    <col min="4104" max="4104" width="14.28515625" customWidth="1"/>
    <col min="4105" max="4105" width="10.5703125" customWidth="1"/>
    <col min="4346" max="4346" width="5.85546875" customWidth="1"/>
    <col min="4347" max="4347" width="9.5703125" customWidth="1"/>
    <col min="4348" max="4348" width="13.140625" customWidth="1"/>
    <col min="4349" max="4349" width="19.42578125" customWidth="1"/>
    <col min="4350" max="4350" width="13.7109375" customWidth="1"/>
    <col min="4351" max="4351" width="8.7109375" customWidth="1"/>
    <col min="4352" max="4352" width="33.28515625" customWidth="1"/>
    <col min="4353" max="4353" width="5.85546875" customWidth="1"/>
    <col min="4354" max="4354" width="12.5703125" customWidth="1"/>
    <col min="4355" max="4355" width="18.140625" customWidth="1"/>
    <col min="4356" max="4356" width="28.5703125" customWidth="1"/>
    <col min="4357" max="4357" width="12.5703125" bestFit="1" customWidth="1"/>
    <col min="4358" max="4358" width="9.140625" customWidth="1"/>
    <col min="4359" max="4359" width="12.5703125" bestFit="1" customWidth="1"/>
    <col min="4360" max="4360" width="14.28515625" customWidth="1"/>
    <col min="4361" max="4361" width="10.5703125" customWidth="1"/>
    <col min="4602" max="4602" width="5.85546875" customWidth="1"/>
    <col min="4603" max="4603" width="9.5703125" customWidth="1"/>
    <col min="4604" max="4604" width="13.140625" customWidth="1"/>
    <col min="4605" max="4605" width="19.42578125" customWidth="1"/>
    <col min="4606" max="4606" width="13.7109375" customWidth="1"/>
    <col min="4607" max="4607" width="8.7109375" customWidth="1"/>
    <col min="4608" max="4608" width="33.28515625" customWidth="1"/>
    <col min="4609" max="4609" width="5.85546875" customWidth="1"/>
    <col min="4610" max="4610" width="12.5703125" customWidth="1"/>
    <col min="4611" max="4611" width="18.140625" customWidth="1"/>
    <col min="4612" max="4612" width="28.5703125" customWidth="1"/>
    <col min="4613" max="4613" width="12.5703125" bestFit="1" customWidth="1"/>
    <col min="4614" max="4614" width="9.140625" customWidth="1"/>
    <col min="4615" max="4615" width="12.5703125" bestFit="1" customWidth="1"/>
    <col min="4616" max="4616" width="14.28515625" customWidth="1"/>
    <col min="4617" max="4617" width="10.5703125" customWidth="1"/>
    <col min="4858" max="4858" width="5.85546875" customWidth="1"/>
    <col min="4859" max="4859" width="9.5703125" customWidth="1"/>
    <col min="4860" max="4860" width="13.140625" customWidth="1"/>
    <col min="4861" max="4861" width="19.42578125" customWidth="1"/>
    <col min="4862" max="4862" width="13.7109375" customWidth="1"/>
    <col min="4863" max="4863" width="8.7109375" customWidth="1"/>
    <col min="4864" max="4864" width="33.28515625" customWidth="1"/>
    <col min="4865" max="4865" width="5.85546875" customWidth="1"/>
    <col min="4866" max="4866" width="12.5703125" customWidth="1"/>
    <col min="4867" max="4867" width="18.140625" customWidth="1"/>
    <col min="4868" max="4868" width="28.5703125" customWidth="1"/>
    <col min="4869" max="4869" width="12.5703125" bestFit="1" customWidth="1"/>
    <col min="4870" max="4870" width="9.140625" customWidth="1"/>
    <col min="4871" max="4871" width="12.5703125" bestFit="1" customWidth="1"/>
    <col min="4872" max="4872" width="14.28515625" customWidth="1"/>
    <col min="4873" max="4873" width="10.5703125" customWidth="1"/>
    <col min="5114" max="5114" width="5.85546875" customWidth="1"/>
    <col min="5115" max="5115" width="9.5703125" customWidth="1"/>
    <col min="5116" max="5116" width="13.140625" customWidth="1"/>
    <col min="5117" max="5117" width="19.42578125" customWidth="1"/>
    <col min="5118" max="5118" width="13.7109375" customWidth="1"/>
    <col min="5119" max="5119" width="8.7109375" customWidth="1"/>
    <col min="5120" max="5120" width="33.28515625" customWidth="1"/>
    <col min="5121" max="5121" width="5.85546875" customWidth="1"/>
    <col min="5122" max="5122" width="12.5703125" customWidth="1"/>
    <col min="5123" max="5123" width="18.140625" customWidth="1"/>
    <col min="5124" max="5124" width="28.5703125" customWidth="1"/>
    <col min="5125" max="5125" width="12.5703125" bestFit="1" customWidth="1"/>
    <col min="5126" max="5126" width="9.140625" customWidth="1"/>
    <col min="5127" max="5127" width="12.5703125" bestFit="1" customWidth="1"/>
    <col min="5128" max="5128" width="14.28515625" customWidth="1"/>
    <col min="5129" max="5129" width="10.5703125" customWidth="1"/>
    <col min="5370" max="5370" width="5.85546875" customWidth="1"/>
    <col min="5371" max="5371" width="9.5703125" customWidth="1"/>
    <col min="5372" max="5372" width="13.140625" customWidth="1"/>
    <col min="5373" max="5373" width="19.42578125" customWidth="1"/>
    <col min="5374" max="5374" width="13.7109375" customWidth="1"/>
    <col min="5375" max="5375" width="8.7109375" customWidth="1"/>
    <col min="5376" max="5376" width="33.28515625" customWidth="1"/>
    <col min="5377" max="5377" width="5.85546875" customWidth="1"/>
    <col min="5378" max="5378" width="12.5703125" customWidth="1"/>
    <col min="5379" max="5379" width="18.140625" customWidth="1"/>
    <col min="5380" max="5380" width="28.5703125" customWidth="1"/>
    <col min="5381" max="5381" width="12.5703125" bestFit="1" customWidth="1"/>
    <col min="5382" max="5382" width="9.140625" customWidth="1"/>
    <col min="5383" max="5383" width="12.5703125" bestFit="1" customWidth="1"/>
    <col min="5384" max="5384" width="14.28515625" customWidth="1"/>
    <col min="5385" max="5385" width="10.5703125" customWidth="1"/>
    <col min="5626" max="5626" width="5.85546875" customWidth="1"/>
    <col min="5627" max="5627" width="9.5703125" customWidth="1"/>
    <col min="5628" max="5628" width="13.140625" customWidth="1"/>
    <col min="5629" max="5629" width="19.42578125" customWidth="1"/>
    <col min="5630" max="5630" width="13.7109375" customWidth="1"/>
    <col min="5631" max="5631" width="8.7109375" customWidth="1"/>
    <col min="5632" max="5632" width="33.28515625" customWidth="1"/>
    <col min="5633" max="5633" width="5.85546875" customWidth="1"/>
    <col min="5634" max="5634" width="12.5703125" customWidth="1"/>
    <col min="5635" max="5635" width="18.140625" customWidth="1"/>
    <col min="5636" max="5636" width="28.5703125" customWidth="1"/>
    <col min="5637" max="5637" width="12.5703125" bestFit="1" customWidth="1"/>
    <col min="5638" max="5638" width="9.140625" customWidth="1"/>
    <col min="5639" max="5639" width="12.5703125" bestFit="1" customWidth="1"/>
    <col min="5640" max="5640" width="14.28515625" customWidth="1"/>
    <col min="5641" max="5641" width="10.5703125" customWidth="1"/>
    <col min="5882" max="5882" width="5.85546875" customWidth="1"/>
    <col min="5883" max="5883" width="9.5703125" customWidth="1"/>
    <col min="5884" max="5884" width="13.140625" customWidth="1"/>
    <col min="5885" max="5885" width="19.42578125" customWidth="1"/>
    <col min="5886" max="5886" width="13.7109375" customWidth="1"/>
    <col min="5887" max="5887" width="8.7109375" customWidth="1"/>
    <col min="5888" max="5888" width="33.28515625" customWidth="1"/>
    <col min="5889" max="5889" width="5.85546875" customWidth="1"/>
    <col min="5890" max="5890" width="12.5703125" customWidth="1"/>
    <col min="5891" max="5891" width="18.140625" customWidth="1"/>
    <col min="5892" max="5892" width="28.5703125" customWidth="1"/>
    <col min="5893" max="5893" width="12.5703125" bestFit="1" customWidth="1"/>
    <col min="5894" max="5894" width="9.140625" customWidth="1"/>
    <col min="5895" max="5895" width="12.5703125" bestFit="1" customWidth="1"/>
    <col min="5896" max="5896" width="14.28515625" customWidth="1"/>
    <col min="5897" max="5897" width="10.5703125" customWidth="1"/>
    <col min="6138" max="6138" width="5.85546875" customWidth="1"/>
    <col min="6139" max="6139" width="9.5703125" customWidth="1"/>
    <col min="6140" max="6140" width="13.140625" customWidth="1"/>
    <col min="6141" max="6141" width="19.42578125" customWidth="1"/>
    <col min="6142" max="6142" width="13.7109375" customWidth="1"/>
    <col min="6143" max="6143" width="8.7109375" customWidth="1"/>
    <col min="6144" max="6144" width="33.28515625" customWidth="1"/>
    <col min="6145" max="6145" width="5.85546875" customWidth="1"/>
    <col min="6146" max="6146" width="12.5703125" customWidth="1"/>
    <col min="6147" max="6147" width="18.140625" customWidth="1"/>
    <col min="6148" max="6148" width="28.5703125" customWidth="1"/>
    <col min="6149" max="6149" width="12.5703125" bestFit="1" customWidth="1"/>
    <col min="6150" max="6150" width="9.140625" customWidth="1"/>
    <col min="6151" max="6151" width="12.5703125" bestFit="1" customWidth="1"/>
    <col min="6152" max="6152" width="14.28515625" customWidth="1"/>
    <col min="6153" max="6153" width="10.5703125" customWidth="1"/>
    <col min="6394" max="6394" width="5.85546875" customWidth="1"/>
    <col min="6395" max="6395" width="9.5703125" customWidth="1"/>
    <col min="6396" max="6396" width="13.140625" customWidth="1"/>
    <col min="6397" max="6397" width="19.42578125" customWidth="1"/>
    <col min="6398" max="6398" width="13.7109375" customWidth="1"/>
    <col min="6399" max="6399" width="8.7109375" customWidth="1"/>
    <col min="6400" max="6400" width="33.28515625" customWidth="1"/>
    <col min="6401" max="6401" width="5.85546875" customWidth="1"/>
    <col min="6402" max="6402" width="12.5703125" customWidth="1"/>
    <col min="6403" max="6403" width="18.140625" customWidth="1"/>
    <col min="6404" max="6404" width="28.5703125" customWidth="1"/>
    <col min="6405" max="6405" width="12.5703125" bestFit="1" customWidth="1"/>
    <col min="6406" max="6406" width="9.140625" customWidth="1"/>
    <col min="6407" max="6407" width="12.5703125" bestFit="1" customWidth="1"/>
    <col min="6408" max="6408" width="14.28515625" customWidth="1"/>
    <col min="6409" max="6409" width="10.5703125" customWidth="1"/>
    <col min="6650" max="6650" width="5.85546875" customWidth="1"/>
    <col min="6651" max="6651" width="9.5703125" customWidth="1"/>
    <col min="6652" max="6652" width="13.140625" customWidth="1"/>
    <col min="6653" max="6653" width="19.42578125" customWidth="1"/>
    <col min="6654" max="6654" width="13.7109375" customWidth="1"/>
    <col min="6655" max="6655" width="8.7109375" customWidth="1"/>
    <col min="6656" max="6656" width="33.28515625" customWidth="1"/>
    <col min="6657" max="6657" width="5.85546875" customWidth="1"/>
    <col min="6658" max="6658" width="12.5703125" customWidth="1"/>
    <col min="6659" max="6659" width="18.140625" customWidth="1"/>
    <col min="6660" max="6660" width="28.5703125" customWidth="1"/>
    <col min="6661" max="6661" width="12.5703125" bestFit="1" customWidth="1"/>
    <col min="6662" max="6662" width="9.140625" customWidth="1"/>
    <col min="6663" max="6663" width="12.5703125" bestFit="1" customWidth="1"/>
    <col min="6664" max="6664" width="14.28515625" customWidth="1"/>
    <col min="6665" max="6665" width="10.5703125" customWidth="1"/>
    <col min="6906" max="6906" width="5.85546875" customWidth="1"/>
    <col min="6907" max="6907" width="9.5703125" customWidth="1"/>
    <col min="6908" max="6908" width="13.140625" customWidth="1"/>
    <col min="6909" max="6909" width="19.42578125" customWidth="1"/>
    <col min="6910" max="6910" width="13.7109375" customWidth="1"/>
    <col min="6911" max="6911" width="8.7109375" customWidth="1"/>
    <col min="6912" max="6912" width="33.28515625" customWidth="1"/>
    <col min="6913" max="6913" width="5.85546875" customWidth="1"/>
    <col min="6914" max="6914" width="12.5703125" customWidth="1"/>
    <col min="6915" max="6915" width="18.140625" customWidth="1"/>
    <col min="6916" max="6916" width="28.5703125" customWidth="1"/>
    <col min="6917" max="6917" width="12.5703125" bestFit="1" customWidth="1"/>
    <col min="6918" max="6918" width="9.140625" customWidth="1"/>
    <col min="6919" max="6919" width="12.5703125" bestFit="1" customWidth="1"/>
    <col min="6920" max="6920" width="14.28515625" customWidth="1"/>
    <col min="6921" max="6921" width="10.5703125" customWidth="1"/>
    <col min="7162" max="7162" width="5.85546875" customWidth="1"/>
    <col min="7163" max="7163" width="9.5703125" customWidth="1"/>
    <col min="7164" max="7164" width="13.140625" customWidth="1"/>
    <col min="7165" max="7165" width="19.42578125" customWidth="1"/>
    <col min="7166" max="7166" width="13.7109375" customWidth="1"/>
    <col min="7167" max="7167" width="8.7109375" customWidth="1"/>
    <col min="7168" max="7168" width="33.28515625" customWidth="1"/>
    <col min="7169" max="7169" width="5.85546875" customWidth="1"/>
    <col min="7170" max="7170" width="12.5703125" customWidth="1"/>
    <col min="7171" max="7171" width="18.140625" customWidth="1"/>
    <col min="7172" max="7172" width="28.5703125" customWidth="1"/>
    <col min="7173" max="7173" width="12.5703125" bestFit="1" customWidth="1"/>
    <col min="7174" max="7174" width="9.140625" customWidth="1"/>
    <col min="7175" max="7175" width="12.5703125" bestFit="1" customWidth="1"/>
    <col min="7176" max="7176" width="14.28515625" customWidth="1"/>
    <col min="7177" max="7177" width="10.5703125" customWidth="1"/>
    <col min="7418" max="7418" width="5.85546875" customWidth="1"/>
    <col min="7419" max="7419" width="9.5703125" customWidth="1"/>
    <col min="7420" max="7420" width="13.140625" customWidth="1"/>
    <col min="7421" max="7421" width="19.42578125" customWidth="1"/>
    <col min="7422" max="7422" width="13.7109375" customWidth="1"/>
    <col min="7423" max="7423" width="8.7109375" customWidth="1"/>
    <col min="7424" max="7424" width="33.28515625" customWidth="1"/>
    <col min="7425" max="7425" width="5.85546875" customWidth="1"/>
    <col min="7426" max="7426" width="12.5703125" customWidth="1"/>
    <col min="7427" max="7427" width="18.140625" customWidth="1"/>
    <col min="7428" max="7428" width="28.5703125" customWidth="1"/>
    <col min="7429" max="7429" width="12.5703125" bestFit="1" customWidth="1"/>
    <col min="7430" max="7430" width="9.140625" customWidth="1"/>
    <col min="7431" max="7431" width="12.5703125" bestFit="1" customWidth="1"/>
    <col min="7432" max="7432" width="14.28515625" customWidth="1"/>
    <col min="7433" max="7433" width="10.5703125" customWidth="1"/>
    <col min="7674" max="7674" width="5.85546875" customWidth="1"/>
    <col min="7675" max="7675" width="9.5703125" customWidth="1"/>
    <col min="7676" max="7676" width="13.140625" customWidth="1"/>
    <col min="7677" max="7677" width="19.42578125" customWidth="1"/>
    <col min="7678" max="7678" width="13.7109375" customWidth="1"/>
    <col min="7679" max="7679" width="8.7109375" customWidth="1"/>
    <col min="7680" max="7680" width="33.28515625" customWidth="1"/>
    <col min="7681" max="7681" width="5.85546875" customWidth="1"/>
    <col min="7682" max="7682" width="12.5703125" customWidth="1"/>
    <col min="7683" max="7683" width="18.140625" customWidth="1"/>
    <col min="7684" max="7684" width="28.5703125" customWidth="1"/>
    <col min="7685" max="7685" width="12.5703125" bestFit="1" customWidth="1"/>
    <col min="7686" max="7686" width="9.140625" customWidth="1"/>
    <col min="7687" max="7687" width="12.5703125" bestFit="1" customWidth="1"/>
    <col min="7688" max="7688" width="14.28515625" customWidth="1"/>
    <col min="7689" max="7689" width="10.5703125" customWidth="1"/>
    <col min="7930" max="7930" width="5.85546875" customWidth="1"/>
    <col min="7931" max="7931" width="9.5703125" customWidth="1"/>
    <col min="7932" max="7932" width="13.140625" customWidth="1"/>
    <col min="7933" max="7933" width="19.42578125" customWidth="1"/>
    <col min="7934" max="7934" width="13.7109375" customWidth="1"/>
    <col min="7935" max="7935" width="8.7109375" customWidth="1"/>
    <col min="7936" max="7936" width="33.28515625" customWidth="1"/>
    <col min="7937" max="7937" width="5.85546875" customWidth="1"/>
    <col min="7938" max="7938" width="12.5703125" customWidth="1"/>
    <col min="7939" max="7939" width="18.140625" customWidth="1"/>
    <col min="7940" max="7940" width="28.5703125" customWidth="1"/>
    <col min="7941" max="7941" width="12.5703125" bestFit="1" customWidth="1"/>
    <col min="7942" max="7942" width="9.140625" customWidth="1"/>
    <col min="7943" max="7943" width="12.5703125" bestFit="1" customWidth="1"/>
    <col min="7944" max="7944" width="14.28515625" customWidth="1"/>
    <col min="7945" max="7945" width="10.5703125" customWidth="1"/>
    <col min="8186" max="8186" width="5.85546875" customWidth="1"/>
    <col min="8187" max="8187" width="9.5703125" customWidth="1"/>
    <col min="8188" max="8188" width="13.140625" customWidth="1"/>
    <col min="8189" max="8189" width="19.42578125" customWidth="1"/>
    <col min="8190" max="8190" width="13.7109375" customWidth="1"/>
    <col min="8191" max="8191" width="8.7109375" customWidth="1"/>
    <col min="8192" max="8192" width="33.28515625" customWidth="1"/>
    <col min="8193" max="8193" width="5.85546875" customWidth="1"/>
    <col min="8194" max="8194" width="12.5703125" customWidth="1"/>
    <col min="8195" max="8195" width="18.140625" customWidth="1"/>
    <col min="8196" max="8196" width="28.5703125" customWidth="1"/>
    <col min="8197" max="8197" width="12.5703125" bestFit="1" customWidth="1"/>
    <col min="8198" max="8198" width="9.140625" customWidth="1"/>
    <col min="8199" max="8199" width="12.5703125" bestFit="1" customWidth="1"/>
    <col min="8200" max="8200" width="14.28515625" customWidth="1"/>
    <col min="8201" max="8201" width="10.5703125" customWidth="1"/>
    <col min="8442" max="8442" width="5.85546875" customWidth="1"/>
    <col min="8443" max="8443" width="9.5703125" customWidth="1"/>
    <col min="8444" max="8444" width="13.140625" customWidth="1"/>
    <col min="8445" max="8445" width="19.42578125" customWidth="1"/>
    <col min="8446" max="8446" width="13.7109375" customWidth="1"/>
    <col min="8447" max="8447" width="8.7109375" customWidth="1"/>
    <col min="8448" max="8448" width="33.28515625" customWidth="1"/>
    <col min="8449" max="8449" width="5.85546875" customWidth="1"/>
    <col min="8450" max="8450" width="12.5703125" customWidth="1"/>
    <col min="8451" max="8451" width="18.140625" customWidth="1"/>
    <col min="8452" max="8452" width="28.5703125" customWidth="1"/>
    <col min="8453" max="8453" width="12.5703125" bestFit="1" customWidth="1"/>
    <col min="8454" max="8454" width="9.140625" customWidth="1"/>
    <col min="8455" max="8455" width="12.5703125" bestFit="1" customWidth="1"/>
    <col min="8456" max="8456" width="14.28515625" customWidth="1"/>
    <col min="8457" max="8457" width="10.5703125" customWidth="1"/>
    <col min="8698" max="8698" width="5.85546875" customWidth="1"/>
    <col min="8699" max="8699" width="9.5703125" customWidth="1"/>
    <col min="8700" max="8700" width="13.140625" customWidth="1"/>
    <col min="8701" max="8701" width="19.42578125" customWidth="1"/>
    <col min="8702" max="8702" width="13.7109375" customWidth="1"/>
    <col min="8703" max="8703" width="8.7109375" customWidth="1"/>
    <col min="8704" max="8704" width="33.28515625" customWidth="1"/>
    <col min="8705" max="8705" width="5.85546875" customWidth="1"/>
    <col min="8706" max="8706" width="12.5703125" customWidth="1"/>
    <col min="8707" max="8707" width="18.140625" customWidth="1"/>
    <col min="8708" max="8708" width="28.5703125" customWidth="1"/>
    <col min="8709" max="8709" width="12.5703125" bestFit="1" customWidth="1"/>
    <col min="8710" max="8710" width="9.140625" customWidth="1"/>
    <col min="8711" max="8711" width="12.5703125" bestFit="1" customWidth="1"/>
    <col min="8712" max="8712" width="14.28515625" customWidth="1"/>
    <col min="8713" max="8713" width="10.5703125" customWidth="1"/>
    <col min="8954" max="8954" width="5.85546875" customWidth="1"/>
    <col min="8955" max="8955" width="9.5703125" customWidth="1"/>
    <col min="8956" max="8956" width="13.140625" customWidth="1"/>
    <col min="8957" max="8957" width="19.42578125" customWidth="1"/>
    <col min="8958" max="8958" width="13.7109375" customWidth="1"/>
    <col min="8959" max="8959" width="8.7109375" customWidth="1"/>
    <col min="8960" max="8960" width="33.28515625" customWidth="1"/>
    <col min="8961" max="8961" width="5.85546875" customWidth="1"/>
    <col min="8962" max="8962" width="12.5703125" customWidth="1"/>
    <col min="8963" max="8963" width="18.140625" customWidth="1"/>
    <col min="8964" max="8964" width="28.5703125" customWidth="1"/>
    <col min="8965" max="8965" width="12.5703125" bestFit="1" customWidth="1"/>
    <col min="8966" max="8966" width="9.140625" customWidth="1"/>
    <col min="8967" max="8967" width="12.5703125" bestFit="1" customWidth="1"/>
    <col min="8968" max="8968" width="14.28515625" customWidth="1"/>
    <col min="8969" max="8969" width="10.5703125" customWidth="1"/>
    <col min="9210" max="9210" width="5.85546875" customWidth="1"/>
    <col min="9211" max="9211" width="9.5703125" customWidth="1"/>
    <col min="9212" max="9212" width="13.140625" customWidth="1"/>
    <col min="9213" max="9213" width="19.42578125" customWidth="1"/>
    <col min="9214" max="9214" width="13.7109375" customWidth="1"/>
    <col min="9215" max="9215" width="8.7109375" customWidth="1"/>
    <col min="9216" max="9216" width="33.28515625" customWidth="1"/>
    <col min="9217" max="9217" width="5.85546875" customWidth="1"/>
    <col min="9218" max="9218" width="12.5703125" customWidth="1"/>
    <col min="9219" max="9219" width="18.140625" customWidth="1"/>
    <col min="9220" max="9220" width="28.5703125" customWidth="1"/>
    <col min="9221" max="9221" width="12.5703125" bestFit="1" customWidth="1"/>
    <col min="9222" max="9222" width="9.140625" customWidth="1"/>
    <col min="9223" max="9223" width="12.5703125" bestFit="1" customWidth="1"/>
    <col min="9224" max="9224" width="14.28515625" customWidth="1"/>
    <col min="9225" max="9225" width="10.5703125" customWidth="1"/>
    <col min="9466" max="9466" width="5.85546875" customWidth="1"/>
    <col min="9467" max="9467" width="9.5703125" customWidth="1"/>
    <col min="9468" max="9468" width="13.140625" customWidth="1"/>
    <col min="9469" max="9469" width="19.42578125" customWidth="1"/>
    <col min="9470" max="9470" width="13.7109375" customWidth="1"/>
    <col min="9471" max="9471" width="8.7109375" customWidth="1"/>
    <col min="9472" max="9472" width="33.28515625" customWidth="1"/>
    <col min="9473" max="9473" width="5.85546875" customWidth="1"/>
    <col min="9474" max="9474" width="12.5703125" customWidth="1"/>
    <col min="9475" max="9475" width="18.140625" customWidth="1"/>
    <col min="9476" max="9476" width="28.5703125" customWidth="1"/>
    <col min="9477" max="9477" width="12.5703125" bestFit="1" customWidth="1"/>
    <col min="9478" max="9478" width="9.140625" customWidth="1"/>
    <col min="9479" max="9479" width="12.5703125" bestFit="1" customWidth="1"/>
    <col min="9480" max="9480" width="14.28515625" customWidth="1"/>
    <col min="9481" max="9481" width="10.5703125" customWidth="1"/>
    <col min="9722" max="9722" width="5.85546875" customWidth="1"/>
    <col min="9723" max="9723" width="9.5703125" customWidth="1"/>
    <col min="9724" max="9724" width="13.140625" customWidth="1"/>
    <col min="9725" max="9725" width="19.42578125" customWidth="1"/>
    <col min="9726" max="9726" width="13.7109375" customWidth="1"/>
    <col min="9727" max="9727" width="8.7109375" customWidth="1"/>
    <col min="9728" max="9728" width="33.28515625" customWidth="1"/>
    <col min="9729" max="9729" width="5.85546875" customWidth="1"/>
    <col min="9730" max="9730" width="12.5703125" customWidth="1"/>
    <col min="9731" max="9731" width="18.140625" customWidth="1"/>
    <col min="9732" max="9732" width="28.5703125" customWidth="1"/>
    <col min="9733" max="9733" width="12.5703125" bestFit="1" customWidth="1"/>
    <col min="9734" max="9734" width="9.140625" customWidth="1"/>
    <col min="9735" max="9735" width="12.5703125" bestFit="1" customWidth="1"/>
    <col min="9736" max="9736" width="14.28515625" customWidth="1"/>
    <col min="9737" max="9737" width="10.5703125" customWidth="1"/>
    <col min="9978" max="9978" width="5.85546875" customWidth="1"/>
    <col min="9979" max="9979" width="9.5703125" customWidth="1"/>
    <col min="9980" max="9980" width="13.140625" customWidth="1"/>
    <col min="9981" max="9981" width="19.42578125" customWidth="1"/>
    <col min="9982" max="9982" width="13.7109375" customWidth="1"/>
    <col min="9983" max="9983" width="8.7109375" customWidth="1"/>
    <col min="9984" max="9984" width="33.28515625" customWidth="1"/>
    <col min="9985" max="9985" width="5.85546875" customWidth="1"/>
    <col min="9986" max="9986" width="12.5703125" customWidth="1"/>
    <col min="9987" max="9987" width="18.140625" customWidth="1"/>
    <col min="9988" max="9988" width="28.5703125" customWidth="1"/>
    <col min="9989" max="9989" width="12.5703125" bestFit="1" customWidth="1"/>
    <col min="9990" max="9990" width="9.140625" customWidth="1"/>
    <col min="9991" max="9991" width="12.5703125" bestFit="1" customWidth="1"/>
    <col min="9992" max="9992" width="14.28515625" customWidth="1"/>
    <col min="9993" max="9993" width="10.5703125" customWidth="1"/>
    <col min="10234" max="10234" width="5.85546875" customWidth="1"/>
    <col min="10235" max="10235" width="9.5703125" customWidth="1"/>
    <col min="10236" max="10236" width="13.140625" customWidth="1"/>
    <col min="10237" max="10237" width="19.42578125" customWidth="1"/>
    <col min="10238" max="10238" width="13.7109375" customWidth="1"/>
    <col min="10239" max="10239" width="8.7109375" customWidth="1"/>
    <col min="10240" max="10240" width="33.28515625" customWidth="1"/>
    <col min="10241" max="10241" width="5.85546875" customWidth="1"/>
    <col min="10242" max="10242" width="12.5703125" customWidth="1"/>
    <col min="10243" max="10243" width="18.140625" customWidth="1"/>
    <col min="10244" max="10244" width="28.5703125" customWidth="1"/>
    <col min="10245" max="10245" width="12.5703125" bestFit="1" customWidth="1"/>
    <col min="10246" max="10246" width="9.140625" customWidth="1"/>
    <col min="10247" max="10247" width="12.5703125" bestFit="1" customWidth="1"/>
    <col min="10248" max="10248" width="14.28515625" customWidth="1"/>
    <col min="10249" max="10249" width="10.5703125" customWidth="1"/>
    <col min="10490" max="10490" width="5.85546875" customWidth="1"/>
    <col min="10491" max="10491" width="9.5703125" customWidth="1"/>
    <col min="10492" max="10492" width="13.140625" customWidth="1"/>
    <col min="10493" max="10493" width="19.42578125" customWidth="1"/>
    <col min="10494" max="10494" width="13.7109375" customWidth="1"/>
    <col min="10495" max="10495" width="8.7109375" customWidth="1"/>
    <col min="10496" max="10496" width="33.28515625" customWidth="1"/>
    <col min="10497" max="10497" width="5.85546875" customWidth="1"/>
    <col min="10498" max="10498" width="12.5703125" customWidth="1"/>
    <col min="10499" max="10499" width="18.140625" customWidth="1"/>
    <col min="10500" max="10500" width="28.5703125" customWidth="1"/>
    <col min="10501" max="10501" width="12.5703125" bestFit="1" customWidth="1"/>
    <col min="10502" max="10502" width="9.140625" customWidth="1"/>
    <col min="10503" max="10503" width="12.5703125" bestFit="1" customWidth="1"/>
    <col min="10504" max="10504" width="14.28515625" customWidth="1"/>
    <col min="10505" max="10505" width="10.5703125" customWidth="1"/>
    <col min="10746" max="10746" width="5.85546875" customWidth="1"/>
    <col min="10747" max="10747" width="9.5703125" customWidth="1"/>
    <col min="10748" max="10748" width="13.140625" customWidth="1"/>
    <col min="10749" max="10749" width="19.42578125" customWidth="1"/>
    <col min="10750" max="10750" width="13.7109375" customWidth="1"/>
    <col min="10751" max="10751" width="8.7109375" customWidth="1"/>
    <col min="10752" max="10752" width="33.28515625" customWidth="1"/>
    <col min="10753" max="10753" width="5.85546875" customWidth="1"/>
    <col min="10754" max="10754" width="12.5703125" customWidth="1"/>
    <col min="10755" max="10755" width="18.140625" customWidth="1"/>
    <col min="10756" max="10756" width="28.5703125" customWidth="1"/>
    <col min="10757" max="10757" width="12.5703125" bestFit="1" customWidth="1"/>
    <col min="10758" max="10758" width="9.140625" customWidth="1"/>
    <col min="10759" max="10759" width="12.5703125" bestFit="1" customWidth="1"/>
    <col min="10760" max="10760" width="14.28515625" customWidth="1"/>
    <col min="10761" max="10761" width="10.5703125" customWidth="1"/>
    <col min="11002" max="11002" width="5.85546875" customWidth="1"/>
    <col min="11003" max="11003" width="9.5703125" customWidth="1"/>
    <col min="11004" max="11004" width="13.140625" customWidth="1"/>
    <col min="11005" max="11005" width="19.42578125" customWidth="1"/>
    <col min="11006" max="11006" width="13.7109375" customWidth="1"/>
    <col min="11007" max="11007" width="8.7109375" customWidth="1"/>
    <col min="11008" max="11008" width="33.28515625" customWidth="1"/>
    <col min="11009" max="11009" width="5.85546875" customWidth="1"/>
    <col min="11010" max="11010" width="12.5703125" customWidth="1"/>
    <col min="11011" max="11011" width="18.140625" customWidth="1"/>
    <col min="11012" max="11012" width="28.5703125" customWidth="1"/>
    <col min="11013" max="11013" width="12.5703125" bestFit="1" customWidth="1"/>
    <col min="11014" max="11014" width="9.140625" customWidth="1"/>
    <col min="11015" max="11015" width="12.5703125" bestFit="1" customWidth="1"/>
    <col min="11016" max="11016" width="14.28515625" customWidth="1"/>
    <col min="11017" max="11017" width="10.5703125" customWidth="1"/>
    <col min="11258" max="11258" width="5.85546875" customWidth="1"/>
    <col min="11259" max="11259" width="9.5703125" customWidth="1"/>
    <col min="11260" max="11260" width="13.140625" customWidth="1"/>
    <col min="11261" max="11261" width="19.42578125" customWidth="1"/>
    <col min="11262" max="11262" width="13.7109375" customWidth="1"/>
    <col min="11263" max="11263" width="8.7109375" customWidth="1"/>
    <col min="11264" max="11264" width="33.28515625" customWidth="1"/>
    <col min="11265" max="11265" width="5.85546875" customWidth="1"/>
    <col min="11266" max="11266" width="12.5703125" customWidth="1"/>
    <col min="11267" max="11267" width="18.140625" customWidth="1"/>
    <col min="11268" max="11268" width="28.5703125" customWidth="1"/>
    <col min="11269" max="11269" width="12.5703125" bestFit="1" customWidth="1"/>
    <col min="11270" max="11270" width="9.140625" customWidth="1"/>
    <col min="11271" max="11271" width="12.5703125" bestFit="1" customWidth="1"/>
    <col min="11272" max="11272" width="14.28515625" customWidth="1"/>
    <col min="11273" max="11273" width="10.5703125" customWidth="1"/>
    <col min="11514" max="11514" width="5.85546875" customWidth="1"/>
    <col min="11515" max="11515" width="9.5703125" customWidth="1"/>
    <col min="11516" max="11516" width="13.140625" customWidth="1"/>
    <col min="11517" max="11517" width="19.42578125" customWidth="1"/>
    <col min="11518" max="11518" width="13.7109375" customWidth="1"/>
    <col min="11519" max="11519" width="8.7109375" customWidth="1"/>
    <col min="11520" max="11520" width="33.28515625" customWidth="1"/>
    <col min="11521" max="11521" width="5.85546875" customWidth="1"/>
    <col min="11522" max="11522" width="12.5703125" customWidth="1"/>
    <col min="11523" max="11523" width="18.140625" customWidth="1"/>
    <col min="11524" max="11524" width="28.5703125" customWidth="1"/>
    <col min="11525" max="11525" width="12.5703125" bestFit="1" customWidth="1"/>
    <col min="11526" max="11526" width="9.140625" customWidth="1"/>
    <col min="11527" max="11527" width="12.5703125" bestFit="1" customWidth="1"/>
    <col min="11528" max="11528" width="14.28515625" customWidth="1"/>
    <col min="11529" max="11529" width="10.5703125" customWidth="1"/>
    <col min="11770" max="11770" width="5.85546875" customWidth="1"/>
    <col min="11771" max="11771" width="9.5703125" customWidth="1"/>
    <col min="11772" max="11772" width="13.140625" customWidth="1"/>
    <col min="11773" max="11773" width="19.42578125" customWidth="1"/>
    <col min="11774" max="11774" width="13.7109375" customWidth="1"/>
    <col min="11775" max="11775" width="8.7109375" customWidth="1"/>
    <col min="11776" max="11776" width="33.28515625" customWidth="1"/>
    <col min="11777" max="11777" width="5.85546875" customWidth="1"/>
    <col min="11778" max="11778" width="12.5703125" customWidth="1"/>
    <col min="11779" max="11779" width="18.140625" customWidth="1"/>
    <col min="11780" max="11780" width="28.5703125" customWidth="1"/>
    <col min="11781" max="11781" width="12.5703125" bestFit="1" customWidth="1"/>
    <col min="11782" max="11782" width="9.140625" customWidth="1"/>
    <col min="11783" max="11783" width="12.5703125" bestFit="1" customWidth="1"/>
    <col min="11784" max="11784" width="14.28515625" customWidth="1"/>
    <col min="11785" max="11785" width="10.5703125" customWidth="1"/>
    <col min="12026" max="12026" width="5.85546875" customWidth="1"/>
    <col min="12027" max="12027" width="9.5703125" customWidth="1"/>
    <col min="12028" max="12028" width="13.140625" customWidth="1"/>
    <col min="12029" max="12029" width="19.42578125" customWidth="1"/>
    <col min="12030" max="12030" width="13.7109375" customWidth="1"/>
    <col min="12031" max="12031" width="8.7109375" customWidth="1"/>
    <col min="12032" max="12032" width="33.28515625" customWidth="1"/>
    <col min="12033" max="12033" width="5.85546875" customWidth="1"/>
    <col min="12034" max="12034" width="12.5703125" customWidth="1"/>
    <col min="12035" max="12035" width="18.140625" customWidth="1"/>
    <col min="12036" max="12036" width="28.5703125" customWidth="1"/>
    <col min="12037" max="12037" width="12.5703125" bestFit="1" customWidth="1"/>
    <col min="12038" max="12038" width="9.140625" customWidth="1"/>
    <col min="12039" max="12039" width="12.5703125" bestFit="1" customWidth="1"/>
    <col min="12040" max="12040" width="14.28515625" customWidth="1"/>
    <col min="12041" max="12041" width="10.5703125" customWidth="1"/>
    <col min="12282" max="12282" width="5.85546875" customWidth="1"/>
    <col min="12283" max="12283" width="9.5703125" customWidth="1"/>
    <col min="12284" max="12284" width="13.140625" customWidth="1"/>
    <col min="12285" max="12285" width="19.42578125" customWidth="1"/>
    <col min="12286" max="12286" width="13.7109375" customWidth="1"/>
    <col min="12287" max="12287" width="8.7109375" customWidth="1"/>
    <col min="12288" max="12288" width="33.28515625" customWidth="1"/>
    <col min="12289" max="12289" width="5.85546875" customWidth="1"/>
    <col min="12290" max="12290" width="12.5703125" customWidth="1"/>
    <col min="12291" max="12291" width="18.140625" customWidth="1"/>
    <col min="12292" max="12292" width="28.5703125" customWidth="1"/>
    <col min="12293" max="12293" width="12.5703125" bestFit="1" customWidth="1"/>
    <col min="12294" max="12294" width="9.140625" customWidth="1"/>
    <col min="12295" max="12295" width="12.5703125" bestFit="1" customWidth="1"/>
    <col min="12296" max="12296" width="14.28515625" customWidth="1"/>
    <col min="12297" max="12297" width="10.5703125" customWidth="1"/>
    <col min="12538" max="12538" width="5.85546875" customWidth="1"/>
    <col min="12539" max="12539" width="9.5703125" customWidth="1"/>
    <col min="12540" max="12540" width="13.140625" customWidth="1"/>
    <col min="12541" max="12541" width="19.42578125" customWidth="1"/>
    <col min="12542" max="12542" width="13.7109375" customWidth="1"/>
    <col min="12543" max="12543" width="8.7109375" customWidth="1"/>
    <col min="12544" max="12544" width="33.28515625" customWidth="1"/>
    <col min="12545" max="12545" width="5.85546875" customWidth="1"/>
    <col min="12546" max="12546" width="12.5703125" customWidth="1"/>
    <col min="12547" max="12547" width="18.140625" customWidth="1"/>
    <col min="12548" max="12548" width="28.5703125" customWidth="1"/>
    <col min="12549" max="12549" width="12.5703125" bestFit="1" customWidth="1"/>
    <col min="12550" max="12550" width="9.140625" customWidth="1"/>
    <col min="12551" max="12551" width="12.5703125" bestFit="1" customWidth="1"/>
    <col min="12552" max="12552" width="14.28515625" customWidth="1"/>
    <col min="12553" max="12553" width="10.5703125" customWidth="1"/>
    <col min="12794" max="12794" width="5.85546875" customWidth="1"/>
    <col min="12795" max="12795" width="9.5703125" customWidth="1"/>
    <col min="12796" max="12796" width="13.140625" customWidth="1"/>
    <col min="12797" max="12797" width="19.42578125" customWidth="1"/>
    <col min="12798" max="12798" width="13.7109375" customWidth="1"/>
    <col min="12799" max="12799" width="8.7109375" customWidth="1"/>
    <col min="12800" max="12800" width="33.28515625" customWidth="1"/>
    <col min="12801" max="12801" width="5.85546875" customWidth="1"/>
    <col min="12802" max="12802" width="12.5703125" customWidth="1"/>
    <col min="12803" max="12803" width="18.140625" customWidth="1"/>
    <col min="12804" max="12804" width="28.5703125" customWidth="1"/>
    <col min="12805" max="12805" width="12.5703125" bestFit="1" customWidth="1"/>
    <col min="12806" max="12806" width="9.140625" customWidth="1"/>
    <col min="12807" max="12807" width="12.5703125" bestFit="1" customWidth="1"/>
    <col min="12808" max="12808" width="14.28515625" customWidth="1"/>
    <col min="12809" max="12809" width="10.5703125" customWidth="1"/>
    <col min="13050" max="13050" width="5.85546875" customWidth="1"/>
    <col min="13051" max="13051" width="9.5703125" customWidth="1"/>
    <col min="13052" max="13052" width="13.140625" customWidth="1"/>
    <col min="13053" max="13053" width="19.42578125" customWidth="1"/>
    <col min="13054" max="13054" width="13.7109375" customWidth="1"/>
    <col min="13055" max="13055" width="8.7109375" customWidth="1"/>
    <col min="13056" max="13056" width="33.28515625" customWidth="1"/>
    <col min="13057" max="13057" width="5.85546875" customWidth="1"/>
    <col min="13058" max="13058" width="12.5703125" customWidth="1"/>
    <col min="13059" max="13059" width="18.140625" customWidth="1"/>
    <col min="13060" max="13060" width="28.5703125" customWidth="1"/>
    <col min="13061" max="13061" width="12.5703125" bestFit="1" customWidth="1"/>
    <col min="13062" max="13062" width="9.140625" customWidth="1"/>
    <col min="13063" max="13063" width="12.5703125" bestFit="1" customWidth="1"/>
    <col min="13064" max="13064" width="14.28515625" customWidth="1"/>
    <col min="13065" max="13065" width="10.5703125" customWidth="1"/>
    <col min="13306" max="13306" width="5.85546875" customWidth="1"/>
    <col min="13307" max="13307" width="9.5703125" customWidth="1"/>
    <col min="13308" max="13308" width="13.140625" customWidth="1"/>
    <col min="13309" max="13309" width="19.42578125" customWidth="1"/>
    <col min="13310" max="13310" width="13.7109375" customWidth="1"/>
    <col min="13311" max="13311" width="8.7109375" customWidth="1"/>
    <col min="13312" max="13312" width="33.28515625" customWidth="1"/>
    <col min="13313" max="13313" width="5.85546875" customWidth="1"/>
    <col min="13314" max="13314" width="12.5703125" customWidth="1"/>
    <col min="13315" max="13315" width="18.140625" customWidth="1"/>
    <col min="13316" max="13316" width="28.5703125" customWidth="1"/>
    <col min="13317" max="13317" width="12.5703125" bestFit="1" customWidth="1"/>
    <col min="13318" max="13318" width="9.140625" customWidth="1"/>
    <col min="13319" max="13319" width="12.5703125" bestFit="1" customWidth="1"/>
    <col min="13320" max="13320" width="14.28515625" customWidth="1"/>
    <col min="13321" max="13321" width="10.5703125" customWidth="1"/>
    <col min="13562" max="13562" width="5.85546875" customWidth="1"/>
    <col min="13563" max="13563" width="9.5703125" customWidth="1"/>
    <col min="13564" max="13564" width="13.140625" customWidth="1"/>
    <col min="13565" max="13565" width="19.42578125" customWidth="1"/>
    <col min="13566" max="13566" width="13.7109375" customWidth="1"/>
    <col min="13567" max="13567" width="8.7109375" customWidth="1"/>
    <col min="13568" max="13568" width="33.28515625" customWidth="1"/>
    <col min="13569" max="13569" width="5.85546875" customWidth="1"/>
    <col min="13570" max="13570" width="12.5703125" customWidth="1"/>
    <col min="13571" max="13571" width="18.140625" customWidth="1"/>
    <col min="13572" max="13572" width="28.5703125" customWidth="1"/>
    <col min="13573" max="13573" width="12.5703125" bestFit="1" customWidth="1"/>
    <col min="13574" max="13574" width="9.140625" customWidth="1"/>
    <col min="13575" max="13575" width="12.5703125" bestFit="1" customWidth="1"/>
    <col min="13576" max="13576" width="14.28515625" customWidth="1"/>
    <col min="13577" max="13577" width="10.5703125" customWidth="1"/>
    <col min="13818" max="13818" width="5.85546875" customWidth="1"/>
    <col min="13819" max="13819" width="9.5703125" customWidth="1"/>
    <col min="13820" max="13820" width="13.140625" customWidth="1"/>
    <col min="13821" max="13821" width="19.42578125" customWidth="1"/>
    <col min="13822" max="13822" width="13.7109375" customWidth="1"/>
    <col min="13823" max="13823" width="8.7109375" customWidth="1"/>
    <col min="13824" max="13824" width="33.28515625" customWidth="1"/>
    <col min="13825" max="13825" width="5.85546875" customWidth="1"/>
    <col min="13826" max="13826" width="12.5703125" customWidth="1"/>
    <col min="13827" max="13827" width="18.140625" customWidth="1"/>
    <col min="13828" max="13828" width="28.5703125" customWidth="1"/>
    <col min="13829" max="13829" width="12.5703125" bestFit="1" customWidth="1"/>
    <col min="13830" max="13830" width="9.140625" customWidth="1"/>
    <col min="13831" max="13831" width="12.5703125" bestFit="1" customWidth="1"/>
    <col min="13832" max="13832" width="14.28515625" customWidth="1"/>
    <col min="13833" max="13833" width="10.5703125" customWidth="1"/>
    <col min="14074" max="14074" width="5.85546875" customWidth="1"/>
    <col min="14075" max="14075" width="9.5703125" customWidth="1"/>
    <col min="14076" max="14076" width="13.140625" customWidth="1"/>
    <col min="14077" max="14077" width="19.42578125" customWidth="1"/>
    <col min="14078" max="14078" width="13.7109375" customWidth="1"/>
    <col min="14079" max="14079" width="8.7109375" customWidth="1"/>
    <col min="14080" max="14080" width="33.28515625" customWidth="1"/>
    <col min="14081" max="14081" width="5.85546875" customWidth="1"/>
    <col min="14082" max="14082" width="12.5703125" customWidth="1"/>
    <col min="14083" max="14083" width="18.140625" customWidth="1"/>
    <col min="14084" max="14084" width="28.5703125" customWidth="1"/>
    <col min="14085" max="14085" width="12.5703125" bestFit="1" customWidth="1"/>
    <col min="14086" max="14086" width="9.140625" customWidth="1"/>
    <col min="14087" max="14087" width="12.5703125" bestFit="1" customWidth="1"/>
    <col min="14088" max="14088" width="14.28515625" customWidth="1"/>
    <col min="14089" max="14089" width="10.5703125" customWidth="1"/>
    <col min="14330" max="14330" width="5.85546875" customWidth="1"/>
    <col min="14331" max="14331" width="9.5703125" customWidth="1"/>
    <col min="14332" max="14332" width="13.140625" customWidth="1"/>
    <col min="14333" max="14333" width="19.42578125" customWidth="1"/>
    <col min="14334" max="14334" width="13.7109375" customWidth="1"/>
    <col min="14335" max="14335" width="8.7109375" customWidth="1"/>
    <col min="14336" max="14336" width="33.28515625" customWidth="1"/>
    <col min="14337" max="14337" width="5.85546875" customWidth="1"/>
    <col min="14338" max="14338" width="12.5703125" customWidth="1"/>
    <col min="14339" max="14339" width="18.140625" customWidth="1"/>
    <col min="14340" max="14340" width="28.5703125" customWidth="1"/>
    <col min="14341" max="14341" width="12.5703125" bestFit="1" customWidth="1"/>
    <col min="14342" max="14342" width="9.140625" customWidth="1"/>
    <col min="14343" max="14343" width="12.5703125" bestFit="1" customWidth="1"/>
    <col min="14344" max="14344" width="14.28515625" customWidth="1"/>
    <col min="14345" max="14345" width="10.5703125" customWidth="1"/>
    <col min="14586" max="14586" width="5.85546875" customWidth="1"/>
    <col min="14587" max="14587" width="9.5703125" customWidth="1"/>
    <col min="14588" max="14588" width="13.140625" customWidth="1"/>
    <col min="14589" max="14589" width="19.42578125" customWidth="1"/>
    <col min="14590" max="14590" width="13.7109375" customWidth="1"/>
    <col min="14591" max="14591" width="8.7109375" customWidth="1"/>
    <col min="14592" max="14592" width="33.28515625" customWidth="1"/>
    <col min="14593" max="14593" width="5.85546875" customWidth="1"/>
    <col min="14594" max="14594" width="12.5703125" customWidth="1"/>
    <col min="14595" max="14595" width="18.140625" customWidth="1"/>
    <col min="14596" max="14596" width="28.5703125" customWidth="1"/>
    <col min="14597" max="14597" width="12.5703125" bestFit="1" customWidth="1"/>
    <col min="14598" max="14598" width="9.140625" customWidth="1"/>
    <col min="14599" max="14599" width="12.5703125" bestFit="1" customWidth="1"/>
    <col min="14600" max="14600" width="14.28515625" customWidth="1"/>
    <col min="14601" max="14601" width="10.5703125" customWidth="1"/>
    <col min="14842" max="14842" width="5.85546875" customWidth="1"/>
    <col min="14843" max="14843" width="9.5703125" customWidth="1"/>
    <col min="14844" max="14844" width="13.140625" customWidth="1"/>
    <col min="14845" max="14845" width="19.42578125" customWidth="1"/>
    <col min="14846" max="14846" width="13.7109375" customWidth="1"/>
    <col min="14847" max="14847" width="8.7109375" customWidth="1"/>
    <col min="14848" max="14848" width="33.28515625" customWidth="1"/>
    <col min="14849" max="14849" width="5.85546875" customWidth="1"/>
    <col min="14850" max="14850" width="12.5703125" customWidth="1"/>
    <col min="14851" max="14851" width="18.140625" customWidth="1"/>
    <col min="14852" max="14852" width="28.5703125" customWidth="1"/>
    <col min="14853" max="14853" width="12.5703125" bestFit="1" customWidth="1"/>
    <col min="14854" max="14854" width="9.140625" customWidth="1"/>
    <col min="14855" max="14855" width="12.5703125" bestFit="1" customWidth="1"/>
    <col min="14856" max="14856" width="14.28515625" customWidth="1"/>
    <col min="14857" max="14857" width="10.5703125" customWidth="1"/>
    <col min="15098" max="15098" width="5.85546875" customWidth="1"/>
    <col min="15099" max="15099" width="9.5703125" customWidth="1"/>
    <col min="15100" max="15100" width="13.140625" customWidth="1"/>
    <col min="15101" max="15101" width="19.42578125" customWidth="1"/>
    <col min="15102" max="15102" width="13.7109375" customWidth="1"/>
    <col min="15103" max="15103" width="8.7109375" customWidth="1"/>
    <col min="15104" max="15104" width="33.28515625" customWidth="1"/>
    <col min="15105" max="15105" width="5.85546875" customWidth="1"/>
    <col min="15106" max="15106" width="12.5703125" customWidth="1"/>
    <col min="15107" max="15107" width="18.140625" customWidth="1"/>
    <col min="15108" max="15108" width="28.5703125" customWidth="1"/>
    <col min="15109" max="15109" width="12.5703125" bestFit="1" customWidth="1"/>
    <col min="15110" max="15110" width="9.140625" customWidth="1"/>
    <col min="15111" max="15111" width="12.5703125" bestFit="1" customWidth="1"/>
    <col min="15112" max="15112" width="14.28515625" customWidth="1"/>
    <col min="15113" max="15113" width="10.5703125" customWidth="1"/>
    <col min="15354" max="15354" width="5.85546875" customWidth="1"/>
    <col min="15355" max="15355" width="9.5703125" customWidth="1"/>
    <col min="15356" max="15356" width="13.140625" customWidth="1"/>
    <col min="15357" max="15357" width="19.42578125" customWidth="1"/>
    <col min="15358" max="15358" width="13.7109375" customWidth="1"/>
    <col min="15359" max="15359" width="8.7109375" customWidth="1"/>
    <col min="15360" max="15360" width="33.28515625" customWidth="1"/>
    <col min="15361" max="15361" width="5.85546875" customWidth="1"/>
    <col min="15362" max="15362" width="12.5703125" customWidth="1"/>
    <col min="15363" max="15363" width="18.140625" customWidth="1"/>
    <col min="15364" max="15364" width="28.5703125" customWidth="1"/>
    <col min="15365" max="15365" width="12.5703125" bestFit="1" customWidth="1"/>
    <col min="15366" max="15366" width="9.140625" customWidth="1"/>
    <col min="15367" max="15367" width="12.5703125" bestFit="1" customWidth="1"/>
    <col min="15368" max="15368" width="14.28515625" customWidth="1"/>
    <col min="15369" max="15369" width="10.5703125" customWidth="1"/>
    <col min="15610" max="15610" width="5.85546875" customWidth="1"/>
    <col min="15611" max="15611" width="9.5703125" customWidth="1"/>
    <col min="15612" max="15612" width="13.140625" customWidth="1"/>
    <col min="15613" max="15613" width="19.42578125" customWidth="1"/>
    <col min="15614" max="15614" width="13.7109375" customWidth="1"/>
    <col min="15615" max="15615" width="8.7109375" customWidth="1"/>
    <col min="15616" max="15616" width="33.28515625" customWidth="1"/>
    <col min="15617" max="15617" width="5.85546875" customWidth="1"/>
    <col min="15618" max="15618" width="12.5703125" customWidth="1"/>
    <col min="15619" max="15619" width="18.140625" customWidth="1"/>
    <col min="15620" max="15620" width="28.5703125" customWidth="1"/>
    <col min="15621" max="15621" width="12.5703125" bestFit="1" customWidth="1"/>
    <col min="15622" max="15622" width="9.140625" customWidth="1"/>
    <col min="15623" max="15623" width="12.5703125" bestFit="1" customWidth="1"/>
    <col min="15624" max="15624" width="14.28515625" customWidth="1"/>
    <col min="15625" max="15625" width="10.5703125" customWidth="1"/>
    <col min="15866" max="15866" width="5.85546875" customWidth="1"/>
    <col min="15867" max="15867" width="9.5703125" customWidth="1"/>
    <col min="15868" max="15868" width="13.140625" customWidth="1"/>
    <col min="15869" max="15869" width="19.42578125" customWidth="1"/>
    <col min="15870" max="15870" width="13.7109375" customWidth="1"/>
    <col min="15871" max="15871" width="8.7109375" customWidth="1"/>
    <col min="15872" max="15872" width="33.28515625" customWidth="1"/>
    <col min="15873" max="15873" width="5.85546875" customWidth="1"/>
    <col min="15874" max="15874" width="12.5703125" customWidth="1"/>
    <col min="15875" max="15875" width="18.140625" customWidth="1"/>
    <col min="15876" max="15876" width="28.5703125" customWidth="1"/>
    <col min="15877" max="15877" width="12.5703125" bestFit="1" customWidth="1"/>
    <col min="15878" max="15878" width="9.140625" customWidth="1"/>
    <col min="15879" max="15879" width="12.5703125" bestFit="1" customWidth="1"/>
    <col min="15880" max="15880" width="14.28515625" customWidth="1"/>
    <col min="15881" max="15881" width="10.5703125" customWidth="1"/>
    <col min="16122" max="16122" width="5.85546875" customWidth="1"/>
    <col min="16123" max="16123" width="9.5703125" customWidth="1"/>
    <col min="16124" max="16124" width="13.140625" customWidth="1"/>
    <col min="16125" max="16125" width="19.42578125" customWidth="1"/>
    <col min="16126" max="16126" width="13.7109375" customWidth="1"/>
    <col min="16127" max="16127" width="8.7109375" customWidth="1"/>
    <col min="16128" max="16128" width="33.28515625" customWidth="1"/>
    <col min="16129" max="16129" width="5.85546875" customWidth="1"/>
    <col min="16130" max="16130" width="12.5703125" customWidth="1"/>
    <col min="16131" max="16131" width="18.140625" customWidth="1"/>
    <col min="16132" max="16132" width="28.5703125" customWidth="1"/>
    <col min="16133" max="16133" width="12.5703125" bestFit="1" customWidth="1"/>
    <col min="16134" max="16134" width="9.140625" customWidth="1"/>
    <col min="16135" max="16135" width="12.5703125" bestFit="1" customWidth="1"/>
    <col min="16136" max="16136" width="14.28515625" customWidth="1"/>
    <col min="16137" max="16137" width="10.5703125" customWidth="1"/>
    <col min="16378" max="16378" width="5.85546875" customWidth="1"/>
    <col min="16379" max="16379" width="9.5703125" customWidth="1"/>
    <col min="16380" max="16380" width="13.140625" customWidth="1"/>
    <col min="16381" max="16381" width="19.42578125" customWidth="1"/>
    <col min="16382" max="16382" width="13.7109375" customWidth="1"/>
    <col min="16383" max="16383" width="8.7109375" customWidth="1"/>
    <col min="16384" max="16384" width="33.28515625" customWidth="1"/>
  </cols>
  <sheetData>
    <row r="1" spans="1:8" customFormat="1" ht="19.5" thickBot="1" x14ac:dyDescent="0.3">
      <c r="A1" s="317"/>
      <c r="B1" s="245"/>
      <c r="C1" s="409" t="s">
        <v>7</v>
      </c>
      <c r="D1" s="410"/>
      <c r="E1" s="410"/>
      <c r="F1" s="410"/>
      <c r="G1" s="411"/>
      <c r="H1" s="2" t="s">
        <v>8</v>
      </c>
    </row>
    <row r="2" spans="1:8" customFormat="1" ht="19.5" thickBot="1" x14ac:dyDescent="0.3">
      <c r="A2" s="246"/>
      <c r="B2" s="248"/>
      <c r="C2" s="409" t="s">
        <v>9</v>
      </c>
      <c r="D2" s="410"/>
      <c r="E2" s="410"/>
      <c r="F2" s="410"/>
      <c r="G2" s="411"/>
      <c r="H2" s="3" t="s">
        <v>164</v>
      </c>
    </row>
    <row r="3" spans="1:8" customFormat="1" ht="16.5" thickBot="1" x14ac:dyDescent="0.3">
      <c r="A3" s="249"/>
      <c r="B3" s="251"/>
      <c r="C3" s="379" t="s">
        <v>11</v>
      </c>
      <c r="D3" s="380"/>
      <c r="E3" s="380"/>
      <c r="F3" s="380"/>
      <c r="G3" s="381"/>
      <c r="H3" s="4" t="s">
        <v>165</v>
      </c>
    </row>
    <row r="4" spans="1:8" customFormat="1" ht="15.75" thickBot="1" x14ac:dyDescent="0.3">
      <c r="A4" s="1"/>
      <c r="B4" s="1"/>
      <c r="C4" s="1"/>
      <c r="D4" s="1"/>
      <c r="E4" s="1"/>
      <c r="F4" s="1"/>
      <c r="G4" s="1"/>
      <c r="H4" s="1"/>
    </row>
    <row r="5" spans="1:8" customFormat="1" ht="16.5" thickBot="1" x14ac:dyDescent="0.3">
      <c r="A5" s="412" t="s">
        <v>13</v>
      </c>
      <c r="B5" s="413"/>
      <c r="C5" s="413"/>
      <c r="D5" s="484">
        <v>41968</v>
      </c>
      <c r="E5" s="484"/>
      <c r="F5" s="485" t="s">
        <v>14</v>
      </c>
      <c r="G5" s="485"/>
      <c r="H5" s="8" t="e">
        <f>#REF!</f>
        <v>#REF!</v>
      </c>
    </row>
    <row r="6" spans="1:8" customFormat="1" ht="15.75" x14ac:dyDescent="0.25">
      <c r="A6" s="9"/>
      <c r="B6" s="10"/>
      <c r="C6" s="10"/>
      <c r="D6" s="1"/>
      <c r="E6" s="1"/>
      <c r="F6" s="1"/>
      <c r="G6" s="1"/>
      <c r="H6" s="6"/>
    </row>
    <row r="7" spans="1:8" customFormat="1" ht="15.75" x14ac:dyDescent="0.25">
      <c r="A7" s="399" t="s">
        <v>15</v>
      </c>
      <c r="B7" s="400"/>
      <c r="C7" s="400"/>
      <c r="D7" s="401" t="s">
        <v>16</v>
      </c>
      <c r="E7" s="401"/>
      <c r="F7" s="401"/>
      <c r="G7" s="401"/>
      <c r="H7" s="402"/>
    </row>
    <row r="8" spans="1:8" customFormat="1" ht="15.75" thickBot="1" x14ac:dyDescent="0.3">
      <c r="A8" s="5"/>
      <c r="B8" s="11"/>
      <c r="C8" s="1"/>
      <c r="D8" s="1"/>
      <c r="E8" s="1"/>
      <c r="F8" s="1"/>
      <c r="G8" s="1"/>
      <c r="H8" s="6"/>
    </row>
    <row r="9" spans="1:8" customFormat="1" ht="18.75" x14ac:dyDescent="0.25">
      <c r="A9" s="486" t="s">
        <v>17</v>
      </c>
      <c r="B9" s="487"/>
      <c r="C9" s="487"/>
      <c r="D9" s="487"/>
      <c r="E9" s="487"/>
      <c r="F9" s="487"/>
      <c r="G9" s="487"/>
      <c r="H9" s="488"/>
    </row>
    <row r="10" spans="1:8" customFormat="1" x14ac:dyDescent="0.25">
      <c r="A10" s="489" t="s">
        <v>18</v>
      </c>
      <c r="B10" s="490"/>
      <c r="C10" s="490"/>
      <c r="D10" s="490"/>
      <c r="E10" s="490"/>
      <c r="F10" s="490"/>
      <c r="G10" s="490"/>
      <c r="H10" s="491"/>
    </row>
    <row r="11" spans="1:8" customFormat="1" ht="15.75" x14ac:dyDescent="0.25">
      <c r="A11" s="399" t="s">
        <v>166</v>
      </c>
      <c r="B11" s="400"/>
      <c r="C11" s="400"/>
      <c r="D11" s="400"/>
      <c r="E11" s="400"/>
      <c r="F11" s="400"/>
      <c r="G11" s="400"/>
      <c r="H11" s="443"/>
    </row>
    <row r="12" spans="1:8" customFormat="1" ht="36" customHeight="1" x14ac:dyDescent="0.25">
      <c r="A12" s="492" t="s">
        <v>167</v>
      </c>
      <c r="B12" s="493"/>
      <c r="C12" s="493"/>
      <c r="D12" s="493"/>
      <c r="E12" s="493"/>
      <c r="F12" s="493"/>
      <c r="G12" s="493"/>
      <c r="H12" s="494"/>
    </row>
    <row r="13" spans="1:8" customFormat="1" x14ac:dyDescent="0.25">
      <c r="A13" s="5"/>
      <c r="B13" s="1"/>
      <c r="C13" s="1"/>
      <c r="D13" s="1"/>
      <c r="E13" s="1"/>
      <c r="F13" s="1"/>
      <c r="G13" s="1"/>
      <c r="H13" s="6"/>
    </row>
    <row r="14" spans="1:8" customFormat="1" x14ac:dyDescent="0.25">
      <c r="A14" s="5"/>
      <c r="B14" s="255" t="s">
        <v>168</v>
      </c>
      <c r="C14" s="255"/>
      <c r="D14" s="255"/>
      <c r="E14" s="255"/>
      <c r="F14" s="255"/>
      <c r="G14" s="255"/>
      <c r="H14" s="256"/>
    </row>
    <row r="15" spans="1:8" customFormat="1" ht="18.75" x14ac:dyDescent="0.25">
      <c r="A15" s="5"/>
      <c r="B15" s="254" t="s">
        <v>26</v>
      </c>
      <c r="C15" s="254"/>
      <c r="D15" s="254"/>
      <c r="E15" s="14"/>
      <c r="F15" s="1"/>
      <c r="G15" s="1"/>
      <c r="H15" s="6"/>
    </row>
    <row r="16" spans="1:8" customFormat="1" ht="18.75" x14ac:dyDescent="0.25">
      <c r="A16" s="5"/>
      <c r="B16" s="254" t="s">
        <v>27</v>
      </c>
      <c r="C16" s="254"/>
      <c r="D16" s="254"/>
      <c r="E16" s="15" t="s">
        <v>28</v>
      </c>
      <c r="F16" s="1"/>
      <c r="G16" s="1"/>
      <c r="H16" s="6"/>
    </row>
    <row r="17" spans="1:8" customFormat="1" ht="18.75" x14ac:dyDescent="0.25">
      <c r="A17" s="5"/>
      <c r="B17" s="254" t="s">
        <v>29</v>
      </c>
      <c r="C17" s="254"/>
      <c r="D17" s="254"/>
      <c r="E17" s="15"/>
      <c r="F17" s="1"/>
      <c r="G17" s="1"/>
      <c r="H17" s="6"/>
    </row>
    <row r="18" spans="1:8" customFormat="1" x14ac:dyDescent="0.25">
      <c r="A18" s="5"/>
      <c r="B18" s="11"/>
      <c r="C18" s="1"/>
      <c r="D18" s="1"/>
      <c r="E18" s="1"/>
      <c r="F18" s="1"/>
      <c r="G18" s="1"/>
      <c r="H18" s="6"/>
    </row>
    <row r="19" spans="1:8" customFormat="1" ht="23.25" customHeight="1" x14ac:dyDescent="0.25">
      <c r="A19" s="390" t="s">
        <v>30</v>
      </c>
      <c r="B19" s="391"/>
      <c r="C19" s="391"/>
      <c r="D19" s="391"/>
      <c r="E19" s="391"/>
      <c r="F19" s="391"/>
      <c r="G19" s="391"/>
      <c r="H19" s="392"/>
    </row>
    <row r="20" spans="1:8" customFormat="1" x14ac:dyDescent="0.25">
      <c r="A20" s="5"/>
      <c r="B20" s="155"/>
      <c r="C20" s="1"/>
      <c r="D20" s="1"/>
      <c r="E20" s="1"/>
      <c r="F20" s="1"/>
      <c r="G20" s="1"/>
      <c r="H20" s="6"/>
    </row>
    <row r="21" spans="1:8" customFormat="1" x14ac:dyDescent="0.25">
      <c r="A21" s="260" t="s">
        <v>169</v>
      </c>
      <c r="B21" s="255"/>
      <c r="C21" s="255"/>
      <c r="D21" s="255"/>
      <c r="E21" s="255"/>
      <c r="F21" s="255"/>
      <c r="G21" s="255"/>
      <c r="H21" s="256"/>
    </row>
    <row r="22" spans="1:8" customFormat="1" ht="16.5" thickBot="1" x14ac:dyDescent="0.3">
      <c r="A22" s="5"/>
      <c r="B22" s="16"/>
      <c r="C22" s="16"/>
      <c r="D22" s="16"/>
      <c r="E22" s="16"/>
      <c r="F22" s="16"/>
      <c r="G22" s="16"/>
      <c r="H22" s="17"/>
    </row>
    <row r="23" spans="1:8" customFormat="1" ht="16.5" thickBot="1" x14ac:dyDescent="0.3">
      <c r="A23" s="481" t="s">
        <v>170</v>
      </c>
      <c r="B23" s="482"/>
      <c r="C23" s="483"/>
      <c r="D23" s="481" t="s">
        <v>171</v>
      </c>
      <c r="E23" s="482"/>
      <c r="F23" s="483"/>
      <c r="G23" s="481" t="s">
        <v>34</v>
      </c>
      <c r="H23" s="483"/>
    </row>
    <row r="24" spans="1:8" customFormat="1" ht="16.5" thickBot="1" x14ac:dyDescent="0.3">
      <c r="A24" s="379">
        <v>210506</v>
      </c>
      <c r="B24" s="380"/>
      <c r="C24" s="381"/>
      <c r="D24" s="379" t="s">
        <v>35</v>
      </c>
      <c r="E24" s="380"/>
      <c r="F24" s="381"/>
      <c r="G24" s="382">
        <f>G153</f>
        <v>603356062.31198728</v>
      </c>
      <c r="H24" s="383"/>
    </row>
    <row r="25" spans="1:8" customFormat="1" x14ac:dyDescent="0.25">
      <c r="A25" s="105"/>
      <c r="B25" s="126"/>
      <c r="C25" s="106"/>
      <c r="D25" s="106"/>
      <c r="E25" s="106"/>
      <c r="F25" s="106"/>
      <c r="G25" s="106"/>
      <c r="H25" s="127"/>
    </row>
    <row r="26" spans="1:8" customFormat="1" x14ac:dyDescent="0.25">
      <c r="A26" s="495" t="s">
        <v>36</v>
      </c>
      <c r="B26" s="496"/>
      <c r="C26" s="496"/>
      <c r="D26" s="496"/>
      <c r="E26" s="496"/>
      <c r="F26" s="496"/>
      <c r="G26" s="496"/>
      <c r="H26" s="497"/>
    </row>
    <row r="27" spans="1:8" customFormat="1" x14ac:dyDescent="0.25">
      <c r="A27" s="498" t="s">
        <v>37</v>
      </c>
      <c r="B27" s="499"/>
      <c r="C27" s="499"/>
      <c r="D27" s="499"/>
      <c r="E27" s="499"/>
      <c r="F27" s="499"/>
      <c r="G27" s="499"/>
      <c r="H27" s="500"/>
    </row>
    <row r="28" spans="1:8" customFormat="1" x14ac:dyDescent="0.25">
      <c r="A28" s="5"/>
      <c r="B28" s="12"/>
      <c r="C28" s="1"/>
      <c r="D28" s="1"/>
      <c r="E28" s="1"/>
      <c r="F28" s="1"/>
      <c r="G28" s="1"/>
      <c r="H28" s="6"/>
    </row>
    <row r="29" spans="1:8" customFormat="1" ht="15.75" x14ac:dyDescent="0.25">
      <c r="A29" s="399" t="s">
        <v>172</v>
      </c>
      <c r="B29" s="400"/>
      <c r="C29" s="400"/>
      <c r="D29" s="400"/>
      <c r="E29" s="400"/>
      <c r="F29" s="1"/>
      <c r="G29" s="1"/>
      <c r="H29" s="6"/>
    </row>
    <row r="30" spans="1:8" customFormat="1" ht="39.75" customHeight="1" x14ac:dyDescent="0.25">
      <c r="A30" s="478" t="s">
        <v>173</v>
      </c>
      <c r="B30" s="479"/>
      <c r="C30" s="479"/>
      <c r="D30" s="479"/>
      <c r="E30" s="479"/>
      <c r="F30" s="479"/>
      <c r="G30" s="479"/>
      <c r="H30" s="480"/>
    </row>
    <row r="31" spans="1:8" customFormat="1" ht="15.75" customHeight="1" x14ac:dyDescent="0.25">
      <c r="A31" s="128" t="s">
        <v>92</v>
      </c>
      <c r="B31" s="239" t="s">
        <v>174</v>
      </c>
      <c r="C31" s="240"/>
      <c r="D31" s="240"/>
      <c r="E31" s="240"/>
      <c r="F31" s="240"/>
      <c r="G31" s="240"/>
      <c r="H31" s="241"/>
    </row>
    <row r="32" spans="1:8" customFormat="1" ht="49.5" customHeight="1" x14ac:dyDescent="0.25">
      <c r="A32" s="128"/>
      <c r="B32" s="465" t="s">
        <v>175</v>
      </c>
      <c r="C32" s="465"/>
      <c r="D32" s="465"/>
      <c r="E32" s="465"/>
      <c r="F32" s="465"/>
      <c r="G32" s="465"/>
      <c r="H32" s="466"/>
    </row>
    <row r="33" spans="1:8" customFormat="1" x14ac:dyDescent="0.25">
      <c r="A33" s="128" t="s">
        <v>98</v>
      </c>
      <c r="B33" s="434" t="s">
        <v>176</v>
      </c>
      <c r="C33" s="434"/>
      <c r="D33" s="434"/>
      <c r="E33" s="434"/>
      <c r="F33" s="434"/>
      <c r="G33" s="434"/>
      <c r="H33" s="435"/>
    </row>
    <row r="34" spans="1:8" customFormat="1" x14ac:dyDescent="0.25">
      <c r="A34" s="128" t="s">
        <v>177</v>
      </c>
      <c r="B34" s="475" t="s">
        <v>178</v>
      </c>
      <c r="C34" s="475"/>
      <c r="D34" s="475"/>
      <c r="E34" s="475"/>
      <c r="F34" s="475"/>
      <c r="G34" s="475"/>
      <c r="H34" s="476"/>
    </row>
    <row r="35" spans="1:8" customFormat="1" x14ac:dyDescent="0.25">
      <c r="A35" s="128" t="s">
        <v>179</v>
      </c>
      <c r="B35" s="475" t="s">
        <v>180</v>
      </c>
      <c r="C35" s="475"/>
      <c r="D35" s="475"/>
      <c r="E35" s="475"/>
      <c r="F35" s="475"/>
      <c r="G35" s="475"/>
      <c r="H35" s="476"/>
    </row>
    <row r="36" spans="1:8" customFormat="1" x14ac:dyDescent="0.25">
      <c r="A36" s="129"/>
      <c r="B36" s="160"/>
      <c r="C36" s="160"/>
      <c r="D36" s="160"/>
      <c r="E36" s="160"/>
      <c r="F36" s="160"/>
      <c r="G36" s="160"/>
      <c r="H36" s="161"/>
    </row>
    <row r="37" spans="1:8" customFormat="1" x14ac:dyDescent="0.25">
      <c r="A37" s="128" t="s">
        <v>102</v>
      </c>
      <c r="B37" s="239" t="s">
        <v>181</v>
      </c>
      <c r="C37" s="239"/>
      <c r="D37" s="239"/>
      <c r="E37" s="239"/>
      <c r="F37" s="239"/>
      <c r="G37" s="239"/>
      <c r="H37" s="477"/>
    </row>
    <row r="38" spans="1:8" customFormat="1" ht="55.5" customHeight="1" x14ac:dyDescent="0.25">
      <c r="A38" s="128"/>
      <c r="B38" s="465" t="s">
        <v>182</v>
      </c>
      <c r="C38" s="465"/>
      <c r="D38" s="465"/>
      <c r="E38" s="465"/>
      <c r="F38" s="465"/>
      <c r="G38" s="465"/>
      <c r="H38" s="466"/>
    </row>
    <row r="39" spans="1:8" customFormat="1" x14ac:dyDescent="0.25">
      <c r="A39" s="128" t="s">
        <v>183</v>
      </c>
      <c r="B39" s="434" t="s">
        <v>184</v>
      </c>
      <c r="C39" s="434"/>
      <c r="D39" s="434"/>
      <c r="E39" s="434"/>
      <c r="F39" s="434"/>
      <c r="G39" s="434"/>
      <c r="H39" s="435"/>
    </row>
    <row r="40" spans="1:8" customFormat="1" ht="96" customHeight="1" x14ac:dyDescent="0.25">
      <c r="A40" s="128"/>
      <c r="B40" s="465" t="s">
        <v>185</v>
      </c>
      <c r="C40" s="465"/>
      <c r="D40" s="465"/>
      <c r="E40" s="465"/>
      <c r="F40" s="465"/>
      <c r="G40" s="465"/>
      <c r="H40" s="466"/>
    </row>
    <row r="41" spans="1:8" customFormat="1" x14ac:dyDescent="0.25">
      <c r="A41" s="128" t="s">
        <v>186</v>
      </c>
      <c r="B41" s="434" t="s">
        <v>187</v>
      </c>
      <c r="C41" s="434"/>
      <c r="D41" s="434"/>
      <c r="E41" s="434"/>
      <c r="F41" s="434"/>
      <c r="G41" s="434"/>
      <c r="H41" s="435"/>
    </row>
    <row r="42" spans="1:8" customFormat="1" ht="54.75" customHeight="1" thickBot="1" x14ac:dyDescent="0.3">
      <c r="A42" s="130"/>
      <c r="B42" s="467" t="s">
        <v>188</v>
      </c>
      <c r="C42" s="467"/>
      <c r="D42" s="467"/>
      <c r="E42" s="467"/>
      <c r="F42" s="467"/>
      <c r="G42" s="467"/>
      <c r="H42" s="468"/>
    </row>
    <row r="43" spans="1:8" customFormat="1" x14ac:dyDescent="0.25">
      <c r="A43" s="469"/>
      <c r="B43" s="470"/>
      <c r="C43" s="470"/>
      <c r="D43" s="470"/>
      <c r="E43" s="470"/>
      <c r="F43" s="470"/>
      <c r="G43" s="470"/>
      <c r="H43" s="471"/>
    </row>
    <row r="44" spans="1:8" customFormat="1" ht="15.75" x14ac:dyDescent="0.25">
      <c r="A44" s="472" t="s">
        <v>38</v>
      </c>
      <c r="B44" s="473"/>
      <c r="C44" s="473"/>
      <c r="D44" s="473"/>
      <c r="E44" s="473"/>
      <c r="F44" s="473"/>
      <c r="G44" s="473"/>
      <c r="H44" s="474"/>
    </row>
    <row r="45" spans="1:8" customFormat="1" ht="33" customHeight="1" x14ac:dyDescent="0.25">
      <c r="A45" s="276" t="str">
        <f>A12</f>
        <v>Adición del Servicio de Vigilancia mediante otro sí al contrato F-CPVS-003 de 2014, de manera que permita ampliar el tiempo de cobertura hasta febrero de 2015.</v>
      </c>
      <c r="B45" s="240"/>
      <c r="C45" s="240"/>
      <c r="D45" s="240"/>
      <c r="E45" s="240"/>
      <c r="F45" s="240"/>
      <c r="G45" s="240"/>
      <c r="H45" s="241"/>
    </row>
    <row r="46" spans="1:8" customFormat="1" x14ac:dyDescent="0.25">
      <c r="A46" s="246"/>
      <c r="B46" s="247"/>
      <c r="C46" s="247"/>
      <c r="D46" s="247"/>
      <c r="E46" s="247"/>
      <c r="F46" s="247"/>
      <c r="G46" s="247"/>
      <c r="H46" s="248"/>
    </row>
    <row r="47" spans="1:8" customFormat="1" ht="16.5" thickBot="1" x14ac:dyDescent="0.3">
      <c r="A47" s="451" t="s">
        <v>39</v>
      </c>
      <c r="B47" s="452"/>
      <c r="C47" s="452"/>
      <c r="D47" s="452"/>
      <c r="E47" s="452"/>
      <c r="F47" s="124"/>
      <c r="G47" s="124"/>
      <c r="H47" s="104"/>
    </row>
    <row r="48" spans="1:8" customFormat="1" ht="30.75" thickBot="1" x14ac:dyDescent="0.3">
      <c r="A48" s="150" t="s">
        <v>6</v>
      </c>
      <c r="B48" s="453" t="s">
        <v>189</v>
      </c>
      <c r="C48" s="454"/>
      <c r="D48" s="455"/>
      <c r="E48" s="150" t="s">
        <v>190</v>
      </c>
      <c r="F48" s="150" t="s">
        <v>191</v>
      </c>
      <c r="G48" s="150" t="s">
        <v>192</v>
      </c>
      <c r="H48" s="150" t="s">
        <v>193</v>
      </c>
    </row>
    <row r="49" spans="1:15" customFormat="1" ht="42" customHeight="1" thickBot="1" x14ac:dyDescent="0.3">
      <c r="A49" s="147">
        <v>1</v>
      </c>
      <c r="B49" s="456" t="str">
        <f>A45</f>
        <v>Adición del Servicio de Vigilancia mediante otro sí al contrato F-CPVS-003 de 2014, de manera que permita ampliar el tiempo de cobertura hasta febrero de 2015.</v>
      </c>
      <c r="C49" s="457"/>
      <c r="D49" s="458"/>
      <c r="E49" s="148" t="s">
        <v>194</v>
      </c>
      <c r="F49" s="131">
        <v>1</v>
      </c>
      <c r="G49" s="149">
        <f>G153</f>
        <v>603356062.31198728</v>
      </c>
      <c r="H49" s="152">
        <f>G49</f>
        <v>603356062.31198728</v>
      </c>
      <c r="I49" s="1"/>
      <c r="J49" s="1"/>
      <c r="K49" s="1"/>
      <c r="L49" s="1"/>
      <c r="M49" s="1"/>
      <c r="N49" s="1"/>
      <c r="O49" s="1"/>
    </row>
    <row r="50" spans="1:15" customFormat="1" ht="19.5" customHeight="1" thickBot="1" x14ac:dyDescent="0.3">
      <c r="A50" s="374" t="s">
        <v>195</v>
      </c>
      <c r="B50" s="375"/>
      <c r="C50" s="375"/>
      <c r="D50" s="375"/>
      <c r="E50" s="375"/>
      <c r="F50" s="375"/>
      <c r="G50" s="375"/>
      <c r="H50" s="376"/>
      <c r="I50" s="370">
        <v>2015</v>
      </c>
      <c r="J50" s="371"/>
      <c r="K50" s="1"/>
      <c r="L50" s="1"/>
      <c r="M50" s="1"/>
      <c r="N50" s="1"/>
      <c r="O50" s="1"/>
    </row>
    <row r="51" spans="1:15" customFormat="1" ht="45.75" thickBot="1" x14ac:dyDescent="0.3">
      <c r="A51" s="372" t="s">
        <v>44</v>
      </c>
      <c r="B51" s="373"/>
      <c r="C51" s="141" t="s">
        <v>45</v>
      </c>
      <c r="D51" s="21" t="s">
        <v>46</v>
      </c>
      <c r="E51" s="22" t="s">
        <v>47</v>
      </c>
      <c r="F51" s="23" t="s">
        <v>48</v>
      </c>
      <c r="G51" s="24" t="s">
        <v>49</v>
      </c>
      <c r="H51" s="23" t="s">
        <v>50</v>
      </c>
      <c r="I51" s="25">
        <f>G142</f>
        <v>29</v>
      </c>
      <c r="J51" s="26">
        <f>G143</f>
        <v>29</v>
      </c>
      <c r="K51" s="1"/>
      <c r="L51" s="27">
        <v>2015</v>
      </c>
      <c r="M51" s="28" t="s">
        <v>51</v>
      </c>
      <c r="N51" s="28" t="s">
        <v>52</v>
      </c>
      <c r="O51" s="29"/>
    </row>
    <row r="52" spans="1:15" customFormat="1" ht="15" customHeight="1" x14ac:dyDescent="0.25">
      <c r="A52" s="355" t="s">
        <v>196</v>
      </c>
      <c r="B52" s="356"/>
      <c r="C52" s="49">
        <v>2</v>
      </c>
      <c r="D52" s="50" t="s">
        <v>55</v>
      </c>
      <c r="E52" s="52">
        <f>+($L$54*$M$54)*C52</f>
        <v>6925505.6640000008</v>
      </c>
      <c r="F52" s="52">
        <f>+E52*0.1</f>
        <v>692550.56640000013</v>
      </c>
      <c r="G52" s="51">
        <f t="shared" ref="G52:G77" si="0">+(E52*10%)*16%</f>
        <v>110808.09062400002</v>
      </c>
      <c r="H52" s="52">
        <f t="shared" ref="H52:H77" si="1">+E52+F52+G52</f>
        <v>7728864.3210240006</v>
      </c>
      <c r="I52" s="53">
        <f t="shared" ref="I52:I77" si="2">(H52/30)*$I$51</f>
        <v>7471235.5103232004</v>
      </c>
      <c r="J52" s="52">
        <f t="shared" ref="J52:J77" si="3">(H52/30)*$J$51</f>
        <v>7471235.5103232004</v>
      </c>
      <c r="K52" s="1"/>
      <c r="L52" s="137"/>
      <c r="M52" s="71"/>
      <c r="N52" s="71"/>
      <c r="O52" s="138"/>
    </row>
    <row r="53" spans="1:15" customFormat="1" ht="19.5" thickBot="1" x14ac:dyDescent="0.3">
      <c r="A53" s="359"/>
      <c r="B53" s="360"/>
      <c r="C53" s="54">
        <v>2</v>
      </c>
      <c r="D53" s="55" t="s">
        <v>57</v>
      </c>
      <c r="E53" s="56">
        <f>+($L$54*$N$54)*C53</f>
        <v>4675006.3360000011</v>
      </c>
      <c r="F53" s="57">
        <f>+E53*0.1</f>
        <v>467500.63360000012</v>
      </c>
      <c r="G53" s="56">
        <f t="shared" si="0"/>
        <v>74800.101376000021</v>
      </c>
      <c r="H53" s="57">
        <f t="shared" si="1"/>
        <v>5217307.0709760012</v>
      </c>
      <c r="I53" s="58">
        <f t="shared" si="2"/>
        <v>5043396.8352768011</v>
      </c>
      <c r="J53" s="57">
        <f t="shared" si="3"/>
        <v>5043396.8352768011</v>
      </c>
      <c r="K53" s="1"/>
      <c r="L53" s="137"/>
      <c r="M53" s="71"/>
      <c r="N53" s="71"/>
      <c r="O53" s="138"/>
    </row>
    <row r="54" spans="1:15" customFormat="1" ht="15" customHeight="1" thickBot="1" x14ac:dyDescent="0.3">
      <c r="A54" s="351" t="s">
        <v>53</v>
      </c>
      <c r="B54" s="352"/>
      <c r="C54" s="30">
        <v>13</v>
      </c>
      <c r="D54" s="31" t="s">
        <v>54</v>
      </c>
      <c r="E54" s="32">
        <f>+($L$54*$M$54)*C54</f>
        <v>45015786.816000007</v>
      </c>
      <c r="F54" s="32">
        <f>+E54*8%</f>
        <v>3601262.9452800006</v>
      </c>
      <c r="G54" s="33">
        <f t="shared" si="0"/>
        <v>720252.58905600011</v>
      </c>
      <c r="H54" s="32">
        <f t="shared" si="1"/>
        <v>49337302.350336008</v>
      </c>
      <c r="I54" s="34">
        <f t="shared" si="2"/>
        <v>47692725.605324805</v>
      </c>
      <c r="J54" s="32">
        <f t="shared" si="3"/>
        <v>47692725.605324805</v>
      </c>
      <c r="K54" s="1"/>
      <c r="L54" s="35">
        <f>(8.8*(616000*1.07))</f>
        <v>5800256.0000000009</v>
      </c>
      <c r="M54" s="36">
        <v>0.59699999999999998</v>
      </c>
      <c r="N54" s="36">
        <v>0.40300000000000002</v>
      </c>
      <c r="O54" s="37">
        <f>+M54+N54</f>
        <v>1</v>
      </c>
    </row>
    <row r="55" spans="1:15" customFormat="1" x14ac:dyDescent="0.25">
      <c r="A55" s="361"/>
      <c r="B55" s="362"/>
      <c r="C55" s="38">
        <v>2</v>
      </c>
      <c r="D55" s="39" t="s">
        <v>55</v>
      </c>
      <c r="E55" s="40">
        <f>+($L$54*$M$54)*C55</f>
        <v>6925505.6640000008</v>
      </c>
      <c r="F55" s="41">
        <f>+E55*0.1</f>
        <v>692550.56640000013</v>
      </c>
      <c r="G55" s="42">
        <f t="shared" si="0"/>
        <v>110808.09062400002</v>
      </c>
      <c r="H55" s="41">
        <f t="shared" si="1"/>
        <v>7728864.3210240006</v>
      </c>
      <c r="I55" s="43">
        <f t="shared" si="2"/>
        <v>7471235.5103232004</v>
      </c>
      <c r="J55" s="41">
        <f t="shared" si="3"/>
        <v>7471235.5103232004</v>
      </c>
      <c r="K55" s="1"/>
      <c r="L55" s="1"/>
      <c r="M55" s="1"/>
      <c r="N55" s="1"/>
      <c r="O55" s="1"/>
    </row>
    <row r="56" spans="1:15" customFormat="1" x14ac:dyDescent="0.25">
      <c r="A56" s="361"/>
      <c r="B56" s="362"/>
      <c r="C56" s="38">
        <v>4</v>
      </c>
      <c r="D56" s="39" t="s">
        <v>56</v>
      </c>
      <c r="E56" s="42">
        <f>+($L$54*$N$54)*C56</f>
        <v>9350012.6720000021</v>
      </c>
      <c r="F56" s="41">
        <f>+E56*8%</f>
        <v>748001.01376000023</v>
      </c>
      <c r="G56" s="42">
        <f t="shared" si="0"/>
        <v>149600.20275200004</v>
      </c>
      <c r="H56" s="41">
        <f t="shared" si="1"/>
        <v>10247613.888512002</v>
      </c>
      <c r="I56" s="43">
        <f t="shared" si="2"/>
        <v>9906026.7588949353</v>
      </c>
      <c r="J56" s="41">
        <f t="shared" si="3"/>
        <v>9906026.7588949353</v>
      </c>
      <c r="K56" s="1"/>
      <c r="L56" s="1"/>
      <c r="M56" s="1"/>
      <c r="N56" s="1"/>
      <c r="O56" s="1"/>
    </row>
    <row r="57" spans="1:15" customFormat="1" ht="15.75" thickBot="1" x14ac:dyDescent="0.3">
      <c r="A57" s="353"/>
      <c r="B57" s="354"/>
      <c r="C57" s="44">
        <v>6</v>
      </c>
      <c r="D57" s="45" t="s">
        <v>57</v>
      </c>
      <c r="E57" s="46">
        <f>+($L$54*$N$54)*C57</f>
        <v>14025019.008000003</v>
      </c>
      <c r="F57" s="47">
        <f t="shared" ref="F57:F65" si="4">+E57*0.1</f>
        <v>1402501.9008000004</v>
      </c>
      <c r="G57" s="46">
        <f t="shared" si="0"/>
        <v>224400.30412800008</v>
      </c>
      <c r="H57" s="47">
        <f t="shared" si="1"/>
        <v>15651921.212928005</v>
      </c>
      <c r="I57" s="48">
        <f t="shared" si="2"/>
        <v>15130190.505830405</v>
      </c>
      <c r="J57" s="47">
        <f t="shared" si="3"/>
        <v>15130190.505830405</v>
      </c>
      <c r="K57" s="1"/>
      <c r="L57" s="1"/>
      <c r="M57" s="1"/>
      <c r="N57" s="1"/>
      <c r="O57" s="1"/>
    </row>
    <row r="58" spans="1:15" customFormat="1" ht="15" customHeight="1" x14ac:dyDescent="0.25">
      <c r="A58" s="355" t="s">
        <v>58</v>
      </c>
      <c r="B58" s="356"/>
      <c r="C58" s="49">
        <v>5</v>
      </c>
      <c r="D58" s="50" t="s">
        <v>55</v>
      </c>
      <c r="E58" s="51">
        <f>+($L$54*$M$54)*C58</f>
        <v>17313764.160000004</v>
      </c>
      <c r="F58" s="52">
        <f t="shared" si="4"/>
        <v>1731376.4160000004</v>
      </c>
      <c r="G58" s="51">
        <f t="shared" si="0"/>
        <v>277020.2265600001</v>
      </c>
      <c r="H58" s="52">
        <f t="shared" si="1"/>
        <v>19322160.802560005</v>
      </c>
      <c r="I58" s="53">
        <f t="shared" si="2"/>
        <v>18678088.775808007</v>
      </c>
      <c r="J58" s="52">
        <f t="shared" si="3"/>
        <v>18678088.775808007</v>
      </c>
      <c r="K58" s="1"/>
      <c r="L58" s="1"/>
      <c r="M58" s="1"/>
      <c r="N58" s="1"/>
      <c r="O58" s="1"/>
    </row>
    <row r="59" spans="1:15" customFormat="1" ht="15.75" thickBot="1" x14ac:dyDescent="0.3">
      <c r="A59" s="359"/>
      <c r="B59" s="360"/>
      <c r="C59" s="54">
        <v>5</v>
      </c>
      <c r="D59" s="55" t="s">
        <v>57</v>
      </c>
      <c r="E59" s="56">
        <f>+($L$54*$N$54)*C59</f>
        <v>11687515.840000004</v>
      </c>
      <c r="F59" s="57">
        <f t="shared" si="4"/>
        <v>1168751.5840000005</v>
      </c>
      <c r="G59" s="56">
        <f t="shared" si="0"/>
        <v>187000.25344000009</v>
      </c>
      <c r="H59" s="57">
        <f t="shared" si="1"/>
        <v>13043267.677440004</v>
      </c>
      <c r="I59" s="58">
        <f t="shared" si="2"/>
        <v>12608492.088192003</v>
      </c>
      <c r="J59" s="57">
        <f t="shared" si="3"/>
        <v>12608492.088192003</v>
      </c>
      <c r="K59" s="1"/>
      <c r="L59" s="1"/>
      <c r="M59" s="1"/>
      <c r="N59" s="1"/>
      <c r="O59" s="1"/>
    </row>
    <row r="60" spans="1:15" customFormat="1" ht="15" customHeight="1" x14ac:dyDescent="0.25">
      <c r="A60" s="351" t="s">
        <v>59</v>
      </c>
      <c r="B60" s="352"/>
      <c r="C60" s="30">
        <v>1</v>
      </c>
      <c r="D60" s="31" t="s">
        <v>55</v>
      </c>
      <c r="E60" s="32">
        <f>+($L$54*$M$54)*C60</f>
        <v>3462752.8320000004</v>
      </c>
      <c r="F60" s="32">
        <f t="shared" si="4"/>
        <v>346275.28320000006</v>
      </c>
      <c r="G60" s="33">
        <f t="shared" si="0"/>
        <v>55404.045312000009</v>
      </c>
      <c r="H60" s="32">
        <f t="shared" si="1"/>
        <v>3864432.1605120003</v>
      </c>
      <c r="I60" s="34">
        <f t="shared" si="2"/>
        <v>3735617.7551616002</v>
      </c>
      <c r="J60" s="32">
        <f t="shared" si="3"/>
        <v>3735617.7551616002</v>
      </c>
      <c r="K60" s="1"/>
      <c r="L60" s="1"/>
      <c r="M60" s="1"/>
      <c r="N60" s="1"/>
      <c r="O60" s="1"/>
    </row>
    <row r="61" spans="1:15" customFormat="1" ht="15.75" thickBot="1" x14ac:dyDescent="0.3">
      <c r="A61" s="353"/>
      <c r="B61" s="354"/>
      <c r="C61" s="44">
        <v>1</v>
      </c>
      <c r="D61" s="45" t="s">
        <v>57</v>
      </c>
      <c r="E61" s="46">
        <f>+($L$54*$N$54)*C61</f>
        <v>2337503.1680000005</v>
      </c>
      <c r="F61" s="47">
        <f t="shared" si="4"/>
        <v>233750.31680000006</v>
      </c>
      <c r="G61" s="46">
        <f t="shared" si="0"/>
        <v>37400.05068800001</v>
      </c>
      <c r="H61" s="47">
        <f t="shared" si="1"/>
        <v>2608653.5354880006</v>
      </c>
      <c r="I61" s="48">
        <f t="shared" si="2"/>
        <v>2521698.4176384006</v>
      </c>
      <c r="J61" s="47">
        <f t="shared" si="3"/>
        <v>2521698.4176384006</v>
      </c>
      <c r="K61" s="1"/>
      <c r="L61" s="1"/>
      <c r="M61" s="1"/>
      <c r="N61" s="1"/>
      <c r="O61" s="1"/>
    </row>
    <row r="62" spans="1:15" customFormat="1" ht="15" customHeight="1" x14ac:dyDescent="0.25">
      <c r="A62" s="355" t="s">
        <v>60</v>
      </c>
      <c r="B62" s="356"/>
      <c r="C62" s="49">
        <v>1</v>
      </c>
      <c r="D62" s="50" t="s">
        <v>55</v>
      </c>
      <c r="E62" s="51">
        <f>+($L$54*$M$54)*C62</f>
        <v>3462752.8320000004</v>
      </c>
      <c r="F62" s="52">
        <f t="shared" si="4"/>
        <v>346275.28320000006</v>
      </c>
      <c r="G62" s="51">
        <f t="shared" si="0"/>
        <v>55404.045312000009</v>
      </c>
      <c r="H62" s="52">
        <f t="shared" si="1"/>
        <v>3864432.1605120003</v>
      </c>
      <c r="I62" s="53">
        <f t="shared" si="2"/>
        <v>3735617.7551616002</v>
      </c>
      <c r="J62" s="52">
        <f t="shared" si="3"/>
        <v>3735617.7551616002</v>
      </c>
      <c r="K62" s="1"/>
      <c r="L62" s="1"/>
      <c r="M62" s="1"/>
      <c r="N62" s="1"/>
      <c r="O62" s="1"/>
    </row>
    <row r="63" spans="1:15" customFormat="1" ht="15.75" thickBot="1" x14ac:dyDescent="0.3">
      <c r="A63" s="359"/>
      <c r="B63" s="360"/>
      <c r="C63" s="54">
        <v>1</v>
      </c>
      <c r="D63" s="55" t="s">
        <v>57</v>
      </c>
      <c r="E63" s="56">
        <f>+($L$54*$N$54)*C63</f>
        <v>2337503.1680000005</v>
      </c>
      <c r="F63" s="57">
        <f t="shared" si="4"/>
        <v>233750.31680000006</v>
      </c>
      <c r="G63" s="56">
        <f t="shared" si="0"/>
        <v>37400.05068800001</v>
      </c>
      <c r="H63" s="57">
        <f t="shared" si="1"/>
        <v>2608653.5354880006</v>
      </c>
      <c r="I63" s="58">
        <f t="shared" si="2"/>
        <v>2521698.4176384006</v>
      </c>
      <c r="J63" s="57">
        <f t="shared" si="3"/>
        <v>2521698.4176384006</v>
      </c>
      <c r="K63" s="1"/>
      <c r="L63" s="1"/>
      <c r="M63" s="1"/>
      <c r="N63" s="1"/>
      <c r="O63" s="1"/>
    </row>
    <row r="64" spans="1:15" customFormat="1" ht="15" customHeight="1" x14ac:dyDescent="0.25">
      <c r="A64" s="351" t="s">
        <v>61</v>
      </c>
      <c r="B64" s="352"/>
      <c r="C64" s="30">
        <v>2</v>
      </c>
      <c r="D64" s="31" t="s">
        <v>55</v>
      </c>
      <c r="E64" s="32">
        <f>+($L$54*$M$54)*C64</f>
        <v>6925505.6640000008</v>
      </c>
      <c r="F64" s="32">
        <f t="shared" si="4"/>
        <v>692550.56640000013</v>
      </c>
      <c r="G64" s="33">
        <f t="shared" si="0"/>
        <v>110808.09062400002</v>
      </c>
      <c r="H64" s="32">
        <f t="shared" si="1"/>
        <v>7728864.3210240006</v>
      </c>
      <c r="I64" s="34">
        <f t="shared" si="2"/>
        <v>7471235.5103232004</v>
      </c>
      <c r="J64" s="32">
        <f t="shared" si="3"/>
        <v>7471235.5103232004</v>
      </c>
      <c r="K64" s="1"/>
      <c r="L64" s="1"/>
      <c r="M64" s="1"/>
      <c r="N64" s="1"/>
      <c r="O64" s="1"/>
    </row>
    <row r="65" spans="1:15" customFormat="1" ht="15.75" thickBot="1" x14ac:dyDescent="0.3">
      <c r="A65" s="353"/>
      <c r="B65" s="354"/>
      <c r="C65" s="44">
        <v>2</v>
      </c>
      <c r="D65" s="45" t="s">
        <v>57</v>
      </c>
      <c r="E65" s="46">
        <f>+($L$54*$N$54)*C65</f>
        <v>4675006.3360000011</v>
      </c>
      <c r="F65" s="47">
        <f t="shared" si="4"/>
        <v>467500.63360000012</v>
      </c>
      <c r="G65" s="46">
        <f t="shared" si="0"/>
        <v>74800.101376000021</v>
      </c>
      <c r="H65" s="47">
        <f t="shared" si="1"/>
        <v>5217307.0709760012</v>
      </c>
      <c r="I65" s="48">
        <f t="shared" si="2"/>
        <v>5043396.8352768011</v>
      </c>
      <c r="J65" s="47">
        <f t="shared" si="3"/>
        <v>5043396.8352768011</v>
      </c>
      <c r="K65" s="1"/>
      <c r="L65" s="1"/>
      <c r="M65" s="1"/>
      <c r="N65" s="1"/>
      <c r="O65" s="1"/>
    </row>
    <row r="66" spans="1:15" customFormat="1" ht="15" customHeight="1" x14ac:dyDescent="0.25">
      <c r="A66" s="355" t="s">
        <v>62</v>
      </c>
      <c r="B66" s="356"/>
      <c r="C66" s="49">
        <v>2</v>
      </c>
      <c r="D66" s="50" t="s">
        <v>54</v>
      </c>
      <c r="E66" s="51">
        <f>+($L$54*$M$54)*C66</f>
        <v>6925505.6640000008</v>
      </c>
      <c r="F66" s="52">
        <f>+E66*8%</f>
        <v>554040.45312000008</v>
      </c>
      <c r="G66" s="51">
        <f t="shared" si="0"/>
        <v>110808.09062400002</v>
      </c>
      <c r="H66" s="52">
        <f t="shared" si="1"/>
        <v>7590354.2077440005</v>
      </c>
      <c r="I66" s="53">
        <f t="shared" si="2"/>
        <v>7337342.4008192001</v>
      </c>
      <c r="J66" s="52">
        <f t="shared" si="3"/>
        <v>7337342.4008192001</v>
      </c>
      <c r="K66" s="1"/>
      <c r="L66" s="1"/>
      <c r="M66" s="1"/>
      <c r="N66" s="1"/>
      <c r="O66" s="1"/>
    </row>
    <row r="67" spans="1:15" customFormat="1" x14ac:dyDescent="0.25">
      <c r="A67" s="357"/>
      <c r="B67" s="358"/>
      <c r="C67" s="59">
        <v>3</v>
      </c>
      <c r="D67" s="60" t="s">
        <v>55</v>
      </c>
      <c r="E67" s="61">
        <f>+($L$54*$M$54)*C67</f>
        <v>10388258.496000001</v>
      </c>
      <c r="F67" s="62">
        <f>+E67*0.1</f>
        <v>1038825.8496000002</v>
      </c>
      <c r="G67" s="63">
        <f t="shared" si="0"/>
        <v>166212.13593600004</v>
      </c>
      <c r="H67" s="62">
        <f t="shared" si="1"/>
        <v>11593296.481536001</v>
      </c>
      <c r="I67" s="64">
        <f t="shared" si="2"/>
        <v>11206853.265484802</v>
      </c>
      <c r="J67" s="62">
        <f t="shared" si="3"/>
        <v>11206853.265484802</v>
      </c>
      <c r="K67" s="1"/>
      <c r="L67" s="1"/>
      <c r="M67" s="1"/>
      <c r="N67" s="1"/>
      <c r="O67" s="1"/>
    </row>
    <row r="68" spans="1:15" customFormat="1" x14ac:dyDescent="0.25">
      <c r="A68" s="357"/>
      <c r="B68" s="358"/>
      <c r="C68" s="59">
        <v>1</v>
      </c>
      <c r="D68" s="60" t="s">
        <v>56</v>
      </c>
      <c r="E68" s="63">
        <f>+($L$54*$N$54)*C68</f>
        <v>2337503.1680000005</v>
      </c>
      <c r="F68" s="62">
        <f>+E68*8%</f>
        <v>187000.25344000006</v>
      </c>
      <c r="G68" s="63">
        <f t="shared" si="0"/>
        <v>37400.05068800001</v>
      </c>
      <c r="H68" s="62">
        <f t="shared" si="1"/>
        <v>2561903.4721280006</v>
      </c>
      <c r="I68" s="64">
        <f t="shared" si="2"/>
        <v>2476506.6897237338</v>
      </c>
      <c r="J68" s="62">
        <f t="shared" si="3"/>
        <v>2476506.6897237338</v>
      </c>
      <c r="K68" s="1"/>
      <c r="L68" s="1"/>
      <c r="M68" s="1"/>
      <c r="N68" s="1"/>
      <c r="O68" s="1"/>
    </row>
    <row r="69" spans="1:15" customFormat="1" ht="15.75" thickBot="1" x14ac:dyDescent="0.3">
      <c r="A69" s="359"/>
      <c r="B69" s="360"/>
      <c r="C69" s="54">
        <v>4</v>
      </c>
      <c r="D69" s="55" t="s">
        <v>57</v>
      </c>
      <c r="E69" s="56">
        <f>+($L$54*$N$54)*C69</f>
        <v>9350012.6720000021</v>
      </c>
      <c r="F69" s="57">
        <f>+E69*0.1</f>
        <v>935001.26720000023</v>
      </c>
      <c r="G69" s="56">
        <f t="shared" si="0"/>
        <v>149600.20275200004</v>
      </c>
      <c r="H69" s="57">
        <f t="shared" si="1"/>
        <v>10434614.141952002</v>
      </c>
      <c r="I69" s="58">
        <f t="shared" si="2"/>
        <v>10086793.670553602</v>
      </c>
      <c r="J69" s="57">
        <f t="shared" si="3"/>
        <v>10086793.670553602</v>
      </c>
      <c r="K69" s="1"/>
      <c r="L69" s="1"/>
      <c r="M69" s="1"/>
      <c r="N69" s="1"/>
      <c r="O69" s="1"/>
    </row>
    <row r="70" spans="1:15" customFormat="1" ht="15" customHeight="1" x14ac:dyDescent="0.25">
      <c r="A70" s="351" t="s">
        <v>63</v>
      </c>
      <c r="B70" s="352"/>
      <c r="C70" s="30">
        <v>4</v>
      </c>
      <c r="D70" s="31" t="s">
        <v>54</v>
      </c>
      <c r="E70" s="32">
        <f>+($L$54*$M$54)*C70</f>
        <v>13851011.328000002</v>
      </c>
      <c r="F70" s="32">
        <f>+E70*8%</f>
        <v>1108080.9062400002</v>
      </c>
      <c r="G70" s="33">
        <f t="shared" si="0"/>
        <v>221616.18124800004</v>
      </c>
      <c r="H70" s="32">
        <f t="shared" si="1"/>
        <v>15180708.415488001</v>
      </c>
      <c r="I70" s="34">
        <f t="shared" si="2"/>
        <v>14674684.8016384</v>
      </c>
      <c r="J70" s="32">
        <f t="shared" si="3"/>
        <v>14674684.8016384</v>
      </c>
      <c r="K70" s="1"/>
      <c r="L70" s="1"/>
      <c r="M70" s="1"/>
      <c r="N70" s="1"/>
      <c r="O70" s="1"/>
    </row>
    <row r="71" spans="1:15" customFormat="1" x14ac:dyDescent="0.25">
      <c r="A71" s="361"/>
      <c r="B71" s="362"/>
      <c r="C71" s="38">
        <v>2</v>
      </c>
      <c r="D71" s="39" t="s">
        <v>55</v>
      </c>
      <c r="E71" s="40">
        <f>+($L$54*$M$54)*C71</f>
        <v>6925505.6640000008</v>
      </c>
      <c r="F71" s="41">
        <f>+E71*0.1</f>
        <v>692550.56640000013</v>
      </c>
      <c r="G71" s="42">
        <f t="shared" si="0"/>
        <v>110808.09062400002</v>
      </c>
      <c r="H71" s="41">
        <f t="shared" si="1"/>
        <v>7728864.3210240006</v>
      </c>
      <c r="I71" s="43">
        <f t="shared" si="2"/>
        <v>7471235.5103232004</v>
      </c>
      <c r="J71" s="41">
        <f t="shared" si="3"/>
        <v>7471235.5103232004</v>
      </c>
      <c r="K71" s="1"/>
      <c r="L71" s="1"/>
      <c r="M71" s="1"/>
      <c r="N71" s="1"/>
      <c r="O71" s="1"/>
    </row>
    <row r="72" spans="1:15" customFormat="1" x14ac:dyDescent="0.25">
      <c r="A72" s="361"/>
      <c r="B72" s="362"/>
      <c r="C72" s="38">
        <v>2</v>
      </c>
      <c r="D72" s="39" t="s">
        <v>56</v>
      </c>
      <c r="E72" s="42">
        <f>+($L$54*$N$54)*C72</f>
        <v>4675006.3360000011</v>
      </c>
      <c r="F72" s="41">
        <f>+E72*8%</f>
        <v>374000.50688000012</v>
      </c>
      <c r="G72" s="42">
        <f t="shared" si="0"/>
        <v>74800.101376000021</v>
      </c>
      <c r="H72" s="41">
        <f t="shared" si="1"/>
        <v>5123806.9442560012</v>
      </c>
      <c r="I72" s="43">
        <f t="shared" si="2"/>
        <v>4953013.3794474676</v>
      </c>
      <c r="J72" s="41">
        <f t="shared" si="3"/>
        <v>4953013.3794474676</v>
      </c>
      <c r="K72" s="1"/>
      <c r="L72" s="1"/>
      <c r="M72" s="1"/>
      <c r="N72" s="1"/>
      <c r="O72" s="1"/>
    </row>
    <row r="73" spans="1:15" customFormat="1" ht="15.75" thickBot="1" x14ac:dyDescent="0.3">
      <c r="A73" s="353"/>
      <c r="B73" s="354"/>
      <c r="C73" s="44">
        <v>4</v>
      </c>
      <c r="D73" s="45" t="s">
        <v>57</v>
      </c>
      <c r="E73" s="46">
        <f>+($L$54*$N$54)*C73</f>
        <v>9350012.6720000021</v>
      </c>
      <c r="F73" s="47">
        <f>+E73*0.1</f>
        <v>935001.26720000023</v>
      </c>
      <c r="G73" s="46">
        <f t="shared" si="0"/>
        <v>149600.20275200004</v>
      </c>
      <c r="H73" s="47">
        <f t="shared" si="1"/>
        <v>10434614.141952002</v>
      </c>
      <c r="I73" s="48">
        <f t="shared" si="2"/>
        <v>10086793.670553602</v>
      </c>
      <c r="J73" s="47">
        <f t="shared" si="3"/>
        <v>10086793.670553602</v>
      </c>
      <c r="K73" s="1"/>
      <c r="L73" s="1"/>
      <c r="M73" s="1"/>
      <c r="N73" s="1"/>
      <c r="O73" s="1"/>
    </row>
    <row r="74" spans="1:15" customFormat="1" ht="15" customHeight="1" x14ac:dyDescent="0.25">
      <c r="A74" s="355" t="s">
        <v>64</v>
      </c>
      <c r="B74" s="356"/>
      <c r="C74" s="49">
        <v>1</v>
      </c>
      <c r="D74" s="50" t="s">
        <v>55</v>
      </c>
      <c r="E74" s="51">
        <f>+($L$54*$M$54)*C74</f>
        <v>3462752.8320000004</v>
      </c>
      <c r="F74" s="52">
        <f>+E74*0.1</f>
        <v>346275.28320000006</v>
      </c>
      <c r="G74" s="51">
        <f t="shared" si="0"/>
        <v>55404.045312000009</v>
      </c>
      <c r="H74" s="52">
        <f t="shared" si="1"/>
        <v>3864432.1605120003</v>
      </c>
      <c r="I74" s="53">
        <f t="shared" si="2"/>
        <v>3735617.7551616002</v>
      </c>
      <c r="J74" s="52">
        <f t="shared" si="3"/>
        <v>3735617.7551616002</v>
      </c>
      <c r="K74" s="1"/>
      <c r="L74" s="1"/>
      <c r="M74" s="1"/>
      <c r="N74" s="1"/>
      <c r="O74" s="1"/>
    </row>
    <row r="75" spans="1:15" customFormat="1" ht="15.75" thickBot="1" x14ac:dyDescent="0.3">
      <c r="A75" s="359"/>
      <c r="B75" s="360"/>
      <c r="C75" s="54">
        <v>1</v>
      </c>
      <c r="D75" s="55" t="s">
        <v>57</v>
      </c>
      <c r="E75" s="56">
        <f>+($L$54*$N$54)*C75</f>
        <v>2337503.1680000005</v>
      </c>
      <c r="F75" s="57">
        <f>+E75*0.1</f>
        <v>233750.31680000006</v>
      </c>
      <c r="G75" s="56">
        <f t="shared" si="0"/>
        <v>37400.05068800001</v>
      </c>
      <c r="H75" s="57">
        <f t="shared" si="1"/>
        <v>2608653.5354880006</v>
      </c>
      <c r="I75" s="58">
        <f t="shared" si="2"/>
        <v>2521698.4176384006</v>
      </c>
      <c r="J75" s="57">
        <f t="shared" si="3"/>
        <v>2521698.4176384006</v>
      </c>
      <c r="K75" s="1"/>
      <c r="L75" s="1"/>
      <c r="M75" s="1"/>
      <c r="N75" s="1"/>
      <c r="O75" s="1"/>
    </row>
    <row r="76" spans="1:15" customFormat="1" ht="15" customHeight="1" x14ac:dyDescent="0.25">
      <c r="A76" s="363" t="s">
        <v>65</v>
      </c>
      <c r="B76" s="364"/>
      <c r="C76" s="30">
        <v>3</v>
      </c>
      <c r="D76" s="31" t="s">
        <v>55</v>
      </c>
      <c r="E76" s="32">
        <f>+($L$54*$M$54)*C76</f>
        <v>10388258.496000001</v>
      </c>
      <c r="F76" s="32">
        <f>+E76*0.1</f>
        <v>1038825.8496000002</v>
      </c>
      <c r="G76" s="33">
        <f t="shared" si="0"/>
        <v>166212.13593600004</v>
      </c>
      <c r="H76" s="32">
        <f t="shared" si="1"/>
        <v>11593296.481536001</v>
      </c>
      <c r="I76" s="34">
        <f t="shared" si="2"/>
        <v>11206853.265484802</v>
      </c>
      <c r="J76" s="32">
        <f t="shared" si="3"/>
        <v>11206853.265484802</v>
      </c>
      <c r="K76" s="1"/>
      <c r="L76" s="1"/>
      <c r="M76" s="1"/>
      <c r="N76" s="1"/>
      <c r="O76" s="1"/>
    </row>
    <row r="77" spans="1:15" customFormat="1" ht="15.75" thickBot="1" x14ac:dyDescent="0.3">
      <c r="A77" s="365"/>
      <c r="B77" s="366"/>
      <c r="C77" s="44">
        <v>3</v>
      </c>
      <c r="D77" s="45" t="s">
        <v>57</v>
      </c>
      <c r="E77" s="46">
        <f>+($L$54*$N$54)*C77</f>
        <v>7012509.5040000016</v>
      </c>
      <c r="F77" s="47">
        <f>+E77*0.1</f>
        <v>701250.95040000021</v>
      </c>
      <c r="G77" s="46">
        <f t="shared" si="0"/>
        <v>112200.15206400004</v>
      </c>
      <c r="H77" s="47">
        <f t="shared" si="1"/>
        <v>7825960.6064640023</v>
      </c>
      <c r="I77" s="48">
        <f t="shared" si="2"/>
        <v>7565095.2529152026</v>
      </c>
      <c r="J77" s="47">
        <f t="shared" si="3"/>
        <v>7565095.2529152026</v>
      </c>
      <c r="K77" s="1"/>
      <c r="L77" s="1"/>
      <c r="M77" s="1"/>
      <c r="N77" s="1"/>
      <c r="O77" s="1"/>
    </row>
    <row r="78" spans="1:15" customFormat="1" ht="18" thickBot="1" x14ac:dyDescent="0.45">
      <c r="A78" s="65"/>
      <c r="B78" s="66"/>
      <c r="C78" s="67"/>
      <c r="D78" s="67"/>
      <c r="E78" s="68"/>
      <c r="F78" s="68"/>
      <c r="G78" s="68"/>
      <c r="H78" s="69">
        <f>SUM(H54:H77)</f>
        <v>237763977.94688004</v>
      </c>
      <c r="I78" s="70">
        <f>SUM(I54:I77)</f>
        <v>229838512.01531738</v>
      </c>
      <c r="J78" s="69">
        <f>SUM(J54:J77)</f>
        <v>229838512.01531738</v>
      </c>
      <c r="K78" s="1"/>
      <c r="L78" s="1"/>
      <c r="M78" s="1"/>
      <c r="N78" s="1"/>
      <c r="O78" s="1"/>
    </row>
    <row r="79" spans="1:15" customFormat="1" ht="15" customHeight="1" thickBot="1" x14ac:dyDescent="0.3">
      <c r="A79" s="501"/>
      <c r="B79" s="502"/>
      <c r="C79" s="502"/>
      <c r="D79" s="502"/>
      <c r="E79" s="502"/>
      <c r="F79" s="502"/>
      <c r="G79" s="502"/>
      <c r="H79" s="503"/>
      <c r="I79" s="1"/>
      <c r="J79" s="1"/>
      <c r="K79" s="1"/>
      <c r="L79" s="1"/>
      <c r="M79" s="1"/>
      <c r="N79" s="1"/>
      <c r="O79" s="1"/>
    </row>
    <row r="80" spans="1:15" customFormat="1" ht="19.5" customHeight="1" thickBot="1" x14ac:dyDescent="0.35">
      <c r="A80" s="374" t="s">
        <v>66</v>
      </c>
      <c r="B80" s="375"/>
      <c r="C80" s="375"/>
      <c r="D80" s="375"/>
      <c r="E80" s="375"/>
      <c r="F80" s="375"/>
      <c r="G80" s="375"/>
      <c r="H80" s="376"/>
      <c r="I80" s="370">
        <v>2014</v>
      </c>
      <c r="J80" s="371"/>
      <c r="L80" s="142">
        <v>2014</v>
      </c>
      <c r="M80" s="71" t="s">
        <v>51</v>
      </c>
      <c r="N80" s="71" t="s">
        <v>52</v>
      </c>
    </row>
    <row r="81" spans="1:15" customFormat="1" ht="45.75" thickBot="1" x14ac:dyDescent="0.3">
      <c r="A81" s="372" t="s">
        <v>44</v>
      </c>
      <c r="B81" s="373"/>
      <c r="C81" s="143" t="s">
        <v>45</v>
      </c>
      <c r="D81" s="21" t="s">
        <v>46</v>
      </c>
      <c r="E81" s="22" t="s">
        <v>47</v>
      </c>
      <c r="F81" s="23" t="s">
        <v>48</v>
      </c>
      <c r="G81" s="24" t="s">
        <v>49</v>
      </c>
      <c r="H81" s="23" t="s">
        <v>50</v>
      </c>
      <c r="I81" s="25">
        <f>G145</f>
        <v>17</v>
      </c>
      <c r="J81" s="26">
        <f>G145</f>
        <v>17</v>
      </c>
      <c r="K81" s="1"/>
      <c r="L81" s="35">
        <f>(8.8*(616000))</f>
        <v>5420800</v>
      </c>
      <c r="M81" s="73">
        <v>0.59699999999999998</v>
      </c>
      <c r="N81" s="73">
        <v>0.40300000000000002</v>
      </c>
      <c r="O81" s="73">
        <f>+M81+N81</f>
        <v>1</v>
      </c>
    </row>
    <row r="82" spans="1:15" customFormat="1" ht="15" customHeight="1" x14ac:dyDescent="0.25">
      <c r="A82" s="355" t="s">
        <v>196</v>
      </c>
      <c r="B82" s="356"/>
      <c r="C82" s="49">
        <v>2</v>
      </c>
      <c r="D82" s="50" t="s">
        <v>55</v>
      </c>
      <c r="E82" s="52">
        <f>+($L$81*$M$81)*C82</f>
        <v>6472435.2000000002</v>
      </c>
      <c r="F82" s="52">
        <f>+E82*0.1</f>
        <v>647243.52000000002</v>
      </c>
      <c r="G82" s="51">
        <f t="shared" ref="G82:G107" si="5">+(E82*10%)*16%</f>
        <v>103558.9632</v>
      </c>
      <c r="H82" s="52">
        <f t="shared" ref="H82:H107" si="6">+E82+F82+G82</f>
        <v>7223237.6832000008</v>
      </c>
      <c r="I82" s="53">
        <f t="shared" ref="I82:I107" si="7">(H82/30)*$I$81</f>
        <v>4093168.0204800009</v>
      </c>
      <c r="J82" s="53">
        <f t="shared" ref="J82:J107" si="8">(H82/30)*$J$81</f>
        <v>4093168.0204800009</v>
      </c>
      <c r="K82" s="1"/>
      <c r="L82" s="139"/>
      <c r="M82" s="140"/>
      <c r="N82" s="140"/>
      <c r="O82" s="140"/>
    </row>
    <row r="83" spans="1:15" customFormat="1" ht="15.75" thickBot="1" x14ac:dyDescent="0.3">
      <c r="A83" s="359"/>
      <c r="B83" s="360"/>
      <c r="C83" s="54">
        <v>2</v>
      </c>
      <c r="D83" s="55" t="s">
        <v>57</v>
      </c>
      <c r="E83" s="56">
        <f>+($L$81*$N$81)*C83</f>
        <v>4369164.8</v>
      </c>
      <c r="F83" s="57">
        <f>+E83*0.1</f>
        <v>436916.47999999998</v>
      </c>
      <c r="G83" s="56">
        <f t="shared" si="5"/>
        <v>69906.636799999993</v>
      </c>
      <c r="H83" s="57">
        <f t="shared" si="6"/>
        <v>4875987.9167999998</v>
      </c>
      <c r="I83" s="58">
        <f t="shared" si="7"/>
        <v>2763059.8195199994</v>
      </c>
      <c r="J83" s="58">
        <f t="shared" si="8"/>
        <v>2763059.8195199994</v>
      </c>
      <c r="K83" s="1"/>
      <c r="L83" s="139"/>
      <c r="M83" s="140"/>
      <c r="N83" s="140"/>
      <c r="O83" s="140"/>
    </row>
    <row r="84" spans="1:15" customFormat="1" ht="15" customHeight="1" x14ac:dyDescent="0.25">
      <c r="A84" s="351" t="s">
        <v>53</v>
      </c>
      <c r="B84" s="352"/>
      <c r="C84" s="30">
        <v>8</v>
      </c>
      <c r="D84" s="31" t="s">
        <v>54</v>
      </c>
      <c r="E84" s="32">
        <f>+($L$81*$M$81)*C84</f>
        <v>25889740.800000001</v>
      </c>
      <c r="F84" s="32">
        <f>+E84*8%</f>
        <v>2071179.2640000002</v>
      </c>
      <c r="G84" s="33">
        <f t="shared" si="5"/>
        <v>414235.85279999999</v>
      </c>
      <c r="H84" s="32">
        <f t="shared" si="6"/>
        <v>28375155.9168</v>
      </c>
      <c r="I84" s="34">
        <f t="shared" si="7"/>
        <v>16079255.01952</v>
      </c>
      <c r="J84" s="34">
        <f t="shared" si="8"/>
        <v>16079255.01952</v>
      </c>
      <c r="K84" s="1"/>
      <c r="L84" s="1"/>
      <c r="M84" s="1"/>
      <c r="N84" s="1"/>
      <c r="O84" s="1"/>
    </row>
    <row r="85" spans="1:15" customFormat="1" x14ac:dyDescent="0.25">
      <c r="A85" s="361"/>
      <c r="B85" s="362"/>
      <c r="C85" s="38">
        <v>1</v>
      </c>
      <c r="D85" s="39" t="s">
        <v>55</v>
      </c>
      <c r="E85" s="74">
        <f>+($L$81*$M$81)*C85</f>
        <v>3236217.6</v>
      </c>
      <c r="F85" s="41">
        <f>+E85*0.1</f>
        <v>323621.76000000001</v>
      </c>
      <c r="G85" s="42">
        <f t="shared" si="5"/>
        <v>51779.481599999999</v>
      </c>
      <c r="H85" s="41">
        <f t="shared" si="6"/>
        <v>3611618.8416000004</v>
      </c>
      <c r="I85" s="43">
        <f t="shared" si="7"/>
        <v>2046584.0102400004</v>
      </c>
      <c r="J85" s="43">
        <f t="shared" si="8"/>
        <v>2046584.0102400004</v>
      </c>
      <c r="K85" s="1"/>
      <c r="L85" s="75"/>
      <c r="M85" s="1"/>
      <c r="N85" s="1"/>
      <c r="O85" s="1"/>
    </row>
    <row r="86" spans="1:15" customFormat="1" x14ac:dyDescent="0.25">
      <c r="A86" s="361"/>
      <c r="B86" s="362"/>
      <c r="C86" s="38">
        <v>0</v>
      </c>
      <c r="D86" s="39" t="s">
        <v>56</v>
      </c>
      <c r="E86" s="42">
        <f>+($L$81*$N$81)*C86</f>
        <v>0</v>
      </c>
      <c r="F86" s="41">
        <f>+E86*8%</f>
        <v>0</v>
      </c>
      <c r="G86" s="42">
        <f t="shared" si="5"/>
        <v>0</v>
      </c>
      <c r="H86" s="41">
        <f t="shared" si="6"/>
        <v>0</v>
      </c>
      <c r="I86" s="43">
        <f t="shared" si="7"/>
        <v>0</v>
      </c>
      <c r="J86" s="43">
        <f t="shared" si="8"/>
        <v>0</v>
      </c>
      <c r="K86" s="1"/>
      <c r="L86" s="1"/>
      <c r="M86" s="1"/>
      <c r="N86" s="1"/>
      <c r="O86" s="1"/>
    </row>
    <row r="87" spans="1:15" customFormat="1" ht="15.75" thickBot="1" x14ac:dyDescent="0.3">
      <c r="A87" s="353"/>
      <c r="B87" s="354"/>
      <c r="C87" s="44">
        <v>9</v>
      </c>
      <c r="D87" s="45" t="s">
        <v>57</v>
      </c>
      <c r="E87" s="42">
        <f>+($L$81*$N$81)*C87</f>
        <v>19661241.599999998</v>
      </c>
      <c r="F87" s="47">
        <f t="shared" ref="F87:F95" si="9">+E87*0.1</f>
        <v>1966124.16</v>
      </c>
      <c r="G87" s="46">
        <f t="shared" si="5"/>
        <v>314579.86560000002</v>
      </c>
      <c r="H87" s="47">
        <f t="shared" si="6"/>
        <v>21941945.625599999</v>
      </c>
      <c r="I87" s="48">
        <f t="shared" si="7"/>
        <v>12433769.187839998</v>
      </c>
      <c r="J87" s="48">
        <f t="shared" si="8"/>
        <v>12433769.187839998</v>
      </c>
      <c r="K87" s="1"/>
      <c r="L87" s="1"/>
      <c r="M87" s="1"/>
      <c r="N87" s="1"/>
      <c r="O87" s="1"/>
    </row>
    <row r="88" spans="1:15" customFormat="1" ht="15" customHeight="1" x14ac:dyDescent="0.25">
      <c r="A88" s="355" t="s">
        <v>58</v>
      </c>
      <c r="B88" s="356"/>
      <c r="C88" s="49">
        <v>3</v>
      </c>
      <c r="D88" s="50" t="s">
        <v>55</v>
      </c>
      <c r="E88" s="52">
        <f>+($L$81*$M$81)*C88</f>
        <v>9708652.8000000007</v>
      </c>
      <c r="F88" s="52">
        <f t="shared" si="9"/>
        <v>970865.28000000014</v>
      </c>
      <c r="G88" s="51">
        <f t="shared" si="5"/>
        <v>155338.44480000003</v>
      </c>
      <c r="H88" s="52">
        <f t="shared" si="6"/>
        <v>10834856.524800001</v>
      </c>
      <c r="I88" s="53">
        <f t="shared" si="7"/>
        <v>6139752.0307200002</v>
      </c>
      <c r="J88" s="53">
        <f t="shared" si="8"/>
        <v>6139752.0307200002</v>
      </c>
      <c r="K88" s="1"/>
      <c r="L88" s="1"/>
      <c r="M88" s="1"/>
      <c r="N88" s="1"/>
      <c r="O88" s="1"/>
    </row>
    <row r="89" spans="1:15" customFormat="1" ht="15.75" thickBot="1" x14ac:dyDescent="0.3">
      <c r="A89" s="359"/>
      <c r="B89" s="360"/>
      <c r="C89" s="54">
        <v>3</v>
      </c>
      <c r="D89" s="55" t="s">
        <v>57</v>
      </c>
      <c r="E89" s="63">
        <f>+($L$81*$N$81)*C89</f>
        <v>6553747.1999999993</v>
      </c>
      <c r="F89" s="57">
        <f t="shared" si="9"/>
        <v>655374.72</v>
      </c>
      <c r="G89" s="56">
        <f t="shared" si="5"/>
        <v>104859.9552</v>
      </c>
      <c r="H89" s="57">
        <f t="shared" si="6"/>
        <v>7313981.8751999987</v>
      </c>
      <c r="I89" s="58">
        <f t="shared" si="7"/>
        <v>4144589.7292799992</v>
      </c>
      <c r="J89" s="58">
        <f t="shared" si="8"/>
        <v>4144589.7292799992</v>
      </c>
      <c r="K89" s="1"/>
      <c r="L89" s="1"/>
      <c r="M89" s="1"/>
      <c r="N89" s="1"/>
      <c r="O89" s="1"/>
    </row>
    <row r="90" spans="1:15" customFormat="1" ht="15" customHeight="1" x14ac:dyDescent="0.25">
      <c r="A90" s="351" t="s">
        <v>59</v>
      </c>
      <c r="B90" s="352"/>
      <c r="C90" s="30">
        <v>1</v>
      </c>
      <c r="D90" s="31" t="s">
        <v>55</v>
      </c>
      <c r="E90" s="32">
        <f>+($L$81*$M$81)*C90</f>
        <v>3236217.6</v>
      </c>
      <c r="F90" s="32">
        <f t="shared" si="9"/>
        <v>323621.76000000001</v>
      </c>
      <c r="G90" s="33">
        <f t="shared" si="5"/>
        <v>51779.481599999999</v>
      </c>
      <c r="H90" s="32">
        <f t="shared" si="6"/>
        <v>3611618.8416000004</v>
      </c>
      <c r="I90" s="34">
        <f t="shared" si="7"/>
        <v>2046584.0102400004</v>
      </c>
      <c r="J90" s="34">
        <f t="shared" si="8"/>
        <v>2046584.0102400004</v>
      </c>
      <c r="K90" s="1"/>
      <c r="L90" s="1"/>
      <c r="M90" s="1"/>
      <c r="N90" s="1"/>
      <c r="O90" s="1"/>
    </row>
    <row r="91" spans="1:15" customFormat="1" ht="15.75" thickBot="1" x14ac:dyDescent="0.3">
      <c r="A91" s="353"/>
      <c r="B91" s="354"/>
      <c r="C91" s="44">
        <v>1</v>
      </c>
      <c r="D91" s="45" t="s">
        <v>57</v>
      </c>
      <c r="E91" s="47">
        <f>+($L$81*$N$81)*C91</f>
        <v>2184582.4</v>
      </c>
      <c r="F91" s="47">
        <f t="shared" si="9"/>
        <v>218458.23999999999</v>
      </c>
      <c r="G91" s="46">
        <f t="shared" si="5"/>
        <v>34953.318399999996</v>
      </c>
      <c r="H91" s="47">
        <f t="shared" si="6"/>
        <v>2437993.9583999999</v>
      </c>
      <c r="I91" s="48">
        <f t="shared" si="7"/>
        <v>1381529.9097599997</v>
      </c>
      <c r="J91" s="48">
        <f t="shared" si="8"/>
        <v>1381529.9097599997</v>
      </c>
      <c r="K91" s="1"/>
      <c r="L91" s="1"/>
      <c r="M91" s="1"/>
      <c r="N91" s="1"/>
      <c r="O91" s="1"/>
    </row>
    <row r="92" spans="1:15" customFormat="1" ht="15" customHeight="1" x14ac:dyDescent="0.25">
      <c r="A92" s="355" t="s">
        <v>60</v>
      </c>
      <c r="B92" s="356"/>
      <c r="C92" s="49">
        <v>1</v>
      </c>
      <c r="D92" s="50" t="s">
        <v>55</v>
      </c>
      <c r="E92" s="52">
        <f>+($L$81*$M$81)*C92</f>
        <v>3236217.6</v>
      </c>
      <c r="F92" s="52">
        <f t="shared" si="9"/>
        <v>323621.76000000001</v>
      </c>
      <c r="G92" s="51">
        <f t="shared" si="5"/>
        <v>51779.481599999999</v>
      </c>
      <c r="H92" s="52">
        <f t="shared" si="6"/>
        <v>3611618.8416000004</v>
      </c>
      <c r="I92" s="53">
        <f t="shared" si="7"/>
        <v>2046584.0102400004</v>
      </c>
      <c r="J92" s="53">
        <f t="shared" si="8"/>
        <v>2046584.0102400004</v>
      </c>
      <c r="K92" s="1"/>
      <c r="L92" s="1"/>
      <c r="M92" s="1"/>
      <c r="N92" s="1"/>
      <c r="O92" s="1"/>
    </row>
    <row r="93" spans="1:15" customFormat="1" ht="15.75" thickBot="1" x14ac:dyDescent="0.3">
      <c r="A93" s="359"/>
      <c r="B93" s="360"/>
      <c r="C93" s="54">
        <v>1</v>
      </c>
      <c r="D93" s="55" t="s">
        <v>57</v>
      </c>
      <c r="E93" s="63">
        <f>+($L$81*$N$81)*C93</f>
        <v>2184582.4</v>
      </c>
      <c r="F93" s="57">
        <f t="shared" si="9"/>
        <v>218458.23999999999</v>
      </c>
      <c r="G93" s="56">
        <f t="shared" si="5"/>
        <v>34953.318399999996</v>
      </c>
      <c r="H93" s="57">
        <f t="shared" si="6"/>
        <v>2437993.9583999999</v>
      </c>
      <c r="I93" s="58">
        <f t="shared" si="7"/>
        <v>1381529.9097599997</v>
      </c>
      <c r="J93" s="58">
        <f t="shared" si="8"/>
        <v>1381529.9097599997</v>
      </c>
      <c r="K93" s="1"/>
      <c r="L93" s="1"/>
      <c r="M93" s="1"/>
      <c r="N93" s="1"/>
      <c r="O93" s="1"/>
    </row>
    <row r="94" spans="1:15" customFormat="1" ht="15" customHeight="1" x14ac:dyDescent="0.25">
      <c r="A94" s="351" t="s">
        <v>61</v>
      </c>
      <c r="B94" s="352"/>
      <c r="C94" s="30">
        <v>2</v>
      </c>
      <c r="D94" s="31" t="s">
        <v>55</v>
      </c>
      <c r="E94" s="32">
        <f>+($L$81*$M$81)*C94</f>
        <v>6472435.2000000002</v>
      </c>
      <c r="F94" s="32">
        <f t="shared" si="9"/>
        <v>647243.52000000002</v>
      </c>
      <c r="G94" s="33">
        <f t="shared" si="5"/>
        <v>103558.9632</v>
      </c>
      <c r="H94" s="32">
        <f t="shared" si="6"/>
        <v>7223237.6832000008</v>
      </c>
      <c r="I94" s="34">
        <f t="shared" si="7"/>
        <v>4093168.0204800009</v>
      </c>
      <c r="J94" s="34">
        <f t="shared" si="8"/>
        <v>4093168.0204800009</v>
      </c>
      <c r="K94" s="1"/>
      <c r="L94" s="1"/>
      <c r="M94" s="1"/>
      <c r="N94" s="1"/>
      <c r="O94" s="1"/>
    </row>
    <row r="95" spans="1:15" customFormat="1" ht="15.75" thickBot="1" x14ac:dyDescent="0.3">
      <c r="A95" s="353"/>
      <c r="B95" s="354"/>
      <c r="C95" s="44">
        <v>2</v>
      </c>
      <c r="D95" s="45" t="s">
        <v>57</v>
      </c>
      <c r="E95" s="47">
        <f>+($L$81*$N$81)*C95</f>
        <v>4369164.8</v>
      </c>
      <c r="F95" s="47">
        <f t="shared" si="9"/>
        <v>436916.47999999998</v>
      </c>
      <c r="G95" s="46">
        <f t="shared" si="5"/>
        <v>69906.636799999993</v>
      </c>
      <c r="H95" s="47">
        <f t="shared" si="6"/>
        <v>4875987.9167999998</v>
      </c>
      <c r="I95" s="48">
        <f t="shared" si="7"/>
        <v>2763059.8195199994</v>
      </c>
      <c r="J95" s="48">
        <f t="shared" si="8"/>
        <v>2763059.8195199994</v>
      </c>
      <c r="K95" s="1"/>
      <c r="L95" s="1"/>
      <c r="M95" s="1"/>
      <c r="N95" s="1"/>
      <c r="O95" s="1"/>
    </row>
    <row r="96" spans="1:15" customFormat="1" ht="15" customHeight="1" x14ac:dyDescent="0.25">
      <c r="A96" s="355" t="s">
        <v>62</v>
      </c>
      <c r="B96" s="356"/>
      <c r="C96" s="49">
        <v>0</v>
      </c>
      <c r="D96" s="50" t="s">
        <v>54</v>
      </c>
      <c r="E96" s="52">
        <f>+($L$81*$M$81)*C96</f>
        <v>0</v>
      </c>
      <c r="F96" s="52">
        <f>+E96*8%</f>
        <v>0</v>
      </c>
      <c r="G96" s="51">
        <f t="shared" si="5"/>
        <v>0</v>
      </c>
      <c r="H96" s="52">
        <f t="shared" si="6"/>
        <v>0</v>
      </c>
      <c r="I96" s="53">
        <f t="shared" si="7"/>
        <v>0</v>
      </c>
      <c r="J96" s="53">
        <f t="shared" si="8"/>
        <v>0</v>
      </c>
      <c r="K96" s="1"/>
      <c r="L96" s="1"/>
      <c r="M96" s="1"/>
      <c r="N96" s="1"/>
      <c r="O96" s="1"/>
    </row>
    <row r="97" spans="1:15" customFormat="1" x14ac:dyDescent="0.25">
      <c r="A97" s="357"/>
      <c r="B97" s="358"/>
      <c r="C97" s="59">
        <v>3</v>
      </c>
      <c r="D97" s="60" t="s">
        <v>55</v>
      </c>
      <c r="E97" s="76">
        <f>+($L$81*$M$81)*C97</f>
        <v>9708652.8000000007</v>
      </c>
      <c r="F97" s="62">
        <f>+E97*0.1</f>
        <v>970865.28000000014</v>
      </c>
      <c r="G97" s="63">
        <f t="shared" si="5"/>
        <v>155338.44480000003</v>
      </c>
      <c r="H97" s="62">
        <f t="shared" si="6"/>
        <v>10834856.524800001</v>
      </c>
      <c r="I97" s="64">
        <f t="shared" si="7"/>
        <v>6139752.0307200002</v>
      </c>
      <c r="J97" s="64">
        <f t="shared" si="8"/>
        <v>6139752.0307200002</v>
      </c>
      <c r="K97" s="1"/>
      <c r="L97" s="1"/>
      <c r="M97" s="1"/>
      <c r="N97" s="1"/>
      <c r="O97" s="1"/>
    </row>
    <row r="98" spans="1:15" customFormat="1" x14ac:dyDescent="0.25">
      <c r="A98" s="357"/>
      <c r="B98" s="358"/>
      <c r="C98" s="59">
        <v>0</v>
      </c>
      <c r="D98" s="60" t="s">
        <v>56</v>
      </c>
      <c r="E98" s="63">
        <f>+($L$81*$N$81)*C98</f>
        <v>0</v>
      </c>
      <c r="F98" s="62">
        <f>+E98*8%</f>
        <v>0</v>
      </c>
      <c r="G98" s="63">
        <f t="shared" si="5"/>
        <v>0</v>
      </c>
      <c r="H98" s="62">
        <f t="shared" si="6"/>
        <v>0</v>
      </c>
      <c r="I98" s="64">
        <f t="shared" si="7"/>
        <v>0</v>
      </c>
      <c r="J98" s="64">
        <f t="shared" si="8"/>
        <v>0</v>
      </c>
      <c r="K98" s="1"/>
      <c r="L98" s="1"/>
      <c r="M98" s="1"/>
      <c r="N98" s="1"/>
      <c r="O98" s="1"/>
    </row>
    <row r="99" spans="1:15" customFormat="1" ht="15.75" thickBot="1" x14ac:dyDescent="0.3">
      <c r="A99" s="359"/>
      <c r="B99" s="360"/>
      <c r="C99" s="54">
        <v>3</v>
      </c>
      <c r="D99" s="55" t="s">
        <v>57</v>
      </c>
      <c r="E99" s="63">
        <f>+($L$81*$N$81)*C99</f>
        <v>6553747.1999999993</v>
      </c>
      <c r="F99" s="57">
        <f>+E99*0.1</f>
        <v>655374.72</v>
      </c>
      <c r="G99" s="56">
        <f t="shared" si="5"/>
        <v>104859.9552</v>
      </c>
      <c r="H99" s="57">
        <f t="shared" si="6"/>
        <v>7313981.8751999987</v>
      </c>
      <c r="I99" s="58">
        <f t="shared" si="7"/>
        <v>4144589.7292799992</v>
      </c>
      <c r="J99" s="58">
        <f t="shared" si="8"/>
        <v>4144589.7292799992</v>
      </c>
      <c r="K99" s="1"/>
      <c r="L99" s="1"/>
      <c r="M99" s="1"/>
      <c r="N99" s="1"/>
      <c r="O99" s="1"/>
    </row>
    <row r="100" spans="1:15" customFormat="1" ht="15" customHeight="1" x14ac:dyDescent="0.25">
      <c r="A100" s="351" t="s">
        <v>63</v>
      </c>
      <c r="B100" s="352"/>
      <c r="C100" s="30">
        <v>2</v>
      </c>
      <c r="D100" s="31" t="s">
        <v>54</v>
      </c>
      <c r="E100" s="32">
        <f>+($L$81*$M$81)*C100</f>
        <v>6472435.2000000002</v>
      </c>
      <c r="F100" s="32">
        <f>+E100*8%</f>
        <v>517794.81600000005</v>
      </c>
      <c r="G100" s="33">
        <f t="shared" si="5"/>
        <v>103558.9632</v>
      </c>
      <c r="H100" s="32">
        <f t="shared" si="6"/>
        <v>7093788.9791999999</v>
      </c>
      <c r="I100" s="34">
        <f t="shared" si="7"/>
        <v>4019813.7548799999</v>
      </c>
      <c r="J100" s="34">
        <f t="shared" si="8"/>
        <v>4019813.7548799999</v>
      </c>
      <c r="K100" s="1"/>
      <c r="L100" s="1"/>
      <c r="M100" s="1"/>
      <c r="N100" s="1"/>
      <c r="O100" s="1"/>
    </row>
    <row r="101" spans="1:15" customFormat="1" x14ac:dyDescent="0.25">
      <c r="A101" s="361"/>
      <c r="B101" s="362"/>
      <c r="C101" s="38">
        <v>3</v>
      </c>
      <c r="D101" s="39" t="s">
        <v>55</v>
      </c>
      <c r="E101" s="74">
        <f>+($L$81*$M$81)*C101</f>
        <v>9708652.8000000007</v>
      </c>
      <c r="F101" s="41">
        <f>+E101*0.1</f>
        <v>970865.28000000014</v>
      </c>
      <c r="G101" s="42">
        <f t="shared" si="5"/>
        <v>155338.44480000003</v>
      </c>
      <c r="H101" s="41">
        <f t="shared" si="6"/>
        <v>10834856.524800001</v>
      </c>
      <c r="I101" s="43">
        <f t="shared" si="7"/>
        <v>6139752.0307200002</v>
      </c>
      <c r="J101" s="43">
        <f t="shared" si="8"/>
        <v>6139752.0307200002</v>
      </c>
      <c r="K101" s="1"/>
      <c r="L101" s="1"/>
      <c r="M101" s="1"/>
      <c r="N101" s="1"/>
      <c r="O101" s="1"/>
    </row>
    <row r="102" spans="1:15" customFormat="1" x14ac:dyDescent="0.25">
      <c r="A102" s="361"/>
      <c r="B102" s="362"/>
      <c r="C102" s="38">
        <v>2</v>
      </c>
      <c r="D102" s="39" t="s">
        <v>56</v>
      </c>
      <c r="E102" s="42">
        <f>+($L$81*$N$81)*C102</f>
        <v>4369164.8</v>
      </c>
      <c r="F102" s="41">
        <f>+E102*8%</f>
        <v>349533.18400000001</v>
      </c>
      <c r="G102" s="42">
        <f t="shared" si="5"/>
        <v>69906.636799999993</v>
      </c>
      <c r="H102" s="41">
        <f t="shared" si="6"/>
        <v>4788604.6208000006</v>
      </c>
      <c r="I102" s="43">
        <f t="shared" si="7"/>
        <v>2713542.6184533336</v>
      </c>
      <c r="J102" s="43">
        <f t="shared" si="8"/>
        <v>2713542.6184533336</v>
      </c>
      <c r="K102" s="1"/>
      <c r="L102" s="1"/>
      <c r="M102" s="1"/>
      <c r="N102" s="1"/>
      <c r="O102" s="1"/>
    </row>
    <row r="103" spans="1:15" customFormat="1" ht="15.75" thickBot="1" x14ac:dyDescent="0.3">
      <c r="A103" s="353"/>
      <c r="B103" s="354"/>
      <c r="C103" s="44">
        <v>3</v>
      </c>
      <c r="D103" s="45" t="s">
        <v>57</v>
      </c>
      <c r="E103" s="42">
        <f>+($L$81*$N$81)*C103</f>
        <v>6553747.1999999993</v>
      </c>
      <c r="F103" s="47">
        <f>+E103*0.1</f>
        <v>655374.72</v>
      </c>
      <c r="G103" s="46">
        <f t="shared" si="5"/>
        <v>104859.9552</v>
      </c>
      <c r="H103" s="47">
        <f t="shared" si="6"/>
        <v>7313981.8751999987</v>
      </c>
      <c r="I103" s="48">
        <f t="shared" si="7"/>
        <v>4144589.7292799992</v>
      </c>
      <c r="J103" s="48">
        <f t="shared" si="8"/>
        <v>4144589.7292799992</v>
      </c>
      <c r="K103" s="1"/>
      <c r="L103" s="1"/>
      <c r="M103" s="1"/>
      <c r="N103" s="1"/>
      <c r="O103" s="1"/>
    </row>
    <row r="104" spans="1:15" customFormat="1" ht="15" customHeight="1" x14ac:dyDescent="0.25">
      <c r="A104" s="355" t="s">
        <v>64</v>
      </c>
      <c r="B104" s="356"/>
      <c r="C104" s="49">
        <v>1</v>
      </c>
      <c r="D104" s="50" t="s">
        <v>55</v>
      </c>
      <c r="E104" s="52">
        <f>+($L$81*$M$81)*C104</f>
        <v>3236217.6</v>
      </c>
      <c r="F104" s="52">
        <f>+E104*0.1</f>
        <v>323621.76000000001</v>
      </c>
      <c r="G104" s="51">
        <f t="shared" si="5"/>
        <v>51779.481599999999</v>
      </c>
      <c r="H104" s="52">
        <f t="shared" si="6"/>
        <v>3611618.8416000004</v>
      </c>
      <c r="I104" s="53">
        <f t="shared" si="7"/>
        <v>2046584.0102400004</v>
      </c>
      <c r="J104" s="53">
        <f t="shared" si="8"/>
        <v>2046584.0102400004</v>
      </c>
      <c r="K104" s="1"/>
      <c r="L104" s="1"/>
      <c r="M104" s="1"/>
      <c r="N104" s="1"/>
      <c r="O104" s="1"/>
    </row>
    <row r="105" spans="1:15" customFormat="1" ht="15.75" thickBot="1" x14ac:dyDescent="0.3">
      <c r="A105" s="359"/>
      <c r="B105" s="360"/>
      <c r="C105" s="54">
        <v>1</v>
      </c>
      <c r="D105" s="55" t="s">
        <v>57</v>
      </c>
      <c r="E105" s="63">
        <f>+($L$81*$N$81)*C105</f>
        <v>2184582.4</v>
      </c>
      <c r="F105" s="57">
        <f>+E105*0.1</f>
        <v>218458.23999999999</v>
      </c>
      <c r="G105" s="56">
        <f t="shared" si="5"/>
        <v>34953.318399999996</v>
      </c>
      <c r="H105" s="57">
        <f t="shared" si="6"/>
        <v>2437993.9583999999</v>
      </c>
      <c r="I105" s="58">
        <f t="shared" si="7"/>
        <v>1381529.9097599997</v>
      </c>
      <c r="J105" s="58">
        <f t="shared" si="8"/>
        <v>1381529.9097599997</v>
      </c>
      <c r="K105" s="1"/>
      <c r="L105" s="1"/>
      <c r="M105" s="1"/>
      <c r="N105" s="1"/>
      <c r="O105" s="1"/>
    </row>
    <row r="106" spans="1:15" customFormat="1" ht="15" customHeight="1" x14ac:dyDescent="0.25">
      <c r="A106" s="363" t="s">
        <v>65</v>
      </c>
      <c r="B106" s="364"/>
      <c r="C106" s="30">
        <v>3</v>
      </c>
      <c r="D106" s="31" t="s">
        <v>55</v>
      </c>
      <c r="E106" s="32">
        <f>+($L$81*$M$81)*C106</f>
        <v>9708652.8000000007</v>
      </c>
      <c r="F106" s="32">
        <f>+E106*0.1</f>
        <v>970865.28000000014</v>
      </c>
      <c r="G106" s="33">
        <f t="shared" si="5"/>
        <v>155338.44480000003</v>
      </c>
      <c r="H106" s="32">
        <f t="shared" si="6"/>
        <v>10834856.524800001</v>
      </c>
      <c r="I106" s="34">
        <f t="shared" si="7"/>
        <v>6139752.0307200002</v>
      </c>
      <c r="J106" s="34">
        <f t="shared" si="8"/>
        <v>6139752.0307200002</v>
      </c>
      <c r="K106" s="1"/>
      <c r="L106" s="1"/>
      <c r="M106" s="1"/>
      <c r="N106" s="1"/>
      <c r="O106" s="1"/>
    </row>
    <row r="107" spans="1:15" customFormat="1" ht="15.75" thickBot="1" x14ac:dyDescent="0.3">
      <c r="A107" s="365"/>
      <c r="B107" s="366"/>
      <c r="C107" s="44">
        <v>3</v>
      </c>
      <c r="D107" s="45" t="s">
        <v>57</v>
      </c>
      <c r="E107" s="47">
        <f>+($L$81*$N$81)*C107</f>
        <v>6553747.1999999993</v>
      </c>
      <c r="F107" s="47">
        <f>+E107*0.1</f>
        <v>655374.72</v>
      </c>
      <c r="G107" s="46">
        <f t="shared" si="5"/>
        <v>104859.9552</v>
      </c>
      <c r="H107" s="47">
        <f t="shared" si="6"/>
        <v>7313981.8751999987</v>
      </c>
      <c r="I107" s="48">
        <f t="shared" si="7"/>
        <v>4144589.7292799992</v>
      </c>
      <c r="J107" s="48">
        <f t="shared" si="8"/>
        <v>4144589.7292799992</v>
      </c>
      <c r="K107" s="1"/>
      <c r="L107" s="1"/>
      <c r="M107" s="1"/>
      <c r="N107" s="1"/>
      <c r="O107" s="1"/>
    </row>
    <row r="108" spans="1:15" customFormat="1" ht="18" thickBot="1" x14ac:dyDescent="0.45">
      <c r="A108" s="77"/>
      <c r="B108" s="78"/>
      <c r="C108" s="79"/>
      <c r="D108" s="79"/>
      <c r="E108" s="80"/>
      <c r="F108" s="80"/>
      <c r="G108" s="80"/>
      <c r="H108" s="69">
        <f>SUM(H84:H107)</f>
        <v>168654531.58400002</v>
      </c>
      <c r="I108" s="81">
        <f>SUM(I84:I107)</f>
        <v>95570901.230933324</v>
      </c>
      <c r="J108" s="82">
        <f>SUM(J84:J107)</f>
        <v>95570901.230933324</v>
      </c>
      <c r="K108" s="1"/>
      <c r="L108" s="1"/>
      <c r="M108" s="1"/>
      <c r="N108" s="1"/>
      <c r="O108" s="1"/>
    </row>
    <row r="109" spans="1:15" customFormat="1" ht="15.75" thickBot="1" x14ac:dyDescent="0.3">
      <c r="A109" s="5"/>
      <c r="B109" s="1"/>
      <c r="C109" s="1"/>
      <c r="D109" s="1"/>
      <c r="E109" s="1"/>
      <c r="F109" s="1"/>
      <c r="G109" s="1"/>
      <c r="H109" s="6"/>
      <c r="I109" s="1"/>
      <c r="J109" s="1"/>
      <c r="K109" s="1"/>
      <c r="L109" s="1"/>
      <c r="M109" s="1"/>
      <c r="N109" s="1"/>
      <c r="O109" s="1"/>
    </row>
    <row r="110" spans="1:15" customFormat="1" ht="19.5" thickBot="1" x14ac:dyDescent="0.35">
      <c r="A110" s="374" t="s">
        <v>197</v>
      </c>
      <c r="B110" s="375"/>
      <c r="C110" s="375"/>
      <c r="D110" s="375"/>
      <c r="E110" s="375"/>
      <c r="F110" s="375"/>
      <c r="G110" s="375"/>
      <c r="H110" s="376"/>
      <c r="I110" s="370">
        <v>2015</v>
      </c>
      <c r="J110" s="371"/>
      <c r="K110" s="1"/>
      <c r="L110" s="142">
        <v>2015</v>
      </c>
      <c r="M110" s="71" t="s">
        <v>51</v>
      </c>
      <c r="N110" s="71" t="s">
        <v>52</v>
      </c>
    </row>
    <row r="111" spans="1:15" customFormat="1" ht="45.75" thickBot="1" x14ac:dyDescent="0.3">
      <c r="A111" s="372" t="s">
        <v>44</v>
      </c>
      <c r="B111" s="373"/>
      <c r="C111" s="143" t="s">
        <v>45</v>
      </c>
      <c r="D111" s="21" t="s">
        <v>46</v>
      </c>
      <c r="E111" s="22" t="s">
        <v>47</v>
      </c>
      <c r="F111" s="23" t="s">
        <v>48</v>
      </c>
      <c r="G111" s="24" t="s">
        <v>49</v>
      </c>
      <c r="H111" s="23" t="s">
        <v>50</v>
      </c>
      <c r="I111" s="25">
        <f>G146</f>
        <v>31</v>
      </c>
      <c r="J111" s="26">
        <f>G146</f>
        <v>31</v>
      </c>
      <c r="K111" s="1"/>
      <c r="L111" s="72">
        <f>L54</f>
        <v>5800256.0000000009</v>
      </c>
      <c r="M111" s="73">
        <v>0.59699999999999998</v>
      </c>
      <c r="N111" s="73">
        <v>0.40300000000000002</v>
      </c>
      <c r="O111" s="73">
        <f>+M111+N111</f>
        <v>1</v>
      </c>
    </row>
    <row r="112" spans="1:15" customFormat="1" ht="15" customHeight="1" x14ac:dyDescent="0.25">
      <c r="A112" s="355" t="s">
        <v>196</v>
      </c>
      <c r="B112" s="356"/>
      <c r="C112" s="49">
        <v>2</v>
      </c>
      <c r="D112" s="50" t="s">
        <v>55</v>
      </c>
      <c r="E112" s="52">
        <f>+($L$111*$M$111)*C112</f>
        <v>6925505.6640000008</v>
      </c>
      <c r="F112" s="52">
        <f>+E112*0.1</f>
        <v>692550.56640000013</v>
      </c>
      <c r="G112" s="51">
        <f t="shared" ref="G112:G137" si="10">+(E112*10%)*16%</f>
        <v>110808.09062400002</v>
      </c>
      <c r="H112" s="52">
        <f t="shared" ref="H112:H137" si="11">+E112+F112+G112</f>
        <v>7728864.3210240006</v>
      </c>
      <c r="I112" s="53">
        <f t="shared" ref="I112:I138" si="12">(H112/30)*$I$111</f>
        <v>7986493.1317248</v>
      </c>
      <c r="J112" s="52">
        <f t="shared" ref="J112:J138" si="13">(H112/30)*$J$111</f>
        <v>7986493.1317248</v>
      </c>
      <c r="K112" s="1"/>
      <c r="L112" s="139"/>
      <c r="M112" s="140"/>
      <c r="N112" s="140"/>
      <c r="O112" s="140"/>
    </row>
    <row r="113" spans="1:15" customFormat="1" ht="15.75" thickBot="1" x14ac:dyDescent="0.3">
      <c r="A113" s="359"/>
      <c r="B113" s="360"/>
      <c r="C113" s="54">
        <v>2</v>
      </c>
      <c r="D113" s="55" t="s">
        <v>57</v>
      </c>
      <c r="E113" s="56">
        <f>+($L$111*$N$111)*C113</f>
        <v>4675006.3360000011</v>
      </c>
      <c r="F113" s="57">
        <f>+E113*0.1</f>
        <v>467500.63360000012</v>
      </c>
      <c r="G113" s="56">
        <f t="shared" si="10"/>
        <v>74800.101376000021</v>
      </c>
      <c r="H113" s="57">
        <f t="shared" si="11"/>
        <v>5217307.0709760012</v>
      </c>
      <c r="I113" s="58">
        <f t="shared" si="12"/>
        <v>5391217.3066752013</v>
      </c>
      <c r="J113" s="57">
        <f t="shared" si="13"/>
        <v>5391217.3066752013</v>
      </c>
      <c r="K113" s="1"/>
      <c r="L113" s="139"/>
      <c r="M113" s="140"/>
      <c r="N113" s="140"/>
      <c r="O113" s="140"/>
    </row>
    <row r="114" spans="1:15" customFormat="1" ht="15" customHeight="1" x14ac:dyDescent="0.25">
      <c r="A114" s="351" t="s">
        <v>53</v>
      </c>
      <c r="B114" s="352"/>
      <c r="C114" s="30">
        <v>8</v>
      </c>
      <c r="D114" s="31" t="s">
        <v>54</v>
      </c>
      <c r="E114" s="32">
        <f>+($L$111*$M$111)*C114</f>
        <v>27702022.656000003</v>
      </c>
      <c r="F114" s="32">
        <f>+E114*8%</f>
        <v>2216161.8124800003</v>
      </c>
      <c r="G114" s="33">
        <f t="shared" si="10"/>
        <v>443232.36249600007</v>
      </c>
      <c r="H114" s="32">
        <f t="shared" si="11"/>
        <v>30361416.830976002</v>
      </c>
      <c r="I114" s="34">
        <f t="shared" si="12"/>
        <v>31373464.0586752</v>
      </c>
      <c r="J114" s="32">
        <f t="shared" si="13"/>
        <v>31373464.0586752</v>
      </c>
      <c r="K114" s="1"/>
      <c r="L114" s="1"/>
      <c r="M114" s="1"/>
      <c r="N114" s="1"/>
      <c r="O114" s="1"/>
    </row>
    <row r="115" spans="1:15" customFormat="1" x14ac:dyDescent="0.25">
      <c r="A115" s="361"/>
      <c r="B115" s="362"/>
      <c r="C115" s="38">
        <v>1</v>
      </c>
      <c r="D115" s="39" t="s">
        <v>55</v>
      </c>
      <c r="E115" s="74">
        <f>+($L$111*$M$111)*C115</f>
        <v>3462752.8320000004</v>
      </c>
      <c r="F115" s="41">
        <f>+E115*0.1</f>
        <v>346275.28320000006</v>
      </c>
      <c r="G115" s="42">
        <f t="shared" si="10"/>
        <v>55404.045312000009</v>
      </c>
      <c r="H115" s="41">
        <f t="shared" si="11"/>
        <v>3864432.1605120003</v>
      </c>
      <c r="I115" s="43">
        <f t="shared" si="12"/>
        <v>3993246.5658624</v>
      </c>
      <c r="J115" s="41">
        <f t="shared" si="13"/>
        <v>3993246.5658624</v>
      </c>
      <c r="K115" s="1"/>
      <c r="L115" s="75"/>
      <c r="M115" s="1"/>
      <c r="N115" s="1"/>
      <c r="O115" s="1"/>
    </row>
    <row r="116" spans="1:15" customFormat="1" x14ac:dyDescent="0.25">
      <c r="A116" s="361"/>
      <c r="B116" s="362"/>
      <c r="C116" s="38">
        <v>0</v>
      </c>
      <c r="D116" s="39" t="s">
        <v>56</v>
      </c>
      <c r="E116" s="42">
        <f>+($L$111*$N$111)*C116</f>
        <v>0</v>
      </c>
      <c r="F116" s="41">
        <f>+E116*8%</f>
        <v>0</v>
      </c>
      <c r="G116" s="42">
        <f t="shared" si="10"/>
        <v>0</v>
      </c>
      <c r="H116" s="41">
        <f t="shared" si="11"/>
        <v>0</v>
      </c>
      <c r="I116" s="43">
        <f t="shared" si="12"/>
        <v>0</v>
      </c>
      <c r="J116" s="41">
        <f t="shared" si="13"/>
        <v>0</v>
      </c>
      <c r="K116" s="1"/>
      <c r="L116" s="1"/>
      <c r="M116" s="1"/>
      <c r="N116" s="1"/>
      <c r="O116" s="1"/>
    </row>
    <row r="117" spans="1:15" customFormat="1" ht="15.75" thickBot="1" x14ac:dyDescent="0.3">
      <c r="A117" s="353"/>
      <c r="B117" s="354"/>
      <c r="C117" s="44">
        <v>9</v>
      </c>
      <c r="D117" s="45" t="s">
        <v>57</v>
      </c>
      <c r="E117" s="42">
        <f>+($L$111*$N$111)*C117</f>
        <v>21037528.512000006</v>
      </c>
      <c r="F117" s="47">
        <f t="shared" ref="F117:F125" si="14">+E117*0.1</f>
        <v>2103752.8512000008</v>
      </c>
      <c r="G117" s="46">
        <f t="shared" si="10"/>
        <v>336600.45619200013</v>
      </c>
      <c r="H117" s="47">
        <f t="shared" si="11"/>
        <v>23477881.819392007</v>
      </c>
      <c r="I117" s="48">
        <f t="shared" si="12"/>
        <v>24260477.880038407</v>
      </c>
      <c r="J117" s="47">
        <f t="shared" si="13"/>
        <v>24260477.880038407</v>
      </c>
      <c r="K117" s="1"/>
      <c r="L117" s="1"/>
      <c r="M117" s="1"/>
      <c r="N117" s="1"/>
      <c r="O117" s="1"/>
    </row>
    <row r="118" spans="1:15" customFormat="1" ht="15" customHeight="1" x14ac:dyDescent="0.25">
      <c r="A118" s="355" t="s">
        <v>58</v>
      </c>
      <c r="B118" s="356"/>
      <c r="C118" s="49">
        <v>3</v>
      </c>
      <c r="D118" s="50" t="s">
        <v>55</v>
      </c>
      <c r="E118" s="52">
        <f>+($L$111*$M$81)*C118</f>
        <v>10388258.496000001</v>
      </c>
      <c r="F118" s="52">
        <f t="shared" si="14"/>
        <v>1038825.8496000002</v>
      </c>
      <c r="G118" s="51">
        <f t="shared" si="10"/>
        <v>166212.13593600004</v>
      </c>
      <c r="H118" s="52">
        <f t="shared" si="11"/>
        <v>11593296.481536001</v>
      </c>
      <c r="I118" s="53">
        <f t="shared" si="12"/>
        <v>11979739.697587201</v>
      </c>
      <c r="J118" s="52">
        <f t="shared" si="13"/>
        <v>11979739.697587201</v>
      </c>
      <c r="K118" s="1"/>
      <c r="L118" s="1"/>
      <c r="M118" s="1"/>
      <c r="N118" s="1"/>
      <c r="O118" s="1"/>
    </row>
    <row r="119" spans="1:15" customFormat="1" ht="15.75" thickBot="1" x14ac:dyDescent="0.3">
      <c r="A119" s="359"/>
      <c r="B119" s="360"/>
      <c r="C119" s="54">
        <v>3</v>
      </c>
      <c r="D119" s="55" t="s">
        <v>57</v>
      </c>
      <c r="E119" s="63">
        <f>+($L$81*$N$111)*C119</f>
        <v>6553747.1999999993</v>
      </c>
      <c r="F119" s="57">
        <f t="shared" si="14"/>
        <v>655374.72</v>
      </c>
      <c r="G119" s="56">
        <f t="shared" si="10"/>
        <v>104859.9552</v>
      </c>
      <c r="H119" s="57">
        <f t="shared" si="11"/>
        <v>7313981.8751999987</v>
      </c>
      <c r="I119" s="58">
        <f t="shared" si="12"/>
        <v>7557781.2710399982</v>
      </c>
      <c r="J119" s="57">
        <f t="shared" si="13"/>
        <v>7557781.2710399982</v>
      </c>
      <c r="K119" s="1"/>
      <c r="L119" s="1"/>
      <c r="M119" s="1"/>
      <c r="N119" s="1"/>
      <c r="O119" s="1"/>
    </row>
    <row r="120" spans="1:15" customFormat="1" ht="15" customHeight="1" x14ac:dyDescent="0.25">
      <c r="A120" s="351" t="s">
        <v>59</v>
      </c>
      <c r="B120" s="352"/>
      <c r="C120" s="30">
        <v>1</v>
      </c>
      <c r="D120" s="31" t="s">
        <v>55</v>
      </c>
      <c r="E120" s="32">
        <f>+($L$111*$M$111)*C120</f>
        <v>3462752.8320000004</v>
      </c>
      <c r="F120" s="32">
        <f t="shared" si="14"/>
        <v>346275.28320000006</v>
      </c>
      <c r="G120" s="33">
        <f t="shared" si="10"/>
        <v>55404.045312000009</v>
      </c>
      <c r="H120" s="32">
        <f t="shared" si="11"/>
        <v>3864432.1605120003</v>
      </c>
      <c r="I120" s="34">
        <f t="shared" si="12"/>
        <v>3993246.5658624</v>
      </c>
      <c r="J120" s="32">
        <f t="shared" si="13"/>
        <v>3993246.5658624</v>
      </c>
      <c r="K120" s="1"/>
      <c r="L120" s="1"/>
      <c r="M120" s="1"/>
      <c r="N120" s="1"/>
      <c r="O120" s="1"/>
    </row>
    <row r="121" spans="1:15" customFormat="1" ht="15.75" thickBot="1" x14ac:dyDescent="0.3">
      <c r="A121" s="353"/>
      <c r="B121" s="354"/>
      <c r="C121" s="44">
        <v>1</v>
      </c>
      <c r="D121" s="45" t="s">
        <v>57</v>
      </c>
      <c r="E121" s="47">
        <f>+($L$111*$N$111)*C121</f>
        <v>2337503.1680000005</v>
      </c>
      <c r="F121" s="47">
        <f t="shared" si="14"/>
        <v>233750.31680000006</v>
      </c>
      <c r="G121" s="46">
        <f t="shared" si="10"/>
        <v>37400.05068800001</v>
      </c>
      <c r="H121" s="47">
        <f t="shared" si="11"/>
        <v>2608653.5354880006</v>
      </c>
      <c r="I121" s="48">
        <f t="shared" si="12"/>
        <v>2695608.6533376006</v>
      </c>
      <c r="J121" s="47">
        <f t="shared" si="13"/>
        <v>2695608.6533376006</v>
      </c>
      <c r="K121" s="1"/>
      <c r="L121" s="1"/>
      <c r="M121" s="1"/>
      <c r="N121" s="1"/>
      <c r="O121" s="1"/>
    </row>
    <row r="122" spans="1:15" customFormat="1" ht="15" customHeight="1" x14ac:dyDescent="0.25">
      <c r="A122" s="355" t="s">
        <v>60</v>
      </c>
      <c r="B122" s="356"/>
      <c r="C122" s="49">
        <v>1</v>
      </c>
      <c r="D122" s="50" t="s">
        <v>55</v>
      </c>
      <c r="E122" s="52">
        <f>+($L$111*$M$111)*C122</f>
        <v>3462752.8320000004</v>
      </c>
      <c r="F122" s="52">
        <f t="shared" si="14"/>
        <v>346275.28320000006</v>
      </c>
      <c r="G122" s="51">
        <f t="shared" si="10"/>
        <v>55404.045312000009</v>
      </c>
      <c r="H122" s="52">
        <f t="shared" si="11"/>
        <v>3864432.1605120003</v>
      </c>
      <c r="I122" s="53">
        <f t="shared" si="12"/>
        <v>3993246.5658624</v>
      </c>
      <c r="J122" s="52">
        <f t="shared" si="13"/>
        <v>3993246.5658624</v>
      </c>
      <c r="K122" s="1"/>
      <c r="L122" s="1"/>
      <c r="M122" s="1"/>
      <c r="N122" s="1"/>
      <c r="O122" s="1"/>
    </row>
    <row r="123" spans="1:15" customFormat="1" ht="15.75" thickBot="1" x14ac:dyDescent="0.3">
      <c r="A123" s="359"/>
      <c r="B123" s="360"/>
      <c r="C123" s="54">
        <v>1</v>
      </c>
      <c r="D123" s="55" t="s">
        <v>57</v>
      </c>
      <c r="E123" s="63">
        <f>+($L$111*$N$111)*C123</f>
        <v>2337503.1680000005</v>
      </c>
      <c r="F123" s="57">
        <f t="shared" si="14"/>
        <v>233750.31680000006</v>
      </c>
      <c r="G123" s="56">
        <f t="shared" si="10"/>
        <v>37400.05068800001</v>
      </c>
      <c r="H123" s="57">
        <f t="shared" si="11"/>
        <v>2608653.5354880006</v>
      </c>
      <c r="I123" s="58">
        <f t="shared" si="12"/>
        <v>2695608.6533376006</v>
      </c>
      <c r="J123" s="57">
        <f t="shared" si="13"/>
        <v>2695608.6533376006</v>
      </c>
      <c r="K123" s="1"/>
      <c r="L123" s="1"/>
      <c r="M123" s="1"/>
      <c r="N123" s="1"/>
      <c r="O123" s="1"/>
    </row>
    <row r="124" spans="1:15" customFormat="1" ht="15" customHeight="1" x14ac:dyDescent="0.25">
      <c r="A124" s="351" t="s">
        <v>61</v>
      </c>
      <c r="B124" s="352"/>
      <c r="C124" s="30">
        <v>2</v>
      </c>
      <c r="D124" s="31" t="s">
        <v>55</v>
      </c>
      <c r="E124" s="32">
        <f>+($L$111*$M$111)*C124</f>
        <v>6925505.6640000008</v>
      </c>
      <c r="F124" s="32">
        <f t="shared" si="14"/>
        <v>692550.56640000013</v>
      </c>
      <c r="G124" s="33">
        <f t="shared" si="10"/>
        <v>110808.09062400002</v>
      </c>
      <c r="H124" s="32">
        <f t="shared" si="11"/>
        <v>7728864.3210240006</v>
      </c>
      <c r="I124" s="34">
        <f t="shared" si="12"/>
        <v>7986493.1317248</v>
      </c>
      <c r="J124" s="32">
        <f t="shared" si="13"/>
        <v>7986493.1317248</v>
      </c>
      <c r="K124" s="1"/>
      <c r="L124" s="1"/>
      <c r="M124" s="1"/>
      <c r="N124" s="1"/>
      <c r="O124" s="1"/>
    </row>
    <row r="125" spans="1:15" customFormat="1" ht="15.75" thickBot="1" x14ac:dyDescent="0.3">
      <c r="A125" s="353"/>
      <c r="B125" s="354"/>
      <c r="C125" s="44">
        <v>2</v>
      </c>
      <c r="D125" s="45" t="s">
        <v>57</v>
      </c>
      <c r="E125" s="47">
        <f>+($L$111*$N$111)*C125</f>
        <v>4675006.3360000011</v>
      </c>
      <c r="F125" s="47">
        <f t="shared" si="14"/>
        <v>467500.63360000012</v>
      </c>
      <c r="G125" s="46">
        <f t="shared" si="10"/>
        <v>74800.101376000021</v>
      </c>
      <c r="H125" s="47">
        <f t="shared" si="11"/>
        <v>5217307.0709760012</v>
      </c>
      <c r="I125" s="48">
        <f t="shared" si="12"/>
        <v>5391217.3066752013</v>
      </c>
      <c r="J125" s="47">
        <f t="shared" si="13"/>
        <v>5391217.3066752013</v>
      </c>
      <c r="K125" s="1"/>
      <c r="L125" s="1"/>
      <c r="M125" s="1"/>
      <c r="N125" s="1"/>
      <c r="O125" s="1"/>
    </row>
    <row r="126" spans="1:15" customFormat="1" ht="15" customHeight="1" x14ac:dyDescent="0.25">
      <c r="A126" s="355" t="s">
        <v>62</v>
      </c>
      <c r="B126" s="356"/>
      <c r="C126" s="49">
        <v>0</v>
      </c>
      <c r="D126" s="50" t="s">
        <v>54</v>
      </c>
      <c r="E126" s="52">
        <f>+($L$111*$M$111)*C126</f>
        <v>0</v>
      </c>
      <c r="F126" s="52">
        <f>+E126*8%</f>
        <v>0</v>
      </c>
      <c r="G126" s="51">
        <f t="shared" si="10"/>
        <v>0</v>
      </c>
      <c r="H126" s="52">
        <f t="shared" si="11"/>
        <v>0</v>
      </c>
      <c r="I126" s="53">
        <f t="shared" si="12"/>
        <v>0</v>
      </c>
      <c r="J126" s="52">
        <f t="shared" si="13"/>
        <v>0</v>
      </c>
      <c r="K126" s="1"/>
      <c r="L126" s="1"/>
      <c r="M126" s="1"/>
      <c r="N126" s="1"/>
      <c r="O126" s="1"/>
    </row>
    <row r="127" spans="1:15" customFormat="1" x14ac:dyDescent="0.25">
      <c r="A127" s="357"/>
      <c r="B127" s="358"/>
      <c r="C127" s="59">
        <v>3</v>
      </c>
      <c r="D127" s="60" t="s">
        <v>55</v>
      </c>
      <c r="E127" s="76">
        <f>+($L$111*$M$111)*C127</f>
        <v>10388258.496000001</v>
      </c>
      <c r="F127" s="62">
        <f>+E127*0.1</f>
        <v>1038825.8496000002</v>
      </c>
      <c r="G127" s="63">
        <f t="shared" si="10"/>
        <v>166212.13593600004</v>
      </c>
      <c r="H127" s="62">
        <f t="shared" si="11"/>
        <v>11593296.481536001</v>
      </c>
      <c r="I127" s="64">
        <f t="shared" si="12"/>
        <v>11979739.697587201</v>
      </c>
      <c r="J127" s="62">
        <f t="shared" si="13"/>
        <v>11979739.697587201</v>
      </c>
      <c r="K127" s="1"/>
      <c r="L127" s="1"/>
      <c r="M127" s="1"/>
      <c r="N127" s="1"/>
      <c r="O127" s="1"/>
    </row>
    <row r="128" spans="1:15" customFormat="1" x14ac:dyDescent="0.25">
      <c r="A128" s="357"/>
      <c r="B128" s="358"/>
      <c r="C128" s="59">
        <v>0</v>
      </c>
      <c r="D128" s="60" t="s">
        <v>56</v>
      </c>
      <c r="E128" s="63">
        <f>+($L$111*$N$111)*C128</f>
        <v>0</v>
      </c>
      <c r="F128" s="62">
        <f>+E128*8%</f>
        <v>0</v>
      </c>
      <c r="G128" s="63">
        <f t="shared" si="10"/>
        <v>0</v>
      </c>
      <c r="H128" s="62">
        <f t="shared" si="11"/>
        <v>0</v>
      </c>
      <c r="I128" s="64">
        <f t="shared" si="12"/>
        <v>0</v>
      </c>
      <c r="J128" s="62">
        <f t="shared" si="13"/>
        <v>0</v>
      </c>
      <c r="K128" s="1"/>
      <c r="L128" s="1"/>
      <c r="M128" s="1"/>
      <c r="N128" s="1"/>
      <c r="O128" s="1"/>
    </row>
    <row r="129" spans="1:10" customFormat="1" ht="15.75" thickBot="1" x14ac:dyDescent="0.3">
      <c r="A129" s="359"/>
      <c r="B129" s="360"/>
      <c r="C129" s="54">
        <v>3</v>
      </c>
      <c r="D129" s="55" t="s">
        <v>57</v>
      </c>
      <c r="E129" s="63">
        <f>+($L$111*$N$111)*C129</f>
        <v>7012509.5040000016</v>
      </c>
      <c r="F129" s="57">
        <f>+E129*0.1</f>
        <v>701250.95040000021</v>
      </c>
      <c r="G129" s="56">
        <f t="shared" si="10"/>
        <v>112200.15206400004</v>
      </c>
      <c r="H129" s="57">
        <f t="shared" si="11"/>
        <v>7825960.6064640023</v>
      </c>
      <c r="I129" s="58">
        <f t="shared" si="12"/>
        <v>8086825.9600128029</v>
      </c>
      <c r="J129" s="57">
        <f t="shared" si="13"/>
        <v>8086825.9600128029</v>
      </c>
    </row>
    <row r="130" spans="1:10" customFormat="1" ht="15" customHeight="1" x14ac:dyDescent="0.25">
      <c r="A130" s="351" t="s">
        <v>63</v>
      </c>
      <c r="B130" s="352"/>
      <c r="C130" s="30">
        <v>2</v>
      </c>
      <c r="D130" s="31" t="s">
        <v>54</v>
      </c>
      <c r="E130" s="32">
        <f>+($L$111*$M$111)*C130</f>
        <v>6925505.6640000008</v>
      </c>
      <c r="F130" s="32">
        <f>+E130*8%</f>
        <v>554040.45312000008</v>
      </c>
      <c r="G130" s="33">
        <f t="shared" si="10"/>
        <v>110808.09062400002</v>
      </c>
      <c r="H130" s="32">
        <f t="shared" si="11"/>
        <v>7590354.2077440005</v>
      </c>
      <c r="I130" s="34">
        <f t="shared" si="12"/>
        <v>7843366.0146687999</v>
      </c>
      <c r="J130" s="32">
        <f t="shared" si="13"/>
        <v>7843366.0146687999</v>
      </c>
    </row>
    <row r="131" spans="1:10" customFormat="1" x14ac:dyDescent="0.25">
      <c r="A131" s="361"/>
      <c r="B131" s="362"/>
      <c r="C131" s="38">
        <v>3</v>
      </c>
      <c r="D131" s="39" t="s">
        <v>55</v>
      </c>
      <c r="E131" s="74">
        <f>+($L$111*$M$111)*C131</f>
        <v>10388258.496000001</v>
      </c>
      <c r="F131" s="41">
        <f>+E131*0.1</f>
        <v>1038825.8496000002</v>
      </c>
      <c r="G131" s="42">
        <f t="shared" si="10"/>
        <v>166212.13593600004</v>
      </c>
      <c r="H131" s="41">
        <f t="shared" si="11"/>
        <v>11593296.481536001</v>
      </c>
      <c r="I131" s="43">
        <f t="shared" si="12"/>
        <v>11979739.697587201</v>
      </c>
      <c r="J131" s="41">
        <f t="shared" si="13"/>
        <v>11979739.697587201</v>
      </c>
    </row>
    <row r="132" spans="1:10" customFormat="1" x14ac:dyDescent="0.25">
      <c r="A132" s="361"/>
      <c r="B132" s="362"/>
      <c r="C132" s="38">
        <v>2</v>
      </c>
      <c r="D132" s="39" t="s">
        <v>56</v>
      </c>
      <c r="E132" s="42">
        <f>+($L$111*$N$111)*C132</f>
        <v>4675006.3360000011</v>
      </c>
      <c r="F132" s="41">
        <f>+E132*8%</f>
        <v>374000.50688000012</v>
      </c>
      <c r="G132" s="42">
        <f t="shared" si="10"/>
        <v>74800.101376000021</v>
      </c>
      <c r="H132" s="41">
        <f t="shared" si="11"/>
        <v>5123806.9442560012</v>
      </c>
      <c r="I132" s="43">
        <f t="shared" si="12"/>
        <v>5294600.5090645347</v>
      </c>
      <c r="J132" s="41">
        <f t="shared" si="13"/>
        <v>5294600.5090645347</v>
      </c>
    </row>
    <row r="133" spans="1:10" customFormat="1" ht="15.75" thickBot="1" x14ac:dyDescent="0.3">
      <c r="A133" s="353"/>
      <c r="B133" s="354"/>
      <c r="C133" s="44">
        <v>3</v>
      </c>
      <c r="D133" s="45" t="s">
        <v>57</v>
      </c>
      <c r="E133" s="42">
        <f>+($L$111*$N$111)*C133</f>
        <v>7012509.5040000016</v>
      </c>
      <c r="F133" s="47">
        <f>+E133*0.1</f>
        <v>701250.95040000021</v>
      </c>
      <c r="G133" s="46">
        <f t="shared" si="10"/>
        <v>112200.15206400004</v>
      </c>
      <c r="H133" s="47">
        <f t="shared" si="11"/>
        <v>7825960.6064640023</v>
      </c>
      <c r="I133" s="48">
        <f t="shared" si="12"/>
        <v>8086825.9600128029</v>
      </c>
      <c r="J133" s="47">
        <f t="shared" si="13"/>
        <v>8086825.9600128029</v>
      </c>
    </row>
    <row r="134" spans="1:10" customFormat="1" ht="15" customHeight="1" x14ac:dyDescent="0.25">
      <c r="A134" s="355" t="s">
        <v>64</v>
      </c>
      <c r="B134" s="356"/>
      <c r="C134" s="49">
        <v>1</v>
      </c>
      <c r="D134" s="50" t="s">
        <v>55</v>
      </c>
      <c r="E134" s="52">
        <f>+($L$111*$M$111)*C134</f>
        <v>3462752.8320000004</v>
      </c>
      <c r="F134" s="52">
        <f>+E134*0.1</f>
        <v>346275.28320000006</v>
      </c>
      <c r="G134" s="51">
        <f t="shared" si="10"/>
        <v>55404.045312000009</v>
      </c>
      <c r="H134" s="52">
        <f t="shared" si="11"/>
        <v>3864432.1605120003</v>
      </c>
      <c r="I134" s="53">
        <f t="shared" si="12"/>
        <v>3993246.5658624</v>
      </c>
      <c r="J134" s="52">
        <f t="shared" si="13"/>
        <v>3993246.5658624</v>
      </c>
    </row>
    <row r="135" spans="1:10" customFormat="1" ht="15.75" thickBot="1" x14ac:dyDescent="0.3">
      <c r="A135" s="359"/>
      <c r="B135" s="360"/>
      <c r="C135" s="54">
        <v>1</v>
      </c>
      <c r="D135" s="55" t="s">
        <v>57</v>
      </c>
      <c r="E135" s="63">
        <f>+($L$111*$N$111)*C135</f>
        <v>2337503.1680000005</v>
      </c>
      <c r="F135" s="57">
        <f>+E135*0.1</f>
        <v>233750.31680000006</v>
      </c>
      <c r="G135" s="56">
        <f t="shared" si="10"/>
        <v>37400.05068800001</v>
      </c>
      <c r="H135" s="57">
        <f t="shared" si="11"/>
        <v>2608653.5354880006</v>
      </c>
      <c r="I135" s="58">
        <f t="shared" si="12"/>
        <v>2695608.6533376006</v>
      </c>
      <c r="J135" s="57">
        <f t="shared" si="13"/>
        <v>2695608.6533376006</v>
      </c>
    </row>
    <row r="136" spans="1:10" customFormat="1" ht="15" customHeight="1" x14ac:dyDescent="0.25">
      <c r="A136" s="363" t="s">
        <v>65</v>
      </c>
      <c r="B136" s="364"/>
      <c r="C136" s="30">
        <v>3</v>
      </c>
      <c r="D136" s="31" t="s">
        <v>55</v>
      </c>
      <c r="E136" s="32">
        <f>+($L$111*$M$111)*C136</f>
        <v>10388258.496000001</v>
      </c>
      <c r="F136" s="32">
        <f>+E136*0.1</f>
        <v>1038825.8496000002</v>
      </c>
      <c r="G136" s="33">
        <f t="shared" si="10"/>
        <v>166212.13593600004</v>
      </c>
      <c r="H136" s="32">
        <f t="shared" si="11"/>
        <v>11593296.481536001</v>
      </c>
      <c r="I136" s="34">
        <f t="shared" si="12"/>
        <v>11979739.697587201</v>
      </c>
      <c r="J136" s="32">
        <f t="shared" si="13"/>
        <v>11979739.697587201</v>
      </c>
    </row>
    <row r="137" spans="1:10" customFormat="1" ht="15.75" thickBot="1" x14ac:dyDescent="0.3">
      <c r="A137" s="365"/>
      <c r="B137" s="366"/>
      <c r="C137" s="44">
        <v>3</v>
      </c>
      <c r="D137" s="45" t="s">
        <v>57</v>
      </c>
      <c r="E137" s="47">
        <f>+($L$111*$N$111)*C137</f>
        <v>7012509.5040000016</v>
      </c>
      <c r="F137" s="47">
        <f>+E137*0.1</f>
        <v>701250.95040000021</v>
      </c>
      <c r="G137" s="46">
        <f t="shared" si="10"/>
        <v>112200.15206400004</v>
      </c>
      <c r="H137" s="47">
        <f t="shared" si="11"/>
        <v>7825960.6064640023</v>
      </c>
      <c r="I137" s="48">
        <f t="shared" si="12"/>
        <v>8086825.9600128029</v>
      </c>
      <c r="J137" s="47">
        <f t="shared" si="13"/>
        <v>8086825.9600128029</v>
      </c>
    </row>
    <row r="138" spans="1:10" customFormat="1" ht="18" thickBot="1" x14ac:dyDescent="0.45">
      <c r="A138" s="77"/>
      <c r="B138" s="78"/>
      <c r="C138" s="79"/>
      <c r="D138" s="79"/>
      <c r="E138" s="80"/>
      <c r="F138" s="80"/>
      <c r="G138" s="80"/>
      <c r="H138" s="69">
        <f>SUM(H114:H137)</f>
        <v>179948370.06361604</v>
      </c>
      <c r="I138" s="70">
        <f t="shared" si="12"/>
        <v>185946649.06573659</v>
      </c>
      <c r="J138" s="69">
        <f t="shared" si="13"/>
        <v>185946649.06573659</v>
      </c>
    </row>
    <row r="139" spans="1:10" customFormat="1" ht="15.75" thickBot="1" x14ac:dyDescent="0.3">
      <c r="A139" s="83"/>
      <c r="B139" s="1"/>
      <c r="E139" s="84"/>
      <c r="F139" s="84"/>
      <c r="G139" s="1"/>
      <c r="H139" s="6"/>
      <c r="I139" s="1"/>
      <c r="J139" s="1"/>
    </row>
    <row r="140" spans="1:10" customFormat="1" ht="15.75" thickBot="1" x14ac:dyDescent="0.3">
      <c r="A140" s="367" t="s">
        <v>67</v>
      </c>
      <c r="B140" s="368"/>
      <c r="C140" s="368"/>
      <c r="D140" s="368"/>
      <c r="E140" s="368"/>
      <c r="F140" s="369"/>
      <c r="G140" s="86" t="s">
        <v>68</v>
      </c>
      <c r="H140" s="87" t="s">
        <v>69</v>
      </c>
      <c r="I140" s="1"/>
      <c r="J140" s="1"/>
    </row>
    <row r="141" spans="1:10" customFormat="1" ht="15" customHeight="1" x14ac:dyDescent="0.25">
      <c r="A141" s="459" t="s">
        <v>198</v>
      </c>
      <c r="B141" s="460"/>
      <c r="C141" s="460"/>
      <c r="D141" s="460"/>
      <c r="E141" s="460"/>
      <c r="F141" s="460"/>
      <c r="G141" s="460"/>
      <c r="H141" s="461"/>
      <c r="I141" s="1"/>
      <c r="J141" s="1"/>
    </row>
    <row r="142" spans="1:10" customFormat="1" ht="15.75" customHeight="1" thickBot="1" x14ac:dyDescent="0.3">
      <c r="A142" s="339" t="s">
        <v>199</v>
      </c>
      <c r="B142" s="340"/>
      <c r="C142" s="340"/>
      <c r="D142" s="340"/>
      <c r="E142" s="340"/>
      <c r="F142" s="341"/>
      <c r="G142" s="88">
        <v>29</v>
      </c>
      <c r="H142" s="89">
        <f>I78</f>
        <v>229838512.01531738</v>
      </c>
      <c r="I142" s="1"/>
      <c r="J142" s="1"/>
    </row>
    <row r="143" spans="1:10" customFormat="1" ht="15.75" customHeight="1" thickBot="1" x14ac:dyDescent="0.3">
      <c r="A143" s="330" t="s">
        <v>73</v>
      </c>
      <c r="B143" s="331"/>
      <c r="C143" s="331"/>
      <c r="D143" s="331"/>
      <c r="E143" s="331"/>
      <c r="F143" s="332"/>
      <c r="G143" s="92">
        <f>SUM(G142:G142)</f>
        <v>29</v>
      </c>
      <c r="H143" s="93">
        <f>SUM(H142:H142)</f>
        <v>229838512.01531738</v>
      </c>
      <c r="I143" s="1"/>
      <c r="J143" s="1"/>
    </row>
    <row r="144" spans="1:10" customFormat="1" ht="15.75" customHeight="1" thickBot="1" x14ac:dyDescent="0.3">
      <c r="A144" s="462" t="s">
        <v>200</v>
      </c>
      <c r="B144" s="463"/>
      <c r="C144" s="463"/>
      <c r="D144" s="463"/>
      <c r="E144" s="463"/>
      <c r="F144" s="463"/>
      <c r="G144" s="463"/>
      <c r="H144" s="464"/>
      <c r="I144" s="1"/>
      <c r="J144" s="1"/>
    </row>
    <row r="145" spans="1:11" customFormat="1" ht="15" customHeight="1" x14ac:dyDescent="0.25">
      <c r="A145" s="327" t="s">
        <v>201</v>
      </c>
      <c r="B145" s="328"/>
      <c r="C145" s="328"/>
      <c r="D145" s="328"/>
      <c r="E145" s="328"/>
      <c r="F145" s="329"/>
      <c r="G145" s="88">
        <v>17</v>
      </c>
      <c r="H145" s="94">
        <f>I108</f>
        <v>95570901.230933324</v>
      </c>
      <c r="I145" s="1"/>
      <c r="J145" s="1"/>
      <c r="K145" s="1"/>
    </row>
    <row r="146" spans="1:11" customFormat="1" ht="15.75" customHeight="1" thickBot="1" x14ac:dyDescent="0.3">
      <c r="A146" s="327" t="s">
        <v>202</v>
      </c>
      <c r="B146" s="328"/>
      <c r="C146" s="328"/>
      <c r="D146" s="328"/>
      <c r="E146" s="328"/>
      <c r="F146" s="329"/>
      <c r="G146" s="90">
        <v>31</v>
      </c>
      <c r="H146" s="95">
        <f>I138</f>
        <v>185946649.06573659</v>
      </c>
      <c r="I146" s="1"/>
      <c r="J146" s="1"/>
      <c r="K146" s="1"/>
    </row>
    <row r="147" spans="1:11" customFormat="1" ht="15.75" customHeight="1" thickBot="1" x14ac:dyDescent="0.3">
      <c r="A147" s="330" t="s">
        <v>73</v>
      </c>
      <c r="B147" s="331"/>
      <c r="C147" s="331"/>
      <c r="D147" s="331"/>
      <c r="E147" s="331"/>
      <c r="F147" s="332"/>
      <c r="G147" s="92">
        <f>SUM(G145:G146)</f>
        <v>48</v>
      </c>
      <c r="H147" s="93">
        <f>SUM(H145:H146)</f>
        <v>281517550.2966699</v>
      </c>
      <c r="I147" s="1"/>
      <c r="J147" s="1"/>
      <c r="K147" s="1"/>
    </row>
    <row r="148" spans="1:11" customFormat="1" ht="15.75" customHeight="1" thickBot="1" x14ac:dyDescent="0.3">
      <c r="A148" s="345" t="s">
        <v>203</v>
      </c>
      <c r="B148" s="346"/>
      <c r="C148" s="346"/>
      <c r="D148" s="346"/>
      <c r="E148" s="346"/>
      <c r="F148" s="346"/>
      <c r="G148" s="346"/>
      <c r="H148" s="347"/>
      <c r="I148" s="1"/>
      <c r="J148" s="1"/>
      <c r="K148" s="1"/>
    </row>
    <row r="149" spans="1:11" customFormat="1" ht="15.75" customHeight="1" thickBot="1" x14ac:dyDescent="0.3">
      <c r="A149" s="327" t="s">
        <v>204</v>
      </c>
      <c r="B149" s="328"/>
      <c r="C149" s="328"/>
      <c r="D149" s="328"/>
      <c r="E149" s="328"/>
      <c r="F149" s="329"/>
      <c r="G149" s="144" t="s">
        <v>205</v>
      </c>
      <c r="H149" s="145">
        <v>92000000</v>
      </c>
      <c r="I149" s="1"/>
      <c r="J149" s="1"/>
      <c r="K149" s="1"/>
    </row>
    <row r="150" spans="1:11" customFormat="1" ht="15.75" thickBot="1" x14ac:dyDescent="0.3">
      <c r="A150" s="157"/>
      <c r="B150" s="158"/>
      <c r="C150" s="158"/>
      <c r="D150" s="158"/>
      <c r="E150" s="158"/>
      <c r="F150" s="159"/>
      <c r="G150" s="146"/>
      <c r="H150" s="93">
        <f>SUM(H149)</f>
        <v>92000000</v>
      </c>
      <c r="I150" s="1"/>
      <c r="J150" s="1"/>
      <c r="K150" s="1"/>
    </row>
    <row r="151" spans="1:11" customFormat="1" ht="15.75" customHeight="1" thickBot="1" x14ac:dyDescent="0.3">
      <c r="A151" s="320" t="s">
        <v>81</v>
      </c>
      <c r="B151" s="321"/>
      <c r="C151" s="321"/>
      <c r="D151" s="321"/>
      <c r="E151" s="321"/>
      <c r="F151" s="322"/>
      <c r="G151" s="504">
        <f>H143+H147+H150</f>
        <v>603356062.31198728</v>
      </c>
      <c r="H151" s="505"/>
      <c r="I151" s="96"/>
      <c r="J151" s="96"/>
      <c r="K151" s="96"/>
    </row>
    <row r="152" spans="1:11" customFormat="1" ht="15.75" customHeight="1" thickBot="1" x14ac:dyDescent="0.3">
      <c r="A152" s="320" t="s">
        <v>83</v>
      </c>
      <c r="B152" s="321"/>
      <c r="C152" s="321"/>
      <c r="D152" s="321"/>
      <c r="E152" s="321"/>
      <c r="F152" s="322"/>
      <c r="G152" s="335"/>
      <c r="H152" s="324"/>
      <c r="I152" s="1"/>
      <c r="J152" s="1"/>
      <c r="K152" s="1"/>
    </row>
    <row r="153" spans="1:11" customFormat="1" ht="15.75" customHeight="1" thickBot="1" x14ac:dyDescent="0.3">
      <c r="A153" s="320" t="s">
        <v>84</v>
      </c>
      <c r="B153" s="321"/>
      <c r="C153" s="321"/>
      <c r="D153" s="321"/>
      <c r="E153" s="321"/>
      <c r="F153" s="322"/>
      <c r="G153" s="323">
        <f>SUM(G151:H152)</f>
        <v>603356062.31198728</v>
      </c>
      <c r="H153" s="324"/>
      <c r="I153" s="1"/>
      <c r="J153" s="1"/>
      <c r="K153" s="1"/>
    </row>
    <row r="154" spans="1:11" customFormat="1" ht="17.25" x14ac:dyDescent="0.4">
      <c r="A154" s="83"/>
      <c r="B154" s="1"/>
      <c r="E154" s="151"/>
      <c r="F154" s="151"/>
      <c r="G154" s="151"/>
      <c r="H154" s="85"/>
      <c r="I154" s="1"/>
      <c r="J154" s="1"/>
      <c r="K154" s="1"/>
    </row>
    <row r="155" spans="1:11" customFormat="1" x14ac:dyDescent="0.25">
      <c r="A155" s="257" t="s">
        <v>85</v>
      </c>
      <c r="B155" s="258"/>
      <c r="C155" s="258"/>
      <c r="D155" s="258"/>
      <c r="E155" s="258"/>
      <c r="F155" s="258"/>
      <c r="G155" s="258"/>
      <c r="H155" s="259"/>
      <c r="I155" s="1"/>
      <c r="J155" s="1"/>
      <c r="K155" s="1"/>
    </row>
    <row r="156" spans="1:11" customFormat="1" x14ac:dyDescent="0.25">
      <c r="A156" s="276" t="s">
        <v>206</v>
      </c>
      <c r="B156" s="240"/>
      <c r="C156" s="240"/>
      <c r="D156" s="240"/>
      <c r="E156" s="240"/>
      <c r="F156" s="240"/>
      <c r="G156" s="240"/>
      <c r="H156" s="241"/>
      <c r="I156" s="1"/>
      <c r="J156" s="1"/>
      <c r="K156" s="1"/>
    </row>
    <row r="157" spans="1:11" customFormat="1" ht="15.75" x14ac:dyDescent="0.25">
      <c r="A157" s="97"/>
      <c r="B157" s="98"/>
      <c r="C157" s="99"/>
      <c r="D157" s="99"/>
      <c r="E157" s="99"/>
      <c r="F157" s="99"/>
      <c r="G157" s="99"/>
      <c r="H157" s="100"/>
      <c r="I157" s="1"/>
      <c r="J157" s="1"/>
      <c r="K157" s="1"/>
    </row>
    <row r="158" spans="1:11" customFormat="1" x14ac:dyDescent="0.25">
      <c r="A158" s="257" t="s">
        <v>207</v>
      </c>
      <c r="B158" s="258"/>
      <c r="C158" s="258"/>
      <c r="D158" s="258"/>
      <c r="E158" s="258"/>
      <c r="F158" s="258"/>
      <c r="G158" s="258"/>
      <c r="H158" s="259"/>
      <c r="I158" s="1"/>
      <c r="J158" s="1"/>
      <c r="K158" s="1"/>
    </row>
    <row r="159" spans="1:11" customFormat="1" ht="30" customHeight="1" x14ac:dyDescent="0.25">
      <c r="A159" s="167" t="s">
        <v>208</v>
      </c>
      <c r="B159" s="255" t="s">
        <v>88</v>
      </c>
      <c r="C159" s="255"/>
      <c r="D159" s="255"/>
      <c r="E159" s="255"/>
      <c r="F159" s="255"/>
      <c r="G159" s="255"/>
      <c r="H159" s="256"/>
      <c r="I159" s="1"/>
      <c r="J159" s="1"/>
      <c r="K159" s="1"/>
    </row>
    <row r="160" spans="1:11" customFormat="1" ht="15.75" thickBot="1" x14ac:dyDescent="0.3">
      <c r="A160" s="172"/>
      <c r="B160" s="307"/>
      <c r="C160" s="307"/>
      <c r="D160" s="307"/>
      <c r="E160" s="307"/>
      <c r="F160" s="307"/>
      <c r="G160" s="307"/>
      <c r="H160" s="326"/>
      <c r="I160" s="1"/>
      <c r="J160" s="1"/>
      <c r="K160" s="1"/>
    </row>
    <row r="161" spans="1:8" customFormat="1" x14ac:dyDescent="0.25">
      <c r="A161" s="514" t="s">
        <v>209</v>
      </c>
      <c r="B161" s="515"/>
      <c r="C161" s="515"/>
      <c r="D161" s="515"/>
      <c r="E161" s="515"/>
      <c r="F161" s="515"/>
      <c r="G161" s="515"/>
      <c r="H161" s="516"/>
    </row>
    <row r="162" spans="1:8" customFormat="1" ht="34.5" customHeight="1" x14ac:dyDescent="0.25">
      <c r="A162" s="167" t="s">
        <v>92</v>
      </c>
      <c r="B162" s="303" t="s">
        <v>210</v>
      </c>
      <c r="C162" s="240"/>
      <c r="D162" s="240"/>
      <c r="E162" s="240"/>
      <c r="F162" s="240"/>
      <c r="G162" s="240"/>
      <c r="H162" s="241"/>
    </row>
    <row r="163" spans="1:8" customFormat="1" x14ac:dyDescent="0.25">
      <c r="A163" s="167" t="s">
        <v>98</v>
      </c>
      <c r="B163" s="304" t="s">
        <v>211</v>
      </c>
      <c r="C163" s="305"/>
      <c r="D163" s="305"/>
      <c r="E163" s="305"/>
      <c r="F163" s="305"/>
      <c r="G163" s="305"/>
      <c r="H163" s="444"/>
    </row>
    <row r="164" spans="1:8" customFormat="1" x14ac:dyDescent="0.25">
      <c r="A164" s="167" t="s">
        <v>102</v>
      </c>
      <c r="B164" s="304" t="s">
        <v>212</v>
      </c>
      <c r="C164" s="305"/>
      <c r="D164" s="305"/>
      <c r="E164" s="305"/>
      <c r="F164" s="305"/>
      <c r="G164" s="305"/>
      <c r="H164" s="444"/>
    </row>
    <row r="165" spans="1:8" customFormat="1" x14ac:dyDescent="0.25">
      <c r="A165" s="506" t="s">
        <v>213</v>
      </c>
      <c r="B165" s="507"/>
      <c r="C165" s="507"/>
      <c r="D165" s="507"/>
      <c r="E165" s="507"/>
      <c r="F165" s="507"/>
      <c r="G165" s="507"/>
      <c r="H165" s="508"/>
    </row>
    <row r="166" spans="1:8" customFormat="1" x14ac:dyDescent="0.25">
      <c r="A166" s="253" t="s">
        <v>214</v>
      </c>
      <c r="B166" s="254"/>
      <c r="C166" s="254"/>
      <c r="D166" s="254"/>
      <c r="E166" s="254"/>
      <c r="F166" s="254"/>
      <c r="G166" s="254"/>
      <c r="H166" s="509"/>
    </row>
    <row r="167" spans="1:8" customFormat="1" x14ac:dyDescent="0.25">
      <c r="A167" s="510" t="s">
        <v>215</v>
      </c>
      <c r="B167" s="305"/>
      <c r="C167" s="305"/>
      <c r="D167" s="305"/>
      <c r="E167" s="305"/>
      <c r="F167" s="305"/>
      <c r="G167" s="305"/>
      <c r="H167" s="444"/>
    </row>
    <row r="168" spans="1:8" customFormat="1" x14ac:dyDescent="0.25">
      <c r="A168" s="132"/>
      <c r="B168" s="133"/>
      <c r="C168" s="133"/>
      <c r="D168" s="133"/>
      <c r="E168" s="133"/>
      <c r="F168" s="133"/>
      <c r="G168" s="133"/>
      <c r="H168" s="103"/>
    </row>
    <row r="169" spans="1:8" customFormat="1" x14ac:dyDescent="0.25">
      <c r="A169" s="238" t="s">
        <v>216</v>
      </c>
      <c r="B169" s="239"/>
      <c r="C169" s="239"/>
      <c r="D169" s="239"/>
      <c r="E169" s="239"/>
      <c r="F169" s="239"/>
      <c r="G169" s="239"/>
      <c r="H169" s="477"/>
    </row>
    <row r="170" spans="1:8" customFormat="1" x14ac:dyDescent="0.25">
      <c r="A170" s="511" t="s">
        <v>217</v>
      </c>
      <c r="B170" s="512"/>
      <c r="C170" s="512"/>
      <c r="D170" s="512"/>
      <c r="E170" s="512"/>
      <c r="F170" s="512"/>
      <c r="G170" s="512"/>
      <c r="H170" s="513"/>
    </row>
    <row r="171" spans="1:8" customFormat="1" ht="9.75" customHeight="1" x14ac:dyDescent="0.25">
      <c r="A171" s="156"/>
      <c r="B171" s="125"/>
      <c r="C171" s="125"/>
      <c r="D171" s="125"/>
      <c r="E171" s="125"/>
      <c r="F171" s="125"/>
      <c r="G171" s="125"/>
      <c r="H171" s="154"/>
    </row>
    <row r="172" spans="1:8" customFormat="1" ht="15.75" thickBot="1" x14ac:dyDescent="0.3">
      <c r="A172" s="445" t="s">
        <v>113</v>
      </c>
      <c r="B172" s="446"/>
      <c r="C172" s="446"/>
      <c r="D172" s="446"/>
      <c r="E172" s="446"/>
      <c r="F172" s="446"/>
      <c r="G172" s="446"/>
      <c r="H172" s="447"/>
    </row>
    <row r="173" spans="1:8" customFormat="1" ht="42" customHeight="1" thickBot="1" x14ac:dyDescent="0.3">
      <c r="A173" s="109">
        <v>1</v>
      </c>
      <c r="B173" s="298" t="s">
        <v>114</v>
      </c>
      <c r="C173" s="299"/>
      <c r="D173" s="299"/>
      <c r="E173" s="299"/>
      <c r="F173" s="299"/>
      <c r="G173" s="299"/>
      <c r="H173" s="300"/>
    </row>
    <row r="174" spans="1:8" customFormat="1" ht="26.25" customHeight="1" thickBot="1" x14ac:dyDescent="0.3">
      <c r="A174" s="110">
        <v>2</v>
      </c>
      <c r="B174" s="293" t="s">
        <v>115</v>
      </c>
      <c r="C174" s="294"/>
      <c r="D174" s="294"/>
      <c r="E174" s="294"/>
      <c r="F174" s="294"/>
      <c r="G174" s="294"/>
      <c r="H174" s="295"/>
    </row>
    <row r="175" spans="1:8" customFormat="1" ht="26.25" customHeight="1" thickBot="1" x14ac:dyDescent="0.3">
      <c r="A175" s="110">
        <v>3</v>
      </c>
      <c r="B175" s="293" t="s">
        <v>116</v>
      </c>
      <c r="C175" s="294"/>
      <c r="D175" s="294"/>
      <c r="E175" s="294"/>
      <c r="F175" s="294"/>
      <c r="G175" s="294"/>
      <c r="H175" s="295"/>
    </row>
    <row r="176" spans="1:8" customFormat="1" ht="26.25" customHeight="1" thickBot="1" x14ac:dyDescent="0.3">
      <c r="A176" s="110">
        <v>4</v>
      </c>
      <c r="B176" s="293" t="s">
        <v>117</v>
      </c>
      <c r="C176" s="294"/>
      <c r="D176" s="294"/>
      <c r="E176" s="294"/>
      <c r="F176" s="294"/>
      <c r="G176" s="294"/>
      <c r="H176" s="295"/>
    </row>
    <row r="177" spans="1:8" customFormat="1" ht="37.5" customHeight="1" thickBot="1" x14ac:dyDescent="0.3">
      <c r="A177" s="110">
        <v>5</v>
      </c>
      <c r="B177" s="293" t="s">
        <v>118</v>
      </c>
      <c r="C177" s="294"/>
      <c r="D177" s="294"/>
      <c r="E177" s="294"/>
      <c r="F177" s="294"/>
      <c r="G177" s="294"/>
      <c r="H177" s="295"/>
    </row>
    <row r="178" spans="1:8" customFormat="1" ht="26.25" customHeight="1" thickBot="1" x14ac:dyDescent="0.3">
      <c r="A178" s="110">
        <v>6</v>
      </c>
      <c r="B178" s="293" t="s">
        <v>119</v>
      </c>
      <c r="C178" s="294"/>
      <c r="D178" s="294"/>
      <c r="E178" s="294"/>
      <c r="F178" s="294"/>
      <c r="G178" s="294"/>
      <c r="H178" s="295"/>
    </row>
    <row r="179" spans="1:8" customFormat="1" ht="52.5" customHeight="1" thickBot="1" x14ac:dyDescent="0.3">
      <c r="A179" s="110">
        <v>7</v>
      </c>
      <c r="B179" s="293" t="s">
        <v>120</v>
      </c>
      <c r="C179" s="294"/>
      <c r="D179" s="294"/>
      <c r="E179" s="294"/>
      <c r="F179" s="294"/>
      <c r="G179" s="294"/>
      <c r="H179" s="295"/>
    </row>
    <row r="180" spans="1:8" customFormat="1" ht="39.75" customHeight="1" thickBot="1" x14ac:dyDescent="0.3">
      <c r="A180" s="110">
        <v>8</v>
      </c>
      <c r="B180" s="293" t="s">
        <v>218</v>
      </c>
      <c r="C180" s="294"/>
      <c r="D180" s="294"/>
      <c r="E180" s="294"/>
      <c r="F180" s="294"/>
      <c r="G180" s="294"/>
      <c r="H180" s="295"/>
    </row>
    <row r="181" spans="1:8" customFormat="1" ht="26.25" customHeight="1" thickBot="1" x14ac:dyDescent="0.3">
      <c r="A181" s="110">
        <v>9</v>
      </c>
      <c r="B181" s="277" t="s">
        <v>122</v>
      </c>
      <c r="C181" s="278"/>
      <c r="D181" s="278"/>
      <c r="E181" s="278"/>
      <c r="F181" s="278"/>
      <c r="G181" s="278"/>
      <c r="H181" s="279"/>
    </row>
    <row r="182" spans="1:8" customFormat="1" ht="40.5" customHeight="1" thickBot="1" x14ac:dyDescent="0.3">
      <c r="A182" s="110">
        <v>10</v>
      </c>
      <c r="B182" s="448" t="s">
        <v>123</v>
      </c>
      <c r="C182" s="449"/>
      <c r="D182" s="449"/>
      <c r="E182" s="449"/>
      <c r="F182" s="449"/>
      <c r="G182" s="449"/>
      <c r="H182" s="450"/>
    </row>
    <row r="183" spans="1:8" customFormat="1" ht="39.75" customHeight="1" thickBot="1" x14ac:dyDescent="0.3">
      <c r="A183" s="110">
        <v>11</v>
      </c>
      <c r="B183" s="293" t="s">
        <v>124</v>
      </c>
      <c r="C183" s="294"/>
      <c r="D183" s="294"/>
      <c r="E183" s="294"/>
      <c r="F183" s="294"/>
      <c r="G183" s="294"/>
      <c r="H183" s="295"/>
    </row>
    <row r="184" spans="1:8" customFormat="1" ht="26.25" customHeight="1" thickBot="1" x14ac:dyDescent="0.3">
      <c r="A184" s="110">
        <v>12</v>
      </c>
      <c r="B184" s="293" t="s">
        <v>125</v>
      </c>
      <c r="C184" s="294"/>
      <c r="D184" s="294"/>
      <c r="E184" s="294"/>
      <c r="F184" s="294"/>
      <c r="G184" s="294"/>
      <c r="H184" s="295"/>
    </row>
    <row r="185" spans="1:8" customFormat="1" ht="26.25" customHeight="1" thickBot="1" x14ac:dyDescent="0.3">
      <c r="A185" s="110">
        <v>13</v>
      </c>
      <c r="B185" s="293" t="s">
        <v>126</v>
      </c>
      <c r="C185" s="294"/>
      <c r="D185" s="294"/>
      <c r="E185" s="294"/>
      <c r="F185" s="294"/>
      <c r="G185" s="294"/>
      <c r="H185" s="295"/>
    </row>
    <row r="186" spans="1:8" customFormat="1" ht="39.75" customHeight="1" thickBot="1" x14ac:dyDescent="0.3">
      <c r="A186" s="110">
        <v>14</v>
      </c>
      <c r="B186" s="293" t="s">
        <v>127</v>
      </c>
      <c r="C186" s="294"/>
      <c r="D186" s="294"/>
      <c r="E186" s="294"/>
      <c r="F186" s="294"/>
      <c r="G186" s="294"/>
      <c r="H186" s="295"/>
    </row>
    <row r="187" spans="1:8" customFormat="1" ht="39.75" customHeight="1" thickBot="1" x14ac:dyDescent="0.3">
      <c r="A187" s="110">
        <v>15</v>
      </c>
      <c r="B187" s="277" t="s">
        <v>128</v>
      </c>
      <c r="C187" s="278"/>
      <c r="D187" s="278"/>
      <c r="E187" s="278"/>
      <c r="F187" s="278"/>
      <c r="G187" s="278"/>
      <c r="H187" s="279"/>
    </row>
    <row r="188" spans="1:8" customFormat="1" x14ac:dyDescent="0.25">
      <c r="A188" s="105"/>
      <c r="B188" s="134"/>
      <c r="C188" s="106"/>
      <c r="D188" s="106"/>
      <c r="E188" s="106"/>
      <c r="F188" s="106"/>
      <c r="G188" s="106"/>
      <c r="H188" s="127"/>
    </row>
    <row r="189" spans="1:8" customFormat="1" ht="15.75" x14ac:dyDescent="0.25">
      <c r="A189" s="399" t="s">
        <v>219</v>
      </c>
      <c r="B189" s="400"/>
      <c r="C189" s="400"/>
      <c r="D189" s="400"/>
      <c r="E189" s="400"/>
      <c r="F189" s="400"/>
      <c r="G189" s="400"/>
      <c r="H189" s="443"/>
    </row>
    <row r="190" spans="1:8" customFormat="1" x14ac:dyDescent="0.25">
      <c r="A190" s="135" t="s">
        <v>92</v>
      </c>
      <c r="B190" s="240" t="s">
        <v>220</v>
      </c>
      <c r="C190" s="240"/>
      <c r="D190" s="240"/>
      <c r="E190" s="240"/>
      <c r="F190" s="240"/>
      <c r="G190" s="240"/>
      <c r="H190" s="241"/>
    </row>
    <row r="191" spans="1:8" customFormat="1" x14ac:dyDescent="0.25">
      <c r="A191" s="136" t="s">
        <v>98</v>
      </c>
      <c r="B191" s="305" t="s">
        <v>221</v>
      </c>
      <c r="C191" s="305"/>
      <c r="D191" s="305"/>
      <c r="E191" s="305"/>
      <c r="F191" s="305"/>
      <c r="G191" s="305"/>
      <c r="H191" s="444"/>
    </row>
    <row r="192" spans="1:8" customFormat="1" x14ac:dyDescent="0.25">
      <c r="A192" s="136" t="s">
        <v>102</v>
      </c>
      <c r="B192" s="305" t="s">
        <v>222</v>
      </c>
      <c r="C192" s="305"/>
      <c r="D192" s="305"/>
      <c r="E192" s="305"/>
      <c r="F192" s="305"/>
      <c r="G192" s="305"/>
      <c r="H192" s="444"/>
    </row>
    <row r="193" spans="1:8" customFormat="1" ht="15.75" thickBot="1" x14ac:dyDescent="0.3">
      <c r="A193" s="117"/>
      <c r="B193" s="170"/>
      <c r="C193" s="118"/>
      <c r="D193" s="118"/>
      <c r="E193" s="118"/>
      <c r="F193" s="118"/>
      <c r="G193" s="118"/>
      <c r="H193" s="119"/>
    </row>
    <row r="194" spans="1:8" customFormat="1" ht="15.75" thickBot="1" x14ac:dyDescent="0.3">
      <c r="A194" s="439" t="s">
        <v>223</v>
      </c>
      <c r="B194" s="440"/>
      <c r="C194" s="440"/>
      <c r="D194" s="440"/>
      <c r="E194" s="440"/>
      <c r="F194" s="440"/>
      <c r="G194" s="440"/>
      <c r="H194" s="441"/>
    </row>
    <row r="195" spans="1:8" customFormat="1" ht="15" customHeight="1" x14ac:dyDescent="0.25">
      <c r="A195" s="280" t="s">
        <v>130</v>
      </c>
      <c r="B195" s="282" t="s">
        <v>131</v>
      </c>
      <c r="C195" s="283"/>
      <c r="D195" s="283"/>
      <c r="E195" s="284"/>
      <c r="F195" s="282" t="s">
        <v>132</v>
      </c>
      <c r="G195" s="284"/>
      <c r="H195" s="164" t="s">
        <v>133</v>
      </c>
    </row>
    <row r="196" spans="1:8" customFormat="1" ht="24.75" customHeight="1" thickBot="1" x14ac:dyDescent="0.3">
      <c r="A196" s="281"/>
      <c r="B196" s="285"/>
      <c r="C196" s="286"/>
      <c r="D196" s="286"/>
      <c r="E196" s="287"/>
      <c r="F196" s="285"/>
      <c r="G196" s="287"/>
      <c r="H196" s="165" t="s">
        <v>134</v>
      </c>
    </row>
    <row r="197" spans="1:8" customFormat="1" ht="27.75" customHeight="1" thickBot="1" x14ac:dyDescent="0.3">
      <c r="A197" s="166">
        <v>1</v>
      </c>
      <c r="B197" s="288" t="s">
        <v>135</v>
      </c>
      <c r="C197" s="289"/>
      <c r="D197" s="289"/>
      <c r="E197" s="290"/>
      <c r="F197" s="442">
        <v>1</v>
      </c>
      <c r="G197" s="292"/>
      <c r="H197" s="111" t="s">
        <v>136</v>
      </c>
    </row>
    <row r="198" spans="1:8" customFormat="1" ht="15.75" customHeight="1" thickBot="1" x14ac:dyDescent="0.3">
      <c r="A198" s="261">
        <v>2</v>
      </c>
      <c r="B198" s="264" t="s">
        <v>137</v>
      </c>
      <c r="C198" s="265"/>
      <c r="D198" s="265"/>
      <c r="E198" s="266"/>
      <c r="F198" s="111" t="s">
        <v>138</v>
      </c>
      <c r="G198" s="112">
        <v>1</v>
      </c>
      <c r="H198" s="273" t="s">
        <v>136</v>
      </c>
    </row>
    <row r="199" spans="1:8" customFormat="1" ht="15.75" thickBot="1" x14ac:dyDescent="0.3">
      <c r="A199" s="262"/>
      <c r="B199" s="267"/>
      <c r="C199" s="268"/>
      <c r="D199" s="268"/>
      <c r="E199" s="269"/>
      <c r="F199" s="111" t="s">
        <v>139</v>
      </c>
      <c r="G199" s="112">
        <v>1</v>
      </c>
      <c r="H199" s="274"/>
    </row>
    <row r="200" spans="1:8" customFormat="1" ht="48" customHeight="1" thickBot="1" x14ac:dyDescent="0.3">
      <c r="A200" s="262"/>
      <c r="B200" s="267"/>
      <c r="C200" s="268"/>
      <c r="D200" s="268"/>
      <c r="E200" s="269"/>
      <c r="F200" s="153" t="s">
        <v>140</v>
      </c>
      <c r="G200" s="112">
        <v>1</v>
      </c>
      <c r="H200" s="274"/>
    </row>
    <row r="201" spans="1:8" customFormat="1" ht="24.75" customHeight="1" thickBot="1" x14ac:dyDescent="0.3">
      <c r="A201" s="263"/>
      <c r="B201" s="270"/>
      <c r="C201" s="271"/>
      <c r="D201" s="271"/>
      <c r="E201" s="272"/>
      <c r="F201" s="111" t="s">
        <v>141</v>
      </c>
      <c r="G201" s="112">
        <v>1</v>
      </c>
      <c r="H201" s="275"/>
    </row>
    <row r="202" spans="1:8" customFormat="1" ht="36.75" customHeight="1" thickBot="1" x14ac:dyDescent="0.3">
      <c r="A202" s="166">
        <v>3</v>
      </c>
      <c r="B202" s="288" t="s">
        <v>142</v>
      </c>
      <c r="C202" s="289"/>
      <c r="D202" s="289"/>
      <c r="E202" s="290"/>
      <c r="F202" s="111" t="s">
        <v>143</v>
      </c>
      <c r="G202" s="112">
        <v>1</v>
      </c>
      <c r="H202" s="111" t="s">
        <v>136</v>
      </c>
    </row>
    <row r="203" spans="1:8" customFormat="1" x14ac:dyDescent="0.25">
      <c r="A203" s="433" t="s">
        <v>144</v>
      </c>
      <c r="B203" s="434"/>
      <c r="C203" s="434"/>
      <c r="D203" s="434"/>
      <c r="E203" s="434"/>
      <c r="F203" s="434"/>
      <c r="G203" s="434"/>
      <c r="H203" s="435"/>
    </row>
    <row r="204" spans="1:8" customFormat="1" ht="57" customHeight="1" x14ac:dyDescent="0.25">
      <c r="A204" s="436" t="s">
        <v>224</v>
      </c>
      <c r="B204" s="437"/>
      <c r="C204" s="437"/>
      <c r="D204" s="437"/>
      <c r="E204" s="437"/>
      <c r="F204" s="437"/>
      <c r="G204" s="437"/>
      <c r="H204" s="438"/>
    </row>
    <row r="205" spans="1:8" customFormat="1" x14ac:dyDescent="0.25">
      <c r="A205" s="107"/>
      <c r="B205" s="174"/>
      <c r="C205" s="108"/>
      <c r="D205" s="108"/>
      <c r="E205" s="108"/>
      <c r="F205" s="108"/>
      <c r="G205" s="108"/>
      <c r="H205" s="102"/>
    </row>
    <row r="206" spans="1:8" customFormat="1" x14ac:dyDescent="0.25">
      <c r="A206" s="257" t="s">
        <v>146</v>
      </c>
      <c r="B206" s="258"/>
      <c r="C206" s="258"/>
      <c r="D206" s="258"/>
      <c r="E206" s="258"/>
      <c r="F206" s="258"/>
      <c r="G206" s="258"/>
      <c r="H206" s="259"/>
    </row>
    <row r="207" spans="1:8" customFormat="1" x14ac:dyDescent="0.25">
      <c r="A207" s="260" t="s">
        <v>147</v>
      </c>
      <c r="B207" s="255"/>
      <c r="C207" s="255"/>
      <c r="D207" s="255"/>
      <c r="E207" s="255"/>
      <c r="F207" s="255"/>
      <c r="G207" s="255"/>
      <c r="H207" s="256"/>
    </row>
    <row r="208" spans="1:8" customFormat="1" x14ac:dyDescent="0.25">
      <c r="A208" s="5"/>
      <c r="B208" s="11"/>
      <c r="C208" s="1"/>
      <c r="D208" s="1"/>
      <c r="E208" s="1"/>
      <c r="F208" s="1"/>
      <c r="G208" s="1"/>
      <c r="H208" s="6"/>
    </row>
    <row r="209" spans="1:8" customFormat="1" ht="15.75" x14ac:dyDescent="0.25">
      <c r="A209" s="260" t="s">
        <v>148</v>
      </c>
      <c r="B209" s="255"/>
      <c r="C209" s="113" t="s">
        <v>28</v>
      </c>
      <c r="D209" s="1" t="s">
        <v>139</v>
      </c>
      <c r="E209" s="1"/>
      <c r="F209" s="113" t="s">
        <v>28</v>
      </c>
      <c r="G209" s="1" t="s">
        <v>149</v>
      </c>
      <c r="H209" s="114" t="s">
        <v>28</v>
      </c>
    </row>
    <row r="210" spans="1:8" customFormat="1" ht="15.75" x14ac:dyDescent="0.25">
      <c r="A210" s="276" t="s">
        <v>150</v>
      </c>
      <c r="B210" s="240"/>
      <c r="C210" s="115" t="s">
        <v>28</v>
      </c>
      <c r="D210" s="432" t="s">
        <v>151</v>
      </c>
      <c r="E210" s="432"/>
      <c r="F210" s="115" t="s">
        <v>28</v>
      </c>
      <c r="G210" s="108" t="s">
        <v>152</v>
      </c>
      <c r="H210" s="116"/>
    </row>
    <row r="211" spans="1:8" customFormat="1" ht="15.75" thickBot="1" x14ac:dyDescent="0.3">
      <c r="A211" s="117"/>
      <c r="B211" s="170"/>
      <c r="C211" s="118"/>
      <c r="D211" s="118"/>
      <c r="E211" s="118"/>
      <c r="F211" s="118"/>
      <c r="G211" s="118"/>
      <c r="H211" s="119"/>
    </row>
    <row r="212" spans="1:8" customFormat="1" ht="30" customHeight="1" x14ac:dyDescent="0.25">
      <c r="A212" s="242" t="s">
        <v>225</v>
      </c>
      <c r="B212" s="243"/>
      <c r="C212" s="243"/>
      <c r="D212" s="243"/>
      <c r="E212" s="243"/>
      <c r="F212" s="243"/>
      <c r="G212" s="243"/>
      <c r="H212" s="252"/>
    </row>
    <row r="213" spans="1:8" customFormat="1" x14ac:dyDescent="0.25">
      <c r="A213" s="253" t="s">
        <v>0</v>
      </c>
      <c r="B213" s="254"/>
      <c r="C213" s="255" t="s">
        <v>226</v>
      </c>
      <c r="D213" s="255"/>
      <c r="E213" s="255"/>
      <c r="F213" s="255"/>
      <c r="G213" s="255"/>
      <c r="H213" s="256"/>
    </row>
    <row r="214" spans="1:8" customFormat="1" x14ac:dyDescent="0.25">
      <c r="A214" s="253" t="s">
        <v>154</v>
      </c>
      <c r="B214" s="254"/>
      <c r="C214" s="255" t="s">
        <v>155</v>
      </c>
      <c r="D214" s="255"/>
      <c r="E214" s="255"/>
      <c r="F214" s="255"/>
      <c r="G214" s="255"/>
      <c r="H214" s="256"/>
    </row>
    <row r="215" spans="1:8" customFormat="1" x14ac:dyDescent="0.25">
      <c r="A215" s="253" t="s">
        <v>156</v>
      </c>
      <c r="B215" s="254"/>
      <c r="C215" s="255" t="s">
        <v>157</v>
      </c>
      <c r="D215" s="255"/>
      <c r="E215" s="255"/>
      <c r="F215" s="255"/>
      <c r="G215" s="255"/>
      <c r="H215" s="256"/>
    </row>
    <row r="216" spans="1:8" customFormat="1" x14ac:dyDescent="0.25">
      <c r="A216" s="238" t="s">
        <v>158</v>
      </c>
      <c r="B216" s="239"/>
      <c r="C216" s="240" t="s">
        <v>5</v>
      </c>
      <c r="D216" s="240"/>
      <c r="E216" s="240"/>
      <c r="F216" s="240"/>
      <c r="G216" s="240"/>
      <c r="H216" s="241"/>
    </row>
    <row r="217" spans="1:8" customFormat="1" ht="15.75" thickBot="1" x14ac:dyDescent="0.3">
      <c r="A217" s="5"/>
      <c r="B217" s="1"/>
      <c r="C217" s="1"/>
      <c r="D217" s="1"/>
      <c r="E217" s="1"/>
      <c r="F217" s="1"/>
      <c r="G217" s="1"/>
      <c r="H217" s="6"/>
    </row>
    <row r="218" spans="1:8" customFormat="1" x14ac:dyDescent="0.25">
      <c r="A218" s="242" t="s">
        <v>159</v>
      </c>
      <c r="B218" s="243"/>
      <c r="C218" s="244"/>
      <c r="D218" s="245"/>
      <c r="E218" s="429" t="s">
        <v>227</v>
      </c>
      <c r="F218" s="430"/>
      <c r="G218" s="430"/>
      <c r="H218" s="431"/>
    </row>
    <row r="219" spans="1:8" customFormat="1" x14ac:dyDescent="0.25">
      <c r="A219" s="246"/>
      <c r="B219" s="247"/>
      <c r="C219" s="247"/>
      <c r="D219" s="248"/>
      <c r="E219" s="246"/>
      <c r="F219" s="247"/>
      <c r="G219" s="247"/>
      <c r="H219" s="248"/>
    </row>
    <row r="220" spans="1:8" customFormat="1" ht="54" customHeight="1" thickBot="1" x14ac:dyDescent="0.3">
      <c r="A220" s="249"/>
      <c r="B220" s="250"/>
      <c r="C220" s="250"/>
      <c r="D220" s="251"/>
      <c r="E220" s="249"/>
      <c r="F220" s="250"/>
      <c r="G220" s="250"/>
      <c r="H220" s="251"/>
    </row>
    <row r="221" spans="1:8" customFormat="1" x14ac:dyDescent="0.25">
      <c r="A221" s="233" t="s">
        <v>161</v>
      </c>
      <c r="B221" s="234"/>
      <c r="C221" s="234"/>
      <c r="D221" s="235"/>
      <c r="E221" s="233" t="s">
        <v>161</v>
      </c>
      <c r="F221" s="234"/>
      <c r="G221" s="234"/>
      <c r="H221" s="235"/>
    </row>
    <row r="222" spans="1:8" customFormat="1" x14ac:dyDescent="0.25">
      <c r="A222" s="222" t="s">
        <v>0</v>
      </c>
      <c r="B222" s="223"/>
      <c r="C222" s="223" t="s">
        <v>1</v>
      </c>
      <c r="D222" s="224"/>
      <c r="E222" s="121" t="s">
        <v>0</v>
      </c>
      <c r="F222" s="223" t="s">
        <v>228</v>
      </c>
      <c r="G222" s="223"/>
      <c r="H222" s="224"/>
    </row>
    <row r="223" spans="1:8" customFormat="1" x14ac:dyDescent="0.25">
      <c r="A223" s="222" t="s">
        <v>2</v>
      </c>
      <c r="B223" s="223"/>
      <c r="C223" s="223" t="s">
        <v>155</v>
      </c>
      <c r="D223" s="224"/>
      <c r="E223" s="121" t="s">
        <v>2</v>
      </c>
      <c r="F223" s="223" t="s">
        <v>229</v>
      </c>
      <c r="G223" s="223"/>
      <c r="H223" s="224"/>
    </row>
    <row r="224" spans="1:8" customFormat="1" x14ac:dyDescent="0.25">
      <c r="A224" s="222" t="s">
        <v>3</v>
      </c>
      <c r="B224" s="223"/>
      <c r="C224" s="223" t="s">
        <v>157</v>
      </c>
      <c r="D224" s="224"/>
      <c r="E224" s="121" t="s">
        <v>3</v>
      </c>
      <c r="F224" s="223" t="s">
        <v>230</v>
      </c>
      <c r="G224" s="223"/>
      <c r="H224" s="224"/>
    </row>
    <row r="225" spans="1:8" customFormat="1" ht="15.75" thickBot="1" x14ac:dyDescent="0.3">
      <c r="A225" s="428" t="s">
        <v>4</v>
      </c>
      <c r="B225" s="228"/>
      <c r="C225" s="228" t="s">
        <v>5</v>
      </c>
      <c r="D225" s="229"/>
      <c r="E225" s="122" t="s">
        <v>4</v>
      </c>
      <c r="F225" s="228" t="s">
        <v>217</v>
      </c>
      <c r="G225" s="228"/>
      <c r="H225" s="229"/>
    </row>
    <row r="226" spans="1:8" customFormat="1" ht="15.75" thickBot="1" x14ac:dyDescent="0.3">
      <c r="A226" s="5"/>
      <c r="B226" s="1"/>
      <c r="C226" s="1"/>
      <c r="D226" s="1"/>
      <c r="E226" s="1"/>
      <c r="F226" s="1"/>
      <c r="G226" s="1"/>
      <c r="H226" s="6"/>
    </row>
    <row r="227" spans="1:8" customFormat="1" ht="15.75" thickBot="1" x14ac:dyDescent="0.3">
      <c r="A227" s="425" t="s">
        <v>160</v>
      </c>
      <c r="B227" s="426"/>
      <c r="C227" s="426"/>
      <c r="D227" s="426"/>
      <c r="E227" s="426"/>
      <c r="F227" s="426"/>
      <c r="G227" s="426"/>
      <c r="H227" s="427"/>
    </row>
    <row r="228" spans="1:8" customFormat="1" x14ac:dyDescent="0.25">
      <c r="A228" s="317"/>
      <c r="B228" s="244"/>
      <c r="C228" s="244"/>
      <c r="D228" s="244"/>
      <c r="E228" s="244"/>
      <c r="F228" s="244"/>
      <c r="G228" s="244"/>
      <c r="H228" s="245"/>
    </row>
    <row r="229" spans="1:8" customFormat="1" ht="57" customHeight="1" thickBot="1" x14ac:dyDescent="0.3">
      <c r="A229" s="249"/>
      <c r="B229" s="250"/>
      <c r="C229" s="250"/>
      <c r="D229" s="250"/>
      <c r="E229" s="250"/>
      <c r="F229" s="250"/>
      <c r="G229" s="250"/>
      <c r="H229" s="251"/>
    </row>
    <row r="230" spans="1:8" customFormat="1" x14ac:dyDescent="0.25">
      <c r="A230" s="233" t="s">
        <v>161</v>
      </c>
      <c r="B230" s="234"/>
      <c r="C230" s="234"/>
      <c r="D230" s="234"/>
      <c r="E230" s="234"/>
      <c r="F230" s="234"/>
      <c r="G230" s="234"/>
      <c r="H230" s="235"/>
    </row>
    <row r="231" spans="1:8" customFormat="1" x14ac:dyDescent="0.25">
      <c r="A231" s="415" t="s">
        <v>0</v>
      </c>
      <c r="B231" s="416"/>
      <c r="C231" s="417" t="s">
        <v>162</v>
      </c>
      <c r="D231" s="418"/>
      <c r="E231" s="418"/>
      <c r="F231" s="418"/>
      <c r="G231" s="418"/>
      <c r="H231" s="419"/>
    </row>
    <row r="232" spans="1:8" customFormat="1" x14ac:dyDescent="0.25">
      <c r="A232" s="415" t="s">
        <v>2</v>
      </c>
      <c r="B232" s="416"/>
      <c r="C232" s="417" t="s">
        <v>163</v>
      </c>
      <c r="D232" s="418"/>
      <c r="E232" s="418"/>
      <c r="F232" s="418"/>
      <c r="G232" s="418"/>
      <c r="H232" s="419"/>
    </row>
    <row r="233" spans="1:8" customFormat="1" x14ac:dyDescent="0.25">
      <c r="A233" s="415" t="s">
        <v>3</v>
      </c>
      <c r="B233" s="416"/>
      <c r="C233" s="417" t="s">
        <v>157</v>
      </c>
      <c r="D233" s="418"/>
      <c r="E233" s="418"/>
      <c r="F233" s="418"/>
      <c r="G233" s="418"/>
      <c r="H233" s="419"/>
    </row>
    <row r="234" spans="1:8" customFormat="1" ht="15.75" thickBot="1" x14ac:dyDescent="0.3">
      <c r="A234" s="420" t="s">
        <v>4</v>
      </c>
      <c r="B234" s="421"/>
      <c r="C234" s="422" t="s">
        <v>5</v>
      </c>
      <c r="D234" s="423"/>
      <c r="E234" s="423"/>
      <c r="F234" s="423"/>
      <c r="G234" s="423"/>
      <c r="H234" s="424"/>
    </row>
  </sheetData>
  <mergeCells count="193">
    <mergeCell ref="A149:F149"/>
    <mergeCell ref="A151:F151"/>
    <mergeCell ref="G151:H151"/>
    <mergeCell ref="A152:F152"/>
    <mergeCell ref="G152:H152"/>
    <mergeCell ref="A153:F153"/>
    <mergeCell ref="G153:H153"/>
    <mergeCell ref="A165:H165"/>
    <mergeCell ref="B180:H180"/>
    <mergeCell ref="B163:H163"/>
    <mergeCell ref="B164:H164"/>
    <mergeCell ref="A166:H166"/>
    <mergeCell ref="A167:H167"/>
    <mergeCell ref="A169:H169"/>
    <mergeCell ref="A170:H170"/>
    <mergeCell ref="A156:H156"/>
    <mergeCell ref="A158:H158"/>
    <mergeCell ref="B159:H159"/>
    <mergeCell ref="B160:H160"/>
    <mergeCell ref="A161:H161"/>
    <mergeCell ref="B162:H162"/>
    <mergeCell ref="B178:H178"/>
    <mergeCell ref="B179:H179"/>
    <mergeCell ref="A118:B119"/>
    <mergeCell ref="A120:B121"/>
    <mergeCell ref="A122:B123"/>
    <mergeCell ref="A124:B125"/>
    <mergeCell ref="A126:B129"/>
    <mergeCell ref="A145:F145"/>
    <mergeCell ref="A146:F146"/>
    <mergeCell ref="A147:F147"/>
    <mergeCell ref="A148:H148"/>
    <mergeCell ref="A88:B89"/>
    <mergeCell ref="A90:B91"/>
    <mergeCell ref="A92:B93"/>
    <mergeCell ref="A94:B95"/>
    <mergeCell ref="A96:B99"/>
    <mergeCell ref="I110:J110"/>
    <mergeCell ref="A111:B111"/>
    <mergeCell ref="A112:B113"/>
    <mergeCell ref="A114:B117"/>
    <mergeCell ref="A60:B61"/>
    <mergeCell ref="A62:B63"/>
    <mergeCell ref="A64:B65"/>
    <mergeCell ref="A66:B69"/>
    <mergeCell ref="A70:B73"/>
    <mergeCell ref="I80:J80"/>
    <mergeCell ref="A81:B81"/>
    <mergeCell ref="A82:B83"/>
    <mergeCell ref="A84:B87"/>
    <mergeCell ref="A79:H79"/>
    <mergeCell ref="A1:B3"/>
    <mergeCell ref="C1:G1"/>
    <mergeCell ref="C2:G2"/>
    <mergeCell ref="C3:G3"/>
    <mergeCell ref="A5:C5"/>
    <mergeCell ref="D5:E5"/>
    <mergeCell ref="F5:G5"/>
    <mergeCell ref="A50:H50"/>
    <mergeCell ref="I50:J50"/>
    <mergeCell ref="B14:H14"/>
    <mergeCell ref="B15:D15"/>
    <mergeCell ref="B16:D16"/>
    <mergeCell ref="B17:D17"/>
    <mergeCell ref="A19:H19"/>
    <mergeCell ref="A21:H21"/>
    <mergeCell ref="A7:C7"/>
    <mergeCell ref="D7:H7"/>
    <mergeCell ref="A9:H9"/>
    <mergeCell ref="A10:H10"/>
    <mergeCell ref="A11:H11"/>
    <mergeCell ref="A12:H12"/>
    <mergeCell ref="A26:H26"/>
    <mergeCell ref="A27:H27"/>
    <mergeCell ref="A29:E29"/>
    <mergeCell ref="A30:H30"/>
    <mergeCell ref="B31:H31"/>
    <mergeCell ref="B32:H32"/>
    <mergeCell ref="A23:C23"/>
    <mergeCell ref="D23:F23"/>
    <mergeCell ref="G23:H23"/>
    <mergeCell ref="A24:C24"/>
    <mergeCell ref="D24:F24"/>
    <mergeCell ref="G24:H24"/>
    <mergeCell ref="B40:H40"/>
    <mergeCell ref="B41:H41"/>
    <mergeCell ref="B42:H42"/>
    <mergeCell ref="A43:H43"/>
    <mergeCell ref="A44:H44"/>
    <mergeCell ref="A45:H45"/>
    <mergeCell ref="B33:H33"/>
    <mergeCell ref="B34:H34"/>
    <mergeCell ref="B35:H35"/>
    <mergeCell ref="B37:H37"/>
    <mergeCell ref="B38:H38"/>
    <mergeCell ref="B39:H39"/>
    <mergeCell ref="A46:H46"/>
    <mergeCell ref="A47:E47"/>
    <mergeCell ref="B48:D48"/>
    <mergeCell ref="B49:D49"/>
    <mergeCell ref="A74:B75"/>
    <mergeCell ref="A76:B77"/>
    <mergeCell ref="A80:H80"/>
    <mergeCell ref="A155:H155"/>
    <mergeCell ref="A100:B103"/>
    <mergeCell ref="A104:B105"/>
    <mergeCell ref="A106:B107"/>
    <mergeCell ref="A110:H110"/>
    <mergeCell ref="A130:B133"/>
    <mergeCell ref="A134:B135"/>
    <mergeCell ref="A136:B137"/>
    <mergeCell ref="A140:F140"/>
    <mergeCell ref="A141:H141"/>
    <mergeCell ref="A142:F142"/>
    <mergeCell ref="A143:F143"/>
    <mergeCell ref="A144:H144"/>
    <mergeCell ref="A51:B51"/>
    <mergeCell ref="A52:B53"/>
    <mergeCell ref="A54:B57"/>
    <mergeCell ref="A58:B59"/>
    <mergeCell ref="A189:H189"/>
    <mergeCell ref="B190:H190"/>
    <mergeCell ref="B191:H191"/>
    <mergeCell ref="B192:H192"/>
    <mergeCell ref="A172:H172"/>
    <mergeCell ref="B173:H173"/>
    <mergeCell ref="B174:H174"/>
    <mergeCell ref="B175:H175"/>
    <mergeCell ref="B176:H176"/>
    <mergeCell ref="B177:H177"/>
    <mergeCell ref="B186:H186"/>
    <mergeCell ref="B187:H187"/>
    <mergeCell ref="B181:H181"/>
    <mergeCell ref="B182:H182"/>
    <mergeCell ref="B183:H183"/>
    <mergeCell ref="B184:H184"/>
    <mergeCell ref="B185:H185"/>
    <mergeCell ref="A194:H194"/>
    <mergeCell ref="A195:A196"/>
    <mergeCell ref="B195:E196"/>
    <mergeCell ref="F195:G196"/>
    <mergeCell ref="B197:E197"/>
    <mergeCell ref="F197:G197"/>
    <mergeCell ref="A198:A201"/>
    <mergeCell ref="B198:E201"/>
    <mergeCell ref="H198:H201"/>
    <mergeCell ref="A206:H206"/>
    <mergeCell ref="A207:H207"/>
    <mergeCell ref="A209:B209"/>
    <mergeCell ref="A210:B210"/>
    <mergeCell ref="D210:E210"/>
    <mergeCell ref="A212:H212"/>
    <mergeCell ref="A203:H203"/>
    <mergeCell ref="A204:H204"/>
    <mergeCell ref="B202:E202"/>
    <mergeCell ref="A216:B216"/>
    <mergeCell ref="C216:H216"/>
    <mergeCell ref="A218:B218"/>
    <mergeCell ref="C218:D218"/>
    <mergeCell ref="E218:H218"/>
    <mergeCell ref="A219:D220"/>
    <mergeCell ref="E219:H220"/>
    <mergeCell ref="A213:B213"/>
    <mergeCell ref="C213:H213"/>
    <mergeCell ref="A214:B214"/>
    <mergeCell ref="C214:H214"/>
    <mergeCell ref="A215:B215"/>
    <mergeCell ref="C215:H215"/>
    <mergeCell ref="A224:B224"/>
    <mergeCell ref="C224:D224"/>
    <mergeCell ref="F224:H224"/>
    <mergeCell ref="A225:B225"/>
    <mergeCell ref="C225:D225"/>
    <mergeCell ref="F225:H225"/>
    <mergeCell ref="A221:D221"/>
    <mergeCell ref="E221:H221"/>
    <mergeCell ref="A222:B222"/>
    <mergeCell ref="C222:D222"/>
    <mergeCell ref="F222:H222"/>
    <mergeCell ref="A223:B223"/>
    <mergeCell ref="C223:D223"/>
    <mergeCell ref="F223:H223"/>
    <mergeCell ref="A233:B233"/>
    <mergeCell ref="C233:H233"/>
    <mergeCell ref="A234:B234"/>
    <mergeCell ref="C234:H234"/>
    <mergeCell ref="A227:H227"/>
    <mergeCell ref="A228:H229"/>
    <mergeCell ref="A230:H230"/>
    <mergeCell ref="A231:B231"/>
    <mergeCell ref="C231:H231"/>
    <mergeCell ref="A232:B232"/>
    <mergeCell ref="C232:H232"/>
  </mergeCells>
  <pageMargins left="0.7" right="0.7" top="0.75" bottom="0.75" header="0.3" footer="0.3"/>
  <pageSetup paperSize="258" scale="74" fitToHeight="0"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08"/>
  <sheetViews>
    <sheetView tabSelected="1" zoomScale="80" zoomScaleNormal="80" zoomScaleSheetLayoutView="100" workbookViewId="0">
      <selection activeCell="G5" sqref="G5"/>
    </sheetView>
  </sheetViews>
  <sheetFormatPr baseColWidth="10" defaultColWidth="13.42578125" defaultRowHeight="14.25" x14ac:dyDescent="0.2"/>
  <cols>
    <col min="1" max="1" width="7.5703125" style="177" customWidth="1"/>
    <col min="2" max="2" width="36.7109375" style="177" customWidth="1"/>
    <col min="3" max="3" width="17" style="177" customWidth="1"/>
    <col min="4" max="4" width="14.42578125" style="177" bestFit="1" customWidth="1"/>
    <col min="5" max="5" width="15.42578125" style="177" customWidth="1"/>
    <col min="6" max="6" width="15.5703125" style="177" customWidth="1"/>
    <col min="7" max="7" width="21.85546875" style="177" customWidth="1"/>
    <col min="8" max="8" width="23" style="178" customWidth="1"/>
    <col min="9" max="143" width="11.42578125" style="177" customWidth="1"/>
    <col min="144" max="144" width="6.42578125" style="177" customWidth="1"/>
    <col min="145" max="145" width="28.5703125" style="177" customWidth="1"/>
    <col min="146" max="146" width="15.85546875" style="177" customWidth="1"/>
    <col min="147" max="151" width="13.42578125" style="177"/>
    <col min="152" max="152" width="15.140625" style="177" customWidth="1"/>
    <col min="153" max="153" width="31.28515625" style="177" customWidth="1"/>
    <col min="154" max="154" width="22.5703125" style="177" customWidth="1"/>
    <col min="155" max="155" width="14.42578125" style="177" bestFit="1" customWidth="1"/>
    <col min="156" max="156" width="17.42578125" style="177" customWidth="1"/>
    <col min="157" max="157" width="15" style="177" customWidth="1"/>
    <col min="158" max="158" width="29.28515625" style="177" customWidth="1"/>
    <col min="159" max="399" width="11.42578125" style="177" customWidth="1"/>
    <col min="400" max="400" width="6.42578125" style="177" customWidth="1"/>
    <col min="401" max="401" width="28.5703125" style="177" customWidth="1"/>
    <col min="402" max="402" width="15.85546875" style="177" customWidth="1"/>
    <col min="403" max="407" width="13.42578125" style="177"/>
    <col min="408" max="408" width="15.140625" style="177" customWidth="1"/>
    <col min="409" max="409" width="31.28515625" style="177" customWidth="1"/>
    <col min="410" max="410" width="22.5703125" style="177" customWidth="1"/>
    <col min="411" max="411" width="14.42578125" style="177" bestFit="1" customWidth="1"/>
    <col min="412" max="412" width="17.42578125" style="177" customWidth="1"/>
    <col min="413" max="413" width="15" style="177" customWidth="1"/>
    <col min="414" max="414" width="29.28515625" style="177" customWidth="1"/>
    <col min="415" max="655" width="11.42578125" style="177" customWidth="1"/>
    <col min="656" max="656" width="6.42578125" style="177" customWidth="1"/>
    <col min="657" max="657" width="28.5703125" style="177" customWidth="1"/>
    <col min="658" max="658" width="15.85546875" style="177" customWidth="1"/>
    <col min="659" max="663" width="13.42578125" style="177"/>
    <col min="664" max="664" width="15.140625" style="177" customWidth="1"/>
    <col min="665" max="665" width="31.28515625" style="177" customWidth="1"/>
    <col min="666" max="666" width="22.5703125" style="177" customWidth="1"/>
    <col min="667" max="667" width="14.42578125" style="177" bestFit="1" customWidth="1"/>
    <col min="668" max="668" width="17.42578125" style="177" customWidth="1"/>
    <col min="669" max="669" width="15" style="177" customWidth="1"/>
    <col min="670" max="670" width="29.28515625" style="177" customWidth="1"/>
    <col min="671" max="911" width="11.42578125" style="177" customWidth="1"/>
    <col min="912" max="912" width="6.42578125" style="177" customWidth="1"/>
    <col min="913" max="913" width="28.5703125" style="177" customWidth="1"/>
    <col min="914" max="914" width="15.85546875" style="177" customWidth="1"/>
    <col min="915" max="919" width="13.42578125" style="177"/>
    <col min="920" max="920" width="15.140625" style="177" customWidth="1"/>
    <col min="921" max="921" width="31.28515625" style="177" customWidth="1"/>
    <col min="922" max="922" width="22.5703125" style="177" customWidth="1"/>
    <col min="923" max="923" width="14.42578125" style="177" bestFit="1" customWidth="1"/>
    <col min="924" max="924" width="17.42578125" style="177" customWidth="1"/>
    <col min="925" max="925" width="15" style="177" customWidth="1"/>
    <col min="926" max="926" width="29.28515625" style="177" customWidth="1"/>
    <col min="927" max="1167" width="11.42578125" style="177" customWidth="1"/>
    <col min="1168" max="1168" width="6.42578125" style="177" customWidth="1"/>
    <col min="1169" max="1169" width="28.5703125" style="177" customWidth="1"/>
    <col min="1170" max="1170" width="15.85546875" style="177" customWidth="1"/>
    <col min="1171" max="1175" width="13.42578125" style="177"/>
    <col min="1176" max="1176" width="15.140625" style="177" customWidth="1"/>
    <col min="1177" max="1177" width="31.28515625" style="177" customWidth="1"/>
    <col min="1178" max="1178" width="22.5703125" style="177" customWidth="1"/>
    <col min="1179" max="1179" width="14.42578125" style="177" bestFit="1" customWidth="1"/>
    <col min="1180" max="1180" width="17.42578125" style="177" customWidth="1"/>
    <col min="1181" max="1181" width="15" style="177" customWidth="1"/>
    <col min="1182" max="1182" width="29.28515625" style="177" customWidth="1"/>
    <col min="1183" max="1423" width="11.42578125" style="177" customWidth="1"/>
    <col min="1424" max="1424" width="6.42578125" style="177" customWidth="1"/>
    <col min="1425" max="1425" width="28.5703125" style="177" customWidth="1"/>
    <col min="1426" max="1426" width="15.85546875" style="177" customWidth="1"/>
    <col min="1427" max="1431" width="13.42578125" style="177"/>
    <col min="1432" max="1432" width="15.140625" style="177" customWidth="1"/>
    <col min="1433" max="1433" width="31.28515625" style="177" customWidth="1"/>
    <col min="1434" max="1434" width="22.5703125" style="177" customWidth="1"/>
    <col min="1435" max="1435" width="14.42578125" style="177" bestFit="1" customWidth="1"/>
    <col min="1436" max="1436" width="17.42578125" style="177" customWidth="1"/>
    <col min="1437" max="1437" width="15" style="177" customWidth="1"/>
    <col min="1438" max="1438" width="29.28515625" style="177" customWidth="1"/>
    <col min="1439" max="1679" width="11.42578125" style="177" customWidth="1"/>
    <col min="1680" max="1680" width="6.42578125" style="177" customWidth="1"/>
    <col min="1681" max="1681" width="28.5703125" style="177" customWidth="1"/>
    <col min="1682" max="1682" width="15.85546875" style="177" customWidth="1"/>
    <col min="1683" max="1687" width="13.42578125" style="177"/>
    <col min="1688" max="1688" width="15.140625" style="177" customWidth="1"/>
    <col min="1689" max="1689" width="31.28515625" style="177" customWidth="1"/>
    <col min="1690" max="1690" width="22.5703125" style="177" customWidth="1"/>
    <col min="1691" max="1691" width="14.42578125" style="177" bestFit="1" customWidth="1"/>
    <col min="1692" max="1692" width="17.42578125" style="177" customWidth="1"/>
    <col min="1693" max="1693" width="15" style="177" customWidth="1"/>
    <col min="1694" max="1694" width="29.28515625" style="177" customWidth="1"/>
    <col min="1695" max="1935" width="11.42578125" style="177" customWidth="1"/>
    <col min="1936" max="1936" width="6.42578125" style="177" customWidth="1"/>
    <col min="1937" max="1937" width="28.5703125" style="177" customWidth="1"/>
    <col min="1938" max="1938" width="15.85546875" style="177" customWidth="1"/>
    <col min="1939" max="1943" width="13.42578125" style="177"/>
    <col min="1944" max="1944" width="15.140625" style="177" customWidth="1"/>
    <col min="1945" max="1945" width="31.28515625" style="177" customWidth="1"/>
    <col min="1946" max="1946" width="22.5703125" style="177" customWidth="1"/>
    <col min="1947" max="1947" width="14.42578125" style="177" bestFit="1" customWidth="1"/>
    <col min="1948" max="1948" width="17.42578125" style="177" customWidth="1"/>
    <col min="1949" max="1949" width="15" style="177" customWidth="1"/>
    <col min="1950" max="1950" width="29.28515625" style="177" customWidth="1"/>
    <col min="1951" max="2191" width="11.42578125" style="177" customWidth="1"/>
    <col min="2192" max="2192" width="6.42578125" style="177" customWidth="1"/>
    <col min="2193" max="2193" width="28.5703125" style="177" customWidth="1"/>
    <col min="2194" max="2194" width="15.85546875" style="177" customWidth="1"/>
    <col min="2195" max="2199" width="13.42578125" style="177"/>
    <col min="2200" max="2200" width="15.140625" style="177" customWidth="1"/>
    <col min="2201" max="2201" width="31.28515625" style="177" customWidth="1"/>
    <col min="2202" max="2202" width="22.5703125" style="177" customWidth="1"/>
    <col min="2203" max="2203" width="14.42578125" style="177" bestFit="1" customWidth="1"/>
    <col min="2204" max="2204" width="17.42578125" style="177" customWidth="1"/>
    <col min="2205" max="2205" width="15" style="177" customWidth="1"/>
    <col min="2206" max="2206" width="29.28515625" style="177" customWidth="1"/>
    <col min="2207" max="2447" width="11.42578125" style="177" customWidth="1"/>
    <col min="2448" max="2448" width="6.42578125" style="177" customWidth="1"/>
    <col min="2449" max="2449" width="28.5703125" style="177" customWidth="1"/>
    <col min="2450" max="2450" width="15.85546875" style="177" customWidth="1"/>
    <col min="2451" max="16384" width="13.42578125" style="177"/>
  </cols>
  <sheetData>
    <row r="1" spans="1:8" ht="15" x14ac:dyDescent="0.25">
      <c r="A1" s="529" t="s">
        <v>233</v>
      </c>
      <c r="B1" s="529"/>
      <c r="C1" s="529"/>
      <c r="D1" s="529"/>
      <c r="E1" s="529"/>
      <c r="F1" s="529"/>
      <c r="G1" s="529"/>
      <c r="H1" s="529"/>
    </row>
    <row r="2" spans="1:8" x14ac:dyDescent="0.2">
      <c r="A2" s="517" t="s">
        <v>234</v>
      </c>
      <c r="B2" s="517"/>
      <c r="C2" s="530"/>
      <c r="D2" s="530"/>
      <c r="E2" s="530"/>
      <c r="F2" s="530"/>
      <c r="G2" s="530"/>
      <c r="H2" s="530"/>
    </row>
    <row r="3" spans="1:8" ht="17.25" customHeight="1" x14ac:dyDescent="0.2">
      <c r="A3" s="517"/>
      <c r="B3" s="517"/>
      <c r="C3" s="530"/>
      <c r="D3" s="530"/>
      <c r="E3" s="530"/>
      <c r="F3" s="530"/>
      <c r="G3" s="530"/>
      <c r="H3" s="530"/>
    </row>
    <row r="4" spans="1:8" ht="42" customHeight="1" x14ac:dyDescent="0.2">
      <c r="A4" s="221" t="s">
        <v>242</v>
      </c>
      <c r="B4" s="214" t="s">
        <v>33</v>
      </c>
      <c r="C4" s="214" t="s">
        <v>243</v>
      </c>
      <c r="D4" s="214" t="s">
        <v>244</v>
      </c>
      <c r="E4" s="214" t="s">
        <v>245</v>
      </c>
      <c r="F4" s="214" t="s">
        <v>231</v>
      </c>
      <c r="G4" s="214" t="s">
        <v>246</v>
      </c>
      <c r="H4" s="214" t="s">
        <v>50</v>
      </c>
    </row>
    <row r="5" spans="1:8" ht="99.75" customHeight="1" x14ac:dyDescent="0.2">
      <c r="A5" s="176">
        <v>1</v>
      </c>
      <c r="B5" s="531" t="s">
        <v>247</v>
      </c>
      <c r="C5" s="531">
        <v>1170</v>
      </c>
      <c r="D5" s="531" t="s">
        <v>248</v>
      </c>
      <c r="E5" s="176"/>
      <c r="F5" s="175"/>
      <c r="G5" s="175"/>
      <c r="H5" s="175"/>
    </row>
    <row r="6" spans="1:8" ht="73.5" customHeight="1" x14ac:dyDescent="0.2">
      <c r="A6" s="176">
        <v>2</v>
      </c>
      <c r="B6" s="531" t="s">
        <v>249</v>
      </c>
      <c r="C6" s="531">
        <v>1</v>
      </c>
      <c r="D6" s="531" t="s">
        <v>250</v>
      </c>
      <c r="E6" s="176"/>
      <c r="F6" s="175"/>
      <c r="G6" s="175"/>
      <c r="H6" s="175"/>
    </row>
    <row r="7" spans="1:8" ht="69" customHeight="1" x14ac:dyDescent="0.2">
      <c r="A7" s="176">
        <v>3</v>
      </c>
      <c r="B7" s="531" t="s">
        <v>251</v>
      </c>
      <c r="C7" s="531">
        <v>1</v>
      </c>
      <c r="D7" s="531" t="s">
        <v>250</v>
      </c>
      <c r="E7" s="176"/>
      <c r="F7" s="175"/>
      <c r="G7" s="175"/>
      <c r="H7" s="175"/>
    </row>
    <row r="8" spans="1:8" s="215" customFormat="1" ht="61.5" customHeight="1" x14ac:dyDescent="0.25">
      <c r="A8" s="176">
        <v>4</v>
      </c>
      <c r="B8" s="531" t="s">
        <v>252</v>
      </c>
      <c r="C8" s="531">
        <v>4</v>
      </c>
      <c r="D8" s="531" t="s">
        <v>253</v>
      </c>
      <c r="E8" s="176"/>
      <c r="F8" s="175"/>
      <c r="G8" s="175"/>
      <c r="H8" s="175"/>
    </row>
    <row r="9" spans="1:8" s="215" customFormat="1" ht="116.25" customHeight="1" x14ac:dyDescent="0.25">
      <c r="A9" s="176">
        <v>5</v>
      </c>
      <c r="B9" s="531" t="s">
        <v>254</v>
      </c>
      <c r="C9" s="531">
        <v>1500</v>
      </c>
      <c r="D9" s="531" t="s">
        <v>248</v>
      </c>
      <c r="E9" s="176"/>
      <c r="F9" s="175"/>
      <c r="G9" s="175"/>
      <c r="H9" s="175"/>
    </row>
    <row r="10" spans="1:8" s="215" customFormat="1" ht="53.25" customHeight="1" x14ac:dyDescent="0.25">
      <c r="A10" s="176">
        <v>6</v>
      </c>
      <c r="B10" s="531" t="s">
        <v>255</v>
      </c>
      <c r="C10" s="531">
        <v>1</v>
      </c>
      <c r="D10" s="531" t="s">
        <v>250</v>
      </c>
      <c r="E10" s="176"/>
      <c r="F10" s="175"/>
      <c r="G10" s="175"/>
      <c r="H10" s="175"/>
    </row>
    <row r="11" spans="1:8" s="215" customFormat="1" ht="60" customHeight="1" x14ac:dyDescent="0.25">
      <c r="A11" s="176">
        <v>7</v>
      </c>
      <c r="B11" s="531" t="s">
        <v>256</v>
      </c>
      <c r="C11" s="531">
        <v>1</v>
      </c>
      <c r="D11" s="531" t="s">
        <v>250</v>
      </c>
      <c r="E11" s="176"/>
      <c r="F11" s="175"/>
      <c r="G11" s="175"/>
      <c r="H11" s="175"/>
    </row>
    <row r="12" spans="1:8" s="215" customFormat="1" ht="57.75" customHeight="1" x14ac:dyDescent="0.25">
      <c r="A12" s="176">
        <v>8</v>
      </c>
      <c r="B12" s="531" t="s">
        <v>257</v>
      </c>
      <c r="C12" s="531">
        <v>4</v>
      </c>
      <c r="D12" s="531" t="s">
        <v>253</v>
      </c>
      <c r="E12" s="176"/>
      <c r="F12" s="175"/>
      <c r="G12" s="175"/>
      <c r="H12" s="175"/>
    </row>
    <row r="13" spans="1:8" s="215" customFormat="1" ht="96.75" customHeight="1" x14ac:dyDescent="0.25">
      <c r="A13" s="176">
        <v>9</v>
      </c>
      <c r="B13" s="531" t="s">
        <v>258</v>
      </c>
      <c r="C13" s="531">
        <v>8214</v>
      </c>
      <c r="D13" s="531" t="s">
        <v>248</v>
      </c>
      <c r="E13" s="176"/>
      <c r="F13" s="175"/>
      <c r="G13" s="175"/>
      <c r="H13" s="175"/>
    </row>
    <row r="14" spans="1:8" s="215" customFormat="1" ht="56.25" customHeight="1" x14ac:dyDescent="0.25">
      <c r="A14" s="176">
        <v>10</v>
      </c>
      <c r="B14" s="531" t="s">
        <v>259</v>
      </c>
      <c r="C14" s="531">
        <v>1</v>
      </c>
      <c r="D14" s="531" t="s">
        <v>250</v>
      </c>
      <c r="E14" s="176"/>
      <c r="F14" s="175"/>
      <c r="G14" s="175"/>
      <c r="H14" s="175"/>
    </row>
    <row r="15" spans="1:8" s="215" customFormat="1" ht="47.25" customHeight="1" x14ac:dyDescent="0.25">
      <c r="A15" s="176">
        <v>11</v>
      </c>
      <c r="B15" s="531" t="s">
        <v>260</v>
      </c>
      <c r="C15" s="531">
        <v>1</v>
      </c>
      <c r="D15" s="531" t="s">
        <v>250</v>
      </c>
      <c r="E15" s="176"/>
      <c r="F15" s="175"/>
      <c r="G15" s="175"/>
      <c r="H15" s="175"/>
    </row>
    <row r="16" spans="1:8" s="215" customFormat="1" ht="57.75" customHeight="1" x14ac:dyDescent="0.25">
      <c r="A16" s="176">
        <v>12</v>
      </c>
      <c r="B16" s="531" t="s">
        <v>261</v>
      </c>
      <c r="C16" s="531">
        <v>6</v>
      </c>
      <c r="D16" s="531" t="s">
        <v>253</v>
      </c>
      <c r="E16" s="176"/>
      <c r="F16" s="175"/>
      <c r="G16" s="175"/>
      <c r="H16" s="175"/>
    </row>
    <row r="17" spans="1:8" s="215" customFormat="1" ht="81.75" customHeight="1" x14ac:dyDescent="0.25">
      <c r="A17" s="176">
        <v>13</v>
      </c>
      <c r="B17" s="531" t="s">
        <v>262</v>
      </c>
      <c r="C17" s="531">
        <v>15413</v>
      </c>
      <c r="D17" s="531" t="s">
        <v>248</v>
      </c>
      <c r="E17" s="176"/>
      <c r="F17" s="175"/>
      <c r="G17" s="175"/>
      <c r="H17" s="175"/>
    </row>
    <row r="18" spans="1:8" s="215" customFormat="1" ht="60.75" customHeight="1" x14ac:dyDescent="0.25">
      <c r="A18" s="176">
        <v>14</v>
      </c>
      <c r="B18" s="531" t="s">
        <v>263</v>
      </c>
      <c r="C18" s="531">
        <v>1</v>
      </c>
      <c r="D18" s="531" t="s">
        <v>250</v>
      </c>
      <c r="E18" s="176"/>
      <c r="F18" s="175"/>
      <c r="G18" s="175"/>
      <c r="H18" s="175"/>
    </row>
    <row r="19" spans="1:8" s="215" customFormat="1" ht="38.25" customHeight="1" x14ac:dyDescent="0.25">
      <c r="A19" s="176">
        <v>15</v>
      </c>
      <c r="B19" s="531" t="s">
        <v>264</v>
      </c>
      <c r="C19" s="531">
        <v>1</v>
      </c>
      <c r="D19" s="531" t="s">
        <v>250</v>
      </c>
      <c r="E19" s="176"/>
      <c r="F19" s="175"/>
      <c r="G19" s="175"/>
      <c r="H19" s="175"/>
    </row>
    <row r="20" spans="1:8" s="215" customFormat="1" ht="74.25" customHeight="1" x14ac:dyDescent="0.25">
      <c r="A20" s="176">
        <v>16</v>
      </c>
      <c r="B20" s="531" t="s">
        <v>265</v>
      </c>
      <c r="C20" s="531">
        <v>10</v>
      </c>
      <c r="D20" s="531" t="s">
        <v>253</v>
      </c>
      <c r="E20" s="176"/>
      <c r="F20" s="175"/>
      <c r="G20" s="175"/>
      <c r="H20" s="175"/>
    </row>
    <row r="21" spans="1:8" s="215" customFormat="1" ht="100.5" customHeight="1" x14ac:dyDescent="0.25">
      <c r="A21" s="176">
        <v>17</v>
      </c>
      <c r="B21" s="531" t="s">
        <v>266</v>
      </c>
      <c r="C21" s="531">
        <v>3221</v>
      </c>
      <c r="D21" s="531" t="s">
        <v>248</v>
      </c>
      <c r="E21" s="176"/>
      <c r="F21" s="175"/>
      <c r="G21" s="175"/>
      <c r="H21" s="175"/>
    </row>
    <row r="22" spans="1:8" s="215" customFormat="1" ht="64.5" customHeight="1" x14ac:dyDescent="0.25">
      <c r="A22" s="176">
        <v>18</v>
      </c>
      <c r="B22" s="531" t="s">
        <v>267</v>
      </c>
      <c r="C22" s="531">
        <v>1</v>
      </c>
      <c r="D22" s="531" t="s">
        <v>250</v>
      </c>
      <c r="E22" s="176"/>
      <c r="F22" s="175"/>
      <c r="G22" s="175"/>
      <c r="H22" s="175"/>
    </row>
    <row r="23" spans="1:8" s="215" customFormat="1" ht="60" customHeight="1" x14ac:dyDescent="0.25">
      <c r="A23" s="176">
        <v>19</v>
      </c>
      <c r="B23" s="531" t="s">
        <v>268</v>
      </c>
      <c r="C23" s="531">
        <v>1</v>
      </c>
      <c r="D23" s="531" t="s">
        <v>250</v>
      </c>
      <c r="E23" s="176"/>
      <c r="F23" s="175"/>
      <c r="G23" s="175"/>
      <c r="H23" s="175"/>
    </row>
    <row r="24" spans="1:8" s="215" customFormat="1" ht="56.25" customHeight="1" x14ac:dyDescent="0.25">
      <c r="A24" s="176">
        <v>20</v>
      </c>
      <c r="B24" s="531" t="s">
        <v>269</v>
      </c>
      <c r="C24" s="531">
        <v>6</v>
      </c>
      <c r="D24" s="531" t="s">
        <v>253</v>
      </c>
      <c r="E24" s="176"/>
      <c r="F24" s="175"/>
      <c r="G24" s="175"/>
      <c r="H24" s="175"/>
    </row>
    <row r="25" spans="1:8" s="215" customFormat="1" ht="93" customHeight="1" x14ac:dyDescent="0.25">
      <c r="A25" s="176">
        <v>21</v>
      </c>
      <c r="B25" s="531" t="s">
        <v>270</v>
      </c>
      <c r="C25" s="531">
        <v>8863</v>
      </c>
      <c r="D25" s="531" t="s">
        <v>248</v>
      </c>
      <c r="E25" s="176"/>
      <c r="F25" s="175"/>
      <c r="G25" s="175"/>
      <c r="H25" s="175"/>
    </row>
    <row r="26" spans="1:8" s="215" customFormat="1" ht="81" customHeight="1" x14ac:dyDescent="0.25">
      <c r="A26" s="176">
        <v>22</v>
      </c>
      <c r="B26" s="531" t="s">
        <v>271</v>
      </c>
      <c r="C26" s="531">
        <v>1</v>
      </c>
      <c r="D26" s="531" t="s">
        <v>250</v>
      </c>
      <c r="E26" s="176"/>
      <c r="F26" s="175"/>
      <c r="G26" s="175"/>
      <c r="H26" s="175"/>
    </row>
    <row r="27" spans="1:8" s="215" customFormat="1" ht="59.25" customHeight="1" x14ac:dyDescent="0.25">
      <c r="A27" s="176">
        <v>23</v>
      </c>
      <c r="B27" s="531" t="s">
        <v>272</v>
      </c>
      <c r="C27" s="531">
        <v>1</v>
      </c>
      <c r="D27" s="531" t="s">
        <v>250</v>
      </c>
      <c r="E27" s="176"/>
      <c r="F27" s="175"/>
      <c r="G27" s="175"/>
      <c r="H27" s="175"/>
    </row>
    <row r="28" spans="1:8" s="215" customFormat="1" ht="68.25" customHeight="1" x14ac:dyDescent="0.25">
      <c r="A28" s="176">
        <v>24</v>
      </c>
      <c r="B28" s="531" t="s">
        <v>273</v>
      </c>
      <c r="C28" s="531">
        <v>10</v>
      </c>
      <c r="D28" s="531" t="s">
        <v>253</v>
      </c>
      <c r="E28" s="176"/>
      <c r="F28" s="175"/>
      <c r="G28" s="175"/>
      <c r="H28" s="175"/>
    </row>
    <row r="29" spans="1:8" s="215" customFormat="1" ht="85.5" customHeight="1" x14ac:dyDescent="0.25">
      <c r="A29" s="176">
        <v>25</v>
      </c>
      <c r="B29" s="531" t="s">
        <v>274</v>
      </c>
      <c r="C29" s="531">
        <v>21891</v>
      </c>
      <c r="D29" s="531" t="s">
        <v>248</v>
      </c>
      <c r="E29" s="176"/>
      <c r="F29" s="175"/>
      <c r="G29" s="175"/>
      <c r="H29" s="175"/>
    </row>
    <row r="30" spans="1:8" s="215" customFormat="1" ht="72.75" customHeight="1" x14ac:dyDescent="0.25">
      <c r="A30" s="176">
        <v>26</v>
      </c>
      <c r="B30" s="531" t="s">
        <v>275</v>
      </c>
      <c r="C30" s="531">
        <v>1</v>
      </c>
      <c r="D30" s="531" t="s">
        <v>250</v>
      </c>
      <c r="E30" s="176"/>
      <c r="F30" s="175"/>
      <c r="G30" s="175"/>
      <c r="H30" s="175"/>
    </row>
    <row r="31" spans="1:8" s="215" customFormat="1" ht="64.5" customHeight="1" x14ac:dyDescent="0.25">
      <c r="A31" s="176">
        <v>27</v>
      </c>
      <c r="B31" s="531" t="s">
        <v>276</v>
      </c>
      <c r="C31" s="531">
        <v>1</v>
      </c>
      <c r="D31" s="531" t="s">
        <v>250</v>
      </c>
      <c r="E31" s="176"/>
      <c r="F31" s="175"/>
      <c r="G31" s="175"/>
      <c r="H31" s="175"/>
    </row>
    <row r="32" spans="1:8" s="215" customFormat="1" ht="87" customHeight="1" x14ac:dyDescent="0.25">
      <c r="A32" s="176">
        <v>28</v>
      </c>
      <c r="B32" s="531" t="s">
        <v>277</v>
      </c>
      <c r="C32" s="531">
        <v>6</v>
      </c>
      <c r="D32" s="531" t="s">
        <v>253</v>
      </c>
      <c r="E32" s="176"/>
      <c r="F32" s="175"/>
      <c r="G32" s="175"/>
      <c r="H32" s="175"/>
    </row>
    <row r="33" spans="1:8" s="215" customFormat="1" ht="89.25" customHeight="1" x14ac:dyDescent="0.25">
      <c r="A33" s="176">
        <v>29</v>
      </c>
      <c r="B33" s="531" t="s">
        <v>278</v>
      </c>
      <c r="C33" s="531">
        <v>22936</v>
      </c>
      <c r="D33" s="531" t="s">
        <v>248</v>
      </c>
      <c r="E33" s="176"/>
      <c r="F33" s="175"/>
      <c r="G33" s="175"/>
      <c r="H33" s="175"/>
    </row>
    <row r="34" spans="1:8" s="215" customFormat="1" ht="74.25" customHeight="1" x14ac:dyDescent="0.25">
      <c r="A34" s="176">
        <v>30</v>
      </c>
      <c r="B34" s="531" t="s">
        <v>279</v>
      </c>
      <c r="C34" s="531">
        <v>1</v>
      </c>
      <c r="D34" s="531" t="s">
        <v>250</v>
      </c>
      <c r="E34" s="176"/>
      <c r="F34" s="175"/>
      <c r="G34" s="175"/>
      <c r="H34" s="175"/>
    </row>
    <row r="35" spans="1:8" s="215" customFormat="1" ht="59.25" customHeight="1" x14ac:dyDescent="0.25">
      <c r="A35" s="176">
        <v>31</v>
      </c>
      <c r="B35" s="531" t="s">
        <v>280</v>
      </c>
      <c r="C35" s="531">
        <v>1</v>
      </c>
      <c r="D35" s="531" t="s">
        <v>250</v>
      </c>
      <c r="E35" s="176"/>
      <c r="F35" s="175"/>
      <c r="G35" s="175"/>
      <c r="H35" s="175"/>
    </row>
    <row r="36" spans="1:8" s="215" customFormat="1" ht="69.75" customHeight="1" x14ac:dyDescent="0.25">
      <c r="A36" s="176">
        <v>32</v>
      </c>
      <c r="B36" s="531" t="s">
        <v>281</v>
      </c>
      <c r="C36" s="531">
        <v>12</v>
      </c>
      <c r="D36" s="531" t="s">
        <v>253</v>
      </c>
      <c r="E36" s="176"/>
      <c r="F36" s="175"/>
      <c r="G36" s="175"/>
      <c r="H36" s="175"/>
    </row>
    <row r="37" spans="1:8" s="215" customFormat="1" ht="113.25" customHeight="1" x14ac:dyDescent="0.25">
      <c r="A37" s="176">
        <v>33</v>
      </c>
      <c r="B37" s="531" t="s">
        <v>282</v>
      </c>
      <c r="C37" s="531">
        <v>3850</v>
      </c>
      <c r="D37" s="531" t="s">
        <v>248</v>
      </c>
      <c r="E37" s="176"/>
      <c r="F37" s="175"/>
      <c r="G37" s="175"/>
      <c r="H37" s="175"/>
    </row>
    <row r="38" spans="1:8" s="215" customFormat="1" ht="73.5" customHeight="1" x14ac:dyDescent="0.25">
      <c r="A38" s="176">
        <v>34</v>
      </c>
      <c r="B38" s="531" t="s">
        <v>283</v>
      </c>
      <c r="C38" s="531">
        <v>1</v>
      </c>
      <c r="D38" s="531" t="s">
        <v>250</v>
      </c>
      <c r="E38" s="176"/>
      <c r="F38" s="175"/>
      <c r="G38" s="175"/>
      <c r="H38" s="175"/>
    </row>
    <row r="39" spans="1:8" s="215" customFormat="1" ht="66" customHeight="1" x14ac:dyDescent="0.25">
      <c r="A39" s="176">
        <v>35</v>
      </c>
      <c r="B39" s="531" t="s">
        <v>284</v>
      </c>
      <c r="C39" s="531">
        <v>1</v>
      </c>
      <c r="D39" s="531" t="s">
        <v>250</v>
      </c>
      <c r="E39" s="176"/>
      <c r="F39" s="175"/>
      <c r="G39" s="175"/>
      <c r="H39" s="175"/>
    </row>
    <row r="40" spans="1:8" s="215" customFormat="1" ht="62.25" customHeight="1" x14ac:dyDescent="0.25">
      <c r="A40" s="176">
        <v>36</v>
      </c>
      <c r="B40" s="531" t="s">
        <v>285</v>
      </c>
      <c r="C40" s="531">
        <v>4</v>
      </c>
      <c r="D40" s="531" t="s">
        <v>253</v>
      </c>
      <c r="E40" s="176"/>
      <c r="F40" s="175"/>
      <c r="G40" s="175"/>
      <c r="H40" s="175"/>
    </row>
    <row r="41" spans="1:8" s="215" customFormat="1" ht="102" customHeight="1" x14ac:dyDescent="0.25">
      <c r="A41" s="176">
        <v>37</v>
      </c>
      <c r="B41" s="531" t="s">
        <v>286</v>
      </c>
      <c r="C41" s="531">
        <v>11447</v>
      </c>
      <c r="D41" s="531" t="s">
        <v>248</v>
      </c>
      <c r="E41" s="176"/>
      <c r="F41" s="175"/>
      <c r="G41" s="175"/>
      <c r="H41" s="175"/>
    </row>
    <row r="42" spans="1:8" s="215" customFormat="1" ht="75.75" customHeight="1" x14ac:dyDescent="0.25">
      <c r="A42" s="176">
        <v>38</v>
      </c>
      <c r="B42" s="531" t="s">
        <v>287</v>
      </c>
      <c r="C42" s="531">
        <v>1</v>
      </c>
      <c r="D42" s="531" t="s">
        <v>250</v>
      </c>
      <c r="E42" s="176"/>
      <c r="F42" s="175"/>
      <c r="G42" s="175"/>
      <c r="H42" s="175"/>
    </row>
    <row r="43" spans="1:8" s="215" customFormat="1" ht="60" customHeight="1" x14ac:dyDescent="0.25">
      <c r="A43" s="176">
        <v>39</v>
      </c>
      <c r="B43" s="531" t="s">
        <v>288</v>
      </c>
      <c r="C43" s="531">
        <v>1</v>
      </c>
      <c r="D43" s="531" t="s">
        <v>250</v>
      </c>
      <c r="E43" s="176"/>
      <c r="F43" s="175"/>
      <c r="G43" s="175"/>
      <c r="H43" s="175"/>
    </row>
    <row r="44" spans="1:8" s="215" customFormat="1" ht="80.25" customHeight="1" x14ac:dyDescent="0.25">
      <c r="A44" s="176">
        <v>40</v>
      </c>
      <c r="B44" s="531" t="s">
        <v>289</v>
      </c>
      <c r="C44" s="531">
        <v>6</v>
      </c>
      <c r="D44" s="531" t="s">
        <v>253</v>
      </c>
      <c r="E44" s="176"/>
      <c r="F44" s="175"/>
      <c r="G44" s="175"/>
      <c r="H44" s="175"/>
    </row>
    <row r="45" spans="1:8" s="215" customFormat="1" ht="117" customHeight="1" x14ac:dyDescent="0.25">
      <c r="A45" s="176">
        <v>41</v>
      </c>
      <c r="B45" s="531" t="s">
        <v>290</v>
      </c>
      <c r="C45" s="531">
        <v>690</v>
      </c>
      <c r="D45" s="531" t="s">
        <v>248</v>
      </c>
      <c r="E45" s="176"/>
      <c r="F45" s="175"/>
      <c r="G45" s="175"/>
      <c r="H45" s="175"/>
    </row>
    <row r="46" spans="1:8" s="215" customFormat="1" ht="94.5" customHeight="1" x14ac:dyDescent="0.25">
      <c r="A46" s="176">
        <v>42</v>
      </c>
      <c r="B46" s="531" t="s">
        <v>291</v>
      </c>
      <c r="C46" s="531">
        <v>1</v>
      </c>
      <c r="D46" s="531" t="s">
        <v>250</v>
      </c>
      <c r="E46" s="176"/>
      <c r="F46" s="175"/>
      <c r="G46" s="175"/>
      <c r="H46" s="175"/>
    </row>
    <row r="47" spans="1:8" s="215" customFormat="1" ht="78.75" customHeight="1" x14ac:dyDescent="0.25">
      <c r="A47" s="176">
        <v>43</v>
      </c>
      <c r="B47" s="531" t="s">
        <v>292</v>
      </c>
      <c r="C47" s="531">
        <v>1</v>
      </c>
      <c r="D47" s="531" t="s">
        <v>250</v>
      </c>
      <c r="E47" s="176"/>
      <c r="F47" s="175"/>
      <c r="G47" s="175"/>
      <c r="H47" s="175"/>
    </row>
    <row r="48" spans="1:8" s="215" customFormat="1" ht="78.75" customHeight="1" x14ac:dyDescent="0.25">
      <c r="A48" s="176">
        <v>44</v>
      </c>
      <c r="B48" s="531" t="s">
        <v>293</v>
      </c>
      <c r="C48" s="531">
        <v>6</v>
      </c>
      <c r="D48" s="531" t="s">
        <v>253</v>
      </c>
      <c r="E48" s="176"/>
      <c r="F48" s="175"/>
      <c r="G48" s="175"/>
      <c r="H48" s="175"/>
    </row>
    <row r="49" spans="1:8" s="215" customFormat="1" ht="93" customHeight="1" x14ac:dyDescent="0.25">
      <c r="A49" s="176">
        <v>45</v>
      </c>
      <c r="B49" s="531" t="s">
        <v>338</v>
      </c>
      <c r="C49" s="531">
        <v>1170</v>
      </c>
      <c r="D49" s="531" t="s">
        <v>248</v>
      </c>
      <c r="E49" s="176"/>
      <c r="F49" s="175"/>
      <c r="G49" s="175"/>
      <c r="H49" s="175"/>
    </row>
    <row r="50" spans="1:8" s="215" customFormat="1" ht="72" customHeight="1" x14ac:dyDescent="0.25">
      <c r="A50" s="176">
        <v>46</v>
      </c>
      <c r="B50" s="531" t="s">
        <v>294</v>
      </c>
      <c r="C50" s="531">
        <v>1</v>
      </c>
      <c r="D50" s="531" t="s">
        <v>250</v>
      </c>
      <c r="E50" s="176"/>
      <c r="F50" s="175"/>
      <c r="G50" s="175"/>
      <c r="H50" s="175"/>
    </row>
    <row r="51" spans="1:8" s="215" customFormat="1" ht="90" customHeight="1" x14ac:dyDescent="0.25">
      <c r="A51" s="176">
        <v>47</v>
      </c>
      <c r="B51" s="531" t="s">
        <v>295</v>
      </c>
      <c r="C51" s="531">
        <v>1</v>
      </c>
      <c r="D51" s="531" t="s">
        <v>250</v>
      </c>
      <c r="E51" s="176"/>
      <c r="F51" s="175"/>
      <c r="G51" s="175"/>
      <c r="H51" s="175"/>
    </row>
    <row r="52" spans="1:8" s="215" customFormat="1" ht="72.75" customHeight="1" x14ac:dyDescent="0.25">
      <c r="A52" s="176">
        <v>48</v>
      </c>
      <c r="B52" s="531" t="s">
        <v>296</v>
      </c>
      <c r="C52" s="531">
        <v>4</v>
      </c>
      <c r="D52" s="531" t="s">
        <v>253</v>
      </c>
      <c r="E52" s="176"/>
      <c r="F52" s="175"/>
      <c r="G52" s="175"/>
      <c r="H52" s="175"/>
    </row>
    <row r="53" spans="1:8" s="215" customFormat="1" ht="87" customHeight="1" x14ac:dyDescent="0.25">
      <c r="A53" s="176">
        <v>49</v>
      </c>
      <c r="B53" s="531" t="s">
        <v>297</v>
      </c>
      <c r="C53" s="531">
        <v>1500</v>
      </c>
      <c r="D53" s="531" t="s">
        <v>248</v>
      </c>
      <c r="E53" s="176"/>
      <c r="F53" s="175"/>
      <c r="G53" s="175"/>
      <c r="H53" s="175"/>
    </row>
    <row r="54" spans="1:8" s="215" customFormat="1" ht="60.75" customHeight="1" x14ac:dyDescent="0.25">
      <c r="A54" s="176">
        <v>50</v>
      </c>
      <c r="B54" s="531" t="s">
        <v>298</v>
      </c>
      <c r="C54" s="531">
        <v>1</v>
      </c>
      <c r="D54" s="531" t="s">
        <v>250</v>
      </c>
      <c r="E54" s="176"/>
      <c r="F54" s="175"/>
      <c r="G54" s="175"/>
      <c r="H54" s="175"/>
    </row>
    <row r="55" spans="1:8" s="215" customFormat="1" ht="59.25" customHeight="1" x14ac:dyDescent="0.25">
      <c r="A55" s="176">
        <v>51</v>
      </c>
      <c r="B55" s="531" t="s">
        <v>299</v>
      </c>
      <c r="C55" s="531">
        <v>1</v>
      </c>
      <c r="D55" s="531" t="s">
        <v>250</v>
      </c>
      <c r="E55" s="176"/>
      <c r="F55" s="175"/>
      <c r="G55" s="175"/>
      <c r="H55" s="175"/>
    </row>
    <row r="56" spans="1:8" s="215" customFormat="1" ht="78.75" customHeight="1" x14ac:dyDescent="0.25">
      <c r="A56" s="176">
        <v>52</v>
      </c>
      <c r="B56" s="531" t="s">
        <v>300</v>
      </c>
      <c r="C56" s="531">
        <v>4</v>
      </c>
      <c r="D56" s="531" t="s">
        <v>253</v>
      </c>
      <c r="E56" s="176"/>
      <c r="F56" s="175"/>
      <c r="G56" s="175"/>
      <c r="H56" s="175"/>
    </row>
    <row r="57" spans="1:8" s="215" customFormat="1" ht="87" customHeight="1" x14ac:dyDescent="0.25">
      <c r="A57" s="176">
        <v>53</v>
      </c>
      <c r="B57" s="531" t="s">
        <v>301</v>
      </c>
      <c r="C57" s="531">
        <v>8214</v>
      </c>
      <c r="D57" s="531" t="s">
        <v>248</v>
      </c>
      <c r="E57" s="176"/>
      <c r="F57" s="175"/>
      <c r="G57" s="175"/>
      <c r="H57" s="175"/>
    </row>
    <row r="58" spans="1:8" s="215" customFormat="1" ht="63" customHeight="1" x14ac:dyDescent="0.25">
      <c r="A58" s="176">
        <v>54</v>
      </c>
      <c r="B58" s="531" t="s">
        <v>302</v>
      </c>
      <c r="C58" s="531">
        <v>1</v>
      </c>
      <c r="D58" s="531" t="s">
        <v>250</v>
      </c>
      <c r="E58" s="176"/>
      <c r="F58" s="175"/>
      <c r="G58" s="175"/>
      <c r="H58" s="175"/>
    </row>
    <row r="59" spans="1:8" s="215" customFormat="1" ht="70.5" customHeight="1" x14ac:dyDescent="0.25">
      <c r="A59" s="176">
        <v>55</v>
      </c>
      <c r="B59" s="531" t="s">
        <v>302</v>
      </c>
      <c r="C59" s="531">
        <v>1</v>
      </c>
      <c r="D59" s="531" t="s">
        <v>250</v>
      </c>
      <c r="E59" s="176"/>
      <c r="F59" s="175"/>
      <c r="G59" s="175"/>
      <c r="H59" s="175"/>
    </row>
    <row r="60" spans="1:8" s="215" customFormat="1" ht="79.5" customHeight="1" x14ac:dyDescent="0.25">
      <c r="A60" s="176">
        <v>56</v>
      </c>
      <c r="B60" s="531" t="s">
        <v>303</v>
      </c>
      <c r="C60" s="531">
        <v>6</v>
      </c>
      <c r="D60" s="531" t="s">
        <v>253</v>
      </c>
      <c r="E60" s="176"/>
      <c r="F60" s="175"/>
      <c r="G60" s="175"/>
      <c r="H60" s="175"/>
    </row>
    <row r="61" spans="1:8" s="215" customFormat="1" ht="99" customHeight="1" x14ac:dyDescent="0.25">
      <c r="A61" s="176">
        <v>57</v>
      </c>
      <c r="B61" s="531" t="s">
        <v>304</v>
      </c>
      <c r="C61" s="531">
        <v>15413</v>
      </c>
      <c r="D61" s="531" t="s">
        <v>248</v>
      </c>
      <c r="E61" s="176"/>
      <c r="F61" s="175"/>
      <c r="G61" s="175"/>
      <c r="H61" s="175"/>
    </row>
    <row r="62" spans="1:8" s="215" customFormat="1" ht="56.25" customHeight="1" x14ac:dyDescent="0.25">
      <c r="A62" s="176">
        <v>58</v>
      </c>
      <c r="B62" s="531" t="s">
        <v>305</v>
      </c>
      <c r="C62" s="531">
        <v>1</v>
      </c>
      <c r="D62" s="531" t="s">
        <v>250</v>
      </c>
      <c r="E62" s="176"/>
      <c r="F62" s="175"/>
      <c r="G62" s="175"/>
      <c r="H62" s="175"/>
    </row>
    <row r="63" spans="1:8" s="215" customFormat="1" ht="56.25" customHeight="1" x14ac:dyDescent="0.25">
      <c r="A63" s="176">
        <v>59</v>
      </c>
      <c r="B63" s="531" t="s">
        <v>306</v>
      </c>
      <c r="C63" s="531">
        <v>1</v>
      </c>
      <c r="D63" s="531" t="s">
        <v>250</v>
      </c>
      <c r="E63" s="176"/>
      <c r="F63" s="175"/>
      <c r="G63" s="175"/>
      <c r="H63" s="175"/>
    </row>
    <row r="64" spans="1:8" s="215" customFormat="1" ht="87.75" customHeight="1" x14ac:dyDescent="0.25">
      <c r="A64" s="176">
        <v>60</v>
      </c>
      <c r="B64" s="531" t="s">
        <v>307</v>
      </c>
      <c r="C64" s="531">
        <v>10</v>
      </c>
      <c r="D64" s="531" t="s">
        <v>253</v>
      </c>
      <c r="E64" s="176"/>
      <c r="F64" s="175"/>
      <c r="G64" s="175"/>
      <c r="H64" s="175"/>
    </row>
    <row r="65" spans="1:8" s="215" customFormat="1" ht="102.75" customHeight="1" x14ac:dyDescent="0.25">
      <c r="A65" s="176">
        <v>61</v>
      </c>
      <c r="B65" s="531" t="s">
        <v>308</v>
      </c>
      <c r="C65" s="531">
        <v>3221</v>
      </c>
      <c r="D65" s="531" t="s">
        <v>248</v>
      </c>
      <c r="E65" s="176"/>
      <c r="F65" s="175"/>
      <c r="G65" s="175"/>
      <c r="H65" s="175"/>
    </row>
    <row r="66" spans="1:8" s="215" customFormat="1" ht="75" customHeight="1" x14ac:dyDescent="0.25">
      <c r="A66" s="176">
        <v>62</v>
      </c>
      <c r="B66" s="531" t="s">
        <v>309</v>
      </c>
      <c r="C66" s="531">
        <v>1</v>
      </c>
      <c r="D66" s="531" t="s">
        <v>250</v>
      </c>
      <c r="E66" s="176"/>
      <c r="F66" s="175"/>
      <c r="G66" s="175"/>
      <c r="H66" s="175"/>
    </row>
    <row r="67" spans="1:8" s="215" customFormat="1" ht="61.5" customHeight="1" x14ac:dyDescent="0.25">
      <c r="A67" s="176">
        <v>63</v>
      </c>
      <c r="B67" s="531" t="s">
        <v>310</v>
      </c>
      <c r="C67" s="531">
        <v>1</v>
      </c>
      <c r="D67" s="531" t="s">
        <v>250</v>
      </c>
      <c r="E67" s="176"/>
      <c r="F67" s="175"/>
      <c r="G67" s="175"/>
      <c r="H67" s="175"/>
    </row>
    <row r="68" spans="1:8" s="215" customFormat="1" ht="63" customHeight="1" x14ac:dyDescent="0.25">
      <c r="A68" s="176">
        <v>64</v>
      </c>
      <c r="B68" s="531" t="s">
        <v>311</v>
      </c>
      <c r="C68" s="531">
        <v>6</v>
      </c>
      <c r="D68" s="531" t="s">
        <v>253</v>
      </c>
      <c r="E68" s="176"/>
      <c r="F68" s="175"/>
      <c r="G68" s="175"/>
      <c r="H68" s="175"/>
    </row>
    <row r="69" spans="1:8" s="215" customFormat="1" ht="96" customHeight="1" x14ac:dyDescent="0.25">
      <c r="A69" s="176">
        <v>65</v>
      </c>
      <c r="B69" s="531" t="s">
        <v>312</v>
      </c>
      <c r="C69" s="531">
        <v>8863</v>
      </c>
      <c r="D69" s="531" t="s">
        <v>248</v>
      </c>
      <c r="E69" s="176"/>
      <c r="F69" s="175"/>
      <c r="G69" s="175"/>
      <c r="H69" s="175"/>
    </row>
    <row r="70" spans="1:8" s="215" customFormat="1" ht="60.75" customHeight="1" x14ac:dyDescent="0.25">
      <c r="A70" s="176">
        <v>66</v>
      </c>
      <c r="B70" s="531" t="s">
        <v>313</v>
      </c>
      <c r="C70" s="531">
        <v>1</v>
      </c>
      <c r="D70" s="531" t="s">
        <v>250</v>
      </c>
      <c r="E70" s="176"/>
      <c r="F70" s="175"/>
      <c r="G70" s="175"/>
      <c r="H70" s="175"/>
    </row>
    <row r="71" spans="1:8" s="215" customFormat="1" ht="56.25" customHeight="1" x14ac:dyDescent="0.25">
      <c r="A71" s="176">
        <v>67</v>
      </c>
      <c r="B71" s="531" t="s">
        <v>314</v>
      </c>
      <c r="C71" s="531">
        <v>1</v>
      </c>
      <c r="D71" s="531" t="s">
        <v>250</v>
      </c>
      <c r="E71" s="176"/>
      <c r="F71" s="175"/>
      <c r="G71" s="175"/>
      <c r="H71" s="175"/>
    </row>
    <row r="72" spans="1:8" s="215" customFormat="1" ht="57.75" customHeight="1" x14ac:dyDescent="0.25">
      <c r="A72" s="176">
        <v>68</v>
      </c>
      <c r="B72" s="531" t="s">
        <v>315</v>
      </c>
      <c r="C72" s="531">
        <v>10</v>
      </c>
      <c r="D72" s="531" t="s">
        <v>253</v>
      </c>
      <c r="E72" s="176"/>
      <c r="F72" s="175"/>
      <c r="G72" s="175"/>
      <c r="H72" s="175"/>
    </row>
    <row r="73" spans="1:8" s="215" customFormat="1" ht="90.75" customHeight="1" x14ac:dyDescent="0.25">
      <c r="A73" s="176">
        <v>69</v>
      </c>
      <c r="B73" s="531" t="s">
        <v>316</v>
      </c>
      <c r="C73" s="531">
        <v>21891</v>
      </c>
      <c r="D73" s="531" t="s">
        <v>248</v>
      </c>
      <c r="E73" s="176"/>
      <c r="F73" s="175"/>
      <c r="G73" s="175"/>
      <c r="H73" s="175"/>
    </row>
    <row r="74" spans="1:8" s="215" customFormat="1" ht="71.25" customHeight="1" x14ac:dyDescent="0.25">
      <c r="A74" s="176">
        <v>70</v>
      </c>
      <c r="B74" s="531" t="s">
        <v>317</v>
      </c>
      <c r="C74" s="531">
        <v>1</v>
      </c>
      <c r="D74" s="531" t="s">
        <v>250</v>
      </c>
      <c r="E74" s="176"/>
      <c r="F74" s="175"/>
      <c r="G74" s="175"/>
      <c r="H74" s="175"/>
    </row>
    <row r="75" spans="1:8" s="215" customFormat="1" ht="60" customHeight="1" x14ac:dyDescent="0.25">
      <c r="A75" s="176">
        <v>71</v>
      </c>
      <c r="B75" s="531" t="s">
        <v>318</v>
      </c>
      <c r="C75" s="531">
        <v>1</v>
      </c>
      <c r="D75" s="531" t="s">
        <v>250</v>
      </c>
      <c r="E75" s="176"/>
      <c r="F75" s="175"/>
      <c r="G75" s="175"/>
      <c r="H75" s="175"/>
    </row>
    <row r="76" spans="1:8" s="215" customFormat="1" ht="64.5" customHeight="1" x14ac:dyDescent="0.25">
      <c r="A76" s="176">
        <v>72</v>
      </c>
      <c r="B76" s="531" t="s">
        <v>319</v>
      </c>
      <c r="C76" s="531">
        <v>6</v>
      </c>
      <c r="D76" s="531" t="s">
        <v>253</v>
      </c>
      <c r="E76" s="176"/>
      <c r="F76" s="175"/>
      <c r="G76" s="175"/>
      <c r="H76" s="175"/>
    </row>
    <row r="77" spans="1:8" s="215" customFormat="1" ht="85.5" customHeight="1" x14ac:dyDescent="0.25">
      <c r="A77" s="176">
        <v>73</v>
      </c>
      <c r="B77" s="531" t="s">
        <v>320</v>
      </c>
      <c r="C77" s="531">
        <v>22936</v>
      </c>
      <c r="D77" s="531" t="s">
        <v>248</v>
      </c>
      <c r="E77" s="176"/>
      <c r="F77" s="175"/>
      <c r="G77" s="175"/>
      <c r="H77" s="175"/>
    </row>
    <row r="78" spans="1:8" s="215" customFormat="1" ht="51" customHeight="1" x14ac:dyDescent="0.25">
      <c r="A78" s="176">
        <v>74</v>
      </c>
      <c r="B78" s="531" t="s">
        <v>321</v>
      </c>
      <c r="C78" s="531">
        <v>1</v>
      </c>
      <c r="D78" s="531" t="s">
        <v>250</v>
      </c>
      <c r="E78" s="176"/>
      <c r="F78" s="175"/>
      <c r="G78" s="175"/>
      <c r="H78" s="175"/>
    </row>
    <row r="79" spans="1:8" s="215" customFormat="1" ht="54.75" customHeight="1" x14ac:dyDescent="0.25">
      <c r="A79" s="176">
        <v>75</v>
      </c>
      <c r="B79" s="531" t="s">
        <v>322</v>
      </c>
      <c r="C79" s="531">
        <v>1</v>
      </c>
      <c r="D79" s="531" t="s">
        <v>250</v>
      </c>
      <c r="E79" s="176"/>
      <c r="F79" s="175"/>
      <c r="G79" s="175"/>
      <c r="H79" s="175"/>
    </row>
    <row r="80" spans="1:8" s="215" customFormat="1" ht="57" customHeight="1" x14ac:dyDescent="0.25">
      <c r="A80" s="176">
        <v>76</v>
      </c>
      <c r="B80" s="531" t="s">
        <v>323</v>
      </c>
      <c r="C80" s="531">
        <v>12</v>
      </c>
      <c r="D80" s="531" t="s">
        <v>253</v>
      </c>
      <c r="E80" s="176"/>
      <c r="F80" s="175"/>
      <c r="G80" s="175"/>
      <c r="H80" s="175"/>
    </row>
    <row r="81" spans="1:8" s="215" customFormat="1" ht="97.5" customHeight="1" x14ac:dyDescent="0.25">
      <c r="A81" s="176">
        <v>77</v>
      </c>
      <c r="B81" s="531" t="s">
        <v>324</v>
      </c>
      <c r="C81" s="531">
        <v>3850</v>
      </c>
      <c r="D81" s="531" t="s">
        <v>248</v>
      </c>
      <c r="E81" s="176"/>
      <c r="F81" s="175"/>
      <c r="G81" s="175"/>
      <c r="H81" s="175"/>
    </row>
    <row r="82" spans="1:8" s="215" customFormat="1" ht="66" customHeight="1" x14ac:dyDescent="0.25">
      <c r="A82" s="176">
        <v>78</v>
      </c>
      <c r="B82" s="531" t="s">
        <v>325</v>
      </c>
      <c r="C82" s="531">
        <v>1</v>
      </c>
      <c r="D82" s="531" t="s">
        <v>250</v>
      </c>
      <c r="E82" s="176"/>
      <c r="F82" s="175"/>
      <c r="G82" s="175"/>
      <c r="H82" s="175"/>
    </row>
    <row r="83" spans="1:8" s="215" customFormat="1" ht="83.25" customHeight="1" x14ac:dyDescent="0.25">
      <c r="A83" s="176">
        <v>79</v>
      </c>
      <c r="B83" s="531" t="s">
        <v>326</v>
      </c>
      <c r="C83" s="531">
        <v>1</v>
      </c>
      <c r="D83" s="531" t="s">
        <v>250</v>
      </c>
      <c r="E83" s="176"/>
      <c r="F83" s="175"/>
      <c r="G83" s="175"/>
      <c r="H83" s="175"/>
    </row>
    <row r="84" spans="1:8" s="215" customFormat="1" ht="66.75" customHeight="1" x14ac:dyDescent="0.25">
      <c r="A84" s="176">
        <v>80</v>
      </c>
      <c r="B84" s="531" t="s">
        <v>327</v>
      </c>
      <c r="C84" s="531">
        <v>4</v>
      </c>
      <c r="D84" s="531" t="s">
        <v>253</v>
      </c>
      <c r="E84" s="176"/>
      <c r="F84" s="175"/>
      <c r="G84" s="175"/>
      <c r="H84" s="175"/>
    </row>
    <row r="85" spans="1:8" s="215" customFormat="1" ht="130.5" customHeight="1" x14ac:dyDescent="0.25">
      <c r="A85" s="176">
        <v>81</v>
      </c>
      <c r="B85" s="531" t="s">
        <v>328</v>
      </c>
      <c r="C85" s="531">
        <v>11447</v>
      </c>
      <c r="D85" s="531" t="s">
        <v>248</v>
      </c>
      <c r="E85" s="176"/>
      <c r="F85" s="175"/>
      <c r="G85" s="175"/>
      <c r="H85" s="175"/>
    </row>
    <row r="86" spans="1:8" s="215" customFormat="1" ht="81.75" customHeight="1" x14ac:dyDescent="0.25">
      <c r="A86" s="176">
        <v>82</v>
      </c>
      <c r="B86" s="531" t="s">
        <v>329</v>
      </c>
      <c r="C86" s="531">
        <v>1</v>
      </c>
      <c r="D86" s="531" t="s">
        <v>250</v>
      </c>
      <c r="E86" s="176"/>
      <c r="F86" s="175"/>
      <c r="G86" s="175"/>
      <c r="H86" s="175"/>
    </row>
    <row r="87" spans="1:8" s="215" customFormat="1" ht="57.75" customHeight="1" x14ac:dyDescent="0.25">
      <c r="A87" s="176">
        <v>83</v>
      </c>
      <c r="B87" s="531" t="s">
        <v>330</v>
      </c>
      <c r="C87" s="531">
        <v>1</v>
      </c>
      <c r="D87" s="531" t="s">
        <v>250</v>
      </c>
      <c r="E87" s="176"/>
      <c r="F87" s="175"/>
      <c r="G87" s="175"/>
      <c r="H87" s="175"/>
    </row>
    <row r="88" spans="1:8" ht="73.5" customHeight="1" x14ac:dyDescent="0.2">
      <c r="A88" s="176">
        <v>84</v>
      </c>
      <c r="B88" s="531" t="s">
        <v>331</v>
      </c>
      <c r="C88" s="531">
        <v>6</v>
      </c>
      <c r="D88" s="531" t="s">
        <v>253</v>
      </c>
      <c r="E88" s="176"/>
      <c r="F88" s="175"/>
      <c r="G88" s="175"/>
      <c r="H88" s="175"/>
    </row>
    <row r="89" spans="1:8" ht="116.25" customHeight="1" x14ac:dyDescent="0.2">
      <c r="A89" s="176">
        <v>85</v>
      </c>
      <c r="B89" s="531" t="s">
        <v>332</v>
      </c>
      <c r="C89" s="531">
        <v>690</v>
      </c>
      <c r="D89" s="531" t="s">
        <v>248</v>
      </c>
      <c r="E89" s="176"/>
      <c r="F89" s="175"/>
      <c r="G89" s="175"/>
      <c r="H89" s="175"/>
    </row>
    <row r="90" spans="1:8" ht="93.75" customHeight="1" x14ac:dyDescent="0.2">
      <c r="A90" s="176">
        <v>86</v>
      </c>
      <c r="B90" s="531" t="s">
        <v>333</v>
      </c>
      <c r="C90" s="531">
        <v>1</v>
      </c>
      <c r="D90" s="531" t="s">
        <v>250</v>
      </c>
      <c r="E90" s="176"/>
      <c r="F90" s="175"/>
      <c r="G90" s="175"/>
      <c r="H90" s="175"/>
    </row>
    <row r="91" spans="1:8" ht="92.25" customHeight="1" x14ac:dyDescent="0.2">
      <c r="A91" s="176">
        <v>87</v>
      </c>
      <c r="B91" s="531" t="s">
        <v>334</v>
      </c>
      <c r="C91" s="531">
        <v>1</v>
      </c>
      <c r="D91" s="531" t="s">
        <v>250</v>
      </c>
      <c r="E91" s="176"/>
      <c r="F91" s="175"/>
      <c r="G91" s="175"/>
      <c r="H91" s="175"/>
    </row>
    <row r="92" spans="1:8" ht="78.75" customHeight="1" x14ac:dyDescent="0.2">
      <c r="A92" s="176">
        <v>88</v>
      </c>
      <c r="B92" s="531" t="s">
        <v>335</v>
      </c>
      <c r="C92" s="531">
        <v>6</v>
      </c>
      <c r="D92" s="531" t="s">
        <v>253</v>
      </c>
      <c r="E92" s="176"/>
      <c r="F92" s="175"/>
      <c r="G92" s="175"/>
      <c r="H92" s="175"/>
    </row>
    <row r="93" spans="1:8" ht="28.5" customHeight="1" x14ac:dyDescent="0.2">
      <c r="A93" s="532" t="s">
        <v>81</v>
      </c>
      <c r="B93" s="532"/>
      <c r="C93" s="532"/>
      <c r="D93" s="532"/>
      <c r="E93" s="533"/>
      <c r="F93" s="533"/>
      <c r="G93" s="533"/>
      <c r="H93" s="533"/>
    </row>
    <row r="94" spans="1:8" ht="28.5" customHeight="1" x14ac:dyDescent="0.2">
      <c r="A94" s="532" t="s">
        <v>232</v>
      </c>
      <c r="B94" s="532"/>
      <c r="C94" s="532"/>
      <c r="D94" s="532"/>
      <c r="E94" s="533"/>
      <c r="F94" s="533"/>
      <c r="G94" s="533"/>
      <c r="H94" s="533"/>
    </row>
    <row r="95" spans="1:8" ht="28.5" customHeight="1" x14ac:dyDescent="0.2">
      <c r="A95" s="532" t="s">
        <v>336</v>
      </c>
      <c r="B95" s="532"/>
      <c r="C95" s="532"/>
      <c r="D95" s="532"/>
      <c r="E95" s="533"/>
      <c r="F95" s="533"/>
      <c r="G95" s="533"/>
      <c r="H95" s="533"/>
    </row>
    <row r="96" spans="1:8" x14ac:dyDescent="0.2">
      <c r="A96" s="216"/>
      <c r="H96" s="177"/>
    </row>
    <row r="97" spans="1:8" x14ac:dyDescent="0.2">
      <c r="A97" s="216"/>
      <c r="H97" s="177"/>
    </row>
    <row r="98" spans="1:8" x14ac:dyDescent="0.2">
      <c r="A98" s="216"/>
      <c r="H98" s="177"/>
    </row>
    <row r="99" spans="1:8" ht="25.5" customHeight="1" x14ac:dyDescent="0.2">
      <c r="A99" s="216"/>
      <c r="H99" s="177"/>
    </row>
    <row r="100" spans="1:8" ht="25.5" customHeight="1" x14ac:dyDescent="0.2">
      <c r="A100" s="216"/>
      <c r="H100" s="177"/>
    </row>
    <row r="101" spans="1:8" ht="25.5" customHeight="1" x14ac:dyDescent="0.2">
      <c r="A101" s="216"/>
      <c r="H101" s="177"/>
    </row>
    <row r="102" spans="1:8" x14ac:dyDescent="0.2">
      <c r="A102" s="216"/>
      <c r="H102" s="177"/>
    </row>
    <row r="103" spans="1:8" x14ac:dyDescent="0.2">
      <c r="A103" s="216"/>
      <c r="H103" s="177"/>
    </row>
    <row r="104" spans="1:8" x14ac:dyDescent="0.2">
      <c r="A104" s="217"/>
      <c r="H104" s="177"/>
    </row>
    <row r="105" spans="1:8" x14ac:dyDescent="0.2">
      <c r="A105" s="217"/>
      <c r="H105" s="177"/>
    </row>
    <row r="106" spans="1:8" ht="31.5" customHeight="1" x14ac:dyDescent="0.2">
      <c r="A106" s="216">
        <f>A70</f>
        <v>66</v>
      </c>
      <c r="H106" s="177"/>
    </row>
    <row r="107" spans="1:8" ht="25.5" customHeight="1" x14ac:dyDescent="0.2">
      <c r="A107" s="216"/>
      <c r="H107" s="177"/>
    </row>
    <row r="108" spans="1:8" x14ac:dyDescent="0.2">
      <c r="A108" s="216"/>
      <c r="H108" s="177"/>
    </row>
    <row r="109" spans="1:8" x14ac:dyDescent="0.2">
      <c r="A109" s="216"/>
      <c r="H109" s="177"/>
    </row>
    <row r="110" spans="1:8" x14ac:dyDescent="0.2">
      <c r="A110" s="216"/>
      <c r="H110" s="177"/>
    </row>
    <row r="111" spans="1:8" ht="25.5" customHeight="1" x14ac:dyDescent="0.2">
      <c r="A111" s="216"/>
      <c r="H111" s="177"/>
    </row>
    <row r="112" spans="1:8" x14ac:dyDescent="0.2">
      <c r="A112" s="216"/>
      <c r="H112" s="177"/>
    </row>
    <row r="113" spans="1:8" x14ac:dyDescent="0.2">
      <c r="A113" s="216"/>
      <c r="H113" s="177"/>
    </row>
    <row r="114" spans="1:8" ht="27" customHeight="1" x14ac:dyDescent="0.2">
      <c r="A114" s="216"/>
      <c r="H114" s="177"/>
    </row>
    <row r="115" spans="1:8" ht="26.25" customHeight="1" x14ac:dyDescent="0.2">
      <c r="A115" s="216"/>
      <c r="H115" s="177"/>
    </row>
    <row r="116" spans="1:8" x14ac:dyDescent="0.2">
      <c r="A116" s="216"/>
      <c r="H116" s="177"/>
    </row>
    <row r="117" spans="1:8" x14ac:dyDescent="0.2">
      <c r="A117" s="216"/>
      <c r="H117" s="177"/>
    </row>
    <row r="118" spans="1:8" x14ac:dyDescent="0.2">
      <c r="A118" s="216"/>
      <c r="H118" s="177"/>
    </row>
    <row r="119" spans="1:8" x14ac:dyDescent="0.2">
      <c r="A119" s="216"/>
      <c r="H119" s="177"/>
    </row>
    <row r="120" spans="1:8" x14ac:dyDescent="0.2">
      <c r="A120" s="216"/>
      <c r="H120" s="177"/>
    </row>
    <row r="121" spans="1:8" ht="25.5" customHeight="1" x14ac:dyDescent="0.2">
      <c r="A121" s="216"/>
      <c r="H121" s="177"/>
    </row>
    <row r="122" spans="1:8" x14ac:dyDescent="0.2">
      <c r="A122" s="216"/>
      <c r="H122" s="177"/>
    </row>
    <row r="123" spans="1:8" x14ac:dyDescent="0.2">
      <c r="A123" s="216"/>
      <c r="H123" s="177"/>
    </row>
    <row r="124" spans="1:8" x14ac:dyDescent="0.2">
      <c r="A124" s="216"/>
      <c r="H124" s="177"/>
    </row>
    <row r="125" spans="1:8" x14ac:dyDescent="0.2">
      <c r="A125" s="216"/>
      <c r="H125" s="177"/>
    </row>
    <row r="126" spans="1:8" x14ac:dyDescent="0.2">
      <c r="A126" s="216"/>
      <c r="H126" s="177"/>
    </row>
    <row r="127" spans="1:8" x14ac:dyDescent="0.2">
      <c r="A127" s="216"/>
      <c r="H127" s="177"/>
    </row>
    <row r="128" spans="1:8" s="215" customFormat="1" ht="16.5" customHeight="1" x14ac:dyDescent="0.25">
      <c r="A128" s="218"/>
    </row>
    <row r="129" spans="1:1" s="215" customFormat="1" x14ac:dyDescent="0.25">
      <c r="A129" s="218"/>
    </row>
    <row r="130" spans="1:1" s="215" customFormat="1" ht="25.5" customHeight="1" x14ac:dyDescent="0.25">
      <c r="A130" s="218"/>
    </row>
    <row r="131" spans="1:1" s="215" customFormat="1" x14ac:dyDescent="0.25">
      <c r="A131" s="218"/>
    </row>
    <row r="132" spans="1:1" s="215" customFormat="1" x14ac:dyDescent="0.25">
      <c r="A132" s="218"/>
    </row>
    <row r="133" spans="1:1" s="215" customFormat="1" x14ac:dyDescent="0.25">
      <c r="A133" s="218"/>
    </row>
    <row r="134" spans="1:1" s="215" customFormat="1" x14ac:dyDescent="0.25">
      <c r="A134" s="218"/>
    </row>
    <row r="135" spans="1:1" s="215" customFormat="1" x14ac:dyDescent="0.25">
      <c r="A135" s="218"/>
    </row>
    <row r="136" spans="1:1" s="215" customFormat="1" x14ac:dyDescent="0.25">
      <c r="A136" s="218"/>
    </row>
    <row r="137" spans="1:1" s="215" customFormat="1" x14ac:dyDescent="0.25">
      <c r="A137" s="218"/>
    </row>
    <row r="138" spans="1:1" s="215" customFormat="1" x14ac:dyDescent="0.25">
      <c r="A138" s="218"/>
    </row>
    <row r="139" spans="1:1" s="215" customFormat="1" x14ac:dyDescent="0.25">
      <c r="A139" s="218"/>
    </row>
    <row r="140" spans="1:1" s="215" customFormat="1" x14ac:dyDescent="0.25">
      <c r="A140" s="218"/>
    </row>
    <row r="141" spans="1:1" s="215" customFormat="1" x14ac:dyDescent="0.25">
      <c r="A141" s="218"/>
    </row>
    <row r="142" spans="1:1" s="215" customFormat="1" ht="24" customHeight="1" x14ac:dyDescent="0.25">
      <c r="A142" s="218"/>
    </row>
    <row r="143" spans="1:1" s="215" customFormat="1" x14ac:dyDescent="0.25">
      <c r="A143" s="218"/>
    </row>
    <row r="144" spans="1:1" s="215" customFormat="1" x14ac:dyDescent="0.25">
      <c r="A144" s="218"/>
    </row>
    <row r="145" spans="1:1" s="215" customFormat="1" x14ac:dyDescent="0.25">
      <c r="A145" s="218"/>
    </row>
    <row r="146" spans="1:1" s="215" customFormat="1" ht="24.75" customHeight="1" x14ac:dyDescent="0.25">
      <c r="A146" s="218"/>
    </row>
    <row r="147" spans="1:1" s="215" customFormat="1" x14ac:dyDescent="0.25">
      <c r="A147" s="217"/>
    </row>
    <row r="148" spans="1:1" s="215" customFormat="1" x14ac:dyDescent="0.25">
      <c r="A148" s="217"/>
    </row>
    <row r="149" spans="1:1" s="215" customFormat="1" x14ac:dyDescent="0.25">
      <c r="A149" s="219"/>
    </row>
    <row r="150" spans="1:1" s="215" customFormat="1" x14ac:dyDescent="0.25">
      <c r="A150" s="219"/>
    </row>
    <row r="151" spans="1:1" s="215" customFormat="1" x14ac:dyDescent="0.25">
      <c r="A151" s="218"/>
    </row>
    <row r="152" spans="1:1" s="215" customFormat="1" ht="25.5" customHeight="1" x14ac:dyDescent="0.25">
      <c r="A152" s="218"/>
    </row>
    <row r="153" spans="1:1" s="215" customFormat="1" x14ac:dyDescent="0.25">
      <c r="A153" s="218"/>
    </row>
    <row r="154" spans="1:1" s="215" customFormat="1" x14ac:dyDescent="0.25">
      <c r="A154" s="218"/>
    </row>
    <row r="155" spans="1:1" s="215" customFormat="1" x14ac:dyDescent="0.25">
      <c r="A155" s="218"/>
    </row>
    <row r="156" spans="1:1" s="215" customFormat="1" x14ac:dyDescent="0.25">
      <c r="A156" s="218"/>
    </row>
    <row r="157" spans="1:1" s="215" customFormat="1" x14ac:dyDescent="0.25">
      <c r="A157" s="218"/>
    </row>
    <row r="158" spans="1:1" s="215" customFormat="1" x14ac:dyDescent="0.25">
      <c r="A158" s="218"/>
    </row>
    <row r="159" spans="1:1" s="215" customFormat="1" x14ac:dyDescent="0.25">
      <c r="A159" s="218"/>
    </row>
    <row r="160" spans="1:1" s="215" customFormat="1" x14ac:dyDescent="0.25">
      <c r="A160" s="218"/>
    </row>
    <row r="161" spans="1:8" s="215" customFormat="1" ht="25.5" customHeight="1" x14ac:dyDescent="0.25">
      <c r="A161" s="218"/>
    </row>
    <row r="162" spans="1:8" s="215" customFormat="1" x14ac:dyDescent="0.25">
      <c r="A162" s="218"/>
    </row>
    <row r="163" spans="1:8" s="215" customFormat="1" ht="22.5" customHeight="1" x14ac:dyDescent="0.25">
      <c r="A163" s="218"/>
    </row>
    <row r="164" spans="1:8" s="215" customFormat="1" x14ac:dyDescent="0.25">
      <c r="A164" s="218"/>
    </row>
    <row r="165" spans="1:8" s="215" customFormat="1" x14ac:dyDescent="0.25">
      <c r="A165" s="218"/>
    </row>
    <row r="166" spans="1:8" s="215" customFormat="1" x14ac:dyDescent="0.25">
      <c r="A166" s="218"/>
    </row>
    <row r="167" spans="1:8" s="215" customFormat="1" x14ac:dyDescent="0.25">
      <c r="A167" s="218"/>
    </row>
    <row r="168" spans="1:8" x14ac:dyDescent="0.2">
      <c r="A168" s="220"/>
      <c r="H168" s="177"/>
    </row>
    <row r="169" spans="1:8" ht="15" customHeight="1" x14ac:dyDescent="0.2">
      <c r="A169" s="220"/>
      <c r="H169" s="177"/>
    </row>
    <row r="170" spans="1:8" ht="26.25" customHeight="1" x14ac:dyDescent="0.2">
      <c r="A170" s="220"/>
      <c r="H170" s="177"/>
    </row>
    <row r="171" spans="1:8" ht="15" customHeight="1" x14ac:dyDescent="0.2">
      <c r="A171" s="220"/>
      <c r="H171" s="177"/>
    </row>
    <row r="172" spans="1:8" ht="15" customHeight="1" x14ac:dyDescent="0.2">
      <c r="A172" s="220"/>
      <c r="H172" s="177"/>
    </row>
    <row r="173" spans="1:8" ht="15" customHeight="1" x14ac:dyDescent="0.2">
      <c r="A173" s="220"/>
      <c r="H173" s="177"/>
    </row>
    <row r="174" spans="1:8" ht="15.75" customHeight="1" x14ac:dyDescent="0.2">
      <c r="A174" s="220"/>
      <c r="H174" s="177"/>
    </row>
    <row r="175" spans="1:8" ht="15.75" customHeight="1" x14ac:dyDescent="0.2">
      <c r="A175" s="220"/>
      <c r="H175" s="177"/>
    </row>
    <row r="176" spans="1:8" ht="31.5" customHeight="1" x14ac:dyDescent="0.2">
      <c r="A176" s="220"/>
      <c r="H176" s="177"/>
    </row>
    <row r="177" spans="1:8" ht="15" customHeight="1" x14ac:dyDescent="0.2">
      <c r="A177" s="220"/>
      <c r="H177" s="177"/>
    </row>
    <row r="178" spans="1:8" ht="15.75" customHeight="1" x14ac:dyDescent="0.2">
      <c r="A178" s="220"/>
      <c r="H178" s="177"/>
    </row>
    <row r="179" spans="1:8" ht="15" customHeight="1" x14ac:dyDescent="0.2">
      <c r="A179" s="220"/>
      <c r="H179" s="177"/>
    </row>
    <row r="180" spans="1:8" ht="15" customHeight="1" x14ac:dyDescent="0.2">
      <c r="A180" s="220"/>
      <c r="H180" s="177"/>
    </row>
    <row r="181" spans="1:8" x14ac:dyDescent="0.2">
      <c r="A181" s="220"/>
      <c r="H181" s="177"/>
    </row>
    <row r="182" spans="1:8" ht="16.5" customHeight="1" x14ac:dyDescent="0.2">
      <c r="A182" s="220"/>
      <c r="H182" s="177"/>
    </row>
    <row r="183" spans="1:8" ht="16.5" customHeight="1" thickBot="1" x14ac:dyDescent="0.25">
      <c r="A183" s="220"/>
      <c r="H183" s="177"/>
    </row>
    <row r="184" spans="1:8" hidden="1" x14ac:dyDescent="0.2"/>
    <row r="185" spans="1:8" hidden="1" x14ac:dyDescent="0.2"/>
    <row r="186" spans="1:8" hidden="1" x14ac:dyDescent="0.2"/>
    <row r="187" spans="1:8" hidden="1" x14ac:dyDescent="0.2">
      <c r="A187" s="185">
        <v>43553</v>
      </c>
      <c r="B187" s="186">
        <v>43555</v>
      </c>
      <c r="C187" s="187">
        <f t="shared" ref="C187:C195" si="0">DAYS360(A187,B187)</f>
        <v>2</v>
      </c>
      <c r="D187" s="188"/>
      <c r="E187" s="189">
        <f>B190</f>
        <v>43624</v>
      </c>
      <c r="F187" s="189">
        <v>43646</v>
      </c>
      <c r="G187" s="190">
        <f>DAYS360(E187,F187)</f>
        <v>22</v>
      </c>
    </row>
    <row r="188" spans="1:8" hidden="1" x14ac:dyDescent="0.2">
      <c r="A188" s="191">
        <f>B187</f>
        <v>43555</v>
      </c>
      <c r="B188" s="192">
        <v>43585</v>
      </c>
      <c r="C188" s="193">
        <f t="shared" si="0"/>
        <v>30</v>
      </c>
      <c r="D188" s="194"/>
      <c r="E188" s="195">
        <f>F187</f>
        <v>43646</v>
      </c>
      <c r="F188" s="195">
        <v>43677</v>
      </c>
      <c r="G188" s="196">
        <f t="shared" ref="G188:G189" si="1">DAYS360(E188,F188)</f>
        <v>30</v>
      </c>
    </row>
    <row r="189" spans="1:8" hidden="1" x14ac:dyDescent="0.2">
      <c r="A189" s="191">
        <f>B188</f>
        <v>43585</v>
      </c>
      <c r="B189" s="192">
        <v>43616</v>
      </c>
      <c r="C189" s="193">
        <f t="shared" si="0"/>
        <v>30</v>
      </c>
      <c r="D189" s="194"/>
      <c r="E189" s="195">
        <f>F188</f>
        <v>43677</v>
      </c>
      <c r="F189" s="195">
        <v>43681</v>
      </c>
      <c r="G189" s="196">
        <f t="shared" si="1"/>
        <v>4</v>
      </c>
      <c r="H189" s="178">
        <f>SUM(G187:G189)</f>
        <v>56</v>
      </c>
    </row>
    <row r="190" spans="1:8" hidden="1" x14ac:dyDescent="0.2">
      <c r="A190" s="191">
        <f t="shared" ref="A190:A194" si="2">B189</f>
        <v>43616</v>
      </c>
      <c r="B190" s="192">
        <v>43624</v>
      </c>
      <c r="C190" s="193">
        <f t="shared" si="0"/>
        <v>8</v>
      </c>
      <c r="D190" s="194">
        <f>SUM(C187:C190)</f>
        <v>70</v>
      </c>
      <c r="E190" s="197">
        <f>B194</f>
        <v>43797</v>
      </c>
      <c r="F190" s="197">
        <v>43799</v>
      </c>
      <c r="G190" s="198">
        <f>DAYS360(E190,F190)</f>
        <v>2</v>
      </c>
    </row>
    <row r="191" spans="1:8" hidden="1" x14ac:dyDescent="0.2">
      <c r="A191" s="199">
        <v>43682</v>
      </c>
      <c r="B191" s="200">
        <v>43708</v>
      </c>
      <c r="C191" s="201">
        <f t="shared" si="0"/>
        <v>26</v>
      </c>
      <c r="D191" s="202"/>
      <c r="E191" s="197">
        <f>F190</f>
        <v>43799</v>
      </c>
      <c r="F191" s="197">
        <v>43830</v>
      </c>
      <c r="G191" s="198">
        <f>DAYS360(E191,F191)</f>
        <v>30</v>
      </c>
      <c r="H191" s="178">
        <f>SUM(G190:G191)</f>
        <v>32</v>
      </c>
    </row>
    <row r="192" spans="1:8" hidden="1" x14ac:dyDescent="0.2">
      <c r="A192" s="199">
        <f t="shared" si="2"/>
        <v>43708</v>
      </c>
      <c r="B192" s="200">
        <v>43738</v>
      </c>
      <c r="C192" s="201">
        <f t="shared" si="0"/>
        <v>30</v>
      </c>
      <c r="D192" s="202"/>
      <c r="E192" s="203">
        <f>F191</f>
        <v>43830</v>
      </c>
      <c r="F192" s="203">
        <v>43861</v>
      </c>
      <c r="G192" s="204">
        <f>DAYS360(E192,F192)</f>
        <v>30</v>
      </c>
    </row>
    <row r="193" spans="1:8" hidden="1" x14ac:dyDescent="0.2">
      <c r="A193" s="199">
        <f t="shared" si="2"/>
        <v>43738</v>
      </c>
      <c r="B193" s="200">
        <v>43769</v>
      </c>
      <c r="C193" s="201">
        <f t="shared" si="0"/>
        <v>30</v>
      </c>
      <c r="D193" s="202"/>
      <c r="E193" s="203">
        <f>F192</f>
        <v>43861</v>
      </c>
      <c r="F193" s="203">
        <v>43863</v>
      </c>
      <c r="G193" s="204">
        <f>DAYS360(E193,F193)</f>
        <v>2</v>
      </c>
      <c r="H193" s="178">
        <f>SUM(G192:G193)</f>
        <v>32</v>
      </c>
    </row>
    <row r="194" spans="1:8" hidden="1" x14ac:dyDescent="0.2">
      <c r="A194" s="199">
        <f t="shared" si="2"/>
        <v>43769</v>
      </c>
      <c r="B194" s="200">
        <v>43797</v>
      </c>
      <c r="C194" s="201">
        <f t="shared" si="0"/>
        <v>28</v>
      </c>
      <c r="D194" s="202">
        <f>SUM(C191:C194)</f>
        <v>114</v>
      </c>
      <c r="E194" s="179"/>
      <c r="F194" s="179"/>
      <c r="G194" s="180"/>
    </row>
    <row r="195" spans="1:8" hidden="1" x14ac:dyDescent="0.2">
      <c r="A195" s="205">
        <f>F193</f>
        <v>43863</v>
      </c>
      <c r="B195" s="206">
        <v>43889</v>
      </c>
      <c r="C195" s="207">
        <f t="shared" si="0"/>
        <v>26</v>
      </c>
      <c r="D195" s="202"/>
      <c r="E195" s="202"/>
      <c r="F195" s="202"/>
      <c r="G195" s="208"/>
    </row>
    <row r="196" spans="1:8" hidden="1" x14ac:dyDescent="0.2">
      <c r="A196" s="205">
        <v>43889</v>
      </c>
      <c r="B196" s="206">
        <v>43918</v>
      </c>
      <c r="C196" s="207">
        <v>28</v>
      </c>
      <c r="D196" s="202">
        <f>SUM(C195:C196)</f>
        <v>54</v>
      </c>
      <c r="E196" s="202"/>
      <c r="F196" s="202"/>
      <c r="G196" s="208"/>
    </row>
    <row r="197" spans="1:8" ht="15" hidden="1" thickBot="1" x14ac:dyDescent="0.25">
      <c r="A197" s="209"/>
      <c r="B197" s="210"/>
      <c r="C197" s="211"/>
      <c r="D197" s="212">
        <f>SUM(D196,D194,D190)</f>
        <v>238</v>
      </c>
      <c r="E197" s="212"/>
      <c r="F197" s="212"/>
      <c r="G197" s="213"/>
      <c r="H197" s="178">
        <f>SUM(H193,H191,H189)</f>
        <v>120</v>
      </c>
    </row>
    <row r="198" spans="1:8" ht="42" customHeight="1" x14ac:dyDescent="0.2">
      <c r="A198" s="520" t="s">
        <v>337</v>
      </c>
      <c r="B198" s="520"/>
      <c r="C198" s="520"/>
      <c r="D198" s="520"/>
      <c r="E198" s="520"/>
      <c r="F198" s="520"/>
      <c r="G198" s="520"/>
    </row>
    <row r="200" spans="1:8" ht="15.75" thickBot="1" x14ac:dyDescent="0.3">
      <c r="A200" s="522" t="s">
        <v>235</v>
      </c>
      <c r="B200" s="522"/>
      <c r="C200" s="522"/>
      <c r="D200" s="522"/>
      <c r="E200" s="522"/>
      <c r="F200" s="522"/>
      <c r="G200" s="522"/>
    </row>
    <row r="201" spans="1:8" ht="15" x14ac:dyDescent="0.25">
      <c r="A201" s="181" t="s">
        <v>236</v>
      </c>
      <c r="B201" s="523" t="s">
        <v>154</v>
      </c>
      <c r="C201" s="523"/>
      <c r="D201" s="523"/>
      <c r="E201" s="523" t="s">
        <v>237</v>
      </c>
      <c r="F201" s="523"/>
      <c r="G201" s="524"/>
    </row>
    <row r="202" spans="1:8" x14ac:dyDescent="0.2">
      <c r="A202" s="182">
        <v>1</v>
      </c>
      <c r="B202" s="525" t="s">
        <v>240</v>
      </c>
      <c r="C202" s="525"/>
      <c r="D202" s="525"/>
      <c r="E202" s="525"/>
      <c r="F202" s="525"/>
      <c r="G202" s="527"/>
    </row>
    <row r="203" spans="1:8" ht="15" thickBot="1" x14ac:dyDescent="0.25">
      <c r="A203" s="183">
        <v>2</v>
      </c>
      <c r="B203" s="526" t="s">
        <v>241</v>
      </c>
      <c r="C203" s="526"/>
      <c r="D203" s="526"/>
      <c r="E203" s="526"/>
      <c r="F203" s="526"/>
      <c r="G203" s="528"/>
    </row>
    <row r="204" spans="1:8" x14ac:dyDescent="0.2">
      <c r="A204" s="184"/>
      <c r="B204" s="184"/>
      <c r="C204" s="184"/>
      <c r="D204" s="184"/>
      <c r="E204" s="184"/>
      <c r="F204" s="184"/>
      <c r="G204" s="184"/>
    </row>
    <row r="205" spans="1:8" ht="15" x14ac:dyDescent="0.25">
      <c r="A205" s="521" t="s">
        <v>161</v>
      </c>
      <c r="B205" s="521"/>
      <c r="C205" s="521"/>
      <c r="D205" s="521"/>
      <c r="E205" s="521"/>
      <c r="F205" s="521"/>
      <c r="G205" s="521"/>
    </row>
    <row r="206" spans="1:8" x14ac:dyDescent="0.2">
      <c r="A206" s="518" t="s">
        <v>238</v>
      </c>
      <c r="B206" s="518"/>
      <c r="C206" s="518"/>
      <c r="D206" s="518"/>
      <c r="E206" s="518"/>
      <c r="F206" s="518"/>
      <c r="G206" s="518"/>
    </row>
    <row r="207" spans="1:8" x14ac:dyDescent="0.2">
      <c r="A207" s="519" t="s">
        <v>239</v>
      </c>
      <c r="B207" s="519"/>
      <c r="C207" s="519"/>
      <c r="D207" s="519"/>
      <c r="E207" s="519"/>
      <c r="F207" s="519"/>
      <c r="G207" s="519"/>
    </row>
    <row r="208" spans="1:8" x14ac:dyDescent="0.2">
      <c r="A208" s="518"/>
      <c r="B208" s="518"/>
      <c r="C208" s="518"/>
      <c r="D208" s="518"/>
      <c r="E208" s="518"/>
      <c r="F208" s="518"/>
      <c r="G208" s="518"/>
    </row>
  </sheetData>
  <mergeCells count="21">
    <mergeCell ref="A208:G208"/>
    <mergeCell ref="A207:G207"/>
    <mergeCell ref="A198:G198"/>
    <mergeCell ref="A205:G205"/>
    <mergeCell ref="A206:G206"/>
    <mergeCell ref="A200:G200"/>
    <mergeCell ref="E201:G201"/>
    <mergeCell ref="B201:D201"/>
    <mergeCell ref="B202:D202"/>
    <mergeCell ref="B203:D203"/>
    <mergeCell ref="E202:G202"/>
    <mergeCell ref="E203:G203"/>
    <mergeCell ref="A1:H1"/>
    <mergeCell ref="C2:H3"/>
    <mergeCell ref="A93:D93"/>
    <mergeCell ref="A94:D94"/>
    <mergeCell ref="A95:D95"/>
    <mergeCell ref="A2:B3"/>
    <mergeCell ref="E93:H93"/>
    <mergeCell ref="E94:H94"/>
    <mergeCell ref="E95:H95"/>
  </mergeCells>
  <printOptions verticalCentered="1"/>
  <pageMargins left="0.62992125984251968" right="0.62992125984251968" top="0.55118110236220474" bottom="0.55118110236220474" header="0" footer="0"/>
  <pageSetup paperSize="281" scale="7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ABSr042-001</vt:lpstr>
      <vt:lpstr>ABSr042-002 Otro Sí</vt:lpstr>
      <vt:lpstr>Anexo</vt:lpstr>
      <vt:lpstr>Anexo!Área_de_impresión</vt:lpstr>
    </vt:vector>
  </TitlesOfParts>
  <Manager/>
  <Company>UNIVERSIDAD DE CUNDINAMARCA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LJSARMIENTO</dc:creator>
  <cp:keywords/>
  <dc:description/>
  <cp:lastModifiedBy>FUSA-00000</cp:lastModifiedBy>
  <cp:revision/>
  <cp:lastPrinted>2019-03-01T01:46:13Z</cp:lastPrinted>
  <dcterms:created xsi:type="dcterms:W3CDTF">2014-01-08T13:27:49Z</dcterms:created>
  <dcterms:modified xsi:type="dcterms:W3CDTF">2019-06-06T15:37:46Z</dcterms:modified>
  <cp:category/>
  <cp:contentStatus/>
</cp:coreProperties>
</file>