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7.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0.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1.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2.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3.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4.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5.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6.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7.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8.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3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0.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1.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2.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3.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4.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5.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6.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47.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4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50.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51.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52.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53.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54.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55.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5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57.xml" ContentType="application/vnd.openxmlformats-officedocument.drawing+xml"/>
  <Override PartName="/xl/ctrlProps/ctrlProp3.xml" ContentType="application/vnd.ms-excel.controlproperties+xml"/>
  <Override PartName="/xl/ctrlProps/ctrlProp4.xml" ContentType="application/vnd.ms-excel.controlproperties+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58.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59.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60.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61.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6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Y:\VIGENCIA  2019\2019   DOCUMENTACIÓN IMPORTANTE\2019   INDICADORES\"/>
    </mc:Choice>
  </mc:AlternateContent>
  <bookViews>
    <workbookView xWindow="0" yWindow="0" windowWidth="20490" windowHeight="7050" tabRatio="716"/>
  </bookViews>
  <sheets>
    <sheet name="MATRIZ DE INDICADORES" sheetId="143" r:id="rId1"/>
    <sheet name="INS-1" sheetId="4" r:id="rId2"/>
    <sheet name="INS-2" sheetId="48" r:id="rId3"/>
    <sheet name="INS-4" sheetId="68" r:id="rId4"/>
    <sheet name="INS-5" sheetId="139" r:id="rId5"/>
    <sheet name="EPI-1" sheetId="2" r:id="rId6"/>
    <sheet name="EPI-2" sheetId="105" r:id="rId7"/>
    <sheet name="EPI-3" sheetId="106" r:id="rId8"/>
    <sheet name="ESG-1" sheetId="111" r:id="rId9"/>
    <sheet name="ESG-2" sheetId="112" r:id="rId10"/>
    <sheet name="ECO-1" sheetId="10" r:id="rId11"/>
    <sheet name="ECO-2" sheetId="81" r:id="rId12"/>
    <sheet name="EPR-1" sheetId="131" r:id="rId13"/>
    <sheet name="EPR-2" sheetId="132" r:id="rId14"/>
    <sheet name="MAR-1" sheetId="12" r:id="rId15"/>
    <sheet name="MAR-2" sheetId="58" r:id="rId16"/>
    <sheet name="MAR-3" sheetId="88" r:id="rId17"/>
    <sheet name="MFA-6" sheetId="90" r:id="rId18"/>
    <sheet name="MFA-7" sheetId="91" r:id="rId19"/>
    <sheet name="MFA-8" sheetId="92" r:id="rId20"/>
    <sheet name="MFA-9" sheetId="93" r:id="rId21"/>
    <sheet name="MFA-10" sheetId="94" r:id="rId22"/>
    <sheet name="MFA-11" sheetId="95" r:id="rId23"/>
    <sheet name="MBU-7" sheetId="145" r:id="rId24"/>
    <sheet name="MBU-8" sheetId="141" r:id="rId25"/>
    <sheet name="EAA-1" sheetId="18" r:id="rId26"/>
    <sheet name="EAA-2" sheetId="69" r:id="rId27"/>
    <sheet name="EAA-3" sheetId="100" r:id="rId28"/>
    <sheet name="MCT-1" sheetId="19" r:id="rId29"/>
    <sheet name="MCT-2" sheetId="20" r:id="rId30"/>
    <sheet name="MCT-3" sheetId="21" r:id="rId31"/>
    <sheet name="MCT-4" sheetId="101" r:id="rId32"/>
    <sheet name="MIU-1" sheetId="113" r:id="rId33"/>
    <sheet name="MIU-2" sheetId="114" r:id="rId34"/>
    <sheet name="MIU-3" sheetId="115" r:id="rId35"/>
    <sheet name="MIU-4" sheetId="116" r:id="rId36"/>
    <sheet name="AAA-1" sheetId="83" r:id="rId37"/>
    <sheet name="AAA-2" sheetId="84" r:id="rId38"/>
    <sheet name="AAA-3" sheetId="85" r:id="rId39"/>
    <sheet name="AAA-4" sheetId="86" r:id="rId40"/>
    <sheet name="AAA-5" sheetId="138" r:id="rId41"/>
    <sheet name="ABS-1" sheetId="118" r:id="rId42"/>
    <sheet name="ABS-2" sheetId="119" r:id="rId43"/>
    <sheet name="ABS-3" sheetId="120" r:id="rId44"/>
    <sheet name="ABS-4" sheetId="121" r:id="rId45"/>
    <sheet name="ABS-5" sheetId="122" r:id="rId46"/>
    <sheet name="ADO-1" sheetId="99" r:id="rId47"/>
    <sheet name="AFI-1" sheetId="40" r:id="rId48"/>
    <sheet name="AFI-2" sheetId="41" r:id="rId49"/>
    <sheet name="AFI-3" sheetId="133" r:id="rId50"/>
    <sheet name="AFI-4" sheetId="144" r:id="rId51"/>
    <sheet name="AJU-1" sheetId="103" r:id="rId52"/>
    <sheet name="AJU-2" sheetId="104" r:id="rId53"/>
    <sheet name=" ATH-1" sheetId="44" r:id="rId54"/>
    <sheet name=" ATH-2" sheetId="96" r:id="rId55"/>
    <sheet name="ATH-3" sheetId="124" r:id="rId56"/>
    <sheet name="ASI-1" sheetId="117" r:id="rId57"/>
    <sheet name="SAC-1" sheetId="45" r:id="rId58"/>
    <sheet name="SCI-3" sheetId="46" r:id="rId59"/>
    <sheet name="SCI-6" sheetId="135" r:id="rId60"/>
    <sheet name="SCD-1" sheetId="128" r:id="rId61"/>
    <sheet name="ACTUALIZACIONES" sheetId="78" r:id="rId62"/>
    <sheet name="ITEM" sheetId="50" state="hidden" r:id="rId63"/>
  </sheets>
  <externalReferences>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xlnm._FilterDatabase" localSheetId="0" hidden="1">'MATRIZ DE INDICADORES'!$B$12:$P$72</definedName>
    <definedName name="AAA_5">#REF!</definedName>
    <definedName name="MFA_8" localSheetId="36">'[1]MATRIZ DE INDICADORES'!#REF!</definedName>
    <definedName name="MFA_8" localSheetId="37">'[1]MATRIZ DE INDICADORES'!#REF!</definedName>
    <definedName name="MFA_8" localSheetId="38">'[1]MATRIZ DE INDICADORES'!#REF!</definedName>
    <definedName name="MFA_8" localSheetId="39">'[1]MATRIZ DE INDICADORES'!#REF!</definedName>
    <definedName name="MFA_8" localSheetId="40">'[1]MATRIZ DE INDICADORES'!#REF!</definedName>
    <definedName name="MFA_8" localSheetId="61">'[2]MATRIZ DE INDICADORES'!#REF!</definedName>
    <definedName name="MFA_8" localSheetId="50">'[3]MATRIZ DE INDICADORES'!#REF!</definedName>
    <definedName name="MFA_8" localSheetId="51">'[4]MATRIZ DE INDICADORES'!#REF!</definedName>
    <definedName name="MFA_8" localSheetId="52">'[4]MATRIZ DE INDICADORES'!#REF!</definedName>
    <definedName name="MFA_8" localSheetId="0">'MATRIZ DE INDICADORES'!#REF!</definedName>
    <definedName name="MFA_8" localSheetId="23">'[5]MATRIZ DE INDICADORES'!#REF!</definedName>
    <definedName name="MFA_8" localSheetId="24">'[6]MATRIZ DE INDICADORES'!#REF!</definedName>
    <definedName name="MFA_8">'[3]MATRIZ DE INDICADORES'!#REF!</definedName>
    <definedName name="OLE_LINK1" localSheetId="61">ACTUALIZACIONES!$B$1</definedName>
    <definedName name="Z_34CE63CC_8C1B_460F_A260_1A12A31AF742_.wvu.FilterData" localSheetId="0" hidden="1">'MATRIZ DE INDICADORES'!$C$12:$Q$12</definedName>
    <definedName name="Z_E72066E1_2E2A_4698_9EFF_16A0125F33B6_.wvu.FilterData" localSheetId="0" hidden="1">'MATRIZ DE INDICADORES'!$C$12:$Q$12</definedName>
  </definedNames>
  <calcPr calcId="162913"/>
  <customWorkbookViews>
    <customWorkbookView name="JAIME ELDER ACOSTA RAMIREZ - Vista personalizada" guid="{E72066E1-2E2A-4698-9EFF-16A0125F33B6}" mergeInterval="0" personalView="1" maximized="1" xWindow="-8" yWindow="-8" windowWidth="1382" windowHeight="744" activeSheetId="46"/>
    <customWorkbookView name="HERNAN DARIO GONZALEZ MOLINA - Vista personalizada" guid="{34CE63CC-8C1B-460F-A260-1A12A31AF742}"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2" i="145" l="1"/>
  <c r="N42" i="145"/>
  <c r="M42" i="145"/>
  <c r="L42" i="145"/>
  <c r="K42" i="145"/>
  <c r="J42" i="145"/>
  <c r="I42" i="145"/>
  <c r="H42" i="145"/>
  <c r="G42" i="145"/>
  <c r="F42" i="145"/>
  <c r="E42" i="145"/>
  <c r="D42" i="145"/>
  <c r="O41" i="145"/>
  <c r="N41" i="145"/>
  <c r="M41" i="145"/>
  <c r="L41" i="145"/>
  <c r="K41" i="145"/>
  <c r="J41" i="145"/>
  <c r="I41" i="145"/>
  <c r="H41" i="145"/>
  <c r="G41" i="145"/>
  <c r="F41" i="145"/>
  <c r="E41" i="145"/>
  <c r="D41" i="145"/>
  <c r="C40" i="145"/>
  <c r="C39" i="145"/>
  <c r="O38" i="145"/>
  <c r="N38" i="145"/>
  <c r="M38" i="145"/>
  <c r="L38" i="145"/>
  <c r="K38" i="145"/>
  <c r="J38" i="145"/>
  <c r="I38" i="145"/>
  <c r="H38" i="145"/>
  <c r="G38" i="145"/>
  <c r="F38" i="145"/>
  <c r="E38" i="145"/>
  <c r="D38" i="145"/>
  <c r="D38" i="94" l="1"/>
  <c r="O46" i="144"/>
  <c r="N46" i="144"/>
  <c r="M46" i="144"/>
  <c r="L46" i="144"/>
  <c r="K46" i="144"/>
  <c r="J46" i="144"/>
  <c r="I46" i="144"/>
  <c r="H46" i="144"/>
  <c r="G46" i="144"/>
  <c r="F46" i="144"/>
  <c r="E46" i="144"/>
  <c r="D46" i="144"/>
  <c r="O45" i="144"/>
  <c r="N45" i="144"/>
  <c r="M45" i="144"/>
  <c r="L45" i="144"/>
  <c r="K45" i="144"/>
  <c r="J45" i="144"/>
  <c r="I45" i="144"/>
  <c r="H45" i="144"/>
  <c r="G45" i="144"/>
  <c r="F45" i="144"/>
  <c r="E45" i="144"/>
  <c r="D45" i="144"/>
  <c r="C44" i="144"/>
  <c r="C43" i="144"/>
  <c r="O42" i="144"/>
  <c r="N42" i="144"/>
  <c r="M42" i="144"/>
  <c r="L42" i="144"/>
  <c r="K42" i="144"/>
  <c r="J42" i="144"/>
  <c r="I42" i="144"/>
  <c r="H42" i="144"/>
  <c r="G42" i="144"/>
  <c r="F42" i="144"/>
  <c r="E42" i="144"/>
  <c r="D42" i="144"/>
  <c r="D38" i="141"/>
  <c r="E38" i="141"/>
  <c r="F38" i="141"/>
  <c r="G38" i="141"/>
  <c r="H38" i="141"/>
  <c r="I38" i="141"/>
  <c r="J38" i="141"/>
  <c r="K38" i="141"/>
  <c r="L38" i="141"/>
  <c r="M38" i="141"/>
  <c r="N38" i="141"/>
  <c r="O38" i="141"/>
  <c r="C39" i="141"/>
  <c r="C40" i="141"/>
  <c r="D41" i="141"/>
  <c r="E41" i="141"/>
  <c r="F41" i="141"/>
  <c r="G41" i="141"/>
  <c r="H41" i="141"/>
  <c r="I41" i="141"/>
  <c r="J41" i="141"/>
  <c r="K41" i="141"/>
  <c r="L41" i="141"/>
  <c r="M41" i="141"/>
  <c r="N41" i="141"/>
  <c r="O41" i="141"/>
  <c r="D42" i="141"/>
  <c r="E42" i="141"/>
  <c r="F42" i="141"/>
  <c r="G42" i="141"/>
  <c r="H42" i="141"/>
  <c r="I42" i="141"/>
  <c r="J42" i="141"/>
  <c r="K42" i="141"/>
  <c r="L42" i="141"/>
  <c r="M42" i="141"/>
  <c r="N42" i="141"/>
  <c r="O42" i="141"/>
  <c r="E41" i="95"/>
  <c r="D41" i="95"/>
  <c r="D41" i="41"/>
  <c r="D40" i="41"/>
  <c r="E41" i="103"/>
  <c r="D43" i="131"/>
  <c r="O69" i="139"/>
  <c r="N69" i="139"/>
  <c r="M69" i="139"/>
  <c r="L69" i="139"/>
  <c r="K69" i="139"/>
  <c r="J69" i="139"/>
  <c r="I69" i="139"/>
  <c r="H69" i="139"/>
  <c r="G69" i="139"/>
  <c r="F69" i="139"/>
  <c r="D69" i="139"/>
  <c r="E69" i="139"/>
  <c r="O68" i="139"/>
  <c r="N68" i="139"/>
  <c r="M68" i="139"/>
  <c r="L68" i="139"/>
  <c r="K68" i="139"/>
  <c r="J68" i="139"/>
  <c r="I68" i="139"/>
  <c r="H68" i="139"/>
  <c r="G68" i="139"/>
  <c r="F68" i="139"/>
  <c r="E68" i="139"/>
  <c r="D68" i="139"/>
  <c r="C67" i="139"/>
  <c r="C66" i="139"/>
  <c r="O65" i="139"/>
  <c r="N65" i="139"/>
  <c r="M65" i="139"/>
  <c r="L65" i="139"/>
  <c r="K65" i="139"/>
  <c r="J65" i="139"/>
  <c r="I65" i="139"/>
  <c r="H65" i="139"/>
  <c r="G65" i="139"/>
  <c r="F65" i="139"/>
  <c r="E65" i="139"/>
  <c r="D65" i="139"/>
  <c r="O50" i="138"/>
  <c r="N50" i="138"/>
  <c r="M50" i="138"/>
  <c r="L50" i="138"/>
  <c r="K50" i="138"/>
  <c r="J50" i="138"/>
  <c r="I50" i="138"/>
  <c r="H50" i="138"/>
  <c r="G50" i="138"/>
  <c r="F50" i="138"/>
  <c r="D50" i="138"/>
  <c r="E50" i="138" s="1"/>
  <c r="O49" i="138"/>
  <c r="N49" i="138"/>
  <c r="M49" i="138"/>
  <c r="L49" i="138"/>
  <c r="K49" i="138"/>
  <c r="J49" i="138"/>
  <c r="I49" i="138"/>
  <c r="H49" i="138"/>
  <c r="G49" i="138"/>
  <c r="F49" i="138"/>
  <c r="E49" i="138"/>
  <c r="D49" i="138"/>
  <c r="C48" i="138"/>
  <c r="C47" i="138"/>
  <c r="O46" i="138"/>
  <c r="N46" i="138"/>
  <c r="M46" i="138"/>
  <c r="L46" i="138"/>
  <c r="K46" i="138"/>
  <c r="J46" i="138"/>
  <c r="I46" i="138"/>
  <c r="H46" i="138"/>
  <c r="G46" i="138"/>
  <c r="F46" i="138"/>
  <c r="E46" i="138"/>
  <c r="D46" i="138"/>
  <c r="D44" i="69"/>
  <c r="D45" i="69"/>
  <c r="G41" i="103"/>
  <c r="E51" i="118"/>
  <c r="E53" i="118" s="1"/>
  <c r="O39" i="135"/>
  <c r="N39" i="135"/>
  <c r="M39" i="135"/>
  <c r="L39" i="135"/>
  <c r="K39" i="135"/>
  <c r="J39" i="135"/>
  <c r="I39" i="135"/>
  <c r="H39" i="135"/>
  <c r="G39" i="135"/>
  <c r="F39" i="135"/>
  <c r="E39" i="135"/>
  <c r="D39" i="135"/>
  <c r="O38" i="135"/>
  <c r="N38" i="135"/>
  <c r="M38" i="135"/>
  <c r="L38" i="135"/>
  <c r="K38" i="135"/>
  <c r="J38" i="135"/>
  <c r="I38" i="135"/>
  <c r="H38" i="135"/>
  <c r="G38" i="135"/>
  <c r="F38" i="135"/>
  <c r="E38" i="135"/>
  <c r="D38" i="135"/>
  <c r="C37" i="135"/>
  <c r="C36" i="135"/>
  <c r="O35" i="135"/>
  <c r="N35" i="135"/>
  <c r="M35" i="135"/>
  <c r="L35" i="135"/>
  <c r="K35" i="135"/>
  <c r="J35" i="135"/>
  <c r="I35" i="135"/>
  <c r="H35" i="135"/>
  <c r="G35" i="135"/>
  <c r="F35" i="135"/>
  <c r="E35" i="135"/>
  <c r="D35" i="135"/>
  <c r="O44" i="133"/>
  <c r="N44" i="133"/>
  <c r="M44" i="133"/>
  <c r="L44" i="133"/>
  <c r="K44" i="133"/>
  <c r="J44" i="133"/>
  <c r="I44" i="133"/>
  <c r="H44" i="133"/>
  <c r="G44" i="133"/>
  <c r="F44" i="133"/>
  <c r="E44" i="133"/>
  <c r="D44" i="133"/>
  <c r="O43" i="133"/>
  <c r="N43" i="133"/>
  <c r="M43" i="133"/>
  <c r="L43" i="133"/>
  <c r="K43" i="133"/>
  <c r="J43" i="133"/>
  <c r="I43" i="133"/>
  <c r="H43" i="133"/>
  <c r="G43" i="133"/>
  <c r="F43" i="133"/>
  <c r="E43" i="133"/>
  <c r="D43" i="133"/>
  <c r="C42" i="133"/>
  <c r="C41" i="133"/>
  <c r="O40" i="133"/>
  <c r="N40" i="133"/>
  <c r="M40" i="133"/>
  <c r="L40" i="133"/>
  <c r="K40" i="133"/>
  <c r="J40" i="133"/>
  <c r="I40" i="133"/>
  <c r="H40" i="133"/>
  <c r="G40" i="133"/>
  <c r="F40" i="133"/>
  <c r="E40" i="133"/>
  <c r="D40" i="133"/>
  <c r="O43" i="132"/>
  <c r="N43" i="132"/>
  <c r="M43" i="132"/>
  <c r="L43" i="132"/>
  <c r="K43" i="132"/>
  <c r="J43" i="132"/>
  <c r="I43" i="132"/>
  <c r="H43" i="132"/>
  <c r="D43" i="132"/>
  <c r="E43" i="132" s="1"/>
  <c r="F43" i="132" s="1"/>
  <c r="G43" i="132" s="1"/>
  <c r="O42" i="132"/>
  <c r="N42" i="132"/>
  <c r="M42" i="132"/>
  <c r="L42" i="132"/>
  <c r="K42" i="132"/>
  <c r="J42" i="132"/>
  <c r="I42" i="132"/>
  <c r="H42" i="132"/>
  <c r="G42" i="132"/>
  <c r="F42" i="132"/>
  <c r="E42" i="132"/>
  <c r="D42" i="132"/>
  <c r="C41" i="132"/>
  <c r="C40" i="132"/>
  <c r="O39" i="132"/>
  <c r="N39" i="132"/>
  <c r="M39" i="132"/>
  <c r="L39" i="132"/>
  <c r="K39" i="132"/>
  <c r="J39" i="132"/>
  <c r="I39" i="132"/>
  <c r="H39" i="132"/>
  <c r="G39" i="132"/>
  <c r="F39" i="132"/>
  <c r="E39" i="132"/>
  <c r="D39" i="132"/>
  <c r="O44" i="131"/>
  <c r="N44" i="131"/>
  <c r="M44" i="131"/>
  <c r="L44" i="131"/>
  <c r="K44" i="131"/>
  <c r="J44" i="131"/>
  <c r="I44" i="131"/>
  <c r="H44" i="131"/>
  <c r="D44" i="131"/>
  <c r="E44" i="131" s="1"/>
  <c r="F44" i="131" s="1"/>
  <c r="G44" i="131" s="1"/>
  <c r="O43" i="131"/>
  <c r="N43" i="131"/>
  <c r="M43" i="131"/>
  <c r="L43" i="131"/>
  <c r="K43" i="131"/>
  <c r="J43" i="131"/>
  <c r="I43" i="131"/>
  <c r="H43" i="131"/>
  <c r="G43" i="131"/>
  <c r="F43" i="131"/>
  <c r="E43" i="131"/>
  <c r="C42" i="131"/>
  <c r="C41" i="131"/>
  <c r="O40" i="131"/>
  <c r="N40" i="131"/>
  <c r="M40" i="131"/>
  <c r="L40" i="131"/>
  <c r="K40" i="131"/>
  <c r="J40" i="131"/>
  <c r="I40" i="131"/>
  <c r="H40" i="131"/>
  <c r="G40" i="131"/>
  <c r="F40" i="131"/>
  <c r="E40" i="131"/>
  <c r="D40" i="131"/>
  <c r="O40" i="128"/>
  <c r="N40" i="128"/>
  <c r="M40" i="128"/>
  <c r="L40" i="128"/>
  <c r="K40" i="128"/>
  <c r="J40" i="128"/>
  <c r="I40" i="128"/>
  <c r="H40" i="128"/>
  <c r="D40" i="128"/>
  <c r="E40" i="128"/>
  <c r="F40" i="128"/>
  <c r="G40" i="128"/>
  <c r="O39" i="128"/>
  <c r="N39" i="128"/>
  <c r="M39" i="128"/>
  <c r="L39" i="128"/>
  <c r="K39" i="128"/>
  <c r="J39" i="128"/>
  <c r="I39" i="128"/>
  <c r="H39" i="128"/>
  <c r="G39" i="128"/>
  <c r="F39" i="128"/>
  <c r="E39" i="128"/>
  <c r="D39" i="128"/>
  <c r="C38" i="128"/>
  <c r="C37" i="128"/>
  <c r="O36" i="128"/>
  <c r="N36" i="128"/>
  <c r="M36" i="128"/>
  <c r="L36" i="128"/>
  <c r="K36" i="128"/>
  <c r="J36" i="128"/>
  <c r="I36" i="128"/>
  <c r="H36" i="128"/>
  <c r="G36" i="128"/>
  <c r="F36" i="128"/>
  <c r="E36" i="128"/>
  <c r="D36" i="128"/>
  <c r="O41" i="124"/>
  <c r="N41" i="124"/>
  <c r="M41" i="124"/>
  <c r="L41" i="124"/>
  <c r="K41" i="124"/>
  <c r="J41" i="124"/>
  <c r="I41" i="124"/>
  <c r="H41" i="124"/>
  <c r="D41" i="124"/>
  <c r="E41" i="124"/>
  <c r="F41" i="124"/>
  <c r="G41" i="124"/>
  <c r="O40" i="124"/>
  <c r="N40" i="124"/>
  <c r="M40" i="124"/>
  <c r="L40" i="124"/>
  <c r="K40" i="124"/>
  <c r="J40" i="124"/>
  <c r="I40" i="124"/>
  <c r="H40" i="124"/>
  <c r="G40" i="124"/>
  <c r="F40" i="124"/>
  <c r="E40" i="124"/>
  <c r="D40" i="124"/>
  <c r="C39" i="124"/>
  <c r="C38" i="124"/>
  <c r="O37" i="124"/>
  <c r="N37" i="124"/>
  <c r="M37" i="124"/>
  <c r="L37" i="124"/>
  <c r="K37" i="124"/>
  <c r="J37" i="124"/>
  <c r="I37" i="124"/>
  <c r="H37" i="124"/>
  <c r="G37" i="124"/>
  <c r="F37" i="124"/>
  <c r="E37" i="124"/>
  <c r="D37" i="124"/>
  <c r="D54" i="2"/>
  <c r="O42" i="122"/>
  <c r="N42" i="122"/>
  <c r="M42" i="122"/>
  <c r="L42" i="122"/>
  <c r="K42" i="122"/>
  <c r="J42" i="122"/>
  <c r="I42" i="122"/>
  <c r="H42" i="122"/>
  <c r="G42" i="122"/>
  <c r="F42" i="122"/>
  <c r="E42" i="122"/>
  <c r="D42" i="122"/>
  <c r="E41" i="122"/>
  <c r="D41" i="122"/>
  <c r="C40" i="122"/>
  <c r="C39" i="122"/>
  <c r="O38" i="122"/>
  <c r="N38" i="122"/>
  <c r="M38" i="122"/>
  <c r="L38" i="122"/>
  <c r="K38" i="122"/>
  <c r="J38" i="122"/>
  <c r="I38" i="122"/>
  <c r="H38" i="122"/>
  <c r="G38" i="122"/>
  <c r="F38" i="122"/>
  <c r="E38" i="122"/>
  <c r="D38" i="122"/>
  <c r="O67" i="121"/>
  <c r="N67" i="121"/>
  <c r="M67" i="121"/>
  <c r="L67" i="121"/>
  <c r="K67" i="121"/>
  <c r="J67" i="121"/>
  <c r="I67" i="121"/>
  <c r="H67" i="121"/>
  <c r="G67" i="121"/>
  <c r="F67" i="121"/>
  <c r="E67" i="121"/>
  <c r="D67" i="121"/>
  <c r="O66" i="121"/>
  <c r="N66" i="121"/>
  <c r="M66" i="121"/>
  <c r="L66" i="121"/>
  <c r="K66" i="121"/>
  <c r="J66" i="121"/>
  <c r="I66" i="121"/>
  <c r="H66" i="121"/>
  <c r="G66" i="121"/>
  <c r="F66" i="121"/>
  <c r="E66" i="121"/>
  <c r="D66" i="121"/>
  <c r="C65" i="121"/>
  <c r="C64" i="121"/>
  <c r="O63" i="121"/>
  <c r="N63" i="121"/>
  <c r="M63" i="121"/>
  <c r="L63" i="121"/>
  <c r="K63" i="121"/>
  <c r="J63" i="121"/>
  <c r="I63" i="121"/>
  <c r="H63" i="121"/>
  <c r="G63" i="121"/>
  <c r="F63" i="121"/>
  <c r="E63" i="121"/>
  <c r="D63" i="121"/>
  <c r="O42" i="120"/>
  <c r="N42" i="120"/>
  <c r="M42" i="120"/>
  <c r="L42" i="120"/>
  <c r="K42" i="120"/>
  <c r="J42" i="120"/>
  <c r="I42" i="120"/>
  <c r="H42" i="120"/>
  <c r="G42" i="120"/>
  <c r="F42" i="120"/>
  <c r="D42" i="120"/>
  <c r="E42" i="120"/>
  <c r="O41" i="120"/>
  <c r="N41" i="120"/>
  <c r="M41" i="120"/>
  <c r="L41" i="120"/>
  <c r="K41" i="120"/>
  <c r="J41" i="120"/>
  <c r="I41" i="120"/>
  <c r="H41" i="120"/>
  <c r="G41" i="120"/>
  <c r="F41" i="120"/>
  <c r="E41" i="120"/>
  <c r="D41" i="120"/>
  <c r="C40" i="120"/>
  <c r="C39" i="120"/>
  <c r="O38" i="120"/>
  <c r="N38" i="120"/>
  <c r="M38" i="120"/>
  <c r="L38" i="120"/>
  <c r="K38" i="120"/>
  <c r="J38" i="120"/>
  <c r="I38" i="120"/>
  <c r="H38" i="120"/>
  <c r="G38" i="120"/>
  <c r="F38" i="120"/>
  <c r="E38" i="120"/>
  <c r="D38" i="120"/>
  <c r="O48" i="119"/>
  <c r="N48" i="119"/>
  <c r="M48" i="119"/>
  <c r="L48" i="119"/>
  <c r="K48" i="119"/>
  <c r="J48" i="119"/>
  <c r="I48" i="119"/>
  <c r="H48" i="119"/>
  <c r="D48" i="119"/>
  <c r="E48" i="119"/>
  <c r="F48" i="119"/>
  <c r="G48" i="119"/>
  <c r="O47" i="119"/>
  <c r="N47" i="119"/>
  <c r="M47" i="119"/>
  <c r="L47" i="119"/>
  <c r="K47" i="119"/>
  <c r="J47" i="119"/>
  <c r="I47" i="119"/>
  <c r="H47" i="119"/>
  <c r="G47" i="119"/>
  <c r="F47" i="119"/>
  <c r="E47" i="119"/>
  <c r="D47" i="119"/>
  <c r="C46" i="119"/>
  <c r="C45" i="119"/>
  <c r="O44" i="119"/>
  <c r="N44" i="119"/>
  <c r="M44" i="119"/>
  <c r="L44" i="119"/>
  <c r="K44" i="119"/>
  <c r="J44" i="119"/>
  <c r="I44" i="119"/>
  <c r="H44" i="119"/>
  <c r="G44" i="119"/>
  <c r="F44" i="119"/>
  <c r="E44" i="119"/>
  <c r="D44" i="119"/>
  <c r="O54" i="118"/>
  <c r="N54" i="118"/>
  <c r="M54" i="118"/>
  <c r="L54" i="118"/>
  <c r="K54" i="118"/>
  <c r="J54" i="118"/>
  <c r="I54" i="118"/>
  <c r="H54" i="118"/>
  <c r="D54" i="118"/>
  <c r="E54" i="118"/>
  <c r="F54" i="118"/>
  <c r="G54" i="118"/>
  <c r="O53" i="118"/>
  <c r="N53" i="118"/>
  <c r="M53" i="118"/>
  <c r="L53" i="118"/>
  <c r="K53" i="118"/>
  <c r="J53" i="118"/>
  <c r="I53" i="118"/>
  <c r="H53" i="118"/>
  <c r="G53" i="118"/>
  <c r="F53" i="118"/>
  <c r="D53" i="118"/>
  <c r="C52" i="118"/>
  <c r="C51" i="118"/>
  <c r="O50" i="118"/>
  <c r="N50" i="118"/>
  <c r="M50" i="118"/>
  <c r="L50" i="118"/>
  <c r="K50" i="118"/>
  <c r="J50" i="118"/>
  <c r="I50" i="118"/>
  <c r="H50" i="118"/>
  <c r="G50" i="118"/>
  <c r="F50" i="118"/>
  <c r="E50" i="118"/>
  <c r="D50" i="118"/>
  <c r="O64" i="117"/>
  <c r="N64" i="117"/>
  <c r="M64" i="117"/>
  <c r="L64" i="117"/>
  <c r="K64" i="117"/>
  <c r="J64" i="117"/>
  <c r="I64" i="117"/>
  <c r="H64" i="117"/>
  <c r="D64" i="117"/>
  <c r="E64" i="117" s="1"/>
  <c r="F64" i="117" s="1"/>
  <c r="G64" i="117" s="1"/>
  <c r="G63" i="117"/>
  <c r="F63" i="117"/>
  <c r="E63" i="117"/>
  <c r="D63" i="117"/>
  <c r="C62" i="117"/>
  <c r="C61" i="117"/>
  <c r="O60" i="117"/>
  <c r="N60" i="117"/>
  <c r="M60" i="117"/>
  <c r="L60" i="117"/>
  <c r="K60" i="117"/>
  <c r="J60" i="117"/>
  <c r="I60" i="117"/>
  <c r="H60" i="117"/>
  <c r="G60" i="117"/>
  <c r="F60" i="117"/>
  <c r="E60" i="117"/>
  <c r="D60" i="117"/>
  <c r="O43" i="116"/>
  <c r="N43" i="116"/>
  <c r="M43" i="116"/>
  <c r="L43" i="116"/>
  <c r="K43" i="116"/>
  <c r="J43" i="116"/>
  <c r="I43" i="116"/>
  <c r="H43" i="116"/>
  <c r="G43" i="116"/>
  <c r="F43" i="116"/>
  <c r="E43" i="116"/>
  <c r="D43" i="116"/>
  <c r="O42" i="116"/>
  <c r="N42" i="116"/>
  <c r="M42" i="116"/>
  <c r="L42" i="116"/>
  <c r="K42" i="116"/>
  <c r="J42" i="116"/>
  <c r="I42" i="116"/>
  <c r="H42" i="116"/>
  <c r="G42" i="116"/>
  <c r="F42" i="116"/>
  <c r="E42" i="116"/>
  <c r="D42" i="116"/>
  <c r="C41" i="116"/>
  <c r="C40" i="116"/>
  <c r="O39" i="116"/>
  <c r="N39" i="116"/>
  <c r="M39" i="116"/>
  <c r="L39" i="116"/>
  <c r="K39" i="116"/>
  <c r="J39" i="116"/>
  <c r="I39" i="116"/>
  <c r="H39" i="116"/>
  <c r="G39" i="116"/>
  <c r="F39" i="116"/>
  <c r="E39" i="116"/>
  <c r="D39" i="116"/>
  <c r="O48" i="115"/>
  <c r="N48" i="115"/>
  <c r="M48" i="115"/>
  <c r="L48" i="115"/>
  <c r="K48" i="115"/>
  <c r="J48" i="115"/>
  <c r="I48" i="115"/>
  <c r="H48" i="115"/>
  <c r="G48" i="115"/>
  <c r="F48" i="115"/>
  <c r="E48" i="115"/>
  <c r="D48" i="115"/>
  <c r="O47" i="115"/>
  <c r="N47" i="115"/>
  <c r="M47" i="115"/>
  <c r="L47" i="115"/>
  <c r="K47" i="115"/>
  <c r="J47" i="115"/>
  <c r="I47" i="115"/>
  <c r="H47" i="115"/>
  <c r="G47" i="115"/>
  <c r="F47" i="115"/>
  <c r="E47" i="115"/>
  <c r="D47" i="115"/>
  <c r="C46" i="115"/>
  <c r="C45" i="115"/>
  <c r="O44" i="115"/>
  <c r="N44" i="115"/>
  <c r="M44" i="115"/>
  <c r="L44" i="115"/>
  <c r="K44" i="115"/>
  <c r="J44" i="115"/>
  <c r="I44" i="115"/>
  <c r="H44" i="115"/>
  <c r="G44" i="115"/>
  <c r="F44" i="115"/>
  <c r="E44" i="115"/>
  <c r="D44" i="115"/>
  <c r="O46" i="114"/>
  <c r="N46" i="114"/>
  <c r="M46" i="114"/>
  <c r="L46" i="114"/>
  <c r="K46" i="114"/>
  <c r="J46" i="114"/>
  <c r="I46" i="114"/>
  <c r="H46" i="114"/>
  <c r="G46" i="114"/>
  <c r="F46" i="114"/>
  <c r="E46" i="114"/>
  <c r="D46" i="114"/>
  <c r="O45" i="114"/>
  <c r="N45" i="114"/>
  <c r="M45" i="114"/>
  <c r="L45" i="114"/>
  <c r="K45" i="114"/>
  <c r="J45" i="114"/>
  <c r="I45" i="114"/>
  <c r="H45" i="114"/>
  <c r="G45" i="114"/>
  <c r="F45" i="114"/>
  <c r="E45" i="114"/>
  <c r="D45" i="114"/>
  <c r="C44" i="114"/>
  <c r="C43" i="114"/>
  <c r="O42" i="114"/>
  <c r="N42" i="114"/>
  <c r="M42" i="114"/>
  <c r="L42" i="114"/>
  <c r="K42" i="114"/>
  <c r="J42" i="114"/>
  <c r="I42" i="114"/>
  <c r="H42" i="114"/>
  <c r="G42" i="114"/>
  <c r="F42" i="114"/>
  <c r="E42" i="114"/>
  <c r="D42" i="114"/>
  <c r="O46" i="113"/>
  <c r="N46" i="113"/>
  <c r="M46" i="113"/>
  <c r="L46" i="113"/>
  <c r="K46" i="113"/>
  <c r="J46" i="113"/>
  <c r="I46" i="113"/>
  <c r="H46" i="113"/>
  <c r="G46" i="113"/>
  <c r="F46" i="113"/>
  <c r="E46" i="113"/>
  <c r="D46" i="113"/>
  <c r="O45" i="113"/>
  <c r="N45" i="113"/>
  <c r="M45" i="113"/>
  <c r="L45" i="113"/>
  <c r="K45" i="113"/>
  <c r="J45" i="113"/>
  <c r="I45" i="113"/>
  <c r="H45" i="113"/>
  <c r="G45" i="113"/>
  <c r="F45" i="113"/>
  <c r="E45" i="113"/>
  <c r="D45" i="113"/>
  <c r="C44" i="113"/>
  <c r="C43" i="113"/>
  <c r="O42" i="113"/>
  <c r="N42" i="113"/>
  <c r="M42" i="113"/>
  <c r="L42" i="113"/>
  <c r="K42" i="113"/>
  <c r="J42" i="113"/>
  <c r="I42" i="113"/>
  <c r="H42" i="113"/>
  <c r="G42" i="113"/>
  <c r="F42" i="113"/>
  <c r="E42" i="113"/>
  <c r="D42" i="113"/>
  <c r="N60" i="112"/>
  <c r="O60" i="112"/>
  <c r="M60" i="112"/>
  <c r="J60" i="112"/>
  <c r="K60" i="112"/>
  <c r="L60" i="112"/>
  <c r="G60" i="112"/>
  <c r="H60" i="112"/>
  <c r="I60" i="112"/>
  <c r="D60" i="112"/>
  <c r="E60" i="112"/>
  <c r="F60" i="112"/>
  <c r="G59" i="112"/>
  <c r="F59" i="112"/>
  <c r="E59" i="112"/>
  <c r="D59" i="112"/>
  <c r="C58" i="112"/>
  <c r="C57" i="112"/>
  <c r="O56" i="112"/>
  <c r="N56" i="112"/>
  <c r="M56" i="112"/>
  <c r="L56" i="112"/>
  <c r="K56" i="112"/>
  <c r="J56" i="112"/>
  <c r="I56" i="112"/>
  <c r="H56" i="112"/>
  <c r="G56" i="112"/>
  <c r="F56" i="112"/>
  <c r="E56" i="112"/>
  <c r="D56" i="112"/>
  <c r="O54" i="111"/>
  <c r="N54" i="111"/>
  <c r="M54" i="111"/>
  <c r="L54" i="111"/>
  <c r="K54" i="111"/>
  <c r="J54" i="111"/>
  <c r="I54" i="111"/>
  <c r="H54" i="111"/>
  <c r="F54" i="111"/>
  <c r="G54" i="111" s="1"/>
  <c r="D54" i="111"/>
  <c r="E54" i="111" s="1"/>
  <c r="O53" i="111"/>
  <c r="N53" i="111"/>
  <c r="M53" i="111"/>
  <c r="L53" i="111"/>
  <c r="K53" i="111"/>
  <c r="J53" i="111"/>
  <c r="I53" i="111"/>
  <c r="H53" i="111"/>
  <c r="G53" i="111"/>
  <c r="F53" i="111"/>
  <c r="E53" i="111"/>
  <c r="D53" i="111"/>
  <c r="C52" i="111"/>
  <c r="C51" i="111"/>
  <c r="O50" i="111"/>
  <c r="N50" i="111"/>
  <c r="M50" i="111"/>
  <c r="L50" i="111"/>
  <c r="K50" i="111"/>
  <c r="J50" i="111"/>
  <c r="I50" i="111"/>
  <c r="H50" i="111"/>
  <c r="G50" i="111"/>
  <c r="F50" i="111"/>
  <c r="E50" i="111"/>
  <c r="D50" i="111"/>
  <c r="D45" i="106"/>
  <c r="E45" i="106"/>
  <c r="F45" i="106"/>
  <c r="G45" i="106"/>
  <c r="H45" i="106"/>
  <c r="I45" i="106"/>
  <c r="J45" i="106"/>
  <c r="K45" i="106"/>
  <c r="L45" i="106"/>
  <c r="M45" i="106"/>
  <c r="N45" i="106"/>
  <c r="O45" i="106"/>
  <c r="C46" i="106"/>
  <c r="C47" i="106"/>
  <c r="D48" i="106"/>
  <c r="E48" i="106"/>
  <c r="F48" i="106"/>
  <c r="G48" i="106"/>
  <c r="H48" i="106"/>
  <c r="I48" i="106"/>
  <c r="J48" i="106"/>
  <c r="K48" i="106"/>
  <c r="L48" i="106"/>
  <c r="M48" i="106"/>
  <c r="N48" i="106"/>
  <c r="O48" i="106"/>
  <c r="D49" i="106"/>
  <c r="E49" i="106"/>
  <c r="F49" i="106"/>
  <c r="G49" i="106"/>
  <c r="H49" i="106"/>
  <c r="I49" i="106"/>
  <c r="J49" i="106"/>
  <c r="K49" i="106"/>
  <c r="L49" i="106"/>
  <c r="M49" i="106"/>
  <c r="N49" i="106"/>
  <c r="O49" i="106"/>
  <c r="O42" i="105"/>
  <c r="N42" i="105"/>
  <c r="M42" i="105"/>
  <c r="L42" i="105"/>
  <c r="K42" i="105"/>
  <c r="J42" i="105"/>
  <c r="I42" i="105"/>
  <c r="H42" i="105"/>
  <c r="F42" i="105"/>
  <c r="G42" i="105"/>
  <c r="D42" i="105"/>
  <c r="E42" i="105"/>
  <c r="O41" i="105"/>
  <c r="N41" i="105"/>
  <c r="M41" i="105"/>
  <c r="L41" i="105"/>
  <c r="K41" i="105"/>
  <c r="J41" i="105"/>
  <c r="I41" i="105"/>
  <c r="H41" i="105"/>
  <c r="G41" i="105"/>
  <c r="F41" i="105"/>
  <c r="E41" i="105"/>
  <c r="D41" i="105"/>
  <c r="C40" i="105"/>
  <c r="C39" i="105"/>
  <c r="O38" i="105"/>
  <c r="N38" i="105"/>
  <c r="M38" i="105"/>
  <c r="L38" i="105"/>
  <c r="K38" i="105"/>
  <c r="J38" i="105"/>
  <c r="I38" i="105"/>
  <c r="H38" i="105"/>
  <c r="G38" i="105"/>
  <c r="F38" i="105"/>
  <c r="E38" i="105"/>
  <c r="D38" i="105"/>
  <c r="O46" i="104"/>
  <c r="N46" i="104"/>
  <c r="M46" i="104"/>
  <c r="L46" i="104"/>
  <c r="K46" i="104"/>
  <c r="J46" i="104"/>
  <c r="I46" i="104"/>
  <c r="H46" i="104"/>
  <c r="G46" i="104"/>
  <c r="F46" i="104"/>
  <c r="D46" i="104"/>
  <c r="E46" i="104"/>
  <c r="O45" i="104"/>
  <c r="N45" i="104"/>
  <c r="M45" i="104"/>
  <c r="L45" i="104"/>
  <c r="K45" i="104"/>
  <c r="J45" i="104"/>
  <c r="I45" i="104"/>
  <c r="H45" i="104"/>
  <c r="G45" i="104"/>
  <c r="F45" i="104"/>
  <c r="E45" i="104"/>
  <c r="D45" i="104"/>
  <c r="C44" i="104"/>
  <c r="C43" i="104"/>
  <c r="O42" i="104"/>
  <c r="N42" i="104"/>
  <c r="M42" i="104"/>
  <c r="L42" i="104"/>
  <c r="K42" i="104"/>
  <c r="J42" i="104"/>
  <c r="I42" i="104"/>
  <c r="H42" i="104"/>
  <c r="G42" i="104"/>
  <c r="F42" i="104"/>
  <c r="E42" i="104"/>
  <c r="D42" i="104"/>
  <c r="O42" i="103"/>
  <c r="N42" i="103"/>
  <c r="M42" i="103"/>
  <c r="L42" i="103"/>
  <c r="K42" i="103"/>
  <c r="J42" i="103"/>
  <c r="I42" i="103"/>
  <c r="H42" i="103"/>
  <c r="G42" i="103"/>
  <c r="F42" i="103"/>
  <c r="D42" i="103"/>
  <c r="E42" i="103"/>
  <c r="O41" i="103"/>
  <c r="N41" i="103"/>
  <c r="M41" i="103"/>
  <c r="L41" i="103"/>
  <c r="K41" i="103"/>
  <c r="J41" i="103"/>
  <c r="I41" i="103"/>
  <c r="H41" i="103"/>
  <c r="F41" i="103"/>
  <c r="D41" i="103"/>
  <c r="C40" i="103"/>
  <c r="C39" i="103"/>
  <c r="O38" i="103"/>
  <c r="N38" i="103"/>
  <c r="M38" i="103"/>
  <c r="L38" i="103"/>
  <c r="K38" i="103"/>
  <c r="J38" i="103"/>
  <c r="I38" i="103"/>
  <c r="H38" i="103"/>
  <c r="G38" i="103"/>
  <c r="F38" i="103"/>
  <c r="E38" i="103"/>
  <c r="D38" i="103"/>
  <c r="O46" i="46"/>
  <c r="N46" i="46"/>
  <c r="M46" i="46"/>
  <c r="L46" i="46"/>
  <c r="K46" i="46"/>
  <c r="J46" i="46"/>
  <c r="I46" i="46"/>
  <c r="H46" i="46"/>
  <c r="D46" i="46"/>
  <c r="E46" i="46"/>
  <c r="F46" i="46"/>
  <c r="G46" i="46"/>
  <c r="O45" i="46"/>
  <c r="N45" i="46"/>
  <c r="M45" i="46"/>
  <c r="L45" i="46"/>
  <c r="K45" i="46"/>
  <c r="J45" i="46"/>
  <c r="I45" i="46"/>
  <c r="H45" i="46"/>
  <c r="G45" i="46"/>
  <c r="F45" i="46"/>
  <c r="E45" i="46"/>
  <c r="D45" i="46"/>
  <c r="C44" i="46"/>
  <c r="C43" i="46"/>
  <c r="O42" i="46"/>
  <c r="N42" i="46"/>
  <c r="M42" i="46"/>
  <c r="L42" i="46"/>
  <c r="K42" i="46"/>
  <c r="J42" i="46"/>
  <c r="I42" i="46"/>
  <c r="H42" i="46"/>
  <c r="G42" i="46"/>
  <c r="F42" i="46"/>
  <c r="E42" i="46"/>
  <c r="D42" i="46"/>
  <c r="O53" i="45"/>
  <c r="N53" i="45"/>
  <c r="M53" i="45"/>
  <c r="L53" i="45"/>
  <c r="K53" i="45"/>
  <c r="J53" i="45"/>
  <c r="I53" i="45"/>
  <c r="H53" i="45"/>
  <c r="G53" i="45"/>
  <c r="F53" i="45"/>
  <c r="E53" i="45"/>
  <c r="D53" i="45"/>
  <c r="O52" i="45"/>
  <c r="N52" i="45"/>
  <c r="M52" i="45"/>
  <c r="L52" i="45"/>
  <c r="K52" i="45"/>
  <c r="J52" i="45"/>
  <c r="I52" i="45"/>
  <c r="H52" i="45"/>
  <c r="G52" i="45"/>
  <c r="F52" i="45"/>
  <c r="E52" i="45"/>
  <c r="D52" i="45"/>
  <c r="C51" i="45"/>
  <c r="C50" i="45"/>
  <c r="O49" i="45"/>
  <c r="N49" i="45"/>
  <c r="M49" i="45"/>
  <c r="L49" i="45"/>
  <c r="K49" i="45"/>
  <c r="J49" i="45"/>
  <c r="I49" i="45"/>
  <c r="H49" i="45"/>
  <c r="G49" i="45"/>
  <c r="F49" i="45"/>
  <c r="E49" i="45"/>
  <c r="D49" i="45"/>
  <c r="O43" i="96"/>
  <c r="N43" i="96"/>
  <c r="M43" i="96"/>
  <c r="L43" i="96"/>
  <c r="K43" i="96"/>
  <c r="J43" i="96"/>
  <c r="I43" i="96"/>
  <c r="H43" i="96"/>
  <c r="G43" i="96"/>
  <c r="F43" i="96"/>
  <c r="D43" i="96"/>
  <c r="E43" i="96"/>
  <c r="O42" i="96"/>
  <c r="N42" i="96"/>
  <c r="M42" i="96"/>
  <c r="L42" i="96"/>
  <c r="K42" i="96"/>
  <c r="J42" i="96"/>
  <c r="I42" i="96"/>
  <c r="H42" i="96"/>
  <c r="G42" i="96"/>
  <c r="F42" i="96"/>
  <c r="E42" i="96"/>
  <c r="D42" i="96"/>
  <c r="C41" i="96"/>
  <c r="C40" i="96"/>
  <c r="O39" i="96"/>
  <c r="N39" i="96"/>
  <c r="M39" i="96"/>
  <c r="L39" i="96"/>
  <c r="K39" i="96"/>
  <c r="J39" i="96"/>
  <c r="I39" i="96"/>
  <c r="H39" i="96"/>
  <c r="G39" i="96"/>
  <c r="F39" i="96"/>
  <c r="E39" i="96"/>
  <c r="D39" i="96"/>
  <c r="O41" i="44"/>
  <c r="N41" i="44"/>
  <c r="M41" i="44"/>
  <c r="L41" i="44"/>
  <c r="K41" i="44"/>
  <c r="J41" i="44"/>
  <c r="I41" i="44"/>
  <c r="H41" i="44"/>
  <c r="D41" i="44"/>
  <c r="E41" i="44" s="1"/>
  <c r="F41" i="44" s="1"/>
  <c r="G41" i="44" s="1"/>
  <c r="O40" i="44"/>
  <c r="N40" i="44"/>
  <c r="M40" i="44"/>
  <c r="L40" i="44"/>
  <c r="K40" i="44"/>
  <c r="J40" i="44"/>
  <c r="I40" i="44"/>
  <c r="H40" i="44"/>
  <c r="G40" i="44"/>
  <c r="F40" i="44"/>
  <c r="E40" i="44"/>
  <c r="D40" i="44"/>
  <c r="C39" i="44"/>
  <c r="C38" i="44"/>
  <c r="O37" i="44"/>
  <c r="N37" i="44"/>
  <c r="M37" i="44"/>
  <c r="L37" i="44"/>
  <c r="K37" i="44"/>
  <c r="J37" i="44"/>
  <c r="I37" i="44"/>
  <c r="H37" i="44"/>
  <c r="G37" i="44"/>
  <c r="F37" i="44"/>
  <c r="E37" i="44"/>
  <c r="D37" i="44"/>
  <c r="O43" i="41"/>
  <c r="N43" i="41"/>
  <c r="M43" i="41"/>
  <c r="L43" i="41"/>
  <c r="K43" i="41"/>
  <c r="J43" i="41"/>
  <c r="I43" i="41"/>
  <c r="H43" i="41"/>
  <c r="G43" i="41"/>
  <c r="F43" i="41"/>
  <c r="D43" i="41"/>
  <c r="E43" i="41"/>
  <c r="O42" i="41"/>
  <c r="N42" i="41"/>
  <c r="M42" i="41"/>
  <c r="L42" i="41"/>
  <c r="K42" i="41"/>
  <c r="J42" i="41"/>
  <c r="I42" i="41"/>
  <c r="H42" i="41"/>
  <c r="G42" i="41"/>
  <c r="F42" i="41"/>
  <c r="E42" i="41"/>
  <c r="D42" i="41"/>
  <c r="C41" i="41"/>
  <c r="C40" i="41"/>
  <c r="O39" i="41"/>
  <c r="N39" i="41"/>
  <c r="M39" i="41"/>
  <c r="L39" i="41"/>
  <c r="K39" i="41"/>
  <c r="J39" i="41"/>
  <c r="I39" i="41"/>
  <c r="H39" i="41"/>
  <c r="G39" i="41"/>
  <c r="F39" i="41"/>
  <c r="E39" i="41"/>
  <c r="D39" i="41"/>
  <c r="O41" i="40"/>
  <c r="N41" i="40"/>
  <c r="M41" i="40"/>
  <c r="L41" i="40"/>
  <c r="K41" i="40"/>
  <c r="J41" i="40"/>
  <c r="I41" i="40"/>
  <c r="H41" i="40"/>
  <c r="G41" i="40"/>
  <c r="F41" i="40"/>
  <c r="E41" i="40"/>
  <c r="D41" i="40"/>
  <c r="O40" i="40"/>
  <c r="N40" i="40"/>
  <c r="M40" i="40"/>
  <c r="L40" i="40"/>
  <c r="K40" i="40"/>
  <c r="J40" i="40"/>
  <c r="I40" i="40"/>
  <c r="H40" i="40"/>
  <c r="G40" i="40"/>
  <c r="F40" i="40"/>
  <c r="E40" i="40"/>
  <c r="D40" i="40"/>
  <c r="C39" i="40"/>
  <c r="C38" i="40"/>
  <c r="O37" i="40"/>
  <c r="N37" i="40"/>
  <c r="M37" i="40"/>
  <c r="L37" i="40"/>
  <c r="K37" i="40"/>
  <c r="J37" i="40"/>
  <c r="I37" i="40"/>
  <c r="H37" i="40"/>
  <c r="G37" i="40"/>
  <c r="F37" i="40"/>
  <c r="E37" i="40"/>
  <c r="D37" i="40"/>
  <c r="O45" i="99"/>
  <c r="N45" i="99"/>
  <c r="M45" i="99"/>
  <c r="L45" i="99"/>
  <c r="K45" i="99"/>
  <c r="J45" i="99"/>
  <c r="I45" i="99"/>
  <c r="H45" i="99"/>
  <c r="F45" i="99"/>
  <c r="G45" i="99"/>
  <c r="E45" i="99"/>
  <c r="D45" i="99"/>
  <c r="O44" i="99"/>
  <c r="N44" i="99"/>
  <c r="M44" i="99"/>
  <c r="L44" i="99"/>
  <c r="K44" i="99"/>
  <c r="J44" i="99"/>
  <c r="I44" i="99"/>
  <c r="H44" i="99"/>
  <c r="G44" i="99"/>
  <c r="F44" i="99"/>
  <c r="E44" i="99"/>
  <c r="D44" i="99"/>
  <c r="C43" i="99"/>
  <c r="C42" i="99"/>
  <c r="O41" i="99"/>
  <c r="N41" i="99"/>
  <c r="M41" i="99"/>
  <c r="L41" i="99"/>
  <c r="K41" i="99"/>
  <c r="J41" i="99"/>
  <c r="I41" i="99"/>
  <c r="H41" i="99"/>
  <c r="G41" i="99"/>
  <c r="F41" i="99"/>
  <c r="E41" i="99"/>
  <c r="D41" i="99"/>
  <c r="O46" i="86"/>
  <c r="N46" i="86"/>
  <c r="M46" i="86"/>
  <c r="L46" i="86"/>
  <c r="K46" i="86"/>
  <c r="J46" i="86"/>
  <c r="I46" i="86"/>
  <c r="H46" i="86"/>
  <c r="G46" i="86"/>
  <c r="F46" i="86"/>
  <c r="D46" i="86"/>
  <c r="E46" i="86" s="1"/>
  <c r="O45" i="86"/>
  <c r="N45" i="86"/>
  <c r="M45" i="86"/>
  <c r="L45" i="86"/>
  <c r="K45" i="86"/>
  <c r="J45" i="86"/>
  <c r="I45" i="86"/>
  <c r="H45" i="86"/>
  <c r="G45" i="86"/>
  <c r="F45" i="86"/>
  <c r="E45" i="86"/>
  <c r="D45" i="86"/>
  <c r="C44" i="86"/>
  <c r="C43" i="86"/>
  <c r="O42" i="86"/>
  <c r="N42" i="86"/>
  <c r="M42" i="86"/>
  <c r="L42" i="86"/>
  <c r="K42" i="86"/>
  <c r="J42" i="86"/>
  <c r="I42" i="86"/>
  <c r="H42" i="86"/>
  <c r="G42" i="86"/>
  <c r="F42" i="86"/>
  <c r="E42" i="86"/>
  <c r="D42" i="86"/>
  <c r="O46" i="85"/>
  <c r="N46" i="85"/>
  <c r="M46" i="85"/>
  <c r="L46" i="85"/>
  <c r="K46" i="85"/>
  <c r="J46" i="85"/>
  <c r="I46" i="85"/>
  <c r="H46" i="85"/>
  <c r="G46" i="85"/>
  <c r="F46" i="85"/>
  <c r="D46" i="85"/>
  <c r="E46" i="85" s="1"/>
  <c r="O45" i="85"/>
  <c r="N45" i="85"/>
  <c r="M45" i="85"/>
  <c r="L45" i="85"/>
  <c r="K45" i="85"/>
  <c r="J45" i="85"/>
  <c r="I45" i="85"/>
  <c r="H45" i="85"/>
  <c r="G45" i="85"/>
  <c r="F45" i="85"/>
  <c r="E45" i="85"/>
  <c r="D45" i="85"/>
  <c r="C44" i="85"/>
  <c r="C43" i="85"/>
  <c r="O42" i="85"/>
  <c r="N42" i="85"/>
  <c r="M42" i="85"/>
  <c r="L42" i="85"/>
  <c r="K42" i="85"/>
  <c r="J42" i="85"/>
  <c r="I42" i="85"/>
  <c r="H42" i="85"/>
  <c r="G42" i="85"/>
  <c r="F42" i="85"/>
  <c r="E42" i="85"/>
  <c r="D42" i="85"/>
  <c r="O46" i="84"/>
  <c r="N46" i="84"/>
  <c r="M46" i="84"/>
  <c r="L46" i="84"/>
  <c r="K46" i="84"/>
  <c r="J46" i="84"/>
  <c r="I46" i="84"/>
  <c r="H46" i="84"/>
  <c r="G46" i="84"/>
  <c r="F46" i="84"/>
  <c r="D46" i="84"/>
  <c r="E46" i="84" s="1"/>
  <c r="O45" i="84"/>
  <c r="N45" i="84"/>
  <c r="M45" i="84"/>
  <c r="L45" i="84"/>
  <c r="K45" i="84"/>
  <c r="J45" i="84"/>
  <c r="I45" i="84"/>
  <c r="H45" i="84"/>
  <c r="G45" i="84"/>
  <c r="F45" i="84"/>
  <c r="E45" i="84"/>
  <c r="D45" i="84"/>
  <c r="C44" i="84"/>
  <c r="C43" i="84"/>
  <c r="O42" i="84"/>
  <c r="N42" i="84"/>
  <c r="M42" i="84"/>
  <c r="L42" i="84"/>
  <c r="K42" i="84"/>
  <c r="J42" i="84"/>
  <c r="I42" i="84"/>
  <c r="H42" i="84"/>
  <c r="G42" i="84"/>
  <c r="F42" i="84"/>
  <c r="E42" i="84"/>
  <c r="D42" i="84"/>
  <c r="O46" i="83"/>
  <c r="N46" i="83"/>
  <c r="M46" i="83"/>
  <c r="L46" i="83"/>
  <c r="K46" i="83"/>
  <c r="J46" i="83"/>
  <c r="I46" i="83"/>
  <c r="H46" i="83"/>
  <c r="G46" i="83"/>
  <c r="F46" i="83"/>
  <c r="D46" i="83"/>
  <c r="E46" i="83" s="1"/>
  <c r="O45" i="83"/>
  <c r="N45" i="83"/>
  <c r="M45" i="83"/>
  <c r="L45" i="83"/>
  <c r="K45" i="83"/>
  <c r="J45" i="83"/>
  <c r="I45" i="83"/>
  <c r="H45" i="83"/>
  <c r="G45" i="83"/>
  <c r="F45" i="83"/>
  <c r="E45" i="83"/>
  <c r="D45" i="83"/>
  <c r="C44" i="83"/>
  <c r="C43" i="83"/>
  <c r="O42" i="83"/>
  <c r="N42" i="83"/>
  <c r="M42" i="83"/>
  <c r="L42" i="83"/>
  <c r="K42" i="83"/>
  <c r="J42" i="83"/>
  <c r="I42" i="83"/>
  <c r="H42" i="83"/>
  <c r="G42" i="83"/>
  <c r="F42" i="83"/>
  <c r="E42" i="83"/>
  <c r="D42" i="83"/>
  <c r="O49" i="21"/>
  <c r="N49" i="21"/>
  <c r="M49" i="21"/>
  <c r="L49" i="21"/>
  <c r="K49" i="21"/>
  <c r="J49" i="21"/>
  <c r="I49" i="21"/>
  <c r="H49" i="21"/>
  <c r="G49" i="21"/>
  <c r="F49" i="21"/>
  <c r="D49" i="21"/>
  <c r="E49" i="21" s="1"/>
  <c r="E48" i="21"/>
  <c r="D48" i="21"/>
  <c r="C47" i="21"/>
  <c r="C46" i="21"/>
  <c r="O45" i="21"/>
  <c r="N45" i="21"/>
  <c r="M45" i="21"/>
  <c r="L45" i="21"/>
  <c r="K45" i="21"/>
  <c r="J45" i="21"/>
  <c r="I45" i="21"/>
  <c r="H45" i="21"/>
  <c r="G45" i="21"/>
  <c r="F45" i="21"/>
  <c r="E45" i="21"/>
  <c r="D45" i="21"/>
  <c r="O47" i="101"/>
  <c r="N47" i="101"/>
  <c r="M47" i="101"/>
  <c r="L47" i="101"/>
  <c r="K47" i="101"/>
  <c r="J47" i="101"/>
  <c r="I47" i="101"/>
  <c r="H47" i="101"/>
  <c r="G47" i="101"/>
  <c r="F47" i="101"/>
  <c r="D47" i="101"/>
  <c r="E47" i="101" s="1"/>
  <c r="E46" i="101"/>
  <c r="D46" i="101"/>
  <c r="C45" i="101"/>
  <c r="C44" i="101"/>
  <c r="O43" i="101"/>
  <c r="N43" i="101"/>
  <c r="M43" i="101"/>
  <c r="L43" i="101"/>
  <c r="K43" i="101"/>
  <c r="J43" i="101"/>
  <c r="I43" i="101"/>
  <c r="H43" i="101"/>
  <c r="G43" i="101"/>
  <c r="F43" i="101"/>
  <c r="E43" i="101"/>
  <c r="D43" i="101"/>
  <c r="O49" i="20"/>
  <c r="N49" i="20"/>
  <c r="M49" i="20"/>
  <c r="L49" i="20"/>
  <c r="K49" i="20"/>
  <c r="J49" i="20"/>
  <c r="I49" i="20"/>
  <c r="H49" i="20"/>
  <c r="G49" i="20"/>
  <c r="F49" i="20"/>
  <c r="D49" i="20"/>
  <c r="E49" i="20" s="1"/>
  <c r="E48" i="20"/>
  <c r="D48" i="20"/>
  <c r="C47" i="20"/>
  <c r="C46" i="20"/>
  <c r="O45" i="20"/>
  <c r="N45" i="20"/>
  <c r="M45" i="20"/>
  <c r="L45" i="20"/>
  <c r="K45" i="20"/>
  <c r="J45" i="20"/>
  <c r="I45" i="20"/>
  <c r="H45" i="20"/>
  <c r="G45" i="20"/>
  <c r="F45" i="20"/>
  <c r="E45" i="20"/>
  <c r="D45" i="20"/>
  <c r="O43" i="19"/>
  <c r="N43" i="19"/>
  <c r="M43" i="19"/>
  <c r="L43" i="19"/>
  <c r="K43" i="19"/>
  <c r="J43" i="19"/>
  <c r="I43" i="19"/>
  <c r="H43" i="19"/>
  <c r="G43" i="19"/>
  <c r="F43" i="19"/>
  <c r="D43" i="19"/>
  <c r="E43" i="19" s="1"/>
  <c r="E42" i="19"/>
  <c r="D42" i="19"/>
  <c r="C41" i="19"/>
  <c r="C40" i="19"/>
  <c r="O39" i="19"/>
  <c r="N39" i="19"/>
  <c r="M39" i="19"/>
  <c r="L39" i="19"/>
  <c r="K39" i="19"/>
  <c r="J39" i="19"/>
  <c r="I39" i="19"/>
  <c r="H39" i="19"/>
  <c r="G39" i="19"/>
  <c r="F39" i="19"/>
  <c r="E39" i="19"/>
  <c r="D39" i="19"/>
  <c r="O45" i="100"/>
  <c r="N45" i="100"/>
  <c r="M45" i="100"/>
  <c r="L45" i="100"/>
  <c r="K45" i="100"/>
  <c r="J45" i="100"/>
  <c r="I45" i="100"/>
  <c r="H45" i="100"/>
  <c r="G45" i="100"/>
  <c r="F45" i="100"/>
  <c r="D45" i="100"/>
  <c r="E45" i="100" s="1"/>
  <c r="O44" i="100"/>
  <c r="N44" i="100"/>
  <c r="M44" i="100"/>
  <c r="L44" i="100"/>
  <c r="K44" i="100"/>
  <c r="J44" i="100"/>
  <c r="I44" i="100"/>
  <c r="H44" i="100"/>
  <c r="G44" i="100"/>
  <c r="F44" i="100"/>
  <c r="E44" i="100"/>
  <c r="D44" i="100"/>
  <c r="C43" i="100"/>
  <c r="C42" i="100"/>
  <c r="O41" i="100"/>
  <c r="N41" i="100"/>
  <c r="M41" i="100"/>
  <c r="L41" i="100"/>
  <c r="K41" i="100"/>
  <c r="J41" i="100"/>
  <c r="I41" i="100"/>
  <c r="H41" i="100"/>
  <c r="G41" i="100"/>
  <c r="F41" i="100"/>
  <c r="E41" i="100"/>
  <c r="D41" i="100"/>
  <c r="O45" i="69"/>
  <c r="N45" i="69"/>
  <c r="M45" i="69"/>
  <c r="L45" i="69"/>
  <c r="K45" i="69"/>
  <c r="J45" i="69"/>
  <c r="I45" i="69"/>
  <c r="H45" i="69"/>
  <c r="G45" i="69"/>
  <c r="F45" i="69"/>
  <c r="E45" i="69"/>
  <c r="O44" i="69"/>
  <c r="N44" i="69"/>
  <c r="M44" i="69"/>
  <c r="L44" i="69"/>
  <c r="K44" i="69"/>
  <c r="J44" i="69"/>
  <c r="I44" i="69"/>
  <c r="H44" i="69"/>
  <c r="G44" i="69"/>
  <c r="F44" i="69"/>
  <c r="E44" i="69"/>
  <c r="C43" i="69"/>
  <c r="C42" i="69"/>
  <c r="O41" i="69"/>
  <c r="N41" i="69"/>
  <c r="M41" i="69"/>
  <c r="L41" i="69"/>
  <c r="K41" i="69"/>
  <c r="J41" i="69"/>
  <c r="I41" i="69"/>
  <c r="H41" i="69"/>
  <c r="G41" i="69"/>
  <c r="F41" i="69"/>
  <c r="E41" i="69"/>
  <c r="D41" i="69"/>
  <c r="O48" i="18"/>
  <c r="N48" i="18"/>
  <c r="M48" i="18"/>
  <c r="L48" i="18"/>
  <c r="K48" i="18"/>
  <c r="J48" i="18"/>
  <c r="I48" i="18"/>
  <c r="H48" i="18"/>
  <c r="G48" i="18"/>
  <c r="F48" i="18"/>
  <c r="D48" i="18"/>
  <c r="E48" i="18" s="1"/>
  <c r="O47" i="18"/>
  <c r="N47" i="18"/>
  <c r="M47" i="18"/>
  <c r="L47" i="18"/>
  <c r="K47" i="18"/>
  <c r="J47" i="18"/>
  <c r="I47" i="18"/>
  <c r="H47" i="18"/>
  <c r="G47" i="18"/>
  <c r="F47" i="18"/>
  <c r="E47" i="18"/>
  <c r="D47" i="18"/>
  <c r="C46" i="18"/>
  <c r="C45" i="18"/>
  <c r="O44" i="18"/>
  <c r="N44" i="18"/>
  <c r="M44" i="18"/>
  <c r="L44" i="18"/>
  <c r="K44" i="18"/>
  <c r="J44" i="18"/>
  <c r="I44" i="18"/>
  <c r="H44" i="18"/>
  <c r="G44" i="18"/>
  <c r="F44" i="18"/>
  <c r="E44" i="18"/>
  <c r="D44" i="18"/>
  <c r="O42" i="95"/>
  <c r="N42" i="95"/>
  <c r="M42" i="95"/>
  <c r="L42" i="95"/>
  <c r="K42" i="95"/>
  <c r="J42" i="95"/>
  <c r="I42" i="95"/>
  <c r="H42" i="95"/>
  <c r="G42" i="95"/>
  <c r="F42" i="95"/>
  <c r="D42" i="95"/>
  <c r="E42" i="95" s="1"/>
  <c r="O41" i="95"/>
  <c r="N41" i="95"/>
  <c r="M41" i="95"/>
  <c r="L41" i="95"/>
  <c r="K41" i="95"/>
  <c r="J41" i="95"/>
  <c r="I41" i="95"/>
  <c r="H41" i="95"/>
  <c r="G41" i="95"/>
  <c r="F41" i="95"/>
  <c r="C40" i="95"/>
  <c r="C39" i="95"/>
  <c r="O38" i="95"/>
  <c r="N38" i="95"/>
  <c r="M38" i="95"/>
  <c r="L38" i="95"/>
  <c r="K38" i="95"/>
  <c r="J38" i="95"/>
  <c r="I38" i="95"/>
  <c r="H38" i="95"/>
  <c r="G38" i="95"/>
  <c r="F38" i="95"/>
  <c r="E38" i="95"/>
  <c r="D38" i="95"/>
  <c r="O42" i="94"/>
  <c r="N42" i="94"/>
  <c r="M42" i="94"/>
  <c r="L42" i="94"/>
  <c r="K42" i="94"/>
  <c r="J42" i="94"/>
  <c r="I42" i="94"/>
  <c r="H42" i="94"/>
  <c r="G42" i="94"/>
  <c r="F42" i="94"/>
  <c r="E42" i="94"/>
  <c r="D42" i="94"/>
  <c r="D41" i="94"/>
  <c r="C40" i="94"/>
  <c r="C39" i="94"/>
  <c r="O38" i="94"/>
  <c r="N38" i="94"/>
  <c r="M38" i="94"/>
  <c r="L38" i="94"/>
  <c r="K38" i="94"/>
  <c r="J38" i="94"/>
  <c r="I38" i="94"/>
  <c r="H38" i="94"/>
  <c r="G38" i="94"/>
  <c r="F38" i="94"/>
  <c r="E38" i="94"/>
  <c r="O43" i="93"/>
  <c r="N43" i="93"/>
  <c r="M43" i="93"/>
  <c r="L43" i="93"/>
  <c r="K43" i="93"/>
  <c r="J43" i="93"/>
  <c r="I43" i="93"/>
  <c r="H43" i="93"/>
  <c r="G43" i="93"/>
  <c r="F43" i="93"/>
  <c r="D43" i="93"/>
  <c r="E43" i="93"/>
  <c r="O42" i="93"/>
  <c r="N42" i="93"/>
  <c r="M42" i="93"/>
  <c r="L42" i="93"/>
  <c r="K42" i="93"/>
  <c r="J42" i="93"/>
  <c r="I42" i="93"/>
  <c r="H42" i="93"/>
  <c r="G42" i="93"/>
  <c r="F42" i="93"/>
  <c r="E42" i="93"/>
  <c r="D42" i="93"/>
  <c r="C41" i="93"/>
  <c r="C40" i="93"/>
  <c r="O39" i="93"/>
  <c r="N39" i="93"/>
  <c r="M39" i="93"/>
  <c r="L39" i="93"/>
  <c r="K39" i="93"/>
  <c r="J39" i="93"/>
  <c r="I39" i="93"/>
  <c r="H39" i="93"/>
  <c r="G39" i="93"/>
  <c r="F39" i="93"/>
  <c r="E39" i="93"/>
  <c r="D39" i="93"/>
  <c r="O47" i="92"/>
  <c r="N47" i="92"/>
  <c r="M47" i="92"/>
  <c r="L47" i="92"/>
  <c r="K47" i="92"/>
  <c r="J47" i="92"/>
  <c r="I47" i="92"/>
  <c r="H47" i="92"/>
  <c r="G47" i="92"/>
  <c r="F47" i="92"/>
  <c r="D47" i="92"/>
  <c r="E47" i="92" s="1"/>
  <c r="O46" i="92"/>
  <c r="N46" i="92"/>
  <c r="M46" i="92"/>
  <c r="L46" i="92"/>
  <c r="K46" i="92"/>
  <c r="J46" i="92"/>
  <c r="I46" i="92"/>
  <c r="H46" i="92"/>
  <c r="G46" i="92"/>
  <c r="F46" i="92"/>
  <c r="E46" i="92"/>
  <c r="D46" i="92"/>
  <c r="C45" i="92"/>
  <c r="C44" i="92"/>
  <c r="O43" i="92"/>
  <c r="N43" i="92"/>
  <c r="M43" i="92"/>
  <c r="L43" i="92"/>
  <c r="K43" i="92"/>
  <c r="J43" i="92"/>
  <c r="I43" i="92"/>
  <c r="H43" i="92"/>
  <c r="G43" i="92"/>
  <c r="F43" i="92"/>
  <c r="E43" i="92"/>
  <c r="D43" i="92"/>
  <c r="O43" i="91"/>
  <c r="N43" i="91"/>
  <c r="M43" i="91"/>
  <c r="L43" i="91"/>
  <c r="K43" i="91"/>
  <c r="J43" i="91"/>
  <c r="I43" i="91"/>
  <c r="H43" i="91"/>
  <c r="G43" i="91"/>
  <c r="F43" i="91"/>
  <c r="D43" i="91"/>
  <c r="E43" i="91" s="1"/>
  <c r="O42" i="91"/>
  <c r="N42" i="91"/>
  <c r="M42" i="91"/>
  <c r="L42" i="91"/>
  <c r="K42" i="91"/>
  <c r="J42" i="91"/>
  <c r="I42" i="91"/>
  <c r="H42" i="91"/>
  <c r="G42" i="91"/>
  <c r="F42" i="91"/>
  <c r="E42" i="91"/>
  <c r="D42" i="91"/>
  <c r="C41" i="91"/>
  <c r="C40" i="91"/>
  <c r="O39" i="91"/>
  <c r="N39" i="91"/>
  <c r="M39" i="91"/>
  <c r="L39" i="91"/>
  <c r="K39" i="91"/>
  <c r="J39" i="91"/>
  <c r="I39" i="91"/>
  <c r="H39" i="91"/>
  <c r="G39" i="91"/>
  <c r="F39" i="91"/>
  <c r="E39" i="91"/>
  <c r="D39" i="91"/>
  <c r="O42" i="90"/>
  <c r="N42" i="90"/>
  <c r="M42" i="90"/>
  <c r="L42" i="90"/>
  <c r="K42" i="90"/>
  <c r="J42" i="90"/>
  <c r="I42" i="90"/>
  <c r="H42" i="90"/>
  <c r="G42" i="90"/>
  <c r="F42" i="90"/>
  <c r="D42" i="90"/>
  <c r="E42" i="90" s="1"/>
  <c r="O41" i="90"/>
  <c r="N41" i="90"/>
  <c r="M41" i="90"/>
  <c r="L41" i="90"/>
  <c r="K41" i="90"/>
  <c r="J41" i="90"/>
  <c r="I41" i="90"/>
  <c r="H41" i="90"/>
  <c r="G41" i="90"/>
  <c r="F41" i="90"/>
  <c r="E41" i="90"/>
  <c r="D41" i="90"/>
  <c r="C40" i="90"/>
  <c r="C39" i="90"/>
  <c r="O38" i="90"/>
  <c r="N38" i="90"/>
  <c r="M38" i="90"/>
  <c r="L38" i="90"/>
  <c r="K38" i="90"/>
  <c r="J38" i="90"/>
  <c r="I38" i="90"/>
  <c r="H38" i="90"/>
  <c r="G38" i="90"/>
  <c r="F38" i="90"/>
  <c r="E38" i="90"/>
  <c r="D38" i="90"/>
  <c r="O46" i="88"/>
  <c r="N46" i="88"/>
  <c r="M46" i="88"/>
  <c r="L46" i="88"/>
  <c r="K46" i="88"/>
  <c r="J46" i="88"/>
  <c r="I46" i="88"/>
  <c r="H46" i="88"/>
  <c r="D46" i="88"/>
  <c r="E46" i="88" s="1"/>
  <c r="F46" i="88"/>
  <c r="G46" i="88" s="1"/>
  <c r="O45" i="88"/>
  <c r="N45" i="88"/>
  <c r="M45" i="88"/>
  <c r="L45" i="88"/>
  <c r="K45" i="88"/>
  <c r="J45" i="88"/>
  <c r="I45" i="88"/>
  <c r="H45" i="88"/>
  <c r="G45" i="88"/>
  <c r="F45" i="88"/>
  <c r="E45" i="88"/>
  <c r="D45" i="88"/>
  <c r="C44" i="88"/>
  <c r="C43" i="88"/>
  <c r="O42" i="88"/>
  <c r="N42" i="88"/>
  <c r="M42" i="88"/>
  <c r="L42" i="88"/>
  <c r="K42" i="88"/>
  <c r="J42" i="88"/>
  <c r="I42" i="88"/>
  <c r="H42" i="88"/>
  <c r="G42" i="88"/>
  <c r="F42" i="88"/>
  <c r="E42" i="88"/>
  <c r="D42" i="88"/>
  <c r="O57" i="58"/>
  <c r="N57" i="58"/>
  <c r="M57" i="58"/>
  <c r="L57" i="58"/>
  <c r="K57" i="58"/>
  <c r="J57" i="58"/>
  <c r="I57" i="58"/>
  <c r="H57" i="58"/>
  <c r="G57" i="58"/>
  <c r="F57" i="58"/>
  <c r="E57" i="58"/>
  <c r="D57" i="58"/>
  <c r="O56" i="58"/>
  <c r="N56" i="58"/>
  <c r="M56" i="58"/>
  <c r="L56" i="58"/>
  <c r="K56" i="58"/>
  <c r="J56" i="58"/>
  <c r="I56" i="58"/>
  <c r="H56" i="58"/>
  <c r="G56" i="58"/>
  <c r="F56" i="58"/>
  <c r="E56" i="58"/>
  <c r="D56" i="58"/>
  <c r="C55" i="58"/>
  <c r="C54" i="58"/>
  <c r="O53" i="58"/>
  <c r="N53" i="58"/>
  <c r="M53" i="58"/>
  <c r="L53" i="58"/>
  <c r="K53" i="58"/>
  <c r="J53" i="58"/>
  <c r="I53" i="58"/>
  <c r="H53" i="58"/>
  <c r="G53" i="58"/>
  <c r="F53" i="58"/>
  <c r="E53" i="58"/>
  <c r="D53" i="58"/>
  <c r="O45" i="12"/>
  <c r="N45" i="12"/>
  <c r="M45" i="12"/>
  <c r="L45" i="12"/>
  <c r="K45" i="12"/>
  <c r="J45" i="12"/>
  <c r="I45" i="12"/>
  <c r="H45" i="12"/>
  <c r="D45" i="12"/>
  <c r="E45" i="12" s="1"/>
  <c r="F45" i="12"/>
  <c r="G45" i="12"/>
  <c r="O44" i="12"/>
  <c r="N44" i="12"/>
  <c r="M44" i="12"/>
  <c r="L44" i="12"/>
  <c r="K44" i="12"/>
  <c r="J44" i="12"/>
  <c r="I44" i="12"/>
  <c r="H44" i="12"/>
  <c r="G44" i="12"/>
  <c r="F44" i="12"/>
  <c r="E44" i="12"/>
  <c r="D44" i="12"/>
  <c r="C43" i="12"/>
  <c r="C42" i="12"/>
  <c r="O41" i="12"/>
  <c r="N41" i="12"/>
  <c r="M41" i="12"/>
  <c r="L41" i="12"/>
  <c r="K41" i="12"/>
  <c r="J41" i="12"/>
  <c r="I41" i="12"/>
  <c r="H41" i="12"/>
  <c r="G41" i="12"/>
  <c r="F41" i="12"/>
  <c r="E41" i="12"/>
  <c r="D41" i="12"/>
  <c r="O66" i="81"/>
  <c r="N66" i="81"/>
  <c r="M66" i="81"/>
  <c r="L66" i="81"/>
  <c r="K66" i="81"/>
  <c r="J66" i="81"/>
  <c r="I66" i="81"/>
  <c r="H66" i="81"/>
  <c r="G66" i="81"/>
  <c r="F66" i="81"/>
  <c r="E66" i="81"/>
  <c r="D66" i="81"/>
  <c r="O65" i="81"/>
  <c r="N65" i="81"/>
  <c r="M65" i="81"/>
  <c r="L65" i="81"/>
  <c r="K65" i="81"/>
  <c r="J65" i="81"/>
  <c r="I65" i="81"/>
  <c r="H65" i="81"/>
  <c r="G65" i="81"/>
  <c r="F65" i="81"/>
  <c r="E65" i="81"/>
  <c r="D65" i="81"/>
  <c r="C64" i="81"/>
  <c r="C63" i="81"/>
  <c r="O62" i="81"/>
  <c r="N62" i="81"/>
  <c r="M62" i="81"/>
  <c r="L62" i="81"/>
  <c r="K62" i="81"/>
  <c r="J62" i="81"/>
  <c r="I62" i="81"/>
  <c r="H62" i="81"/>
  <c r="G62" i="81"/>
  <c r="F62" i="81"/>
  <c r="E62" i="81"/>
  <c r="D62" i="81"/>
  <c r="O66" i="10"/>
  <c r="N66" i="10"/>
  <c r="M66" i="10"/>
  <c r="L66" i="10"/>
  <c r="K66" i="10"/>
  <c r="J66" i="10"/>
  <c r="I66" i="10"/>
  <c r="H66" i="10"/>
  <c r="G66" i="10"/>
  <c r="F66" i="10"/>
  <c r="E66" i="10"/>
  <c r="D66" i="10"/>
  <c r="O65" i="10"/>
  <c r="N65" i="10"/>
  <c r="M65" i="10"/>
  <c r="L65" i="10"/>
  <c r="K65" i="10"/>
  <c r="J65" i="10"/>
  <c r="I65" i="10"/>
  <c r="H65" i="10"/>
  <c r="G65" i="10"/>
  <c r="F65" i="10"/>
  <c r="E65" i="10"/>
  <c r="D65" i="10"/>
  <c r="C64" i="10"/>
  <c r="C63" i="10"/>
  <c r="O62" i="10"/>
  <c r="N62" i="10"/>
  <c r="M62" i="10"/>
  <c r="L62" i="10"/>
  <c r="K62" i="10"/>
  <c r="J62" i="10"/>
  <c r="I62" i="10"/>
  <c r="H62" i="10"/>
  <c r="G62" i="10"/>
  <c r="F62" i="10"/>
  <c r="E62" i="10"/>
  <c r="D62" i="10"/>
  <c r="O58" i="2"/>
  <c r="N58" i="2"/>
  <c r="M58" i="2"/>
  <c r="L58" i="2"/>
  <c r="K58" i="2"/>
  <c r="J58" i="2"/>
  <c r="I58" i="2"/>
  <c r="H58" i="2"/>
  <c r="G58" i="2"/>
  <c r="F58" i="2"/>
  <c r="E58" i="2"/>
  <c r="D58" i="2"/>
  <c r="O57" i="2"/>
  <c r="N57" i="2"/>
  <c r="M57" i="2"/>
  <c r="L57" i="2"/>
  <c r="K57" i="2"/>
  <c r="J57" i="2"/>
  <c r="I57" i="2"/>
  <c r="H57" i="2"/>
  <c r="G57" i="2"/>
  <c r="F57" i="2"/>
  <c r="E57" i="2"/>
  <c r="C56" i="2"/>
  <c r="C55" i="2"/>
  <c r="O54" i="2"/>
  <c r="N54" i="2"/>
  <c r="M54" i="2"/>
  <c r="L54" i="2"/>
  <c r="K54" i="2"/>
  <c r="J54" i="2"/>
  <c r="I54" i="2"/>
  <c r="H54" i="2"/>
  <c r="G54" i="2"/>
  <c r="F54" i="2"/>
  <c r="E54" i="2"/>
  <c r="O46" i="68"/>
  <c r="N46" i="68"/>
  <c r="M46" i="68"/>
  <c r="L46" i="68"/>
  <c r="K46" i="68"/>
  <c r="J46" i="68"/>
  <c r="I46" i="68"/>
  <c r="H46" i="68"/>
  <c r="G46" i="68"/>
  <c r="F46" i="68"/>
  <c r="E46" i="68"/>
  <c r="D46" i="68"/>
  <c r="O45" i="68"/>
  <c r="N45" i="68"/>
  <c r="M45" i="68"/>
  <c r="L45" i="68"/>
  <c r="K45" i="68"/>
  <c r="J45" i="68"/>
  <c r="I45" i="68"/>
  <c r="H45" i="68"/>
  <c r="G45" i="68"/>
  <c r="F45" i="68"/>
  <c r="E45" i="68"/>
  <c r="D45" i="68"/>
  <c r="C44" i="68"/>
  <c r="C43" i="68"/>
  <c r="O42" i="68"/>
  <c r="N42" i="68"/>
  <c r="M42" i="68"/>
  <c r="L42" i="68"/>
  <c r="K42" i="68"/>
  <c r="J42" i="68"/>
  <c r="I42" i="68"/>
  <c r="H42" i="68"/>
  <c r="G42" i="68"/>
  <c r="F42" i="68"/>
  <c r="E42" i="68"/>
  <c r="D42" i="68"/>
  <c r="O79" i="48"/>
  <c r="N79" i="48"/>
  <c r="M79" i="48"/>
  <c r="L79" i="48"/>
  <c r="K79" i="48"/>
  <c r="J79" i="48"/>
  <c r="I79" i="48"/>
  <c r="H79" i="48"/>
  <c r="E79" i="48"/>
  <c r="F79" i="48"/>
  <c r="G79" i="48"/>
  <c r="D79" i="48"/>
  <c r="O78" i="48"/>
  <c r="N78" i="48"/>
  <c r="M78" i="48"/>
  <c r="L78" i="48"/>
  <c r="K78" i="48"/>
  <c r="J78" i="48"/>
  <c r="I78" i="48"/>
  <c r="H78" i="48"/>
  <c r="G78" i="48"/>
  <c r="F78" i="48"/>
  <c r="E78" i="48"/>
  <c r="D78" i="48"/>
  <c r="C77" i="48"/>
  <c r="C76" i="48"/>
  <c r="O75" i="48"/>
  <c r="N75" i="48"/>
  <c r="M75" i="48"/>
  <c r="L75" i="48"/>
  <c r="K75" i="48"/>
  <c r="J75" i="48"/>
  <c r="I75" i="48"/>
  <c r="H75" i="48"/>
  <c r="G75" i="48"/>
  <c r="F75" i="48"/>
  <c r="E75" i="48"/>
  <c r="D75" i="48"/>
  <c r="O45" i="4"/>
  <c r="N45" i="4"/>
  <c r="M45" i="4"/>
  <c r="L45" i="4"/>
  <c r="K45" i="4"/>
  <c r="J45" i="4"/>
  <c r="I45" i="4"/>
  <c r="H45" i="4"/>
  <c r="G45" i="4"/>
  <c r="F45" i="4"/>
  <c r="D45" i="4"/>
  <c r="E45" i="4" s="1"/>
  <c r="O44" i="4"/>
  <c r="N44" i="4"/>
  <c r="M44" i="4"/>
  <c r="L44" i="4"/>
  <c r="K44" i="4"/>
  <c r="J44" i="4"/>
  <c r="I44" i="4"/>
  <c r="H44" i="4"/>
  <c r="G44" i="4"/>
  <c r="F44" i="4"/>
  <c r="E44" i="4"/>
  <c r="D44" i="4"/>
  <c r="C43" i="4"/>
  <c r="C42" i="4"/>
  <c r="O41" i="4"/>
  <c r="N41" i="4"/>
  <c r="M41" i="4"/>
  <c r="L41" i="4"/>
  <c r="K41" i="4"/>
  <c r="J41" i="4"/>
  <c r="I41" i="4"/>
  <c r="H41" i="4"/>
  <c r="G41" i="4"/>
  <c r="F41" i="4"/>
  <c r="E41" i="4"/>
  <c r="D41" i="4"/>
</calcChain>
</file>

<file path=xl/sharedStrings.xml><?xml version="1.0" encoding="utf-8"?>
<sst xmlns="http://schemas.openxmlformats.org/spreadsheetml/2006/main" count="3280" uniqueCount="778">
  <si>
    <t>MACROPROCESO ESTRATÉGICO</t>
  </si>
  <si>
    <t>CÓDIGO: ESGr027</t>
  </si>
  <si>
    <t>PROCESO GESTIÓN SISTEMAS INTEGRADOS</t>
  </si>
  <si>
    <t>VERSIÓN: 6</t>
  </si>
  <si>
    <t>MATRIZ DE MEDICIÓN Y SEGUIMIENTO A LOS PROCESOS DE GESTIÓN</t>
  </si>
  <si>
    <t>VIGENCIA: 2019-08-15</t>
  </si>
  <si>
    <t>PÁGINA: 1 de 1</t>
  </si>
  <si>
    <t>FECHA DE ACTUALIZACIÓN:</t>
  </si>
  <si>
    <t>AÑO</t>
  </si>
  <si>
    <t>MES</t>
  </si>
  <si>
    <t>DÍA</t>
  </si>
  <si>
    <t>ALINEACIÓN DE LOS INDICADORES CON LOS DOCUMENTOS ESTRATÉGICOS Y LOS OBJETIVOS DE CALIDAD</t>
  </si>
  <si>
    <t>FRENTES DEL PLAN ESTRATÉGICO</t>
  </si>
  <si>
    <t>LINEAMIENTOS DE LA POLÍTICA DE CALIDAD</t>
  </si>
  <si>
    <t>OBJETIVOS DE CALIDAD</t>
  </si>
  <si>
    <t>PROCESO GESTIÓN</t>
  </si>
  <si>
    <t>¿QUÉ SE VA A HACER?</t>
  </si>
  <si>
    <t>¿QUÉ RECURSOS SE REQUIEREN?</t>
  </si>
  <si>
    <t>¿CUÁNDO FINALIZARÁ?</t>
  </si>
  <si>
    <t>NOMBRE INDICADOR</t>
  </si>
  <si>
    <t>FÓRMULA</t>
  </si>
  <si>
    <t>TIPO INDICADOR</t>
  </si>
  <si>
    <t>SEGUIMIENTO MEDICIÓN</t>
  </si>
  <si>
    <t>META ANUAL</t>
  </si>
  <si>
    <t xml:space="preserve">RESULTADO </t>
  </si>
  <si>
    <t>NIVEL</t>
  </si>
  <si>
    <t>ACCESO</t>
  </si>
  <si>
    <t>Frente Estratégico III: Educación para la vida, los valores democráticos, la civilidad y la libertad</t>
  </si>
  <si>
    <t>La Universidad de Cundinamarca se compromete con una formación para la vida, valores democráticos, civilidad y libertad</t>
  </si>
  <si>
    <t>1. Ofrecer formación educadora para la vida, los valores democráticos, la civilidad y libertad</t>
  </si>
  <si>
    <t>Formación y Aprendizaje</t>
  </si>
  <si>
    <t>De acuerdo con la normatividad nacional vigente cumplir con el decreto 1330 de 2019 subsección 2, artículo 2.5.3.2.3.2.4 aspectos curriculares y artículo 2.5.3.2.3.2.5 organización de las actividades académicas y proceso formativo.
De acuerdo con los lineamientos institucionales realizar el proceso de Resignificación curricular en el marco del modelo educativo digital Transmoderno MEDIT</t>
  </si>
  <si>
    <t>Talento Humano
Recursos tecnológicos
Recursos financieros
Información documentada (Estudios)
Asignación de tiempo por parte de los docentes
Recursos de apoyo asignados a los programas
EFAD</t>
  </si>
  <si>
    <t>Diciembre 2019</t>
  </si>
  <si>
    <t>Resignificación Curricular</t>
  </si>
  <si>
    <t>(Total currículos resignificados/Total currículos solicitados en plan de acción) *100</t>
  </si>
  <si>
    <t>Eficacia</t>
  </si>
  <si>
    <t>Semestral</t>
  </si>
  <si>
    <t>MFA-6</t>
  </si>
  <si>
    <t>Solicitar recursos financieros (CDP)
Realizar convocatoria pública (2 al año)
Verificar los estudiantes postulados
Emitir resolución rectoral
Pagar las monitorias mediante resolución de la vicerrectoría académica</t>
  </si>
  <si>
    <t>Recursos financieros
Recursos tecnológicos
Información documentada (Información por parte del consejo de facultad)
Medios publicitarios</t>
  </si>
  <si>
    <t>Monitorias Académicas</t>
  </si>
  <si>
    <t xml:space="preserve">(Número de monitores aprobados / Número de monitores propuestos en plan de acción) * 100 </t>
  </si>
  <si>
    <t>MFA-7</t>
  </si>
  <si>
    <t>Realizar la proyección presupuestal
Solicitar recursos financieros (CDP)
Realizar la convocatoria pública (2 al año)
Verificar los docentes postulados
Realizar el Comité de capacitación y formación (Selección de beneficiarios)</t>
  </si>
  <si>
    <t>Recursos financieros
Recursos tecnológicos
Medios publicitarios
Información documentada (procedimientos e información por parte del consejo de facultad)</t>
  </si>
  <si>
    <t xml:space="preserve">Apoyo de formación posgradual </t>
  </si>
  <si>
    <t>(Número de apoyos de formación posgradual ejecutados/Número de apoyos de formación posgradual programados en plan de acción) * 100</t>
  </si>
  <si>
    <t>MFA-8</t>
  </si>
  <si>
    <t>Realizar la proyección presupuestal
Recepcionar de los planes de capacitación y perfeccionamiento docente
Presentar ante el Comité de capacitación y formación
Tramitar la asignación de los recursos a los docentes</t>
  </si>
  <si>
    <t>Recursos financieros
Tiempo asignado por parte de las dependencias
Talento Humano
Información documentada</t>
  </si>
  <si>
    <t>Plan de capacitación y perfeccionamiento docente</t>
  </si>
  <si>
    <t xml:space="preserve">(Número de docentes participantes/Número de docentes propuestos en plan de acción) * 100 </t>
  </si>
  <si>
    <t>MFA-9</t>
  </si>
  <si>
    <t>Ruta institucional de mejoramiento de resultados SABER PRO
Plan de mejoramiento por programa académico</t>
  </si>
  <si>
    <t>Recursos financieros
Recursos tecnológicos e informáticos
Medios publicitarios
Información documentada
Talento Humano</t>
  </si>
  <si>
    <t xml:space="preserve">Puntaje Promedio Pruebas Saber Pro </t>
  </si>
  <si>
    <t>Media del resultado institucional</t>
  </si>
  <si>
    <t>Anual</t>
  </si>
  <si>
    <t>MFA- 10</t>
  </si>
  <si>
    <t>Bienestar Universitario</t>
  </si>
  <si>
    <t>Acompañamiento interdisciplinar antes, durante y después de las actividades planificadas</t>
  </si>
  <si>
    <t>Talento Humano
Financieros
Soporte Documental
Elementos terapéuticos</t>
  </si>
  <si>
    <t xml:space="preserve">Mejoramiento de la calidad de vida </t>
  </si>
  <si>
    <t># de personas que mejoraron su calidad de vida / # total de personas encuestadas</t>
  </si>
  <si>
    <t>Efectividad</t>
  </si>
  <si>
    <t>MBU- 7</t>
  </si>
  <si>
    <t>Control de asistencias a los grupos de formación cultural y deportiva</t>
  </si>
  <si>
    <t>Talento Humano
Financieros
Soporte Documental</t>
  </si>
  <si>
    <t>MBU- 8</t>
  </si>
  <si>
    <t>Bienes y Servicios - Almacén</t>
  </si>
  <si>
    <t>*Elaboración de Cronograma de Tomas físicas de inventario
*Publicación del Cronograma para *conocimiento de la Comunidad Universitaria</t>
  </si>
  <si>
    <t>Talento Humano
Tecnológico</t>
  </si>
  <si>
    <t>Toma Física de inventarios</t>
  </si>
  <si>
    <t>(Toma Física ejecutada + Toma Física reprogramada con Justificación) + Extras / (Toma Física programada) + Extras</t>
  </si>
  <si>
    <t>Trimestral</t>
  </si>
  <si>
    <t>ABS-1</t>
  </si>
  <si>
    <t>*Consolidación del histórico de consumos
*Gestionar la adquisición de suministros de papelería
*Controlar el consumo de los suministros de papelería</t>
  </si>
  <si>
    <t>Talento Humano
Tecnológico
Infraestructura para asegurar el buen estado de los suministros</t>
  </si>
  <si>
    <t>Oportunidad en la entrega de suministros de papelería</t>
  </si>
  <si>
    <t>(# Pedidos entregados ≤ 15 días * 100) / # Total de Pedidos</t>
  </si>
  <si>
    <t>Eficiencia</t>
  </si>
  <si>
    <t>ABS-2</t>
  </si>
  <si>
    <t>Bienes y Servicios - Recursos Físicos</t>
  </si>
  <si>
    <t>Diseñar un aplicativo para evaluar los servicios prestados por RRFF</t>
  </si>
  <si>
    <t>Tecnológicos
Talento Humano</t>
  </si>
  <si>
    <t>Evaluación de los servicios prestados por Recursos Físicos y Servicios Generales</t>
  </si>
  <si>
    <t>Promedio de calificación del servicio/Máxima calificación esperada</t>
  </si>
  <si>
    <t>ABS-5</t>
  </si>
  <si>
    <t>Apoyo Académico</t>
  </si>
  <si>
    <t>*Realizar solicitudes de necesidades a la academia (proceso formación y aprendizaje).
*Solicitar el presupuesto de cuerdo a las solicitudes  de los coordinadores de programa. 
* Priorizar las solitudes y determinar los softwares  a adquirir  (los que se le van a vencer las licencias)
*Gestionar ABS - tramite pre-contractual y contractual.
*Instalar los softwares en los espacios académicos de la UCundinamarca.</t>
  </si>
  <si>
    <t>Financieros, talento humano, tecnológico, red, información documentada (procedimientos de contratación ABSP01-ABSP15).</t>
  </si>
  <si>
    <t>Disponibilidad de Softwares Académicos</t>
  </si>
  <si>
    <t>Total de softwares disponibles de los requeridos por la academia/Total de Softwares requeridos por la academia (pregrado y posgrado)</t>
  </si>
  <si>
    <t>AAA-1</t>
  </si>
  <si>
    <t xml:space="preserve">*Solicitar a la dirección de Investigación con frecuencia anual los equipos que requieren calibración.
*Solicitar el presupuesto de cuerdo a las solicitudes recibidas. 
*Priorizar las solicitudes y determinar los equipos reportados por investigación.
*Gestionar ABS - tramité pre-contractual y contractual
*Entregar los equipos calibrados al docente cuando se requiera, de lo contrario, se coloca directamente en el espacio académico de la UCundinamarca. </t>
  </si>
  <si>
    <t>Calibración de Equipos y elementos educativos de investigación</t>
  </si>
  <si>
    <t>Total de equipos con calibración realizada / 100% de total de equipos reportados por la Dirección de Investigación y con presupuesto asignado.</t>
  </si>
  <si>
    <t>AAA-2</t>
  </si>
  <si>
    <r>
      <t xml:space="preserve">*Programar las fechas  de formación de usuarios para el uso de los recursos bibliográficos a través del cronograma en la página.  
*Recepcionar las solicitudes del Aplicativo SIS y de acuerdo a estas, brindar asesoría bibliográfica y actualización de syllabus).
*Solicitar a comunicaciones campañas de divulgación (redes sociales).
*Realizar inducciones a los estudiantes nuevos de la UCundinamarca.
</t>
    </r>
    <r>
      <rPr>
        <b/>
        <i/>
        <u/>
        <sz val="11"/>
        <color theme="1"/>
        <rFont val="Arial"/>
        <family val="2"/>
      </rPr>
      <t>Cuando se presente la necesidad de adquirir nuevos recursos bibliográficos:</t>
    </r>
    <r>
      <rPr>
        <b/>
        <sz val="11"/>
        <color theme="1"/>
        <rFont val="Arial"/>
        <family val="2"/>
      </rPr>
      <t xml:space="preserve">
*Realizar solicitudes a formación y aprendizaje.
*Solicitar el presupuesto de acuerdo a las solicitudes recibidas.
*Priorizar las solitudes.
*Gestionar ABS - tramite pre-contractual y contractual.
*Entregar los recursos al responsable de la biblioteca</t>
    </r>
  </si>
  <si>
    <t>Uso de recursos impresos por parte de la comunidad académica</t>
  </si>
  <si>
    <t>Cantidad de usuarios únicos que hacen préstamo de los recursos impresos/ Cantidad de usuarios potenciales*100%</t>
  </si>
  <si>
    <t>AAA-3</t>
  </si>
  <si>
    <t>*Programar las fechas  de formación de usuarios para el uso de los recursos bibliográficos a través del cronograma en la página.  
*Recepcionar las solicitudes del Aplicativo SIS y de acuerdo a estas, brindar  asesoría bibliográfica, actualización de syllabus y formación en base de datos para docentes / grupo de estudiantes.
*Solicitar a comunicaciones campañas de divulgación  (redes sociales).
*Solicitar a comunicaciones la publicación de videos interactivos para el uso de los recursos bibliográficos (electrónicos).
*Realizar inducciones a los estudiantes nuevos de la UCundinamarca.
Renovar las bases datos, teniendo en cuenta las necesidades de la academia.
*Gestionar ABS - tramite pre-contractual y contractual.</t>
  </si>
  <si>
    <t>Financieros, talento humano, tecnológico, red.</t>
  </si>
  <si>
    <t>Uso de recursos electrónicos por parte de la comunidad académica</t>
  </si>
  <si>
    <t>Cantidad de usuarios únicos que hacen préstamo de los recursos electrónicos / Cantidad de usuarios potenciales*100%</t>
  </si>
  <si>
    <t>AAA-4</t>
  </si>
  <si>
    <t>*Reportar las necesidades de mantenimiento preventivo y correctivo de los elementos educativos de cada uno de los espacios académicos adscritos a la Unidad de Apoyo Académico.
*Solicitar presupuesto para la ejecución de los mantenimientos.
*Ejecutar de acuerdo al PAA.
*Tramite pre-contractual y contractual.</t>
  </si>
  <si>
    <t>Mantenimiento a Elementos Educativos</t>
  </si>
  <si>
    <t xml:space="preserve"> Total de Elementos Educativos Con Mantenimiento Realizado/ Total de Elementos Educativos que Requieren Mantenimiento</t>
  </si>
  <si>
    <t>AAA-5</t>
  </si>
  <si>
    <t>Frente Estratégico II: Cultura Académica, Científica y Formativa</t>
  </si>
  <si>
    <t>Satisface las necesidades y expectativas de la comunidad académica mediante procesos de formación y aprendizaje, ciencia, tecnología e investigación e interacción social universitaria.</t>
  </si>
  <si>
    <t>2. Asegurar una cultura académica que privilegie el saber, el conocimiento y la formación para la vida con seres humanos integrales, responsables, solidarios y tolerantes.</t>
  </si>
  <si>
    <t>Interacción Universitaria</t>
  </si>
  <si>
    <t>Informe del impacto de las actividades de educación continuada
Estadísticas con base a los resultados obtenidos en las actividades de educación continuada</t>
  </si>
  <si>
    <t>Talento Humano
Organización de Funciones
Tecnológicos
Económicos a fin de garantizar convenios de asociación</t>
  </si>
  <si>
    <t>Evaluación de las actividades desarrolladas - Educación Continuada</t>
  </si>
  <si>
    <t>(# Evaluaciones Calificadas ≥ 4) * 100 / Total Evaluaciones</t>
  </si>
  <si>
    <t>MIU-1</t>
  </si>
  <si>
    <t>Medir el impacto que tienen las pasantías y las practicas que realizan los diferentes programas en la Universidad</t>
  </si>
  <si>
    <t>Talento Humano
Tecnológicos</t>
  </si>
  <si>
    <t>Evaluación de la percepción de las empresas</t>
  </si>
  <si>
    <t>MIU-2</t>
  </si>
  <si>
    <t>Evaluación de la Institución o Empresa hacia el pasante o practicante</t>
  </si>
  <si>
    <t>MIU-3</t>
  </si>
  <si>
    <t xml:space="preserve">Determinar los impactos de las actividades de Proyección Social en la región
Medir los impactos de los proyectos, programas y actividades realizados por los distintos programas frente a la Comunidad </t>
  </si>
  <si>
    <t>Talento Humano
Tecnológicos
Financieros</t>
  </si>
  <si>
    <t>Evaluación de las actividades de Proyección Social</t>
  </si>
  <si>
    <t>MIU-4</t>
  </si>
  <si>
    <t>Frente Estratégico IV: Ciencia, Tecnología, Investigación, Innovación</t>
  </si>
  <si>
    <t>3. Generar Investigación aplicada, sistemática y de impacto</t>
  </si>
  <si>
    <t>Ciencia, Tecnología e Innovación</t>
  </si>
  <si>
    <t>1. Realizar solicitudes a los lideres de grupos de investigación para registrar la producción el  Guplac.         2. Registro de los producción por parte de los lideres de grupo.     3. Verificación de producción a través del instuLAC de Colciencias. 4.Generar reporte de indicadores.</t>
  </si>
  <si>
    <t>Obras artísticas registradas</t>
  </si>
  <si>
    <t>Número de obras artísticas registradas</t>
  </si>
  <si>
    <t>MCT-1</t>
  </si>
  <si>
    <t>1.MTC informa a los investigadores la apertura de las convocatorias para categorización ante Colciencias ( se apertura cada 2 Años),    2. Los docentes se presenten a la convocatoria.                     3. Realizar consolidado de los investigadores categorizados.                     4. Realizar seguimiento a los investigadores categorizados los cuales deben estar vinculados a la UDEC.                             5. Reportar el indicador.</t>
  </si>
  <si>
    <t>Investigadores de la universidad reconocidos ante Colciencias</t>
  </si>
  <si>
    <t>Número ponderado de investigadores de la universidad sujeto a convocatoria de Colciencias</t>
  </si>
  <si>
    <t>MCT-2</t>
  </si>
  <si>
    <t>1.MTC informa a los grupos la apertura de las convocatorias para categorización ante Colciencias ( se apertura cada 2 Años),   2. Los dGruposse presenten a la convocatoria.    3. Realizar consolidado de los Grupos categorizados.     4. Realizar seguimiento  a nuevos grupos categorizados que se vinculen a la UDEC .          5. reportar el indicador.</t>
  </si>
  <si>
    <t>Grupos de investigación avalados institucionalmente y registrados ante Colciencias</t>
  </si>
  <si>
    <t>Numero de Grupos de investigación avalados institucionalmente sujeto a convocatoria de Colciencias</t>
  </si>
  <si>
    <t>MCT-3</t>
  </si>
  <si>
    <t>1. Realizar solicitudes a los lideres de grupos de investigación para registrar la producción el  Guplac. 2. Registro de los producción por parte de los lideres de grupo.        3. Verificación de producción a través del instuLAC de Colciencias. 4. Generar reporte de indicadores.</t>
  </si>
  <si>
    <t>Publicación de Capítulos de libro</t>
  </si>
  <si>
    <t>Número de capítulos de libros publicados en el periodo</t>
  </si>
  <si>
    <t>MCT-4</t>
  </si>
  <si>
    <t>Frente Estratégico V: Internacionalización: Dialogar con el mundo.</t>
  </si>
  <si>
    <t>Fundamenta su operación con lineamientos de emprendimiento, alta calidad de los programas, Translocalidad y con la posibilidad de generar una cultura de paz.</t>
  </si>
  <si>
    <t>4. Propiciar la gestión de la internacionalización: dialogar con el mundo.</t>
  </si>
  <si>
    <t>1.Matriz de cumplimiento de objetivos.  2. Reporte de actividades del proceso, testimonios. Videos, productos académicos. Alianzas . 3. Documento de trabajo seguimiento a estudiantes .  4. Reporte de resultados de indicador.</t>
  </si>
  <si>
    <t xml:space="preserve"> Cumplimiento en actividades del plan de acción - Internacionalización</t>
  </si>
  <si>
    <t xml:space="preserve">Porcentaje de avance en las actividades propuestas en plan de acción/Número de entregables solicitados en plan de acción * 100 </t>
  </si>
  <si>
    <t>MFA-11</t>
  </si>
  <si>
    <t>Frente Estratégico VI: Gobierno Universitario Digital</t>
  </si>
  <si>
    <t>La Universidad guía su comportamiento y mejora continua  a través de cumplimiento de requisitos definidos en buenas prácticas administrativas que soportan su quehacer diario redundando en la calidad de los procesos y logrando la acreditación de los programas y la acreditación institucional.</t>
  </si>
  <si>
    <t>5. Instituir un Gobierno Universitario Digital, Caracterizado por el autocontrol, el control social, las buenas practicas y el control social universitario</t>
  </si>
  <si>
    <t>Admisiones y Registro</t>
  </si>
  <si>
    <t>*Planificar el calendario académico con las áreas responsables.
*Solicitar aprobación del calendario académico al Consejo Académico.
*Implementar las directrices de la información documentada del proceso (procedimientos, instructivos y formatos).
*Solicitar a la oficina de Comunicaciones la publicación y divulgación del calendario académico.
*Reportar al Consejo Académico las inconsistencias que puedan presentarse con el cumplimientos de las actividades programadas en el calendario académico.</t>
  </si>
  <si>
    <t>Calendario académico
Talento Humano
Tecnológico -Sistemas de Información: Plataforma Academusoft (Sistemas y tecnología)
Información documentada: procedimientos del modelo de operación digital: MARP02 - MARP03 - MARP05 - MARP06 - MARP10</t>
  </si>
  <si>
    <t>Cumplimiento de Calendario Académico</t>
  </si>
  <si>
    <t>(Actividades ejecutadas / Actividades programadas) * 100</t>
  </si>
  <si>
    <t>MAR-1</t>
  </si>
  <si>
    <t>*Actualizar el instructivo de acompañamiento del proceso de inscripción, el cual se publica en el enlace "admisiones" de la página institucional.
*Solicitar  a la Oficina de Comunicaciones la publicación de las fechas de inscripción.
*Asesorar a los estudiantes vía telefónica y presencial (ventanilla - oficina de Admisiones y Registro)</t>
  </si>
  <si>
    <t>Tecnológico: Plataforma digital (enlace de admisiones en página institucional)
Líneas telefónicas
Talento Humano
Procedimientos del modelo de operación digital - MARP02</t>
  </si>
  <si>
    <t>Inscripciones efectivas</t>
  </si>
  <si>
    <t>(Inscritos efectivos/total de aspirantes inscritos) *100</t>
  </si>
  <si>
    <t>MAR-2</t>
  </si>
  <si>
    <t>*Planificar el calendario académico con las áreas responsables.
*Coordinar que las actividades se cumplan en los tiempos programados en articulación con las áreas responsables (Tesorería -Sistemas y Tecnología - Bienestar Universitario, Formación y Aprendizaje)
*Acatar los tiempos de parametrización de la plataforma Academusoft para las inscripciones en línea.</t>
  </si>
  <si>
    <t>Calendario académico
Talento Humano
 Tecnológico - Plataforma: Academusoft  (Dirección de sistemas y tecnología)</t>
  </si>
  <si>
    <t>Oportunidad en calendario académico</t>
  </si>
  <si>
    <t>(Actividades ejecutadas en la fecha establecida / total de actividades planificadas de calendario académico) * 100</t>
  </si>
  <si>
    <t>MAR-3</t>
  </si>
  <si>
    <t>Servicio de Atención al Ciudadano</t>
  </si>
  <si>
    <t>*Recepcionar las PQRS por parte de la comunidad general.
*Tramitar las PQRS recibidas, designándolas a cada responsable.
*Enviar alertas a los funcionarios a través del aplicativo SAIC (parametrizado por la Oficina de Servicio de Atención al Ciudadano) 
*Notificar a los funcionarios cada tercer día vía correo electrónico, recordándoles que tienen pendientes solicitudes por contestar.
*Enviar cuadros de seguimiento vía correo electrónico a los funcionarios responsables.</t>
  </si>
  <si>
    <t>Tecnológico- Software (plataforma SAIC)
Correo electrónico
Talento Humano, información documentada, procedimiento modelo de operación digital (SACP01 - SACP02)</t>
  </si>
  <si>
    <t>Control de Términos a las PQR</t>
  </si>
  <si>
    <t>(Total PQR con ampliación de términos/Total PQR atendidas)*100</t>
  </si>
  <si>
    <t>SAC-1</t>
  </si>
  <si>
    <t>Documental</t>
  </si>
  <si>
    <t>Organización y clasificación del archivo acorde con las TRD cumpliendo con el manual de gestión documental ADOM001
Asignación de responsabilidades en seccionales y extensiones
Seguimiento y medición al indicador de oportunidad en la atención de solicitudes</t>
  </si>
  <si>
    <t>Talento Humano
Recursos Electrónicos
Información documentada (Registros, oficios, manuales, procedimientos)</t>
  </si>
  <si>
    <t>Oportunidad en la atención de solicitudes</t>
  </si>
  <si>
    <t>(Número de solicitudes gestionadas oportunamente/total de solicitudes)*100</t>
  </si>
  <si>
    <t>ADO-1</t>
  </si>
  <si>
    <t>Planeación Institucional</t>
  </si>
  <si>
    <t xml:space="preserve">Mediante la aplicación de encuestas dirigidas a estudiantes, docentes, graduados y administrativos, se realiza un sondeo para conocer la satisfacción de la población universitaria con los servicios ofrecidos </t>
  </si>
  <si>
    <t xml:space="preserve">Comunicación, para la gestión mediante la pagina web 
 Talento Humano para el tratamiento de las encuestas </t>
  </si>
  <si>
    <t>Medición de satisfacción del cliente</t>
  </si>
  <si>
    <t>(Total encuestas calificación mayor a 4/Total encuestas) * 100</t>
  </si>
  <si>
    <t>EPI-1</t>
  </si>
  <si>
    <t>Se realizan los reportes de información poblacional y financiera emitida por la dependencias de la institución, es revisada y consolidada por la Dirección de Planeación Institucional,  de manera semestral atendiendo la Resolución No. 19591 de 2017 y la Resolución No. 20434 de 2016 emitidas por Ministerio de Educación Nacional.</t>
  </si>
  <si>
    <t xml:space="preserve">Talento Humano de cada dependencia para la recopilación y clasificación de la información
Recurso de la dirección de planeación para revisar la información y reportar
Recursos Tecnológicos de equipo, conexión a internet y  mantenimiento de la plataforma </t>
  </si>
  <si>
    <t>Oportunidad en los Reportes Externos</t>
  </si>
  <si>
    <t>(Número reportes SNIES en la fecha / Total de reportes SNIES) * 100</t>
  </si>
  <si>
    <t>EPI-2</t>
  </si>
  <si>
    <t>Comunicaciones</t>
  </si>
  <si>
    <t>Establecimiento de cronogramas de trabajo
Asignación de responsabilidad en el equipo de trabajo
Seguimiento y medición al indicador de oportunidad de atención a solicitudes</t>
  </si>
  <si>
    <t>Recursos tecnológicos
Recurso financiero
Talento Humano
Equipo audiovisual
Información documentada</t>
  </si>
  <si>
    <t>Oportunidad de atención a solicitudes (análisis según tipología)</t>
  </si>
  <si>
    <t>(Total solicitudes atendidas oportunamente/Total solicitudes) * 100</t>
  </si>
  <si>
    <t>ECO-1</t>
  </si>
  <si>
    <t>Articulación de consenso entre el solicitante y la oficina asesora de comunicaciones con el objetivo de dar trámite a la solicitud
Etapa de revisión y aprobación de producción de contenido (gráfico, audiovisual, texto y/o radial) con el usuario previo al cierre de la solicitud generada mediante el SIS
Cierre de la solicitud
Medición de la satisfacción por parte del usuario</t>
  </si>
  <si>
    <t>Recursos tecnológicos
Equipo audiovisual
Talento Humano
Información documentada
Recursos financieros</t>
  </si>
  <si>
    <t>Nivel de satisfacción del usuario</t>
  </si>
  <si>
    <t>(Número de solicitudes con calificación buenas y/o excelentes / Número de solicitudes calificadas) * 100</t>
  </si>
  <si>
    <t>ECO-2</t>
  </si>
  <si>
    <t>Bienes y Servicios - Compras</t>
  </si>
  <si>
    <t>Actualizar el formato de reevaluación de proveedores
Cargar la respectiva reevaluación de los proveedores en la plataforma Banco de Proveedores</t>
  </si>
  <si>
    <t>Talento Humano
Documental
Tecnológicos</t>
  </si>
  <si>
    <t>Reevaluación de proveedores</t>
  </si>
  <si>
    <t>(Total proveedores calificados mayor a 70/Total proveedores)*100</t>
  </si>
  <si>
    <t>ABS-3</t>
  </si>
  <si>
    <t>Actualizar el procedimiento de Contratación Directa
Actualizar ABSr097 y su posterior sistematización</t>
  </si>
  <si>
    <t>Oportunidad de la compra</t>
  </si>
  <si>
    <t>(Total compras  de contratación directa atendidas en tiempo menor a 25 días/Total de compras de contratación directa) * 100</t>
  </si>
  <si>
    <t>ABS-4</t>
  </si>
  <si>
    <t>Control Interno</t>
  </si>
  <si>
    <t>1. Envío de pre informes de auditoria. 2. Recepción de Controversia si aplica durante los 2 días siguientes a la entrega del pre informe. 3. Determinar si se presentaron controversias. 4.Relacionar numero de controversias. 5.Reportar indicador.</t>
  </si>
  <si>
    <t>Controversias resultantes de auditoría</t>
  </si>
  <si>
    <t>(Número de controversias aceptadas*objetividad de criterios/Total de controversias presentadas) * 100</t>
  </si>
  <si>
    <t>SCI-1</t>
  </si>
  <si>
    <t>1. Dar cumplimiento a los tiempos  establecidos para  entregar Pre Informe (15 días) 2.  Estimar tiempos de entrega de per Informes. Reportar Indicador.</t>
  </si>
  <si>
    <t>Oportunidad en la entrega de informes de auditoria</t>
  </si>
  <si>
    <t>Informes de auditoria entregados a tiempo/Total procesos auditados</t>
  </si>
  <si>
    <t>SCI-6</t>
  </si>
  <si>
    <t>Control Disciplinario</t>
  </si>
  <si>
    <t>1. Emisión de una nueva circular para definir el término de evaluación de la queja. 
2. Gestión de la queja a través de los procedimientos SCDP01, SCDP03, SCDP04.
3. Seguimiento mensual a los expedientes.</t>
  </si>
  <si>
    <t>Termino para evaluar quejas e informes</t>
  </si>
  <si>
    <t>(Número de quejas e informes atendidos en el tiempo meta/Número de quejas e informes recepcionados) * 100</t>
  </si>
  <si>
    <t>SCD-1</t>
  </si>
  <si>
    <t>Jurídica</t>
  </si>
  <si>
    <t>*Acatar las disposiciones de ley 1755 de 2015.
*Designar las solicitudes a los abogados de forma expedita.
*Enviar de manera oportuna la respuesta.
*Realizar control de los tiempos  de revisión de la respuesta proyectada. mediante correo electrónico.</t>
  </si>
  <si>
    <t>Tecnológico 
Correo Electrónico
Talento humano
Materiales de papelería
Información documentada</t>
  </si>
  <si>
    <t>Tiempo de respuesta en solicitudes y peticiones</t>
  </si>
  <si>
    <t>Total de solicitudes y peticiones contestadas a tiempo/ Total de solicitudes y peticiones recibidas</t>
  </si>
  <si>
    <t>AJU-1</t>
  </si>
  <si>
    <t>*Acatar las disposiciones del estatuto de contratación de la Universidad de Cundinamarca y demás normas internas complementarias.
*Designar las solicitudes a los abogados de forma expedita.
*Informar oportunamente al solicitante los resultados de la revisión mediante la plataforma.
*Realizar control de las respuestas mediante formato DE SOLICITUD Y SEGUIMIENTO TRAMITES AJUF007.</t>
  </si>
  <si>
    <t>Tecnológico (plataforma)
Talento humano
Materiales de papelería
Información Documentada: Solicitud y seguimiento trámites -   AJUF007
Procedimientos del modelo de operación digital - AJUP01  -estatuto de contratación</t>
  </si>
  <si>
    <t>Tiempo de respuesta en término de contratación (ABS-OPS)</t>
  </si>
  <si>
    <t>Total de solicitudes en término de contratación (ABS-OPS) contestadas a tiempo / Total de solicitudes en término de contratación (ABS-OPS) recibidas</t>
  </si>
  <si>
    <t>AJU-2</t>
  </si>
  <si>
    <t>Financiera</t>
  </si>
  <si>
    <t xml:space="preserve">1. realizar consolidad de información de cuentas . 2.Supervision a los resultados de cada corte. 3. generar reporte del indicador </t>
  </si>
  <si>
    <t xml:space="preserve">Oportunidad en pagos </t>
  </si>
  <si>
    <t>(Total cuentas pagadas fechas establecidas/total cuentas pagadas) * 100</t>
  </si>
  <si>
    <t>AFI-1</t>
  </si>
  <si>
    <t>1. Bases de datos de los beneficiadas. 2. Discriminado de cuotas según el tipo de fraccionamiento.    3. Realizar cruce de la información con la oficina de admisiones y tesorería .  4. Reportar la medición.     5. Se comienza proceso de cobro coactivo.</t>
  </si>
  <si>
    <t>Recuperación de cartera</t>
  </si>
  <si>
    <t>(Total cartera recuperada/Total cartera por matriculas) * 100</t>
  </si>
  <si>
    <t>AFI-2</t>
  </si>
  <si>
    <t xml:space="preserve">1.Realizar consolidado de  facturas pagadas  2.Presentar solicitud de devolución del IVA a l DIAN.   3. Entregar soportes anexos a la solicitud según los requerimientos de la DIAN.        4.Reportar el indicador </t>
  </si>
  <si>
    <t>Recuperación de IVA</t>
  </si>
  <si>
    <t>Total IVA recuperado/Total IVA cobrado*100</t>
  </si>
  <si>
    <t>Bimensual</t>
  </si>
  <si>
    <t>AFI-3</t>
  </si>
  <si>
    <t xml:space="preserve">1.Realizar consolidado de  cuentas para causar  2.Verificar requisitos de pagos.   3.Si cumple, se causa la cuenta.  5 No cumple se devuelve la cuenta al supervisor del contrato.      5.Reportar el indicador </t>
  </si>
  <si>
    <t>Tramites de cuentas para causación</t>
  </si>
  <si>
    <t>Numero Tramites de cuentas para causación devueltas /Numero Tramites de cuentas para causación *100</t>
  </si>
  <si>
    <t>Mensual</t>
  </si>
  <si>
    <t>AFI-4</t>
  </si>
  <si>
    <t>Sistemas Integrados de Gestión</t>
  </si>
  <si>
    <t>*Elaboración de Cronograma de Mantenimiento por funcionario
*Seguimiento a la ejecución por medio de reuniones periódicas</t>
  </si>
  <si>
    <t>Talento Humano competente
Tecnológico
Información Documentada
Financieros a través del Proyecto de Inversión</t>
  </si>
  <si>
    <t>Cumplimiento en el cronograma de mantenimiento ISO 9001:2015</t>
  </si>
  <si>
    <t>(Total actividades ejecutadas/Total de actividades planificadas) * 100</t>
  </si>
  <si>
    <t>ESG-1</t>
  </si>
  <si>
    <t>*Distribución de procesos entre los gestores de la oficina de Calidad
*Cronograma de Actividades y listado de tareas
*Seguimiento a los resultados de la medición</t>
  </si>
  <si>
    <t>Talento Humano competente
Tecnológico
Información Documentada
Financieros por medio de caja menor</t>
  </si>
  <si>
    <t>Promedio de acompañamientos por Proceso</t>
  </si>
  <si>
    <t>Número de Acompañamientos / Número Total de Procesos</t>
  </si>
  <si>
    <t>ESG-2</t>
  </si>
  <si>
    <t>Talento Humano</t>
  </si>
  <si>
    <t xml:space="preserve">1. Identificar necesidad de capacitación. 2. Establecer cronograma de capacitaciones con fechas y responsables. 3.  Cumplir con el programa de capacitación vigencia 2019. 4. verificación de cumplimiento de cronograma de actividades. 5. Reportar indicador </t>
  </si>
  <si>
    <t>Cobertura de la capacitación</t>
  </si>
  <si>
    <t>(Número de personas capacitadas/Número total de empleados) * 100</t>
  </si>
  <si>
    <t>ATH-1</t>
  </si>
  <si>
    <t>1. Resección de las necesidades de contratación. 2. realizar proceso de contratación. 3. Solicitar a lideres de proceso que realicen al inducción a puestos de trabajo. 4. Recepcionar los  registros de inducción al puesto de trabajo. 5.  envío de correo electrónico a los lideres del proceso recordando el compromiso que se tiene con este procedimiento. 6. Reportar indicador.</t>
  </si>
  <si>
    <t>Cobertura capacitaciones Puesto de trabajo</t>
  </si>
  <si>
    <t>(Inducciones realizadas puestos de trabajo/Número de funcionarios vinculados en el periodo) * 100</t>
  </si>
  <si>
    <t>ATH-2</t>
  </si>
  <si>
    <t>1. Verificar el listado de personal nuevo a contratar.  2. Garantizando que antes de la contratación la persona realice esta actividad. 3. Verificar en plataforma la realización de la inducción. 4. Validar datos en plataforma. 5 Reportar indicador.</t>
  </si>
  <si>
    <t>Eficacia de la inducción</t>
  </si>
  <si>
    <t>(Número de inducciones realizadas/ Número de personal nuevo vinculado) * 100</t>
  </si>
  <si>
    <t>ATH-3</t>
  </si>
  <si>
    <t>Sistemas y Tecnología</t>
  </si>
  <si>
    <t>Cantidad de Sistemas de Información implementados</t>
  </si>
  <si>
    <t>Sistemas de Información Implementados</t>
  </si>
  <si>
    <t>ASI-1</t>
  </si>
  <si>
    <t>Proyectos Especiales y Relaciones Interinstitucionales</t>
  </si>
  <si>
    <t xml:space="preserve">1. Seguimiento periódico al cronograma de actividades de cada contrato suscrito.
2. Verificación de los informes periódicos elaborados por los cooperantes, por parte de apoyo a la supervisión.  </t>
  </si>
  <si>
    <t>Evaluación del No. De actividades desarrolladas de los contratos suscritos</t>
  </si>
  <si>
    <t>(No. de actividades desarrolladas de los contratos suscritos en el tiempo planeado/No. total de actividades planificadas de los contratos suscritos) * 100</t>
  </si>
  <si>
    <t>EPR-1</t>
  </si>
  <si>
    <t>1. Verificación de los pasos a seguir en el procedimiento Gestión de Convenios Interinstitucionales  
2. Revisión periódica de las páginas SECOP.
3. Revisar y analizar las invitaciones que llegan de otras entidades, con el fin de dar una respuesta efectiva.</t>
  </si>
  <si>
    <t>Evaluación del No. De alianzas estratégicas mediante convenios empresariales</t>
  </si>
  <si>
    <t>(No. de alianzas estratégicas mediante convenios empresariales/No. de alianzas estratégicas proyectadas por año) * 100</t>
  </si>
  <si>
    <t>EPR-2</t>
  </si>
  <si>
    <t>Frente Estratégico I: 
Institución Translocal del siglo 21: Desde la acreditación de programas a la acreditación institucional</t>
  </si>
  <si>
    <t>6. Consolidar y visibilizar a la Universidad de Cundinamarca como Institución consistente logrando la acreditación de programas y la acreditación institucional.</t>
  </si>
  <si>
    <t>Autoevaluación y Acreditación</t>
  </si>
  <si>
    <t>*Cronograma (Planeación)
*Aplicación de la normatividad decreto 1330 de 2019
*Implementación del sistema SACES UDEC (en desarrollo)
*Radicación en plataforma SACES
*Visita de pares colaborativos
*Visita de pares por parte del MEN</t>
  </si>
  <si>
    <t>Recurso financiero
Talento Humano
Sistemas de información
Recursos tecnológicos
Información documentada (estudios de mercado, procedimientos y guías)</t>
  </si>
  <si>
    <t>Eficacia en la obtención de Registros Calificados</t>
  </si>
  <si>
    <t>(Número de Registros Calificados otorgados / Número de solicitud de Registros Calificados) * 100</t>
  </si>
  <si>
    <t>EAA-1</t>
  </si>
  <si>
    <t>Proceso de autoevaluación:
1. Socialización y apertura de la autoevaluación
2. Ponderación
3. Recolección de información estadística y documental
4. Aplicación de instrumentos de percepción
5. Emisión de juicio de calidad
6. Documento Informe de Autoevaluación
7. Formulación y aprobación del plan de mejoramiento
8. Ejecución del plan de mejoramiento
9. Socialización de resultados</t>
  </si>
  <si>
    <t>Recursos financieros
Recursos tecnológicos (aplicativo institucional Modulo de aseguramiento de la calidad educativa)
Información documentada (Acta de consejo de facultad, acta del consejo académico y procedimientos del SGC)
Talento Humano</t>
  </si>
  <si>
    <t>Planes de mejoramiento producto de la Autoevaluación</t>
  </si>
  <si>
    <t>(Total de planes de mejoramiento consolidados/Total de programas académicos) * 100</t>
  </si>
  <si>
    <t>EAA-2</t>
  </si>
  <si>
    <r>
      <rPr>
        <b/>
        <sz val="11"/>
        <rFont val="Arial"/>
        <family val="2"/>
      </rPr>
      <t>*Realizar proceso de condiciones iniciales en coherencia a los lineamientos del CNA
*Recibir visita por parte del consejero del CNA</t>
    </r>
    <r>
      <rPr>
        <b/>
        <sz val="11"/>
        <color theme="1"/>
        <rFont val="Arial"/>
        <family val="2"/>
      </rPr>
      <t xml:space="preserve">
*</t>
    </r>
    <r>
      <rPr>
        <b/>
        <u/>
        <sz val="11"/>
        <color theme="1"/>
        <rFont val="Arial"/>
        <family val="2"/>
      </rPr>
      <t>Proceso de autoevaluación</t>
    </r>
    <r>
      <rPr>
        <b/>
        <sz val="11"/>
        <color theme="1"/>
        <rFont val="Arial"/>
        <family val="2"/>
      </rPr>
      <t>:
1. Socialización y apertura
2. Ponderación
3. Recolección de información estadística y documental
4. Aplicación de instrumentos de percepción
5. Emisión de juicio de calidad
6. Documento Informe de Autoevaluación
7. Formulación y aprobación del plan de mejoramiento
8. Ejecución 
9. Socialización de resultados
10. Radicación ante el CNA
11. Recibir visita de pares CNA (Responsable pares del CNA)
12. Informe de visita de pares (Responsable pares del CNA)</t>
    </r>
  </si>
  <si>
    <t>Recursos financieros
Talento Humano
Recursos tecnológicos (Aplicativo SACES UDEC-en desarrollo)
Información documentada (Procedimientos del SGC)</t>
  </si>
  <si>
    <t>Acreditación de programas en alta calidad</t>
  </si>
  <si>
    <t>(Número de programas con acreditación en alta calidad/total de programas académicos acreditables) *100</t>
  </si>
  <si>
    <t>EAA-3</t>
  </si>
  <si>
    <t>Trimestralmente se realizan seguimientos al plan de acción, mediante la plataforma institucional, este seguimiento se socializa vía correo electrónico con el rector, vicerrectores, secretaria general y con los órganos consultivos que los requieran</t>
  </si>
  <si>
    <t xml:space="preserve">Comunicación, para la gestión mediante la pagina web, mantenimiento de la plataforma 
Talento Humano para el análisis de información  </t>
  </si>
  <si>
    <t>Cumplimiento del desempeño, evaluación y seguimiento 
a los documentos estratégicos</t>
  </si>
  <si>
    <t xml:space="preserve">% de Cumplimiento acumulado del Plan de Acción * 100 / % Esperado de Plan de Acción </t>
  </si>
  <si>
    <t>EPI-3</t>
  </si>
  <si>
    <t>Institucionales</t>
  </si>
  <si>
    <t>Semestralmente se realizan seguimientos al plan operativo anual de inversiones,  con respecto a 3 fuentes de información certificaciones emitidas por el banco de proyectos, CDP y RP, este seguimiento se socializa vía correo electrónico con el rector, vicerrectores, secretaria general y con los órganos consultivos que los requieran</t>
  </si>
  <si>
    <t xml:space="preserve">Comunicación, para la gestión mediante la pagina web, mantenimiento de la plataforma
Talento Humano para el análisis de información  </t>
  </si>
  <si>
    <t>Cumplimiento ejecución presupuestal POAI</t>
  </si>
  <si>
    <t>(Vr. Total ejecutado / Vr. Total Proyectos)*100</t>
  </si>
  <si>
    <t>INS-1</t>
  </si>
  <si>
    <t>7. Garantizar la mejora continua a través de la gestión de los riesgos y las oportunidades en la Universidad de Cundinamarca.</t>
  </si>
  <si>
    <t xml:space="preserve">1. Reportes de aplicativo de control interno. 2. Matriz de seguimiento planes de mejoramiento contraloría. 3. Reporte de Indicadores </t>
  </si>
  <si>
    <t>Nivel de mejoramiento</t>
  </si>
  <si>
    <t>Mejoras cerradas/Total de mejoras por proceso</t>
  </si>
  <si>
    <t>INS-2</t>
  </si>
  <si>
    <t>1. Reportes de los Riesgos de los procesos   .2. Resultado  de los seguimientos a los controles establecidos. 3. Reportar el Indicador.</t>
  </si>
  <si>
    <t>Eficacia en el control de riesgos</t>
  </si>
  <si>
    <t>No. de riesgos residuales (A - E) residuales operativos institucionales controlados/Total de riesgos Altos y Extremos residuales operativos institucionales</t>
  </si>
  <si>
    <t>INS-5</t>
  </si>
  <si>
    <t>*Determinación de indicadores por proceso
*Recolección y consolidación de resultados
*Presentación de resultados ante entes colegiados
*Reporte a Control Interno para tomar acciones que se requieran</t>
  </si>
  <si>
    <t>Talento Humano competente
Tecnológico
Información Documentada</t>
  </si>
  <si>
    <t>Cumplimiento en indicadores</t>
  </si>
  <si>
    <t>(Sumatoria de los niveles de cumplimiento de los indicadores de los procesos/Máximo nivel de cumplimiento) *100</t>
  </si>
  <si>
    <t>INS-4</t>
  </si>
  <si>
    <t xml:space="preserve">      REGRESAR</t>
  </si>
  <si>
    <t>VERSIÓN: 4</t>
  </si>
  <si>
    <t>VIGENCIA: 2018-03-02</t>
  </si>
  <si>
    <t>FICHA DE INDICADOR</t>
  </si>
  <si>
    <t>MACROPROCESO</t>
  </si>
  <si>
    <t>Todos</t>
  </si>
  <si>
    <t>NOMBRE DEL INDICADOR</t>
  </si>
  <si>
    <t>Todos los Procesos</t>
  </si>
  <si>
    <t>RESPONSABLE DE MEDICIÓN</t>
  </si>
  <si>
    <t>Director(a) de Planeación Institucional</t>
  </si>
  <si>
    <t>1. COMPORTAMIENTO DE INDICADOR</t>
  </si>
  <si>
    <t xml:space="preserve">UNIDAD DE MEDIDA </t>
  </si>
  <si>
    <t>TIPO DE INDICADOR</t>
  </si>
  <si>
    <t>META</t>
  </si>
  <si>
    <t>FORMULA</t>
  </si>
  <si>
    <t>NUMERADOR</t>
  </si>
  <si>
    <t>Vr. Total ejecutado</t>
  </si>
  <si>
    <t>DENOMINADOR</t>
  </si>
  <si>
    <t>Vr. Total Proyectos*100</t>
  </si>
  <si>
    <t>ORIGEN DE DATOS</t>
  </si>
  <si>
    <t>Seguimiento POAI</t>
  </si>
  <si>
    <t>FRECUENCIA DE LA MEDICIÓN</t>
  </si>
  <si>
    <t>SEMESTRAL</t>
  </si>
  <si>
    <t>FRECUENCIA DE RESULTADO</t>
  </si>
  <si>
    <t>ANUAL</t>
  </si>
  <si>
    <t>RESULTADOS</t>
  </si>
  <si>
    <t>ANÁLISIS DE DATOS</t>
  </si>
  <si>
    <r>
      <t xml:space="preserve">I SEMESTRE:
</t>
    </r>
    <r>
      <rPr>
        <sz val="11"/>
        <color theme="1"/>
        <rFont val="Arial"/>
        <family val="2"/>
      </rPr>
      <t xml:space="preserve">El POAI posee una apropiación definitiva por valor de $42,214,594,261,73, de los cuales certificados por el Banco de Proyectos a fecha de 23 de julio de 2019, se encuentra el valor de $14,090,179,598 y un reporte de ejecución activa emitido por la oficina de presupuesto por $6,526,352,348,74, es decir que del total asignado se ha certificado un 33,38% de los cuales el 46,32% tiene RP. </t>
    </r>
  </si>
  <si>
    <t>ACCIÓN FORMULADA</t>
  </si>
  <si>
    <r>
      <t xml:space="preserve">I SEMESTRE:
</t>
    </r>
    <r>
      <rPr>
        <sz val="11"/>
        <color theme="1"/>
        <rFont val="Arial"/>
        <family val="2"/>
      </rPr>
      <t xml:space="preserve">Para lograr avanzar en la ejecución de los rubros de realizaran alertas a los responsables de rubro, con copia a los vicerrectores y secretaria general, acompañado de un formato se seguimiento de los rubros, donde se presente la justificación y acciones para el mejoramiento de este proceso. </t>
    </r>
  </si>
  <si>
    <t xml:space="preserve">RESPONSABLE </t>
  </si>
  <si>
    <t>PERIODO DE EVALUACIÓN</t>
  </si>
  <si>
    <t xml:space="preserve">VALOR </t>
  </si>
  <si>
    <t>META PONDERADA</t>
  </si>
  <si>
    <t xml:space="preserve">Nivel de mejoramiento </t>
  </si>
  <si>
    <t>Director(a) de Control Interno</t>
  </si>
  <si>
    <t>TIPO</t>
  </si>
  <si>
    <t>Mejoras cerradas</t>
  </si>
  <si>
    <t>Total de mejoras por proceso*100</t>
  </si>
  <si>
    <t>Base de datos seguimiento al avance de planes de mejora</t>
  </si>
  <si>
    <t>TRIMESTRAL</t>
  </si>
  <si>
    <t>Dirección de Control Interno</t>
  </si>
  <si>
    <t>Coordinador(a) de Calidad</t>
  </si>
  <si>
    <t>Sumatoria de los niveles de cumplimiento de los indicadores de los procesos</t>
  </si>
  <si>
    <t>Máximo nivel de cumplimiento*100</t>
  </si>
  <si>
    <t>Matriz de medición y seguimiento a los procesos</t>
  </si>
  <si>
    <t>Durante el primer semestre de 2019, los indicadores de gestión presentaron un comportamiento esperado. A pesar de que en algunos procesos se ve afectado los resultados por particularidades o falta de ejcución en algunas tareas, la Gestión de cada uno de los procesos en los distintos niveles de decisión ha permitido obtener resultados superiores a la meta propuesta.
De igual manera, los indicadores de corte anual no se consideran dentro de la medición del indicador, ya que sus resultados se presentan al final de la vigencia.</t>
  </si>
  <si>
    <t>Se presentarán los resultados obtenidos por la Universidad de Cundinamarca en la próxima revisión por la Dirección, a fin de determinar acciones y planes de mejora en caso de requerirse para aquellos resultados que no cumplan con lo esperado.</t>
  </si>
  <si>
    <t>Coordinador(a) de Control Interno</t>
  </si>
  <si>
    <t>No. de riesgos residuales (A - E) residuales operativos institucionales controlados</t>
  </si>
  <si>
    <t>Total de riesgos Altos y Extremos residuales operativos institucionales</t>
  </si>
  <si>
    <t>Matrices de Riesgo</t>
  </si>
  <si>
    <r>
      <rPr>
        <b/>
        <sz val="11"/>
        <color theme="1"/>
        <rFont val="Arial"/>
        <family val="2"/>
      </rPr>
      <t>ANÁLISIS DE DATOS</t>
    </r>
    <r>
      <rPr>
        <sz val="11"/>
        <color theme="1"/>
        <rFont val="Arial"/>
        <family val="2"/>
      </rPr>
      <t xml:space="preserve">
Se evidencia que hay eficacia del 48% superando la establecida.
</t>
    </r>
  </si>
  <si>
    <r>
      <rPr>
        <b/>
        <sz val="10"/>
        <color theme="1"/>
        <rFont val="Arial"/>
        <family val="2"/>
      </rPr>
      <t xml:space="preserve">I SEMESTRE: </t>
    </r>
    <r>
      <rPr>
        <sz val="10"/>
        <color theme="1"/>
        <rFont val="Arial"/>
        <family val="2"/>
      </rPr>
      <t xml:space="preserve">
Se realiza seguimiento a los riesgos institucionales de tipo operativo, dentro de los cuales se obtuvieron las siguientes materializaciones de riesgos:
Con relación a la pérdida de información digital, física y electrónica, aun cuando no se materializa en el 2019, se presenta el plan de mejoramiento interno No. 459, dado que en el año 2018 si se materializó el riesgo; el plan presenta un avance del 50%.
Respecto a la Falta de oportunidad y conformidad en el ingreso de los recursos económicos, aun cuando la ejecución activa acumulada es del 51.07% cumpliendo las metas establecidas, se debe hacer monitoreo a dos rubros.
 Fondo de proyectos especiales
 Servicios deportivos y recreativos
Para el riesgo extremo “Falta de mantenimiento seguimiento, control y adecuación de los recursos físicos’’, los datos del Plan de Acción primer trimestre 2019, demuestran incumplimiento en dos ítems:
 Plan de mantenimiento preventivo y correctivo de equipo automotor.
 Cumplimiento de las actividades de mantenimiento preventivo y correctivo de infraestructura en seccionales y extensiones.
El Comité SAC decide en sesión ordinaria de fecha 04 de julio de 2019, que se debe realizar un segundo seguimiento a los indicadores, en razón a que algunos datos no se reflejaron en el aplicativo, dado que la metodología de medición tuvo modificaciones en el 2019. 
Para los riesgos relacionados con Vulnerabilidad de la integridad física del personal y los equipos, es un riesgo que lo identifica el proceso de comunicaciones. En entrevista realizada con las Jefe de la Oficina de Comunicaciones evidencia que a la fecha no se ha materializado el riesgo.
recomienda que los procesos involucrados deben reunirse de manera inmediata y unificar criterios a través de un plan de mejoramiento y presentarlo en el siguiente Comité SAC.
Con relación con el riesgo de manejo de los medios de comunicación externos que lo identifica el proceso de comunicaciones, se evidencia incumplimiento al manual de identidad institucional, para lo cual se evidencia con la jefa de comunicaciones controles establecidos para el II semestre adicional a los existentes como es la contratación de una diseñadora gráfica. 
Para concluir la eficacia en el control de los riesgos para el IPA 2019 es del 66.6%
Con relación al riesgo de corrupción, se revisa el I informe cuatrimestral 2019 de seguimiento al plan anticorrupción, se evidencia que de los 50 riesgos reportados por los diferentes procesos no se ha materializado ninguno de ellos.
En cuanto al riesgo de sanciones pecuniarias por parte del ente de control en el 2019, el pre informe de Contraloría de Cundinamarca, además de fenecer la cuenta, relaciona 6 hallazgos de tipo administrativo.
Se materializa el riesgo identificado por el proceso de Planeación Institucional en relación a la Falta de definición clara sobre los lineamientos institucionales, en auditoria interna de calidad llevada a cabo en mayo de 2019 se determina un hallazgo relacionado con la falta de unificación de criterios entre el proceso de sistemas integrados de gestión y planeación en relación a los objetivos de calidad y su relación con el plan de acción. </t>
    </r>
  </si>
  <si>
    <r>
      <rPr>
        <b/>
        <sz val="11"/>
        <color theme="1"/>
        <rFont val="Arial"/>
        <family val="2"/>
      </rPr>
      <t>ACCIÓN FORMULADA</t>
    </r>
    <r>
      <rPr>
        <sz val="11"/>
        <color theme="1"/>
        <rFont val="Arial"/>
        <family val="2"/>
      </rPr>
      <t xml:space="preserve">
En el próximo acompañamiento de riesgos revisar los controles que no han sido eficaces que corresponden al 32% de los riesgos.
Verificar la meta del plan de acción para el 2018.</t>
    </r>
  </si>
  <si>
    <r>
      <rPr>
        <b/>
        <sz val="11"/>
        <color theme="1"/>
        <rFont val="Arial"/>
        <family val="2"/>
      </rPr>
      <t xml:space="preserve">I SEMESTRE: </t>
    </r>
    <r>
      <rPr>
        <sz val="11"/>
        <color theme="1"/>
        <rFont val="Arial"/>
        <family val="2"/>
      </rPr>
      <t xml:space="preserve">
Continúan las actividades de seguimiento por parte de la oficina de Control Interno a fin de mejorar la eficacia de los controles estipulados.</t>
    </r>
  </si>
  <si>
    <r>
      <rPr>
        <b/>
        <sz val="11"/>
        <color theme="1"/>
        <rFont val="Arial"/>
        <family val="2"/>
      </rPr>
      <t xml:space="preserve">RESPONSABLE </t>
    </r>
    <r>
      <rPr>
        <sz val="11"/>
        <color theme="1"/>
        <rFont val="Arial"/>
        <family val="2"/>
      </rPr>
      <t xml:space="preserve">
...</t>
    </r>
  </si>
  <si>
    <t>Estratégico</t>
  </si>
  <si>
    <t>Informe Encuestas Satisfacción</t>
  </si>
  <si>
    <t>Oportunidad en los reportes externos</t>
  </si>
  <si>
    <t>Número reportes SNIES en la fecha</t>
  </si>
  <si>
    <t>Total de reportes SNIES * 100</t>
  </si>
  <si>
    <t>Reportes SNIES por sistema</t>
  </si>
  <si>
    <r>
      <t xml:space="preserve">I SEMESTRE:
</t>
    </r>
    <r>
      <rPr>
        <sz val="11"/>
        <color theme="1"/>
        <rFont val="Arial"/>
        <family val="2"/>
      </rPr>
      <t>La extemporaneidades se atribuyen  a varios factores que son:  1-Paro nacional de estudiantes, q retrazó los cierres de información de algunos procesos. Recordar que 2019-1 arrancó en Marzo y finalizó en Julio. 2- Incremento en solicitudes de ajustes de info histórica por Integración de bases de datos del MEN. 3- Errores de información que generan reprocesos y retrazos para reportar.</t>
    </r>
  </si>
  <si>
    <r>
      <t xml:space="preserve">I SEMESTRE:
</t>
    </r>
    <r>
      <rPr>
        <sz val="11"/>
        <color theme="1"/>
        <rFont val="Arial"/>
        <family val="2"/>
      </rPr>
      <t>1-Identificar más procesos que puedan suministrarnos información completa antes de las fechas programadas por el MEN. 2- Solicitar monitor para trabajo operativo y pasantes para tareas de desarrollo, 3- Capacitaciones y automatización de procedimientos.</t>
    </r>
  </si>
  <si>
    <t>RESPONSABLE</t>
  </si>
  <si>
    <t>% de Cumplimiento acumulado del Plan de Acción * 100</t>
  </si>
  <si>
    <t xml:space="preserve">% Esperado de Plan de Acción </t>
  </si>
  <si>
    <r>
      <t xml:space="preserve">I SEMESTRE:
</t>
    </r>
    <r>
      <rPr>
        <sz val="11"/>
        <color theme="1"/>
        <rFont val="Arial"/>
        <family val="2"/>
      </rPr>
      <t>A la fecha se han realizado dos seguimientos internos trimestrales de las metas contempladas en el plan de acción, por los respectivos frentes estrategicos. 
De acuerdo con las mediciones realizadas el avance del 1 semestre se encuentra en un 40,1%, que obedece al promedio del avance 6 frentes estrategicos desglosados así:
Frente estrategico 1: 11,6%
Frente estrategico 2: 40,2%
Frente estrategico 3: 49,3%
Frente estrategico 4: 68,2%
Frente estrategico 5: 29,3%
Frente estrategico 6: 41,7%</t>
    </r>
  </si>
  <si>
    <r>
      <t xml:space="preserve">I SEMESTRE:
</t>
    </r>
    <r>
      <rPr>
        <sz val="11"/>
        <color theme="1"/>
        <rFont val="Arial"/>
        <family val="2"/>
      </rPr>
      <t xml:space="preserve">Teniendo en cuenta los resultados del 1 semestre, se procedio a realizar reuniones con los vicerrectores y secretaria general, que se encuentra en avance al 23 de julio, con el fin de identificar las situaciones por las cuales no se han logrado las metas propuestas, asi como las posibles fechas estimadas para su cumplimiento. </t>
    </r>
  </si>
  <si>
    <t>Sistemas Integrados de Gestión - Calidad</t>
  </si>
  <si>
    <t>(Total actividades terminadas*5)+(Total actividades en proceso*3)+(Total actividades sin iniciar*1)</t>
  </si>
  <si>
    <t>Total de actividades planificadas*5</t>
  </si>
  <si>
    <t>Cronograma de Actividades Calidad
Actas de Seguimiento</t>
  </si>
  <si>
    <t>Coordinador de Calidad</t>
  </si>
  <si>
    <t>Número de Acompañamientos</t>
  </si>
  <si>
    <t>Número Total de Procesos</t>
  </si>
  <si>
    <t>Actas de Seguimiento</t>
  </si>
  <si>
    <t xml:space="preserve">Comunicaciones </t>
  </si>
  <si>
    <t>Jefe de la Oficina Asesora de Comunicaciones</t>
  </si>
  <si>
    <t>Total solicitudes atendidas oportunamente</t>
  </si>
  <si>
    <t>Total solicitudes*100</t>
  </si>
  <si>
    <t>ECOM001 Manual de Comunicaciones - Solicitudes registradas en el SIS</t>
  </si>
  <si>
    <r>
      <rPr>
        <b/>
        <sz val="11"/>
        <color theme="1"/>
        <rFont val="Arial"/>
        <family val="2"/>
      </rPr>
      <t>I TRIMESTRE:</t>
    </r>
    <r>
      <rPr>
        <sz val="11"/>
        <color theme="1"/>
        <rFont val="Arial"/>
        <family val="2"/>
      </rPr>
      <t xml:space="preserve">
En el primer trimestre se realizaron 528 solicitudes allegadas a las diferentes áreas del proceso  y se atendieron oportunamente 423 solicitudes lo que equivale al 80% de solicitudes atendidas oportunamente.  Este promedio se sacó teniendo en cuenta los tiempos establecidos en el Manual Plan de Comunicaciones.  Porcentaje que nos permite evidenciar el cumplimiento de este indicador gracias al trabajo del equipo de la Oficina Asesora de Comunicaciones. Es importante resaltar nuevamente el compromiso que tiene el equipo para poder darle cumplimiento a todas las actividades programadas y los indicadores propuestos para la vigencia 2019. Durante la medición se evidencio que se debe estipular dentro del Sistema Institucional de Solicitudes SIS el tiempo de entrega de la solicitud al momento de recibir la misma, con el fin de generar un dato más real al solicitante y para los indicadores, razón por la cual se hablara con la Dirección de Sistemas y Tecnología para realizar este ajuste que nos permitirá implementar mejoras al SIS. 
</t>
    </r>
    <r>
      <rPr>
        <b/>
        <sz val="11"/>
        <color theme="1"/>
        <rFont val="Arial"/>
        <family val="2"/>
      </rPr>
      <t xml:space="preserve">II TRIMESTRE:
</t>
    </r>
    <r>
      <rPr>
        <sz val="11"/>
        <color theme="1"/>
        <rFont val="Arial"/>
        <family val="2"/>
      </rPr>
      <t xml:space="preserve">Para el segundo trimestre se realizaron 929 solicitudes de las cuales 872 se respondieron oportunamente y 57 no oportunas, lo que equivale a un 94% cumpliendo satisfactoriamente con la meta, teniendo en cuenta que se esta midiendo sobre 11 días, tal vez se considera un lapso de tiempo muy amplio, (tiempo parametrizado en el aplicativo SIS),   para responder a todas las solicitudes y cumplir con los diferentes servicios.
</t>
    </r>
    <r>
      <rPr>
        <b/>
        <sz val="11"/>
        <color theme="1"/>
        <rFont val="Arial"/>
        <family val="2"/>
      </rPr>
      <t>III TRIMESTRE</t>
    </r>
    <r>
      <rPr>
        <sz val="11"/>
        <color theme="1"/>
        <rFont val="Arial"/>
        <family val="2"/>
      </rPr>
      <t xml:space="preserve">
Para el tercer trimestre se respondieron 905 solicitudes de las cuales 765 se respondieron a tiempo, logrando cumplir el indicador, se debe tener en cuenta que se cambiaron los tiempos de respuesta, cada servicio cuenta con un tiempo diferente acorde a los requerimientos y procesos que se llevan a cabo en estos; en el anterior trimestre se midieron todos los servicios con un mismo tiempo por lo que el porcentaje del indicador en esta ocasión bajo; hay algunos servicios que tenían mucho tiempo para ser resueltos y otros con muy poco tiempo. </t>
    </r>
  </si>
  <si>
    <r>
      <rPr>
        <b/>
        <sz val="11"/>
        <rFont val="Arial"/>
        <family val="2"/>
      </rPr>
      <t>I TRIMESTRE:</t>
    </r>
    <r>
      <rPr>
        <sz val="11"/>
        <rFont val="Arial"/>
        <family val="2"/>
      </rPr>
      <t xml:space="preserve">
El Proceso de Comunicaciones evalúa este indicador de OPORTUNIDAD DE ATENCIÓN A SOLICITUDES, con la información reportada por el Sistema Institucional de Solicitudes SIS cada trimestre, se toma el número de las solicitudes atendidas oportunamente, sobre el número de solicitudes atendidas a través del SIS X 100, con el fin de determinar el porcentaje de cumplimiento del mismo el cual debe estar sobre 65%.
Acorde al cumplimiento de las solicitudes atendidas durante el primer trimestre de la vigencia de 2019, se determina incrementar la meta al 70% a partir de la segunda medición trimestral a reportar.
</t>
    </r>
    <r>
      <rPr>
        <b/>
        <sz val="11"/>
        <rFont val="Arial"/>
        <family val="2"/>
      </rPr>
      <t xml:space="preserve">II TRIMESTRE:
</t>
    </r>
    <r>
      <rPr>
        <sz val="11"/>
        <rFont val="Arial"/>
        <family val="2"/>
      </rPr>
      <t xml:space="preserve">Acorde con el reporte, se considera que el tiempo establecido mediante el aplicativo SIS es amplio para aquellas solicitudes que se pueden abordar y responder en menos tiempo, por lo que se estima replantear algunos tiempos según el servicio; con el fin de mejorar la calidad de los servicios prestados, se hablará con la Dirección de Sistemas y Tecnología para realizar este ajuste que nos permitirá implementar mejoras al SIS.
</t>
    </r>
    <r>
      <rPr>
        <b/>
        <sz val="11"/>
        <rFont val="Arial"/>
        <family val="2"/>
      </rPr>
      <t>III TRIMESTRE:</t>
    </r>
    <r>
      <rPr>
        <sz val="11"/>
        <rFont val="Arial"/>
        <family val="2"/>
      </rPr>
      <t xml:space="preserve">
Ya que se reestablecieron los tiempos de servicio, se busca mejorar internamente respondiendo las solicitudes a tiempo y oportunamente, y así mismo crear conciencia en quienes realizan las solicitudes para que respeten los tiempos y al momento de realizar las solitudes adjunten toda información necesaria para realizar los productos y no retrasen el trabajo de la Oficina asesora de Comunicaciones. </t>
    </r>
  </si>
  <si>
    <t xml:space="preserve">Jefe de la oficina asesora de Comunicaciones </t>
  </si>
  <si>
    <t>Número de solicitudes con calificación buenas y/o excelentes</t>
  </si>
  <si>
    <t>Número de solicitudes calificadas*100</t>
  </si>
  <si>
    <t>Archivos planos de plataforma</t>
  </si>
  <si>
    <r>
      <rPr>
        <b/>
        <sz val="11"/>
        <color theme="1"/>
        <rFont val="Arial"/>
        <family val="2"/>
      </rPr>
      <t>I TRIMESTRE:</t>
    </r>
    <r>
      <rPr>
        <sz val="11"/>
        <color theme="1"/>
        <rFont val="Arial"/>
        <family val="2"/>
      </rPr>
      <t xml:space="preserve">
En este primer trimestre de implementación se  da cumplimiento al  69%, lo cual no nos permito darle cumplimiento a lo proyectado que es 75%. Esto teniendo en cuenta que revisando la información arrojada por el Sistema Institucional de Solicitudes SIS, se evidencia que durante este trimestre se recibieron 528 solicitudes de las cuales 366 fueron calificadas con EXCELENTE y BUENO, 13 REGULAR, 3 MALO Y 146 SIN CALIFICAR, lo que nos permite evidenciar el alto número de solicitudes sin calificar por parte de los solicitantes. Esto teniendo en cuenta que actualmente pueden solicitar hasta 5 servicios sin generar calificación. Razón por la cual se requirió a la Dirección de Sistemas y Tecnología  con el ticket 38144 se bloquee solo con una calificación, con el fin de disminuir el número de solicitudes sin calificar.
</t>
    </r>
    <r>
      <rPr>
        <b/>
        <sz val="11"/>
        <color theme="1"/>
        <rFont val="Arial"/>
        <family val="2"/>
      </rPr>
      <t xml:space="preserve">II TRIMESTRE:
</t>
    </r>
    <r>
      <rPr>
        <sz val="11"/>
        <color theme="1"/>
        <rFont val="Arial"/>
        <family val="2"/>
      </rPr>
      <t xml:space="preserve">En el segundo trimestres se reciben 929 solicitudes por SIS. De las cuales, se califican así: 3 malas, 7 deficientes, 25 regulares, 273 buenas, 527 excelentes y 94 sin calificar. En este sentido, la implementación del cumplimiento se sitúa en el 86% en lo que respecta el nivel de satisfacción de usuario. Lo proyectado es el 75%, alcanzando la meta, sin embargo, es preocupante que hay 94 solicitudes sin calificar.
</t>
    </r>
    <r>
      <rPr>
        <b/>
        <sz val="11"/>
        <color theme="1"/>
        <rFont val="Arial"/>
        <family val="2"/>
      </rPr>
      <t>III TRIMESTRE:</t>
    </r>
    <r>
      <rPr>
        <sz val="11"/>
        <color theme="1"/>
        <rFont val="Arial"/>
        <family val="2"/>
      </rPr>
      <t xml:space="preserve">
En el tercer trimestre se recibieron 905 solicitudes por SIS, de las cuales 786 fueron calificadas con buenos y excelentes; dando cumplimiento a la meta establecida de 75% obteniendo como resultado 87% de nivel de satisfacción del usuario.</t>
    </r>
  </si>
  <si>
    <r>
      <rPr>
        <b/>
        <sz val="11"/>
        <rFont val="Arial"/>
        <family val="2"/>
      </rPr>
      <t>I TRIMESTRE:</t>
    </r>
    <r>
      <rPr>
        <sz val="11"/>
        <rFont val="Arial"/>
        <family val="2"/>
      </rPr>
      <t xml:space="preserve">
El Proceso de Comunicaciones evalúa este indicador de NIVEL DE SATISFACCIÓN DEL USUARIO, con la información reportada por el Sistema Institucional de Solicitudes SIS cada trimestre, se toma el número de las solicitudes calificadas con BUENO y EXCELENTE, sobre el número de solicitudes atendidas a través del SIS X 100, con el fin de determinar el porcentaje de cumplimiento del mismo el cual debe estar sobre 75%.
Conforme al resultado obtenido en la medición trimestral del proceso, se realizaran encuestas tomando como base una muestra de los 162 usuarios que reportaron una calificación diferente a </t>
    </r>
    <r>
      <rPr>
        <i/>
        <sz val="11"/>
        <rFont val="Arial"/>
        <family val="2"/>
      </rPr>
      <t>bueno o excelente,</t>
    </r>
    <r>
      <rPr>
        <sz val="11"/>
        <rFont val="Arial"/>
        <family val="2"/>
      </rPr>
      <t xml:space="preserve"> el objetivo es determinar las causas de la misma y poder generar actividades de mejoramiento.</t>
    </r>
    <r>
      <rPr>
        <b/>
        <sz val="11"/>
        <rFont val="Arial"/>
        <family val="2"/>
      </rPr>
      <t xml:space="preserve">
II TRIMESTRE:
</t>
    </r>
    <r>
      <rPr>
        <sz val="11"/>
        <rFont val="Arial"/>
        <family val="2"/>
      </rPr>
      <t xml:space="preserve">Para el segundo trimestre nuevamente se solicita a la Dirección de Sistemas y Tecnología bloquear a los usuarios que no realicen la calificación del servicio, así mismo, no permitirá realizar más solicitudes, con el fin de fortalecer y motivar el trabajo en equipo de la Oficina asesora de Comunicaciones; además es importante destacar el trabajo y responsabilidad que tiene cada miembro del equipo para poder llevar a cabo cada una de las actividades programadas y los indicadores propuestos. 
</t>
    </r>
    <r>
      <rPr>
        <b/>
        <sz val="11"/>
        <rFont val="Arial"/>
        <family val="2"/>
      </rPr>
      <t>III TRIMESTRE:</t>
    </r>
    <r>
      <rPr>
        <sz val="11"/>
        <rFont val="Arial"/>
        <family val="2"/>
      </rPr>
      <t xml:space="preserve">
Aunque se cumplió la meta establecida se requiere realizar seguimiento a las solicitudes que están sin calificación y actividades para que estas sean valoradas y así poder incrementar el porcentaje de nuestra meta. </t>
    </r>
  </si>
  <si>
    <t>Director(a) de Proyectos Especiales y Relaciones Interinstitucionales</t>
  </si>
  <si>
    <t>No. de actividades desarrolladas de los contratos suscritos en el tiempo planeado</t>
  </si>
  <si>
    <t>No. total de actividades planificadas de los contratos suscritos*100</t>
  </si>
  <si>
    <t>Matriz de indicadores proceso EPR</t>
  </si>
  <si>
    <t>Directora de Proyectos Especiales y Relaciones Interinstitucionales</t>
  </si>
  <si>
    <t>No. de alianzas estratégicas mediante convenios empresariales</t>
  </si>
  <si>
    <t>No. de alianzas estratégicas proyectadas por año*100</t>
  </si>
  <si>
    <t>Misional</t>
  </si>
  <si>
    <t>Jefe de la Oficina de Admisiones, Registro y Control Académico</t>
  </si>
  <si>
    <t>Actividades ejecutadas</t>
  </si>
  <si>
    <t>Actividades programadas*100</t>
  </si>
  <si>
    <t>Informe de gestión de la oficina de admisiones y registro</t>
  </si>
  <si>
    <r>
      <rPr>
        <b/>
        <sz val="11"/>
        <rFont val="Arial"/>
        <family val="2"/>
      </rPr>
      <t xml:space="preserve">I TRIMESTRE: </t>
    </r>
    <r>
      <rPr>
        <sz val="11"/>
        <rFont val="Arial"/>
        <family val="2"/>
      </rPr>
      <t xml:space="preserve">
Para este primer trimestre del 2019  se trabajaron con dos calendarios academicos uno para los programas suspendidos y el otro para los demas programas,  El calendario para los programas suspendidos se tenian fijadas 11 actividades las cuales se cumplieron de acuerdo lo estipulado , para el otro calendario se tenian programadas 15 actividades para lo cual la oficina de admisiones y registro cumplio con las actividades. Es decir que se cumplió con 26 actividades planeadas en los calendarios academicos para este estre 1° trimestre academico.
</t>
    </r>
    <r>
      <rPr>
        <b/>
        <sz val="11"/>
        <rFont val="Arial"/>
        <family val="2"/>
      </rPr>
      <t xml:space="preserve">
II TRIMESTRE: 
</t>
    </r>
    <r>
      <rPr>
        <sz val="11"/>
        <rFont val="Arial"/>
        <family val="2"/>
      </rPr>
      <t xml:space="preserve">Para este segundo trimestre del 2019 se sigue trabajando con dos calendarios academicos uno para los programas suspendidos con 4 actividades las cuales se cumplieron de acuerdo a lo estipulado, para el otro calendario se tenian programadas 23 activades las cuales se cumplieron con respecto al calendario 
</t>
    </r>
    <r>
      <rPr>
        <b/>
        <sz val="11"/>
        <rFont val="Arial"/>
        <family val="2"/>
      </rPr>
      <t xml:space="preserve">
III TRIMESTRE:</t>
    </r>
    <r>
      <rPr>
        <sz val="11"/>
        <rFont val="Arial"/>
        <family val="2"/>
      </rPr>
      <t xml:space="preserve">
                                                                                                                                                                                                                                                                                                                                                                                                                                                                                                                                                                                                                                                                                                                                                                                                                                                                                                                                                                                                                                 Para este tercer trimestre se manejaron dos  calendarios para todos los programas academicos , con  25 actividades previstas  las cuales se cumplieron en conformidad a los tiempos establecidos  para  cada una de ellas, cumpliendo asi con lo estipulado en el calendario academico. Con un 57% teniendo en cuenta que este indicador se mide semestralmente. cabe resaltar que para hasta el mes de agosto se manejaron dos calendarios.  </t>
    </r>
  </si>
  <si>
    <t xml:space="preserve">No aplica
</t>
  </si>
  <si>
    <t xml:space="preserve">Jefe Oficina de Admisiones y Registro </t>
  </si>
  <si>
    <t>Inscritos efectivos</t>
  </si>
  <si>
    <t>Total aspirantes inscritos*100</t>
  </si>
  <si>
    <t>Base de datos procedimiento Inscripción y Selección de Aspirantes</t>
  </si>
  <si>
    <r>
      <t xml:space="preserve">I SEMESTRE:
</t>
    </r>
    <r>
      <rPr>
        <sz val="11"/>
        <rFont val="Arial"/>
        <family val="2"/>
      </rPr>
      <t>Se puede evidenciar que para cada periodo académico se realiza verificación de los instructivos publicados con el animo de ajustar lo requerido e informar de la mejor forma posible al aspirante que al leer detenidamente podrá evitar no quedar por fuera  de los inscritos  Efectivos.                                                                Para el segundo periodo académico  :  Se obtuvo un 87% de inscritos efectivos con respecto a la meta propuesta del 90%  es decir que para este segundo periodo se bajo 3% frente a lo esperado, con tan solo un total de 534 aspirantes que hicieron mal el proceso de inscripción.  En donde se asume  pudieron presentarse las siguientes situaciones: 1° Los Estudiantes no leen correctamente el instructivo y no siguen adecuadamente el proceso de inscripción  2°Algunos de los aspirantes para este segundo periodo están inscritos en mas de 2 universidades a la ves 3° La oferta Académica de este periodo no era la esperada para los que se inscribieron y no siguieron con el procedimiento. Todas esta situaciones eventualmente pudieron afectar el procedimiento de inscripción de los estudiantes afectando el resultado esperado para alcanzar la meta propuesta por la oficina de Admisiones y Registro.</t>
    </r>
  </si>
  <si>
    <r>
      <rPr>
        <b/>
        <sz val="11"/>
        <rFont val="Arial"/>
        <family val="2"/>
      </rPr>
      <t xml:space="preserve">I SEMESTRE:
</t>
    </r>
    <r>
      <rPr>
        <sz val="11"/>
        <rFont val="Arial"/>
        <family val="2"/>
      </rPr>
      <t xml:space="preserve">Actualización y ajuste de Instructivos
Para el segundo periodo Académico: La oficina de Admisiones y Registro tiene en la plataforma institucional un instructivo que muestra a los estudiantes el paso a paso del proceso de inscripción de forma fácil y entendible; a su vez presta el servicio de atención a estudiantes vía telefónica para orientar a los aspirantes en el proceso. La oficina de admisiones tiene a disposición de los aspirantes la ventanilla de admisiones para que ellos cuenten con un servicio de asesoramiento  al momento de hacer la inscripción y por ultimo se cuenta con un tutorial que muestra el paso a paso del proceso de inscripción que se encuentra en la pagina de la universidad.                                                                                                                                                                                                 
</t>
    </r>
  </si>
  <si>
    <t>Jefe Oficina de Admisiones y Registro - Profesional Universitario I</t>
  </si>
  <si>
    <t>OPORTUNIDAD EN CALENDARIO ACADÉMICO</t>
  </si>
  <si>
    <t>Actividades ejecutadas en la fecha establecida</t>
  </si>
  <si>
    <t>Total de actividades planificadas de calendario académico*100</t>
  </si>
  <si>
    <t>Seguimiento al calendario académico</t>
  </si>
  <si>
    <r>
      <rPr>
        <b/>
        <sz val="11"/>
        <rFont val="Arial"/>
        <family val="2"/>
      </rPr>
      <t>I TRIMESTRE:</t>
    </r>
    <r>
      <rPr>
        <sz val="11"/>
        <rFont val="Arial"/>
        <family val="2"/>
      </rPr>
      <t xml:space="preserve">
Para este primer trimestre del 2019  se trabajaron con dos calendarios académicos uno para los programas suspendidos y el otro para los otros programas,  El calendario para los programas suspendidos se tenían fijadas 11 actividades  las cuales se cumplieron,  pero dos de estas tuvieron una variación con respecto a el pago extraordinario con el 10% y el 20% de matricula de los estudiantes ya que se amplio el tiempo para que los estudiantes pudieran realizar el pago ; Para el otro calendario se tenían programadas 15 actividades  las cuales se cumplieron, en donde se tuvo  la misma variación de las del calendario de los programas suspendidos con el pago extraordinario de matricula de los estudiantes con el 10% y 20% en donde también se les amplio el plazo de pago.
</t>
    </r>
    <r>
      <rPr>
        <b/>
        <sz val="11"/>
        <rFont val="Arial"/>
        <family val="2"/>
      </rPr>
      <t xml:space="preserve">II TRIMESTRE:
</t>
    </r>
    <r>
      <rPr>
        <sz val="11"/>
        <rFont val="Arial"/>
        <family val="2"/>
      </rPr>
      <t xml:space="preserve">Para este segundo trimestre del 2019 se sigue trabajando con dos calendarios académicos uno para los programas suspendidos con 4 actividades las cuales se cumplieron de acuerdo a lo estipulado, para el otro calendario se tenían programadas 23 actividades las cuales se cumplieron con respecto al calendario. </t>
    </r>
    <r>
      <rPr>
        <b/>
        <sz val="11"/>
        <rFont val="Arial"/>
        <family val="2"/>
      </rPr>
      <t xml:space="preserve">
III TRIMESTRE: 
</t>
    </r>
    <r>
      <rPr>
        <sz val="11"/>
        <rFont val="Arial"/>
        <family val="2"/>
      </rPr>
      <t xml:space="preserve">                                                                                                                                                                                                                                Para este tercer trimestre se manejaron dos  calendarios para todos los programas academicos , con  25 actividades previstas  las cuales se cumplieron en conformidad a los tiempos establecidos  para  cada una de ellas, cumpliendo asi con lo estipulado en el calendario academico. Con un 57% teniendo en cuenta que este indicador se mide semestralmente. cabe resaltar que para hasta el mes de agosto se manejaron dos calendarios.           </t>
    </r>
    <r>
      <rPr>
        <b/>
        <sz val="11"/>
        <rFont val="Arial"/>
        <family val="2"/>
      </rPr>
      <t xml:space="preserve">                                                                                                                      </t>
    </r>
  </si>
  <si>
    <r>
      <rPr>
        <b/>
        <sz val="11"/>
        <rFont val="Arial"/>
        <family val="2"/>
      </rPr>
      <t xml:space="preserve">I TRIMESTRE: </t>
    </r>
    <r>
      <rPr>
        <sz val="11"/>
        <rFont val="Arial"/>
        <family val="2"/>
      </rPr>
      <t xml:space="preserve">
La oficina de admisiones y registro sugiere como acción a formular una articulación entre la vicerrectoría académica la oficina de tesorería y de admisiones en donde las dependencias estipulen unas fechas de ampliación de pagos de matricula que no afecten las fechas que se tiene en el calendario académico.
</t>
    </r>
    <r>
      <rPr>
        <b/>
        <sz val="11"/>
        <rFont val="Arial"/>
        <family val="2"/>
      </rPr>
      <t xml:space="preserve">II TRIMESTRE:
</t>
    </r>
    <r>
      <rPr>
        <sz val="11"/>
        <rFont val="Arial"/>
        <family val="2"/>
      </rPr>
      <t>N/A
I</t>
    </r>
    <r>
      <rPr>
        <b/>
        <sz val="11"/>
        <rFont val="Arial"/>
        <family val="2"/>
      </rPr>
      <t xml:space="preserve">II TRIMESRE </t>
    </r>
    <r>
      <rPr>
        <sz val="11"/>
        <rFont val="Arial"/>
        <family val="2"/>
      </rPr>
      <t xml:space="preserve">
N/A</t>
    </r>
  </si>
  <si>
    <t>Resignificación curricular</t>
  </si>
  <si>
    <t>Vicerrector (a) Académico</t>
  </si>
  <si>
    <t>Total currículos resignificados</t>
  </si>
  <si>
    <t>Total currículos solicitados en plan de acción*100</t>
  </si>
  <si>
    <t>Reporte - Seguimiento a Plan de Acción</t>
  </si>
  <si>
    <r>
      <t xml:space="preserve">I SEMESTRE:
</t>
    </r>
    <r>
      <rPr>
        <sz val="11"/>
        <color theme="1"/>
        <rFont val="Arial"/>
        <family val="2"/>
      </rPr>
      <t>Se dio cumplimiento a la meta propuesta en el periodo comprendido de enero a junio, con un total de 7 documentos.  
Condiciones 3 y 4 de los documentos maestros para la renovación de registro calificado cargados en la plataforma SACES para el primer semestre 2019 
- Administración de Empresas - Sede Fusagasugá 
- Administración de Empresas - Seccional Ubaté 
- Ingeniería de Sistemas - Extensión Facatativá
- Ingeniería Agronómica - Sede Fusagasugá con ALD Facatativá
- Ingeniería Ambiental - Seccional Girardot con ALD Facatativá 
- Zootecnia - Sede Fusagasugá
- Ingeniería de Sistemas - Sede Fusagasugá</t>
    </r>
    <r>
      <rPr>
        <b/>
        <sz val="11"/>
        <color theme="1"/>
        <rFont val="Arial"/>
        <family val="2"/>
      </rPr>
      <t xml:space="preserve">
</t>
    </r>
  </si>
  <si>
    <r>
      <t xml:space="preserve">I SEMESTRE:
</t>
    </r>
    <r>
      <rPr>
        <sz val="11"/>
        <color theme="1"/>
        <rFont val="Arial"/>
        <family val="2"/>
      </rPr>
      <t>Se evidencia en los documentos maestros adjuntos, condiciones 3 y 4 los cuales fueron registrados en la plataforma SACES para renovación de registro calificado de los programas académicos:
- Administración de Empresas - Sede Fusagasugá 
- Administración de Empresas - Seccional Ubaté 
- Ingeniería de Sistemas - Extensión Facatativá
- Ingeniería Agronómica - Sede Fusagasugá con ALD Facatativá
- Ingeniería Ambiental - Seccional Girardot con ALD Facatativá 
- Zootecnia - Sede Fusagasugá
- Ingeniería de Sistemas - Sede Fusagasugá</t>
    </r>
  </si>
  <si>
    <t>Desarrollo Académico</t>
  </si>
  <si>
    <t>Vicerrector Académico</t>
  </si>
  <si>
    <t xml:space="preserve">Número de monitores aprobados </t>
  </si>
  <si>
    <t>Número de monitores propuestos en plan de acción * 100</t>
  </si>
  <si>
    <r>
      <t xml:space="preserve">I SEMESTRE:
</t>
    </r>
    <r>
      <rPr>
        <sz val="11"/>
        <color theme="1"/>
        <rFont val="Arial"/>
        <family val="2"/>
      </rPr>
      <t>Se reporta un primer corte para el primer semestre con 65 monitores vinculados; pendiente por registrar en el 2019-1 los monitores de los programas académicos relacionados en el Acuerdo N.000023 de Noviembre de 2018; quienes se encuentran en proceso de pago de acuerdo al cronograma de actividades aprobado.</t>
    </r>
  </si>
  <si>
    <r>
      <rPr>
        <b/>
        <sz val="11"/>
        <color theme="1"/>
        <rFont val="Arial"/>
        <family val="2"/>
      </rPr>
      <t xml:space="preserve">I SEMESTRE:
</t>
    </r>
    <r>
      <rPr>
        <sz val="11"/>
        <color theme="1"/>
        <rFont val="Arial"/>
        <family val="2"/>
      </rPr>
      <t>Convocatoria N.012 de 2019-1, Publicación de convocatoria en la Página institucional
 - Resolución N.000055 "POR LA CUAL SE VINCULAN Y SE RECONOCEN ESTUDIANTES COMO MONITORES ACADÉMICOS PARA EL PRIMER PERIODO ACADÉMICO DE 2019"
- Resolución N.000002 "POR LA CUAL SE CERTIFICA EL NUMERO DE HORAS DE SERVICIO Y EL VALOR A PAGAR DE LOS ESTUDIANTES QUE SE ENCUENTRAN VINCULADOS COMO MONITORES ACADÉMICOS DE LA UNIVERSIDAD DE CUNDINAMARCA SEGÚN RESOLUCIÓN N.000055 DE 2019"</t>
    </r>
    <r>
      <rPr>
        <b/>
        <sz val="11"/>
        <color theme="1"/>
        <rFont val="Arial"/>
        <family val="2"/>
      </rPr>
      <t xml:space="preserve">
</t>
    </r>
    <r>
      <rPr>
        <sz val="11"/>
        <color theme="1"/>
        <rFont val="Arial"/>
        <family val="2"/>
      </rPr>
      <t xml:space="preserve">
</t>
    </r>
  </si>
  <si>
    <t xml:space="preserve">Vicerrector (a) Académico </t>
  </si>
  <si>
    <t xml:space="preserve">Número de apoyos de formación posgradual ejecutados </t>
  </si>
  <si>
    <t>Número de apoyos de formación posgradual programados en plan de acción * 100</t>
  </si>
  <si>
    <r>
      <rPr>
        <b/>
        <sz val="11"/>
        <color theme="1"/>
        <rFont val="Arial"/>
        <family val="2"/>
      </rPr>
      <t>I SEMESTRE:</t>
    </r>
    <r>
      <rPr>
        <sz val="11"/>
        <color theme="1"/>
        <rFont val="Arial"/>
        <family val="2"/>
      </rPr>
      <t xml:space="preserve">
Se da cumplimiento a la meta; para el segundo semestre se incrementara la meta de acuerdo al resultado obtenido.</t>
    </r>
  </si>
  <si>
    <r>
      <t xml:space="preserve">I SEMESTRE:
</t>
    </r>
    <r>
      <rPr>
        <sz val="11"/>
        <color theme="1"/>
        <rFont val="Arial"/>
        <family val="2"/>
      </rPr>
      <t>CONVOCATORIA N. 001 de 2019, 
PARA LA SELECCIÓN DE DOCENTES BENEFICIARIOS DEL RECONOCIMIENTO Y APOYO ECONÓMICO EN LA FORMACIÓN POSGRADUAL
- Publicación de la CONVOCATORIA N. 001 de 2019 en la página institucional.
- Correo de divulgación a Decanos, Directores o Coordinadores de programas académicos de pregrado y Dirección de posgrados
- Acta N. 01 del 03 de Abril de 2019 del Comité de Capacitación y Formación
- Continuidad a los apoyos posgraduales aprobados en vigencias anteriores
- Contrato de Formación Académica N.070, 071, 072, 073, 074, 075, 076, 077, 078, 079</t>
    </r>
    <r>
      <rPr>
        <b/>
        <sz val="11"/>
        <color theme="1"/>
        <rFont val="Arial"/>
        <family val="2"/>
      </rPr>
      <t xml:space="preserve">
</t>
    </r>
  </si>
  <si>
    <t>Número de docentes participantes</t>
  </si>
  <si>
    <t>Número de docentes propuestos en plan de acción * 100</t>
  </si>
  <si>
    <r>
      <t xml:space="preserve">I SEMESTRE:
</t>
    </r>
    <r>
      <rPr>
        <sz val="11"/>
        <color theme="1"/>
        <rFont val="Arial"/>
        <family val="2"/>
      </rPr>
      <t>Se da cumplimiento a la meta, lo anterior vinculado a la creación de la Escuela de formación y aprendizaje docente S21, donde se han brindado diferentes acompañamientos y talleres dirigidos a los docentes.</t>
    </r>
  </si>
  <si>
    <r>
      <rPr>
        <b/>
        <sz val="11"/>
        <color theme="1"/>
        <rFont val="Arial"/>
        <family val="2"/>
      </rPr>
      <t>I SEMESTRE:</t>
    </r>
    <r>
      <rPr>
        <sz val="11"/>
        <color theme="1"/>
        <rFont val="Arial"/>
        <family val="2"/>
      </rPr>
      <t xml:space="preserve">
Constancias de aprobación curso gestión de entornos virtuales para la construcción de conocimiento en ambientes virtuales, emitidos por la Escuela de formación y aprendizaje docente S21
- Solicitudes de participación a los diferentes eventos académicos de carácter disciplinar presentados por las Facultades
- Planillas de asistencias  a las diferentes capacitaciones y acompañamientos realizados desde la Escuela de formación y aprendizaje docente S21</t>
    </r>
  </si>
  <si>
    <t>Puntaje promedio pruebas Saber Pro</t>
  </si>
  <si>
    <t xml:space="preserve">Vicerrector/a Académico </t>
  </si>
  <si>
    <t>ICFES PRISMA Saber Pro</t>
  </si>
  <si>
    <t>En el año inmediatamente anterior, es decir 2018, el resultado promedio de los programas de pregrado de la Universidad de Cundinamarca es de 145 puntos, estando 3 puntos por debajo de la media nacional. En algunos casos, programas como Ingeniería Electrónica y Licenciatura en Matemáticas alcanzaron un total de 160 puntos, resultado que se encuentran por encima de la media nacional reportada por el ICFES (Promedio nacional-148).</t>
  </si>
  <si>
    <t>Se estableció como acción formulada, la ruta institucional de mejoramiento de resultados Saber Pro aprobado por el concejo académico el día 6 de marzo de 2019, donde se aprueba la Formulación de un Plan de Mejoramiento por programa académico de la Universidad de Cundinamarca.</t>
  </si>
  <si>
    <t>Cumplimiento en actividades del plan de acción - Internacionalización</t>
  </si>
  <si>
    <t>Número de entregables reportados en plan de acción</t>
  </si>
  <si>
    <t xml:space="preserve">Número total de entregables solicitados en plan de acción * 100 </t>
  </si>
  <si>
    <t xml:space="preserve">El número de entregables reportados hasta la fecha refleja un porcentaje del 48%. En teoría para mitad de año debería encontrarse en un 50% pero hay entregables que solo pueden ser medidos una vez se cumplan los procesos de internacionalización que van en paralelo con los tiempos dentro de la academia. Dicho esto, el porcentaje de cumplimiento aumentara durante el tercer trimestre y cuarto trimestre, siendo que en estos periodos se efectuaran más proyectos de investigación internacional y de voluntarios movilizados; estos dos como ejemplo de indicadores afectados por la temporalidad.   </t>
  </si>
  <si>
    <t>Se hará seguimiento durante el tercer trimestre para que todos los indicadores puedan ser cumplido</t>
  </si>
  <si>
    <t>Director(a) de Bienestar Universitario</t>
  </si>
  <si>
    <t># de personas que mejoraron su calidad de vida * 100</t>
  </si>
  <si>
    <t># total de personas encuestadas</t>
  </si>
  <si>
    <t>Aumento de la participación en los grupos culturales y deportivos</t>
  </si>
  <si>
    <t>1- (# de participantes en el semestre actual * 100)</t>
  </si>
  <si>
    <t># de participantes en el semestre anterior</t>
  </si>
  <si>
    <t>MENSUAL</t>
  </si>
  <si>
    <t>Director(a) de Autoevaluación y Acreditación</t>
  </si>
  <si>
    <t>Número de registros calificados otorgados</t>
  </si>
  <si>
    <t>Número de solicitud de registros calificados *100</t>
  </si>
  <si>
    <t>Cronograma seguimiento proceso de registro calificado (EAAF003)</t>
  </si>
  <si>
    <r>
      <rPr>
        <b/>
        <sz val="11"/>
        <color theme="1"/>
        <rFont val="Arial"/>
        <family val="2"/>
      </rPr>
      <t>I SEMESTRE:</t>
    </r>
    <r>
      <rPr>
        <sz val="11"/>
        <color theme="1"/>
        <rFont val="Arial"/>
        <family val="2"/>
      </rPr>
      <t xml:space="preserve">
Para la vigencia 2019 se radicó en SACES los procesos de renovación de registro calificado de los programas: Ingeniería Agronómica (Registro Principal Sede Fusagasugá y ALD Facatativá) Administración de Empresas Seccional Ubaté, Ingeniería de Sistemas y Computación (Sede Fusagasugá y Extensión Facatativá)  Ingeniería Ambiental (Seccional Girardot, extensión Facatativá) Zootecnia Sede Fusagasugá. Se radicó la solicitud de ALD Especialización en Gerencia para el Desarrollo Organizacional correspondiente a la Seccional Ubaté y Girardot, extensión Facatativá y Sede Chía.
</t>
    </r>
    <r>
      <rPr>
        <b/>
        <sz val="11"/>
        <color theme="1"/>
        <rFont val="Arial"/>
        <family val="2"/>
      </rPr>
      <t>El cumplimiento del indicador depende de los actos administrativos que expide el Ministerio de Educación Nacional por medio de los cuales resuelve las solicitud de registro calificado que presenta la IES sobre un programa. Los tiempos de expedición de dichos administrativos pueden tardar hasta un (1) año para notificar a la institución.</t>
    </r>
    <r>
      <rPr>
        <sz val="11"/>
        <color theme="1"/>
        <rFont val="Arial"/>
        <family val="2"/>
      </rPr>
      <t xml:space="preserve">
</t>
    </r>
  </si>
  <si>
    <r>
      <t xml:space="preserve">I SEMESTRE: 
</t>
    </r>
    <r>
      <rPr>
        <sz val="11"/>
        <color theme="1"/>
        <rFont val="Arial"/>
        <family val="2"/>
      </rPr>
      <t>La Dirección de Autoevaluación y Acreditación ha formulado la matriz de revisión de documentos maestros con el fin de verificar todos los aspectos necesarios por el MEN y con ello minimizar riesgos en la presentación de documentos para obtener o renovar registros calificados. Se implementó la visita de pares colaborativos para la verificación previa de condiciones de calidad de los programas que se encuentran en proceso de renovación de registro calificado. Se han realizado simulacros de preparación visita de pares académicos. Los consejos de Facultad, comités curriculares y Consejo Académico verifican los documentos maestros previo al cargue en aplicativo SACES MEN.</t>
    </r>
  </si>
  <si>
    <t>Total de planes de mejoramiento consolidados</t>
  </si>
  <si>
    <t>Total de programas académicos * 100</t>
  </si>
  <si>
    <t>Planes de mejoramiento consolidados</t>
  </si>
  <si>
    <r>
      <rPr>
        <b/>
        <sz val="11"/>
        <color theme="1"/>
        <rFont val="Arial"/>
        <family val="2"/>
      </rPr>
      <t>I SEMESTRE:</t>
    </r>
    <r>
      <rPr>
        <sz val="11"/>
        <color theme="1"/>
        <rFont val="Arial"/>
        <family val="2"/>
      </rPr>
      <t xml:space="preserve">
A Junio de 2019 la Dirección de Control Interno ha realizado seguimiento a los 29 planes de mejoramiento producto del proceso de autoevaluación y en el Comité SAC de cada mes se evidencia el nivel de avance de los mismos. </t>
    </r>
  </si>
  <si>
    <r>
      <t xml:space="preserve">I SEMESTRE:
</t>
    </r>
    <r>
      <rPr>
        <sz val="11"/>
        <color theme="1"/>
        <rFont val="Arial"/>
        <family val="2"/>
      </rPr>
      <t>Se espera el cierre de los planes de mejoramiento producto del proceso de Autoevaluación en el mes de Octubre de 2019, dado que para la vigencia 2019 inicia un nuevo proceso de autoevaluación.  La Dirección de Autoevaluación y Acreditación se encuentra en el proceso de implementación del software de Aseguramiento de la Calidad Educativa para realizar seguimiento a  los planes de mejoramiento y a las acciones implementadas (Guía EAAG008) La Dirección de Control Interno se encuentra realizando el seguimiento a los 29 planes de mejoramiento de programas académicos derivados del proceso de autoevaluación.</t>
    </r>
  </si>
  <si>
    <t>Número de programas con acreditación en alta calidad</t>
  </si>
  <si>
    <t>Total de programas académicos acreditables *100</t>
  </si>
  <si>
    <t>Proceso de Autoevaluación</t>
  </si>
  <si>
    <r>
      <rPr>
        <b/>
        <sz val="11"/>
        <color theme="1"/>
        <rFont val="Arial"/>
        <family val="2"/>
      </rPr>
      <t>I SEMESTRE:</t>
    </r>
    <r>
      <rPr>
        <sz val="11"/>
        <color theme="1"/>
        <rFont val="Arial"/>
        <family val="2"/>
      </rPr>
      <t xml:space="preserve">
A Junio de 2019 se ha implementado el proceso de autoevaluación con miras a la acreditación en alta calidad de los programas: Zootecnia, Ingeniería Electrónica y Música. El proceso se encuentra en la fase de recolección de información. En el mes de enero de 2019 los programas anteriormente mencionadas aprobaron las condiciones iniciales por parte del Consejo Nacional de Acreditación para iniciar el proceso de autoevaluación con miras a la acreditación. 
La Licenciatura en Ciencias Sociales se encuentra en proceso de ejecución del Plan de Sostenimiento y Mejoramiento con miras a la reacreditación en alta calidad. 
</t>
    </r>
    <r>
      <rPr>
        <b/>
        <sz val="11"/>
        <color theme="1"/>
        <rFont val="Arial"/>
        <family val="2"/>
      </rPr>
      <t>El cumplimiento del indicador depende de los actos administrativos que expide el Ministerio de Educación Nacional por medio de los cuales resuelve las solicitud de acreditación en alta calidad que presenta la IES sobre un programa. Los tiempos de expedición de dichos administrativos pueden tardar hasta un (1) año para notificar a la institución</t>
    </r>
  </si>
  <si>
    <r>
      <rPr>
        <b/>
        <sz val="11"/>
        <color theme="1"/>
        <rFont val="Arial"/>
        <family val="2"/>
      </rPr>
      <t xml:space="preserve">I SEMESTRE: </t>
    </r>
    <r>
      <rPr>
        <sz val="11"/>
        <color theme="1"/>
        <rFont val="Arial"/>
        <family val="2"/>
      </rPr>
      <t xml:space="preserve">
Proceso de Autoevaluación con miras a la Acreditación a través del Aplicativo Módulo de Aseguramiento de la Calidad Educativa. Implementación y seguimiento al Plan de Mejoramiento de Condiciones Iniciales por parte de la Dirección de Control Interno. (Nivel de avance de plan 23% resultado de la auditoría interna fecha 11-04-2019) 
Nivel de avance del Plan de Sostenimiento y Mejoramiento con miras a la reacreditación de la Licenciatura en Ciencias Sociales (43% con fecha 11-04-2019)</t>
    </r>
  </si>
  <si>
    <t>Director(a) de Investigación Universitaria</t>
  </si>
  <si>
    <t>Página Colciencias - GrupLac
Informes parciales MCTr026 o finales proyectos de Investigación MCTr027</t>
  </si>
  <si>
    <t>N/A</t>
  </si>
  <si>
    <t xml:space="preserve">Investigadores de la Universidad, reconocidos ante Colciencias.
</t>
  </si>
  <si>
    <t>Número Ponderado de investigadores de la Universidad sujeto a convocatoria de Colciencias</t>
  </si>
  <si>
    <t>Pagina Colciencias, CvLAC y Nomina de la Universidad de Cundinamarca</t>
  </si>
  <si>
    <r>
      <t xml:space="preserve">I SEMESTRE:
</t>
    </r>
    <r>
      <rPr>
        <sz val="11"/>
        <color theme="1"/>
        <rFont val="Arial"/>
        <family val="2"/>
      </rPr>
      <t>*La Universidad de Cundinamarca para el II Trimestre Academico cuenta con treinta y tres (33) investigadores categorizados por Colciencias de acuerdo a convocatoria 781 de 2017, dstribuidos asi: 
Investigador Asociado (I): 6
Investigador Junior (IJ):  26
Investigador Senior (IS):   1
*La categorización de los investigadores es realizada por Colciencias cada dos (2) años, por lo que su medición se realizara de acuerdo a los docentes que se encuentren vinculados laboralmente en la Universidad de Cundinamarca y que se encuentren categorizados. 
* Actualmente los investigadores de la Universidad de Cundinamarca se encuentran participando de la Convocatoria 833 de 2018</t>
    </r>
    <r>
      <rPr>
        <b/>
        <sz val="11"/>
        <color theme="1"/>
        <rFont val="Arial"/>
        <family val="2"/>
      </rPr>
      <t xml:space="preserve"> "Convocatoria Nacional para el reconocimiento y medición de grupos de investigación, desarrollo tecnológico o de innovación y para el reconocimiento de investigadores del Sistema Nacional de Ciencia, Tecnología e Innovación – SNCTeI, 2018"</t>
    </r>
    <r>
      <rPr>
        <sz val="11"/>
        <color theme="1"/>
        <rFont val="Arial"/>
        <family val="2"/>
      </rPr>
      <t xml:space="preserve">, los cuales seran publicados el 02 de septiembre de 2019. 
</t>
    </r>
  </si>
  <si>
    <r>
      <rPr>
        <b/>
        <sz val="11"/>
        <color theme="1"/>
        <rFont val="Arial"/>
        <family val="2"/>
      </rPr>
      <t xml:space="preserve">I SEMESTRE: </t>
    </r>
    <r>
      <rPr>
        <sz val="11"/>
        <color theme="1"/>
        <rFont val="Arial"/>
        <family val="2"/>
      </rPr>
      <t xml:space="preserve">
* Se encuentra pendiente los resultados preliminares a la Convocatoria 833 de 2018 de Colciencias, los cuales seran publicados en el mes de septiembre 02 de 2019. </t>
    </r>
  </si>
  <si>
    <t>Pagina Colciencias, GrupLAC</t>
  </si>
  <si>
    <r>
      <t xml:space="preserve">I SEMESTRE:
</t>
    </r>
    <r>
      <rPr>
        <sz val="11"/>
        <color theme="1"/>
        <rFont val="Arial"/>
        <family val="2"/>
      </rPr>
      <t xml:space="preserve">*Actualmente la Universidad  de Cundinamarca cuenta con veinticinco (25) Grupos de Investigaciòn categorizados por Colciencias de acuerdo a convocatoria 781 de 2017, dstribuidos asi: 
Categoria  A : 2
Categoria  C:21
Reconocido:   2
*La categorización de los Grupos de Investigación, es realizada por Colciencias cada dos (2) años, por lo que su medición se realizara de acuerdo a los Grupos de Investigación  que se encuentren avalados institucionalmente por la  Universidad de Cundinamarca. 
* Para la Vigencia 2019 se Avala Institucionalmente 1 Grupo de Investigación Categorizado por Colciencias: Historia y Prospectiva de la Universidad Latinoamericana.HISULA de la Facultad de Educación. </t>
    </r>
  </si>
  <si>
    <r>
      <t>I SEMESTRE:</t>
    </r>
    <r>
      <rPr>
        <sz val="11"/>
        <color theme="1"/>
        <rFont val="Arial"/>
        <family val="2"/>
      </rPr>
      <t xml:space="preserve">
La meta para la vigencia 2019 ha sido cumplida, sin embargo se espera los resultados de la Convocatoria 833 de 2018 </t>
    </r>
    <r>
      <rPr>
        <b/>
        <sz val="11"/>
        <color theme="1"/>
        <rFont val="Arial"/>
        <family val="2"/>
      </rPr>
      <t>" Convocatoria Nacional para el reconocimiento y medición de grupos de investigación, desarrollo tecnológico o de innovación y para el reconocimiento de investigadores del Sistema Nacional de Ciencia, Tecnología e Innovación – SNCTeI, 2018"</t>
    </r>
    <r>
      <rPr>
        <sz val="11"/>
        <color theme="1"/>
        <rFont val="Arial"/>
        <family val="2"/>
      </rPr>
      <t xml:space="preserve">, los cuales seran publicados el 02 de septiembre de 2019. </t>
    </r>
  </si>
  <si>
    <t>GrupLAC
Verificador InstituLAC</t>
  </si>
  <si>
    <r>
      <rPr>
        <b/>
        <sz val="11"/>
        <color theme="1"/>
        <rFont val="Arial"/>
        <family val="2"/>
      </rPr>
      <t>I SEMESTRE:</t>
    </r>
    <r>
      <rPr>
        <sz val="11"/>
        <color theme="1"/>
        <rFont val="Arial"/>
        <family val="2"/>
      </rPr>
      <t xml:space="preserve">
Actualmente la Universidad de Cundinamarca para el II Trimestre 2019, cuenta con quince (15) capitulos de libros publicados: 
Facultad de Ciencias Administrativas Economicas y Contables: 2
Facultad de Ingenieria: 13</t>
    </r>
  </si>
  <si>
    <t>Director(a) de Interacción Universitaria</t>
  </si>
  <si>
    <t>(# Evaluaciones Calificadas ≥ 4) * 100</t>
  </si>
  <si>
    <t xml:space="preserve">Total Evaluaciones </t>
  </si>
  <si>
    <t>Base de datos de Educación Continuada - Oficina de Interacción universitaria</t>
  </si>
  <si>
    <t>De acuerdo al grafico, se puede verificar el 72% de las personas que evaluaron los diferentes eventos realizados por al oficina de Educación continuada con  las diferentes facultades y sus progroamas  la calificacion fue superior a 4, dentro de los aspectos a mejorar están la claridad con la que los docentes se dirigen a los participantes de los eventos, y algunas de tipo logístico respecto a los implementos tecnológicos usados en dichos eventos. Sin embargo, la mayoría resalta aspectos positivos como el cumplimiento de sus expectativas y la pertinencia de los temas.</t>
  </si>
  <si>
    <t>El procedimiento de Educación continuada conjuntamente con las facultades y programas, sede, seccionales y extensiones y las oficinaas de Graduados y Educación virtual trabajan para poder desarrollar cursos, diplomados, seminarios, talleres, etc., los cuales van dirigidos a estudiantes, graduados, docentes adminsitrativos y comuinidad en general para contribuir al desarrollo de los individuos que quieran crecer tanto es su vida personal, laboral y en sus conocimientos.</t>
  </si>
  <si>
    <t>Director de Interacción Universitaria</t>
  </si>
  <si>
    <t>En las calificaciones obtenidas de los pasantes y practicantes, se busca que los estudiantes califiquen aspectos relacionados con las entidades en las que desarrollaron sus actividades, es reiterada la inquietud respecto a los espacios y herramientas que les brindan estas entidades, pues en ocasiones no brindan los implementos necesarios para desarrollar las actividades propuestas; en contraparte, hay algunas que le brindan a los pasantes y/o practicantes auxilo económico, participación en actividades de formación o transporte de la empresa. Sin embargo, es de destacar que en su mayoría reconocen la importancia de tener la oportunidad de poner en práctica los conocimientos aduquiridos durante su formación profesional, además de considerar relevante la adquisición de experiencia laboral.</t>
  </si>
  <si>
    <t>Socializar las inquietudes de los estudiantes en la próxima capacitación a los coordinadores, además se plantea verificar las empresas con las mejores puntuaciones, de manera que sean prioridad en el momento de ofrecer pasantías y prácticas para los estudiantes.</t>
  </si>
  <si>
    <t>Es relevante la satisfacción de las entidades que reciben a los practicantes, siendo apenas un 5% de las evaluaciones calificadas con menos de 4, siendo la calificación más baja obtenida 3,8; dentro de las observaciones recibidas se tiene la falta de acompañamiento por parte de la universidad y que se presentan casos donde los estudiantes no entregan producto como resultado de las pasantías, en algunos casos se presentan observaciones a la actitud por parte de los estudiantes. En los aspectos positivos se destaca la idoneidad, el compromiso, conocimiento, desempeño y la habilidad para trabajar en equipo que presentan en general los practicantes y pasantes que desarrollaron sus actividades en sus entidades; de lo cual se puede concluir, que las diversas organizaciones están satisfechas con los pasantes y/o practicantes de la UCundinamarca.</t>
  </si>
  <si>
    <t>Se solicita a los programas la relación de las prácticas y pasantías a desarrollar durante el semestre por anticipado a través de un archivo en OneDrive, de esta manera, se busca poder identificar un número más aproximado de las prácticas y pasantías que se espera recibir al final de semestre.</t>
  </si>
  <si>
    <t>Podemos obsevar  en este indicador, que el porcentaje de personas que calificaron igual o superior a 4 son el 75%, principalmente dado por aspectos como la planeación del evento y el trato a los participantes. Sin embargo, es notable cómo la mayoría de los participantes muestran una satisfacción considerablemente alta calificando las actividades entre 4,1 y 5 en términos generales por la logística y del conferencista.</t>
  </si>
  <si>
    <t>La Direccion de Interaccion Social Universitaria brinda continuidad al apoyo en las facultades y dependencias en las diferentes Actividades con el fin de ayudar al cumplimiento de las metas. Se debe tener en cuenta que la responsabilidad es de cada una de las facultades y sus respectivos programas.</t>
  </si>
  <si>
    <t>VIGENCIA: 2018-03-01</t>
  </si>
  <si>
    <t>Apoyo</t>
  </si>
  <si>
    <t>DISPONIBILIDAD DE SOFTWARES ACADÉMICOS</t>
  </si>
  <si>
    <t>Director(a) de Apoyo Académico</t>
  </si>
  <si>
    <t xml:space="preserve"> Total softwares disponibles de los requeridos por la academia</t>
  </si>
  <si>
    <t xml:space="preserve"> Total de softwares requeridos por la academia (Pregrado y Posgrado)</t>
  </si>
  <si>
    <t>Seguimiento Ejecución Presupuestal Apoyo Académico</t>
  </si>
  <si>
    <r>
      <rPr>
        <b/>
        <sz val="11"/>
        <color theme="1"/>
        <rFont val="Arial"/>
        <family val="2"/>
      </rPr>
      <t xml:space="preserve">I SEMESTRE: </t>
    </r>
    <r>
      <rPr>
        <sz val="11"/>
        <color theme="1"/>
        <rFont val="Arial"/>
        <family val="2"/>
      </rPr>
      <t xml:space="preserve">
Actualmente se cuenta con 16 software Académicos disponibles para el uso de toda la comunidad universitaria (Maple, Stella, Arcgis, Atlas TI, Ethnograph, simventure, Autocad, RS3, Helissa, Erdas, SPSS, Lab Sag, Labview, ganadero, TaurusWebs, Automatión Studio) los software requeridos por la academia son 20. Es de aclarar que de los 16 software que actualmente están disponibles, se va a realizar su renovación en esta vigencia, ya se encuentran programados en el Plan Anual de Adquisiciones. Los Software que no se encuentran disponibles están en proceso precontractual y contractual.</t>
    </r>
  </si>
  <si>
    <r>
      <rPr>
        <b/>
        <sz val="11"/>
        <color theme="1"/>
        <rFont val="Arial"/>
        <family val="2"/>
      </rPr>
      <t xml:space="preserve">I SEMESTRE: </t>
    </r>
    <r>
      <rPr>
        <sz val="11"/>
        <color theme="1"/>
        <rFont val="Arial"/>
        <family val="2"/>
      </rPr>
      <t xml:space="preserve">
Se están adelantando los procesos para la renovación de los Software que tienen fecha de vencimiento vigencia 2019 los cuales son requeridos por la academia, esta programación se encuentra dentro del Plan Anual de Adquisiciones de Inversión. Gracias a la planeación que se lleva desde la Unidad de Apoyo Académico en cuanto la actualización , adquisición y renovación de los Software se ha logrado tener la disponibilidad del 80% de los recursos para el uso de la academia.</t>
    </r>
  </si>
  <si>
    <t>Jefe unidad de Apoyo Académico</t>
  </si>
  <si>
    <t>Calibración de equipo y elementos educativos de investigación</t>
  </si>
  <si>
    <t>Total de equipos con calibración realizada</t>
  </si>
  <si>
    <t xml:space="preserve"> 100% del total de equipos reportados por la Dirección de Investigación y con presupuesto asignado</t>
  </si>
  <si>
    <r>
      <rPr>
        <b/>
        <sz val="11"/>
        <color theme="1"/>
        <rFont val="Arial"/>
        <family val="2"/>
      </rPr>
      <t>I SEMESTRE:</t>
    </r>
    <r>
      <rPr>
        <sz val="11"/>
        <color theme="1"/>
        <rFont val="Arial"/>
        <family val="2"/>
      </rPr>
      <t xml:space="preserve">
De los equipos reportados por la dirección de investigación (55) se ha realizado la calibración de 23 de ellos, es de aclarar que la calibración de los equipos reportados hace parte de un solo proceso contractual el cual esta bajo la denominación de la Orden Contractual de Servicios F-OCS-066 de 2019. Esta Orden contractual se encuentra en ejecución actualmente, y el resultado del indicador se da por un reporte de avance generado por el contratista, en donde se indica que 23 equipos que en su mayoría corresponden a la Extensión de Soacha , ya se encuentran Calibrados.</t>
    </r>
  </si>
  <si>
    <r>
      <rPr>
        <b/>
        <sz val="11"/>
        <color theme="1"/>
        <rFont val="Arial"/>
        <family val="2"/>
      </rPr>
      <t>I SEMESTRE:</t>
    </r>
    <r>
      <rPr>
        <sz val="11"/>
        <color theme="1"/>
        <rFont val="Arial"/>
        <family val="2"/>
      </rPr>
      <t xml:space="preserve">
Se han establecido unos lineamientos para poder garantizar la disponibilidad de los equipos que requiere investigación calibrados, además dentro de los criterios de  los proyectos de investigación que se presente a nuevas convocatorias se deben adquirir equipos con los certificados de Calibración y se reportaran a la Unidad de Apoyo Académico solo los que se utilicen como contrapartida en especie y que estén adscritos a los espacios académicos, con el fin de que se gestionen los recursos y se contraten las calibraciones, por medio del rubro de Mantenimientos.</t>
    </r>
  </si>
  <si>
    <t>Jefe Unidad de Apoyo Académico</t>
  </si>
  <si>
    <t>Uso de los recursos impresos por parte de la comunidad académica</t>
  </si>
  <si>
    <t xml:space="preserve"> Cantidad de usuarios únicos que hacen préstamo de los recursos impresos</t>
  </si>
  <si>
    <t>cantidad de usuarios potenciales * 100%</t>
  </si>
  <si>
    <t>Sistema de Gestión Bibliotecaria- Indicadores Rumbo</t>
  </si>
  <si>
    <r>
      <rPr>
        <b/>
        <sz val="11"/>
        <color theme="1"/>
        <rFont val="Arial"/>
        <family val="2"/>
      </rPr>
      <t xml:space="preserve">I SEMESTRE: </t>
    </r>
    <r>
      <rPr>
        <sz val="11"/>
        <color theme="1"/>
        <rFont val="Arial"/>
        <family val="2"/>
      </rPr>
      <t xml:space="preserve">
De acuerdo a lo reportado por el sistema de gestión bibliotecaria Koha, han realizado la consulta de material impreso cerca de 6,169 estudiantes los cuales corresponden al 47% de la población estudiantil que para el primer periodo académico 2019 fue de 13,236 estudiantes. Se ha logrado un incremento en la consulta con respecto  a los resultados obtenido en el primer semestre de la vigencia inmediatamente anterior, gracias a las campañas de formación de usuarios que se vienen liderando desde la Unidad de Apoyo Académico y a través de la biblioteca.  </t>
    </r>
  </si>
  <si>
    <r>
      <rPr>
        <b/>
        <sz val="11"/>
        <color theme="1"/>
        <rFont val="Arial"/>
        <family val="2"/>
      </rPr>
      <t xml:space="preserve">I SEMESTRE: </t>
    </r>
    <r>
      <rPr>
        <sz val="11"/>
        <color theme="1"/>
        <rFont val="Arial"/>
        <family val="2"/>
      </rPr>
      <t xml:space="preserve">
Se sigue trabajando junto con la comunidad académica para que puedan hacer mayor uso de los recursos bibliográficos que se encuentran disponibles en las bibliotecas de todas las unidades regionales de la Universidad De Cundinamarca. Se siguen fortaleciendo las campañas de capacitación y de promoción de todos los recursos, para que tanto estudiantes como docentes se enteren de todo lo que la Universidad les provee para seguir fortaleciendo y ampliando sus conocimientos. </t>
    </r>
  </si>
  <si>
    <t>Uso de los recursos electrónicos por parte de la comunidad académica</t>
  </si>
  <si>
    <t xml:space="preserve"> Cantidad de usuarios únicos que hacen préstamo de los recursos electrónicos</t>
  </si>
  <si>
    <r>
      <rPr>
        <b/>
        <sz val="11"/>
        <color theme="1"/>
        <rFont val="Arial"/>
        <family val="2"/>
      </rPr>
      <t xml:space="preserve">I SEMESTRE: </t>
    </r>
    <r>
      <rPr>
        <sz val="11"/>
        <color theme="1"/>
        <rFont val="Arial"/>
        <family val="2"/>
      </rPr>
      <t xml:space="preserve">
De acuerdo a los Lineamientos RUMBO el estándar de uso de los recursos electrónicos por parte de la comunidad estudiantil se encuentra en un 50% de los estudiantes, para lam vigencia 2018 se obtuvo un resultado del 28% de los estudiantes, esto tal vez debido a las interrupciones académicas que tuvieron lugar durante la vigencia (2). Para la vigencia 2019 desde la Unidad de Apoyo Académico se establece una meta del 35% de los estudiantes. Gracias a las campañas de promoción y capacitación a todos los usuarios sobre el acceso a las bases de datos y también a los docentes para que las incluyan dentro de sus planes de aprendizaje y así por medio de los campos de aprendizaje incentivar el uso de las bases de datos y demás recursos Electrónicos disponibles.</t>
    </r>
  </si>
  <si>
    <r>
      <rPr>
        <b/>
        <sz val="11"/>
        <color theme="1"/>
        <rFont val="Arial"/>
        <family val="2"/>
      </rPr>
      <t xml:space="preserve">I SEMESTRE: </t>
    </r>
    <r>
      <rPr>
        <sz val="11"/>
        <color theme="1"/>
        <rFont val="Arial"/>
        <family val="2"/>
      </rPr>
      <t xml:space="preserve">
La Universidad de Cundinamarca por medio de la Unida de Apoyo Académico, año tras año hace la adquisición y renovación de los recursos electrónicos los cuales representan una inversión considerable para la Universidad, es por esta razón que se deben seguir promoviendo para así lograr un mayor aprovechamiento de las mismas. Se siguen haciendo campañas de capacitación tanto a los docentes como a los estudiantes para lograr divulgar la importancia y pertinencia de estos recursos dentro de los contenidos curriculares de todos los programas. Es de aclarar que estos recursos se encuentran disponibles las 24 horas del día los 365 días del año, y se puede acceder tanto dentro como fuera del campus universitario.</t>
    </r>
  </si>
  <si>
    <t xml:space="preserve"> Total de Elementos Educativos Con Mantenimiento Realizado</t>
  </si>
  <si>
    <t xml:space="preserve"> Total de Elementos Educativos que Requieren Mantenimiento</t>
  </si>
  <si>
    <r>
      <rPr>
        <b/>
        <sz val="11"/>
        <color theme="1"/>
        <rFont val="Arial"/>
        <family val="2"/>
      </rPr>
      <t xml:space="preserve">I SEMESTRE: </t>
    </r>
    <r>
      <rPr>
        <sz val="11"/>
        <color theme="1"/>
        <rFont val="Arial"/>
        <family val="2"/>
      </rPr>
      <t xml:space="preserve">
Los indicadores del proceso Gestión Apoyo Académico, están sujetos a la asignación de recursos, sin embargo teniendo en cuenta observación realizada en la auditoria Interna, se requiere medir la asignación de recursos versus la solicitud. Teniendo en cuenta lo anterior por medio de este indicador se realiza el seguimiento a los mantenimientos de los elementos educativos (ejecutados/necesidades). Es de aclarar que para el año 2018 Se solicitaron $ 767.000.000 para mantenimiento de elementos educativos y fueron asignados $ 400.000.000 de los cuales se ejecutó el 98%.</t>
    </r>
    <r>
      <rPr>
        <b/>
        <sz val="11"/>
        <color theme="1"/>
        <rFont val="Arial"/>
        <family val="2"/>
      </rPr>
      <t xml:space="preserve"> Para la vigencia 2019 se solicitaron $700.354.638 y la asignación fue de $231.000.000</t>
    </r>
    <r>
      <rPr>
        <sz val="11"/>
        <color theme="1"/>
        <rFont val="Arial"/>
        <family val="2"/>
      </rPr>
      <t xml:space="preserve">, esto solo permite realizar el mantenimiento al 30% (238 equipos) de los equipos que lo requieren (786 equipos). </t>
    </r>
  </si>
  <si>
    <r>
      <rPr>
        <b/>
        <sz val="11"/>
        <color theme="1"/>
        <rFont val="Arial"/>
        <family val="2"/>
      </rPr>
      <t>I SEMESTRE:</t>
    </r>
    <r>
      <rPr>
        <sz val="11"/>
        <color theme="1"/>
        <rFont val="Arial"/>
        <family val="2"/>
      </rPr>
      <t xml:space="preserve">
Para el año 2018 Se solicitaron $ 767.000.000 para mantenimiento de elementos educativos y fueron asignados $ 400.000.000 de los cuales se ejecutó el 98%. Para este año de acuerdo a la asignación de los recursos se ha logrado hacer el mantenimiento al 100% de los equipos. La gestión del proceso ha sido eficiente teniendo en cuenta la asignación de recursos. La idea de generar este indicador es la de informar a la alta dirección sobre las necesidades de mantenimiento de elementos educativos que se tienen actualmente y que debido a la poca asignación presupuestal no se pueden realizar. </t>
    </r>
  </si>
  <si>
    <t>Jefe de Almacén</t>
  </si>
  <si>
    <t>(Toma Física ejecutada + Toma Física reprogramada con Justificación) + Extras</t>
  </si>
  <si>
    <t>(Toma Física programada*100) + Extras</t>
  </si>
  <si>
    <t>Actas Toma Física
Cronograma de Inventarios</t>
  </si>
  <si>
    <t># Pedidos entregados ≤ 15 días * 100</t>
  </si>
  <si>
    <t># Total de Pedidos</t>
  </si>
  <si>
    <t>Cronograma de Actividades</t>
  </si>
  <si>
    <t>Jefe de la Oficina de Compras</t>
  </si>
  <si>
    <t>Total proveedores calificados mayor a 70</t>
  </si>
  <si>
    <t>Total proveedores*100</t>
  </si>
  <si>
    <t>Registros evaluados
Banco de Proveedores</t>
  </si>
  <si>
    <r>
      <rPr>
        <b/>
        <sz val="11"/>
        <color theme="1"/>
        <rFont val="Arial"/>
        <family val="2"/>
      </rPr>
      <t>I SEMESTRE:</t>
    </r>
    <r>
      <rPr>
        <sz val="11"/>
        <color theme="1"/>
        <rFont val="Arial"/>
        <family val="2"/>
      </rPr>
      <t xml:space="preserve">
Una vez realizada la medición del indicador de Reevaluación de proveedores para el IPA-2019, se obtuvo como resultado 98%, que corresponde a 54 reevaluaciones con calificación mayor a 70% sobre una muestra de 55 reevaluaciones; situación que conlleva a concluir que se han mantenido respecto al IIP-2018 los buenos resultados en la selección de proveedores, dando como resultado una calificación de proveedor confiable; situación que afectó positivamente la etapa contractual y postcontractual, minimizando las actuaciones  por posibles incumplimientos.</t>
    </r>
  </si>
  <si>
    <r>
      <t xml:space="preserve">I SEMESTRE:
</t>
    </r>
    <r>
      <rPr>
        <sz val="11"/>
        <color theme="1"/>
        <rFont val="Arial"/>
        <family val="2"/>
      </rPr>
      <t xml:space="preserve">Se revisará la opción de sistematización de la reevaluación, de tal manera que se optimicen los tiempos de respuesta, garantizando la disponiblidad inmediata de la  información. </t>
    </r>
  </si>
  <si>
    <t>Total compras  de contratación directa atendidas en tiempo menor a 25 días</t>
  </si>
  <si>
    <t>Total de compras de contratación directa*100</t>
  </si>
  <si>
    <t>Hoja de Ruta Compras</t>
  </si>
  <si>
    <t>Bienes y Servicios</t>
  </si>
  <si>
    <t>Director de Bienes y Servicios</t>
  </si>
  <si>
    <t>Promedio de calificación del servicio</t>
  </si>
  <si>
    <t>Máxima calificación esperada</t>
  </si>
  <si>
    <t>ABSr062 Evaluación del Servicio de Mantenimiento</t>
  </si>
  <si>
    <t xml:space="preserve">Según el formato  REGISTRO Y CONTROL DE SOLICITUDES INTERNAS DE MANTENIMIENTO - absr059, se recibieron 61 solicitudes que generaron 93 requerimientos en total, desde el  01 de abril hasta 17 de junio 2019 las cuales se ejecutaron en su totalidad, una vez atendida la solicitud se debe diligenciar el  formato EVALUACIÓN DEL SERVICIO DE MANTENIMIENTO - absr 062.
La calificación es de 1 a 5 con la más alta siendo 5 y la menor 1, con una ponderación del 100%.  Logrando así para el primer semestre un promedio del  91,98%; obteniendo este resultado de las 61 solicitudes recibidas y atendidas, sobre las evaluaciones de satisfacción de las cuales se recepcionaron en su totalidad. </t>
  </si>
  <si>
    <t>No se logra  sacar indicador por medio de los aplicativos  que fueron creados para el diligenciamiento y solicitud de mantenimiento de la planta física por medio del sistema institucional de solicitudes (sis).
 Dicho procedimiento ya cuenta con roll pero está en proceso de socialización.  Ya se solicitó a la dirección de  sistemas y tecnología,  el acompañamiento, e inducción  de los aplicativos y procedimientos vía Skype, para sedes, extensiones, y capacitación presencial para la sede principal. 
Es de resaltar que  se ejecutaron la totalidad de los requerimientos, con su respectiva evaluación de satisfacción, así mismo aumentando  el promedio. Por ello es necesario el formato de la evaluación de satisfacción en el sistema institucional de solicitudes (sis) con el fin de agilizar este proceso. También es de suma importancia evaluar las laborales de  servicio general debido que prestan un servicio administrativo en la Universidad.</t>
  </si>
  <si>
    <t xml:space="preserve">Documental </t>
  </si>
  <si>
    <t>Jefe de Archivo y Correspondencia</t>
  </si>
  <si>
    <t>Número de solicitudes gestionadas oportunamente</t>
  </si>
  <si>
    <t>Total de solicitudes*100</t>
  </si>
  <si>
    <t>Correo electrónico, ADOr001 y/o ADOr028</t>
  </si>
  <si>
    <r>
      <rPr>
        <b/>
        <sz val="11"/>
        <color theme="1"/>
        <rFont val="Arial"/>
        <family val="2"/>
      </rPr>
      <t>I TRIMESTRE:</t>
    </r>
    <r>
      <rPr>
        <sz val="11"/>
        <color theme="1"/>
        <rFont val="Arial"/>
        <family val="2"/>
      </rPr>
      <t xml:space="preserve">
En el primer trimestre se recibieron 199 solicitudes obteniendo un 92% en respuestas oportunamente, las que estuvieron fuera de tiempo en brindar respuesta es porque la información requerida depende de otra dependencia y de otra seccional.                                      Es de aclarar que el proceso de Gestión Documental está trabajando hacia la excelencia para nuestros usuarios y Universidad.
</t>
    </r>
    <r>
      <rPr>
        <b/>
        <sz val="11"/>
        <color theme="1"/>
        <rFont val="Arial"/>
        <family val="2"/>
      </rPr>
      <t xml:space="preserve">II TRIMESTRE:
</t>
    </r>
    <r>
      <rPr>
        <sz val="11"/>
        <color theme="1"/>
        <rFont val="Arial"/>
        <family val="2"/>
      </rPr>
      <t xml:space="preserve">En el segundo trimestre se recibieron 441 solicitudes obteniendo un 68% en respuestas oportunamente, las que estuvieron fuera de tiempo en brindar respuesta es porque la información requerida depende de otra dependencia y de otra seccional.                                       Es de aclarar que el proceso de Gestión Documental está trabajando hacia la excelencia para nuestros usuarios y Universidad.
</t>
    </r>
    <r>
      <rPr>
        <b/>
        <sz val="11"/>
        <color theme="1"/>
        <rFont val="Arial"/>
        <family val="2"/>
      </rPr>
      <t>III TRIMESTRE:</t>
    </r>
    <r>
      <rPr>
        <sz val="11"/>
        <color theme="1"/>
        <rFont val="Arial"/>
        <family val="2"/>
      </rPr>
      <t xml:space="preserve">
En el Tercer trimestre se recibieron en la oficina de Archivo Central 427 solicitudes obteniendo un 80% en respuestas oportunamente, las solicitudes que se atendieron fuera del tiempo es por el Volumen de solicitudes que se entregan a diario en la oficina en Físico y Electrónicamente.
Así mismo el proceso de Gestión Documental está trabajando hacia la excelencia para nuestros usuarios y Universidad.</t>
    </r>
  </si>
  <si>
    <r>
      <rPr>
        <b/>
        <sz val="11"/>
        <color theme="1"/>
        <rFont val="Arial"/>
        <family val="2"/>
      </rPr>
      <t xml:space="preserve">I TRIMESTRE: </t>
    </r>
    <r>
      <rPr>
        <sz val="11"/>
        <color theme="1"/>
        <rFont val="Arial"/>
        <family val="2"/>
      </rPr>
      <t xml:space="preserve">
Las medidas tomadas por la oficina de Gestión Documenta refleja el desempeño favorable y la oportuna entrega de la información.
Es de aclarar, que para el segundo trimestre de la vigencia 2019, se incrementan las solicitudes por los certificados de pensiones, la emisión de esta información requiere más tiempo ya que se encuentra articulado con dependencias, seccionales o extensiones, lo cual genera demoras en la respuesta oportuna al usuario, por ende, no se incrementará la meta ya que es incierto el número de solicitudes del 2do trimestre.
</t>
    </r>
    <r>
      <rPr>
        <b/>
        <sz val="11"/>
        <color theme="1"/>
        <rFont val="Arial"/>
        <family val="2"/>
      </rPr>
      <t xml:space="preserve">II TRIMESTRE: 
</t>
    </r>
    <r>
      <rPr>
        <sz val="11"/>
        <color theme="1"/>
        <rFont val="Arial"/>
        <family val="2"/>
      </rPr>
      <t xml:space="preserve">Las medidas tomadas por la oficina de Gestión Documenta refleja el desempeño favorable y la oportuna entrega de la información.
En especial en las de pensión y por el volumen de información tan detallada que se requiere se demoran en brindar las respuestas oportunas. Así mismo esa información depende de las seccionales y/o de otras oficinas. 
De igual manera se aumentó la meta por recomendación de la auditoría interna.
</t>
    </r>
    <r>
      <rPr>
        <b/>
        <sz val="11"/>
        <color theme="1"/>
        <rFont val="Arial"/>
        <family val="2"/>
      </rPr>
      <t>III TRIMESTRE:</t>
    </r>
    <r>
      <rPr>
        <sz val="11"/>
        <color theme="1"/>
        <rFont val="Arial"/>
        <family val="2"/>
      </rPr>
      <t xml:space="preserve">
Las medidas tomadas por la oficina de Gestión Documenta reflejan el desempeño favorable y la oportuna entrega de la información.
Los Funcionarios encargados de brindar respuestas tienen por objetivo la emisión de las mismas en el menor tiempo posible, sin embargo gran parte de las solicitudes se acumulan por el volumen de llegada de las mismas. De igual forma, es de aclarar que la información depende de las seccionales y/o de otras oficinas.
De igual manera se aumentó la meta por recomendación de la auditoría interna.</t>
    </r>
  </si>
  <si>
    <t>Director(a) Financiera</t>
  </si>
  <si>
    <t>Total cuentas pagadas fechas establecidas</t>
  </si>
  <si>
    <t>Total cuentas pagadas*100</t>
  </si>
  <si>
    <t>Base de datos pagos</t>
  </si>
  <si>
    <t>Total cartera recuperada</t>
  </si>
  <si>
    <t>Total cartera por matriculas*100</t>
  </si>
  <si>
    <t>Informes de gestión de la oficina de apoyo financiero</t>
  </si>
  <si>
    <t>Directora Financiera</t>
  </si>
  <si>
    <t>Total  IVA recuperado</t>
  </si>
  <si>
    <t>Total  IVA cobrado *100</t>
  </si>
  <si>
    <t>AFIr055 y resolución DIAN</t>
  </si>
  <si>
    <t>BIMENSUAL</t>
  </si>
  <si>
    <t>RESPONSABLE :</t>
  </si>
  <si>
    <t>Tramites de cuentas para causacion</t>
  </si>
  <si>
    <t>EFICIENCIA</t>
  </si>
  <si>
    <t xml:space="preserve">Numero Tramites de cuentas para causacion devueltas </t>
  </si>
  <si>
    <t>Numero Tramites de cuentas para causacion *100</t>
  </si>
  <si>
    <t>Base de datos radicacion de cuentas de cobro</t>
  </si>
  <si>
    <t xml:space="preserve">Tiempo de respuesta en solicitudes y peticiones </t>
  </si>
  <si>
    <t>Director(a) de Jurídica</t>
  </si>
  <si>
    <t>Total de solicitudes y peticiones contestadas a tiempo</t>
  </si>
  <si>
    <t>Total de solicitudes y peticiones recibidas</t>
  </si>
  <si>
    <t>Hoja de ruta - proceso AJU</t>
  </si>
  <si>
    <r>
      <rPr>
        <b/>
        <sz val="11"/>
        <color theme="1"/>
        <rFont val="Arial"/>
        <family val="2"/>
      </rPr>
      <t xml:space="preserve">I SEMESTRE: </t>
    </r>
    <r>
      <rPr>
        <sz val="11"/>
        <color theme="1"/>
        <rFont val="Arial"/>
        <family val="2"/>
      </rPr>
      <t xml:space="preserve">
Verificados todos los derechos de petición radicados en el primer semestre de 2019, se observa que los mismos se han tramitado dentro de los términos legales, teniendo en cuenta sus modalidades (general. Información o petición de copias y consulta). Estos datos se han obtenido del formato destinado para ello AJUr001 v4 y AJUr004 v4</t>
    </r>
  </si>
  <si>
    <t>Claudia Florian</t>
  </si>
  <si>
    <t>Tiempo de respuesta en termino de contratación (ABS-OPS)</t>
  </si>
  <si>
    <t>Total de solicitudes en termino de contratación (ABS-OPS) contestadas a tiempo</t>
  </si>
  <si>
    <t>Total de solicitudes en termino de contratación (ABS-OPS) recibidas</t>
  </si>
  <si>
    <t>Base de Datos aplicativo contratación</t>
  </si>
  <si>
    <r>
      <rPr>
        <b/>
        <sz val="11"/>
        <color theme="1"/>
        <rFont val="Arial"/>
        <family val="2"/>
      </rPr>
      <t xml:space="preserve">I SEMESTRE: </t>
    </r>
    <r>
      <rPr>
        <sz val="11"/>
        <color theme="1"/>
        <rFont val="Arial"/>
        <family val="2"/>
      </rPr>
      <t xml:space="preserve">
Una vez verificada la imnformación reportada por la Dirección de Sistemas y Tecnología referente al trámite de 332 solicitudes hechas en 243 procesos de contratación, la Dirección Jurídica contestó dentro de los 3 días en 330 oportunidades, teniendo un 99% de cumplimiento.</t>
    </r>
  </si>
  <si>
    <r>
      <rPr>
        <b/>
        <sz val="11"/>
        <color theme="1"/>
        <rFont val="Arial"/>
        <family val="2"/>
      </rPr>
      <t xml:space="preserve">I SEMESTRE: </t>
    </r>
    <r>
      <rPr>
        <sz val="11"/>
        <color theme="1"/>
        <rFont val="Arial"/>
        <family val="2"/>
      </rPr>
      <t xml:space="preserve">
Realizar acciones de control por parte del coordinador del grupo de contratación en aras de dar trámite dentro de los tres días, control que se realizará a través de medios electrónicos como correos electrónicos y mensajes de texto dentro del grupo conformado para tal fin.</t>
    </r>
  </si>
  <si>
    <t>Paola Trujillo</t>
  </si>
  <si>
    <t>Cobertura de las capacitaciones</t>
  </si>
  <si>
    <t>Director(a) de Talento Humano</t>
  </si>
  <si>
    <t>Número de personas capacitadas</t>
  </si>
  <si>
    <t>Número total de empleados*100</t>
  </si>
  <si>
    <t>Listado de asistencia</t>
  </si>
  <si>
    <r>
      <rPr>
        <b/>
        <sz val="11"/>
        <rFont val="Arial"/>
        <family val="2"/>
      </rPr>
      <t xml:space="preserve">I TRIMESTRE: </t>
    </r>
    <r>
      <rPr>
        <sz val="11"/>
        <rFont val="Arial"/>
        <family val="2"/>
      </rPr>
      <t xml:space="preserve">
Se esta adelantando el proceso de contratación para ofrecer las capacitaciones a partir del mes de Junio, por lo cual solo se muestran las capacitaciones internas brindadas, dando total cobertura en el IIPA 2019.
</t>
    </r>
    <r>
      <rPr>
        <b/>
        <sz val="11"/>
        <rFont val="Arial"/>
        <family val="2"/>
      </rPr>
      <t xml:space="preserve">II TRIMESTRE: 
</t>
    </r>
    <r>
      <rPr>
        <sz val="11"/>
        <rFont val="Arial"/>
        <family val="2"/>
      </rPr>
      <t xml:space="preserve">Se esta adelantando el proceso de contratación para ofrecer las capacitaciones a partir del mes de Junio, por lo cual solo se muestran las capacitaciones internas brindadas, dando total cobertura en el IIPA 2019. 
</t>
    </r>
    <r>
      <rPr>
        <b/>
        <sz val="11"/>
        <rFont val="Arial"/>
        <family val="2"/>
      </rPr>
      <t>III TRIMESTRE:</t>
    </r>
    <r>
      <rPr>
        <sz val="11"/>
        <rFont val="Arial"/>
        <family val="2"/>
      </rPr>
      <t xml:space="preserve">Se puede eviddenciar la participacion del 80% del personal administrativo en las diferentes capacitaciones, brindadas tanto en la Sede de Fusagasuga, Seccional Ubate y Extension Soacha, aclarando que a la fecha aun quedan diferentes capacitaciones programadas para el mes de octubre y noviembre. </t>
    </r>
  </si>
  <si>
    <r>
      <rPr>
        <b/>
        <sz val="11"/>
        <color theme="1"/>
        <rFont val="Arial"/>
        <family val="2"/>
      </rPr>
      <t xml:space="preserve">I TRIMESTRE: </t>
    </r>
    <r>
      <rPr>
        <sz val="11"/>
        <color theme="1"/>
        <rFont val="Arial"/>
        <family val="2"/>
      </rPr>
      <t xml:space="preserve">
Se esta adelantando el proceso de contratación, los ABS se encuentran en revisión.
</t>
    </r>
    <r>
      <rPr>
        <b/>
        <sz val="11"/>
        <color theme="1"/>
        <rFont val="Arial"/>
        <family val="2"/>
      </rPr>
      <t xml:space="preserve">
II TRIMESTRE: </t>
    </r>
    <r>
      <rPr>
        <sz val="11"/>
        <color theme="1"/>
        <rFont val="Arial"/>
        <family val="2"/>
      </rPr>
      <t xml:space="preserve">
Ya se encuentran los cronogramas de capacitacion, en el IIPA 2019 se dara total cobertuta a las actividades de capacitación.                                                                                                                                    </t>
    </r>
    <r>
      <rPr>
        <b/>
        <sz val="11"/>
        <color theme="1"/>
        <rFont val="Arial"/>
        <family val="2"/>
      </rPr>
      <t>III TRIMESTRE</t>
    </r>
    <r>
      <rPr>
        <sz val="11"/>
        <color theme="1"/>
        <rFont val="Arial"/>
        <family val="2"/>
      </rPr>
      <t>: N/A</t>
    </r>
  </si>
  <si>
    <t>Inducciones realizadas puesto de trabajo</t>
  </si>
  <si>
    <t>Numero de funcionarios vinculados en el periodo*100</t>
  </si>
  <si>
    <t>Registros de asistencia, reporte generado por aplicativo</t>
  </si>
  <si>
    <r>
      <rPr>
        <b/>
        <sz val="11"/>
        <rFont val="Arial"/>
        <family val="2"/>
      </rPr>
      <t xml:space="preserve">I SEMESTRE: </t>
    </r>
    <r>
      <rPr>
        <sz val="11"/>
        <rFont val="Arial"/>
        <family val="2"/>
      </rPr>
      <t xml:space="preserve">
</t>
    </r>
    <r>
      <rPr>
        <sz val="11"/>
        <color rgb="FFFF0000"/>
        <rFont val="Arial"/>
        <family val="2"/>
      </rPr>
      <t xml:space="preserve">
</t>
    </r>
    <r>
      <rPr>
        <sz val="11"/>
        <rFont val="Arial"/>
        <family val="2"/>
      </rPr>
      <t xml:space="preserve">Se cuenta con un valor del 80% contando con un total de 176 personas de nueva vinculación y 141 personas que realizaron la inducción al puesto de trabajo.
</t>
    </r>
  </si>
  <si>
    <r>
      <rPr>
        <b/>
        <sz val="11"/>
        <color theme="1"/>
        <rFont val="Arial"/>
        <family val="2"/>
      </rPr>
      <t xml:space="preserve">I SEMESTRE: </t>
    </r>
    <r>
      <rPr>
        <sz val="11"/>
        <color theme="1"/>
        <rFont val="Arial"/>
        <family val="2"/>
      </rPr>
      <t xml:space="preserve">
Se realiza seguimiento mensual y envio de correos para la realizacion de la inducción. </t>
    </r>
  </si>
  <si>
    <t>Eficacia en la inducción</t>
  </si>
  <si>
    <t>Número de inducciones realizadas</t>
  </si>
  <si>
    <t>Número de personal nuevo vinculado*100</t>
  </si>
  <si>
    <t>Base de datos de evaluaciones de inducción</t>
  </si>
  <si>
    <r>
      <rPr>
        <b/>
        <sz val="11"/>
        <rFont val="Arial"/>
        <family val="2"/>
      </rPr>
      <t>I SEMESTRE:</t>
    </r>
    <r>
      <rPr>
        <sz val="11"/>
        <rFont val="Arial"/>
        <family val="2"/>
      </rPr>
      <t xml:space="preserve">
</t>
    </r>
    <r>
      <rPr>
        <sz val="11"/>
        <rFont val="Arial"/>
        <family val="2"/>
      </rPr>
      <t>Se evidencia un porcentaje de participacion en la induccion general del 100% contando con un total de 176 personas de nueva vinculación y 176 personas que realizaron la inducción general a través de las aulas virtuales.</t>
    </r>
  </si>
  <si>
    <t>Se tiene como requisito de contratación la realización de la inducción general, por lo cual se cumple este indicador al 100%</t>
  </si>
  <si>
    <t>Director de Sistemas y Tecnología</t>
  </si>
  <si>
    <t>ADOr010</t>
  </si>
  <si>
    <t>ANÁLISIS DE DATOS
Los datos indican un crecimiento en los acompañamientos entre el primer trimestre y 
el segundo trimestre de mas del 100%, por la contratación del personal de la oficina
En el tercer trimestre se muestra un decrecimiento con respecto al periodo anterior
por las vacaciones a mitad de año, las personas se reintegraron entre julio y agosto.</t>
  </si>
  <si>
    <t>Seguimiento, Medición, Análisis y Evaluación</t>
  </si>
  <si>
    <t>Profesional Líder Servicio de Atención al Ciudadano</t>
  </si>
  <si>
    <t>Total PQR con ampliación de términos</t>
  </si>
  <si>
    <t>Total PQR atendidas*100</t>
  </si>
  <si>
    <t>Aplicativo SAIC</t>
  </si>
  <si>
    <r>
      <rPr>
        <b/>
        <sz val="11"/>
        <color theme="1"/>
        <rFont val="Arial"/>
        <family val="2"/>
      </rPr>
      <t>I TRIMESTRE:</t>
    </r>
    <r>
      <rPr>
        <sz val="11"/>
        <color theme="1"/>
        <rFont val="Arial"/>
        <family val="2"/>
      </rPr>
      <t xml:space="preserve">
Para el primer trimestre de 2019,  que comprende el tiempo de  enero a marzo del presente año, y  del cual se genera reporte por el aplicativo SAIC, nos permite identificar el número de solicitudes que fueron atendidas dentro de los tiempos  establecidos por la ley 1755 de 2015, y que según este reporte se encontró  que del total de peticiones realizadas por los ciudadanos a la institución, el  8%,  se les amplio tiempo  debido  a requerimiento de las áreas competentes teniendo en cuenta la solicitud  y que dentro de los primeros términos no fuere posible resolver.
El cual se demuestra  el compromiso de  los funcionarios y el cumpliendo con lo  establecido  en la ley 1755 de 2015, la cual regula el derecho fundamental de petición, referente a  los tiempos establecidos para dar respuesta.
</t>
    </r>
    <r>
      <rPr>
        <b/>
        <sz val="11"/>
        <color theme="1"/>
        <rFont val="Arial"/>
        <family val="2"/>
      </rPr>
      <t>II TRIMESTRE:</t>
    </r>
    <r>
      <rPr>
        <sz val="11"/>
        <color theme="1"/>
        <rFont val="Arial"/>
        <family val="2"/>
      </rPr>
      <t xml:space="preserve">
Para el segundo trimestre de 2019, que corresponde al tiempo comprendido entre el mes de abril al mes de junio y de acuerdo al reporte generado por el aplicativo Sistema de atención e información al ciudadano (SAIC) donde se  identifica cuales fueron las solicitudes que se le ampliaron termino se reflejo que se amplio términos  en los derechos de petición, quejas y peticiones de información, sin  embargo  de acuerdo a la meta establecida este  no supero la establecida  del 10%, dando como resultado de la medición en un 9%, lo que quiere decir que a pesar de la terminación de contratos y periodo de vacaciones  los funcionarios son  consientes  de contestar dentro de los términos establecidos por la ley.
</t>
    </r>
    <r>
      <rPr>
        <b/>
        <sz val="11"/>
        <color theme="1"/>
        <rFont val="Arial"/>
        <family val="2"/>
      </rPr>
      <t xml:space="preserve">
III TRIMESTRE:</t>
    </r>
    <r>
      <rPr>
        <sz val="11"/>
        <color theme="1"/>
        <rFont val="Arial"/>
        <family val="2"/>
      </rPr>
      <t xml:space="preserve">
Para  el tercer trimestre de 2019, se genera reporte del sistema de atención e información al ciudadano con corte de fechas 1 de julio al 30 de septiembre,  donde una vez generado el reporte se procede a revisar  cual fue su comportamiento teniendo en cuenta los términos establecidos por la ley 1755 de 2015,  dentro de este reporte se encontró que se presentaron  ampliaciones de términos en los derechos de petición debido a la complejidad de las solicitudes como también las felicitaciones dado que los funcionarios  no se encontraban contratados en el momento de la asignación de las solicitudes en plataforma (en el mes de julio y agosto), sin embargo,  las  ampliaciones dadas para  este trimestre no supero el 10% de la meta establecida para este indicador, quedando con un 8%,  lo que significa que los funcionarios tienen encuentra la responsabilidad  que tienen con el usuario  y la importancia en responder dentro de los tiempos.</t>
    </r>
  </si>
  <si>
    <t>1. Se hace seguimiento constante de las solicitudes canalizadas a través de la oficina de Servicio de Atención al Ciudadano, por medio de llamadas telefónicas y notificaciones cada tercer día a los correos electrónicos institucionales.
2. La funcionalidad del Aplicativo SAIC,  permite realizar notificaciones por vencimiento de tiempos, el cual se da en tiempo real y se informa de manera oportuna a las dependencias requeridas que  tienen  solicitudes pendientes por responder,  de  acuerdo a lo establecido en la resolución 160 de 2014, en lo que se refiere  a los tiempos internos, los cuales  están  parametrizados  en este aplicativo.</t>
  </si>
  <si>
    <t>Gestor Servicio de Atención al Ciudadano</t>
  </si>
  <si>
    <t>Número de controversias aceptadas x objetividad de criterios</t>
  </si>
  <si>
    <t>Total de controversias presentadas *100</t>
  </si>
  <si>
    <t>Base de datos indicadores control interno</t>
  </si>
  <si>
    <t>Equipo de trabajo control Interno</t>
  </si>
  <si>
    <t>Numero de informes entregados en el plazo</t>
  </si>
  <si>
    <t>Total informes generados</t>
  </si>
  <si>
    <t>Base de datos indicadores Control Interno</t>
  </si>
  <si>
    <t>Término para evaluar quejas e informes</t>
  </si>
  <si>
    <t>Control Interno Disciplinario</t>
  </si>
  <si>
    <t>Director(a) de Control Disciplinario</t>
  </si>
  <si>
    <t>No. de quejas e informes atendidos en el tiempo meta</t>
  </si>
  <si>
    <t>No. de quejas e informes recepcionados*100</t>
  </si>
  <si>
    <t>Quejas e informes recepcionados en medio físico y vía e-mail</t>
  </si>
  <si>
    <t>Directora de Control Disciplinario</t>
  </si>
  <si>
    <t>FECHA</t>
  </si>
  <si>
    <t>DESCRIPCIÓN DE LA ACTUALIZACIÓN</t>
  </si>
  <si>
    <t>CARGO</t>
  </si>
  <si>
    <t>Publicación de la Matriz de Indicadores con la primera medición posterior a la Socialización de la Política y Objetivos de Calidad, Resolución 128 del 18 de Julio de 2017.</t>
  </si>
  <si>
    <t>Carolina Gómez Fontecha</t>
  </si>
  <si>
    <t>Coordinadora de Calidad</t>
  </si>
  <si>
    <t>Se reajusta meta del indicador "Consulta de Recursos Bibliográficos" del Proceso de Apoyo Académico, teniendo en cuenta el Plan de Acción 2017.</t>
  </si>
  <si>
    <t>Se complementa la fórmula del indicador "Rediseño de currículos" del Proceso de Formación y Aprendizaje.</t>
  </si>
  <si>
    <t>Se aumentan las metas de los indicadores "Cumplimiento Plan de mantenimiento automotor" y "Cumplimiento Plan de mantenimiento planta física" del Proceso de Bienes y Servicios.</t>
  </si>
  <si>
    <t>Se aumentan las metas de los indicadores "Uso de espacios académicos", "Calificación del servicio" y "Consulta de recursos bibliográficos" del Proceso de Apoyo Académico.</t>
  </si>
  <si>
    <t>Se reajusta meta del indicador "Suficiencia de material Bibliográfico" del Proceso de Apoyo Académico, teniendo en cuenta el Plan de Acción 2018.</t>
  </si>
  <si>
    <t>Se aumenta la meta del indicador "Cumplimiento de programas socioeconómicos" y se agregan los indicadores "Cobertura en espacios artísticos, culturales y musicales", "Cobertura en espacios para la Salud mental y física" y "Cobertura para actividades deportivas, recreativas y del tiempo libre" del Proceso de Bienestar Universitario.</t>
  </si>
  <si>
    <t>Se aumentan las metas de los indicadores "Cumplimiento en convenios", "Oferta programas de proyección social", "Cobertura de Programas de Proyección Social", "Cumplimiento en educación continuada" y "transferencias por convenios" del Proceso de Interacción Universitaria.</t>
  </si>
  <si>
    <t>Se aumentan las metas de los indicadores "Semilleros de investigación", "Publicación de artículos en revistas indexadas" y "Cumplimiento en ponencias" del Proceso de Ciencia, Tecnología e Innovación.</t>
  </si>
  <si>
    <t>Se aumenta la meta del indicador "Cumplimiento de calendario académico" del Proceso de Admisiones y Registro.</t>
  </si>
  <si>
    <t>Se reajusta meta del indicador "Digitalización de archivo" del Proceso Documental, teniendo en cuenta el Plan de Acción 2018.</t>
  </si>
  <si>
    <t>Se aumentan las metas de los indicadores "Medición de Satisfacción del cliente" e "Implementación Modelo Integrado de Planeación y Gestión" del Proceso Documental.</t>
  </si>
  <si>
    <t>Se reajusta meta del indicador "Cumplimiento plan de comunicaciones" del Proceso de Comunicaciones, teniendo en cuenta el Plan de Acción 2018.</t>
  </si>
  <si>
    <t>Se suprimen los indicadores "Resultados de la representación judicial" y "Hallazgos de entes externos en procesos de contratación" del Proceso Jurídico, a solicitud del Gestor Responsable.</t>
  </si>
  <si>
    <t>Se aumentan las metas de los indicadores "Cumplimiento en Programa de Auditorías" e "Cumplimiento en Implementación del MECI" del Proceso Control Interno.</t>
  </si>
  <si>
    <t>Se aumentan las metas de los indicadores "Cumplimiento en el Cronograma de la migración ISO 9001:2015" y "Actualización de documentos", así como se reajusta el indicador "Acompañamiento a los Procesos" del Proceso Sistemas Integrados.</t>
  </si>
  <si>
    <t>Se reajusta meta del indicador "Cobertura de la Capacitación" del Proceso de Talento Humano, teniendo en cuenta el Plan de Acción 2018.</t>
  </si>
  <si>
    <t>Se suprime el indicador "Cubrimiento para el levantamiento de activos de la información" del Proceso Sistemas y Tecnología, a solicitud del Gestor Responsable.</t>
  </si>
  <si>
    <t>Se aumenta la meta del indicador "Eficacia de los convenios" del Proceso Proyectos Especiales y Relaciones Interinstitucionales.</t>
  </si>
  <si>
    <t>Con la creación del Proceso de Autoevaluación y Acreditación, 2 indicadores que tenía Formación y Aprendizaje pasan a ser parte integral de este nuevo proceso "Cumplimiento en cronograma voluntario de acreditación" y "Cumplimiento en cronograma obligatorio de acreditación".</t>
  </si>
  <si>
    <t>Se aumenta la meta del indicador institucional "Eficacia en el control de riesgos".</t>
  </si>
  <si>
    <t>Se realiza ajuste y actualización de los nuevos indicadores del Proceso de Formación y Aprendizaje, con el fin de ser mas objetivos en la información que se quiere evaluar. Se definen los siguientes indicadores: "Actualización curricular", "Monitorias Académicas", "Apoyo de formación posgradual", "Plan de capacitación y perfeccionamiento docente" y "Puntaje promedio de pruebas Saber Pro".</t>
  </si>
  <si>
    <t>Se reajusta meta del indicador "Consulta de recursos bibliográficos" del Proceso de Apoyo Académico, teniendo en cuenta el Plan de Acción 2018.</t>
  </si>
  <si>
    <t>Se reajusta meta del indicador "Cumplimiento en convenios" del Proceso de Interacción Universitaria, teniendo en cuenta ajustes al Plan de Acción 2018.</t>
  </si>
  <si>
    <t>Se realiza ajuste y actualización de los nuevos indicadores del Proceso de Autoevaluación y Acreditación, con el fin de ser mas objetivos en la información que se quiere evaluar. Se definen los siguientes indicadores: "Eficacia en la obtención de registros calificados" y "Planes de mejoramiento producto de la autoevaluación".</t>
  </si>
  <si>
    <r>
      <rPr>
        <b/>
        <sz val="11"/>
        <color theme="1"/>
        <rFont val="Arial"/>
        <family val="2"/>
      </rPr>
      <t xml:space="preserve">AAA
* </t>
    </r>
    <r>
      <rPr>
        <sz val="11"/>
        <color theme="1"/>
        <rFont val="Arial"/>
        <family val="2"/>
      </rPr>
      <t xml:space="preserve">Se elimina del proceso de Apoyo Académico los indicadores: "Uso de espacios académicos", "Consulta de recursos bibliográficos", "Calificación del servicio" y "Suficiencia de material bibliográfico". Para lo cual, se plantean nuevos indicadores: "Disponibilidad de Softwares Académicos", "Calibración de equipos y elementos Educativos de Investigación", "Uso de los recursos electrónicos por parte de la comunidad académica" y "Uso de los recursos impresos por parte de la comunidad académica".
</t>
    </r>
    <r>
      <rPr>
        <b/>
        <sz val="11"/>
        <color theme="1"/>
        <rFont val="Arial"/>
        <family val="2"/>
      </rPr>
      <t>MAR</t>
    </r>
    <r>
      <rPr>
        <sz val="11"/>
        <color theme="1"/>
        <rFont val="Arial"/>
        <family val="2"/>
      </rPr>
      <t xml:space="preserve">
</t>
    </r>
    <r>
      <rPr>
        <b/>
        <sz val="11"/>
        <color theme="1"/>
        <rFont val="Arial"/>
        <family val="2"/>
      </rPr>
      <t xml:space="preserve">* </t>
    </r>
    <r>
      <rPr>
        <sz val="11"/>
        <color theme="1"/>
        <rFont val="Arial"/>
        <family val="2"/>
      </rPr>
      <t xml:space="preserve">Se planteó un nuevo indicador para el proceso de Admisiones y Registro: "Oportunidad en Calendario Académico"
</t>
    </r>
    <r>
      <rPr>
        <b/>
        <sz val="11"/>
        <color theme="1"/>
        <rFont val="Arial"/>
        <family val="2"/>
      </rPr>
      <t>SAC</t>
    </r>
    <r>
      <rPr>
        <sz val="11"/>
        <color theme="1"/>
        <rFont val="Arial"/>
        <family val="2"/>
      </rPr>
      <t xml:space="preserve">
para el proceso Servicio de Atención al Ciudadano: "Oportunidad en la atención de las PQRS".</t>
    </r>
  </si>
  <si>
    <t>Jaime Elder Acosta Ramírez</t>
  </si>
  <si>
    <r>
      <t xml:space="preserve">AJU
</t>
    </r>
    <r>
      <rPr>
        <sz val="11"/>
        <color theme="1"/>
        <rFont val="Arial"/>
        <family val="2"/>
      </rPr>
      <t>Se formulan dos nuevos indicadores:
*Tiempo de respuesta en solicitudes y peticiones.
*Tiempo de respuesta en termino de contratación (ABS-OPS).</t>
    </r>
  </si>
  <si>
    <r>
      <rPr>
        <b/>
        <sz val="11"/>
        <color theme="1"/>
        <rFont val="Arial"/>
        <family val="2"/>
      </rPr>
      <t>ABS</t>
    </r>
    <r>
      <rPr>
        <sz val="11"/>
        <color theme="1"/>
        <rFont val="Arial"/>
        <family val="2"/>
      </rPr>
      <t xml:space="preserve">
Se eliminan los indicadores “Cumplimiento plan de mantenimiento automotor y Cumplimiento plan de mantenimiento planta física” del Proceso de Bienes y Servicios porque se están midiendo con el Plan de Acción. Se agrega el indicador “Evaluación de los servicios prestados por Recursos Físicos y Servicios Generales” con una frecuencia de medición semestral.</t>
    </r>
  </si>
  <si>
    <r>
      <rPr>
        <b/>
        <sz val="11"/>
        <color theme="1"/>
        <rFont val="Arial"/>
        <family val="2"/>
      </rPr>
      <t>MIU</t>
    </r>
    <r>
      <rPr>
        <sz val="11"/>
        <color theme="1"/>
        <rFont val="Arial"/>
        <family val="2"/>
      </rPr>
      <t xml:space="preserve">
Se eliminan los indicadores “Cumplimiento en convenios, Oferta programas de proyección social, Cobertura de programas de proyección social, Cumplimiento en educación continuada, Excedentes Interacción Universitaria” del Proceso Interacción Universitaria, al determinarse que unos los mide el Plan de Acción y otros no generan valor a la gestión del Proceso. Se agregan los indicadores “Evaluación de las actividades desarrolladas - Educación Continuada, Evaluación de la percepción de las empresas, Evaluación de la Institución o Empresa hacia el pasante o practicante, Evaluación de las actividades de Proyección Social” con una frecuencia de medición semestral.</t>
    </r>
  </si>
  <si>
    <r>
      <rPr>
        <b/>
        <sz val="11"/>
        <color theme="1"/>
        <rFont val="Arial"/>
        <family val="2"/>
      </rPr>
      <t>EPI</t>
    </r>
    <r>
      <rPr>
        <sz val="11"/>
        <color theme="1"/>
        <rFont val="Arial"/>
        <family val="2"/>
      </rPr>
      <t xml:space="preserve">
Se elimina el indicador “Implementación modelo integrado de planeación y gestión” que se está midiendo por Plan de Acción y se agregan los indicadores “Oportunidad en los Reportes Externos y Cumplimiento del desempeño, evaluación y seguimiento a los documentos estratégicos” con una frecuencia de medición semestral y anual respectivamente.</t>
    </r>
  </si>
  <si>
    <r>
      <rPr>
        <b/>
        <sz val="11"/>
        <color theme="1"/>
        <rFont val="Arial"/>
        <family val="2"/>
      </rPr>
      <t>ESG</t>
    </r>
    <r>
      <rPr>
        <sz val="11"/>
        <color theme="1"/>
        <rFont val="Arial"/>
        <family val="2"/>
      </rPr>
      <t xml:space="preserve">
Se eliminan los indicadores “Cumplimiento en el cronograma de la migración ISO 9001:2015” al cumplir la migración a la nueva norma ISO; “Actualización de documentos, Acompañamientos a los procesos” debido a que no generaba impacto significativo a la gestión del proceso. Se agregan los indicadores “Cumplimiento en el cronograma de mantenimiento ISO 9001:2015, Promedio de acompañamientos por Proceso” con una frecuencia de medición trimestral.</t>
    </r>
  </si>
  <si>
    <r>
      <rPr>
        <b/>
        <sz val="11"/>
        <color theme="1"/>
        <rFont val="Arial"/>
        <family val="2"/>
      </rPr>
      <t>ASI</t>
    </r>
    <r>
      <rPr>
        <sz val="11"/>
        <color theme="1"/>
        <rFont val="Arial"/>
        <family val="2"/>
      </rPr>
      <t xml:space="preserve">
Se eliminan los indicadores “Implementación de Sistemas de Información, Cobertura de Mantenimientos preventivos a equipos de Cómputo administrativos” porque se están midiendo por Plan de Acción. Se agrega el indicador “Cantidad de Sistemas de Información implementados”, con el fin de medir la efectividad del desarrollo de nuevos sistemas de información para la Universidad con una frecuencia de medición trimestral.</t>
    </r>
  </si>
  <si>
    <r>
      <rPr>
        <b/>
        <sz val="11"/>
        <color theme="1"/>
        <rFont val="Arial"/>
        <family val="2"/>
      </rPr>
      <t>ATH</t>
    </r>
    <r>
      <rPr>
        <sz val="11"/>
        <color theme="1"/>
        <rFont val="Arial"/>
        <family val="2"/>
      </rPr>
      <t xml:space="preserve">
Se elimina del proceso de Talento Humano el indicador” Eficacia en la Inducción” debido a que esta actividad se cumple en un 100% al ser pre requisito de contratación. Se implementa el indicador “Cobertura capacitaciones Puesto de trabajo.” Con una meta de 90% y una frecuencia de medición semestral.</t>
    </r>
  </si>
  <si>
    <r>
      <rPr>
        <b/>
        <sz val="11"/>
        <color theme="1"/>
        <rFont val="Arial"/>
        <family val="2"/>
      </rPr>
      <t>MCT</t>
    </r>
    <r>
      <rPr>
        <sz val="11"/>
        <color theme="1"/>
        <rFont val="Arial"/>
        <family val="2"/>
      </rPr>
      <t xml:space="preserve">
En el proceso de Ciencia Tecnología e Innovación se implementa el indicador de “Publicación de Capítulos de libro” con una meta de 10 publicaciones anuales y una frecuencia de medición semestral.</t>
    </r>
  </si>
  <si>
    <r>
      <rPr>
        <b/>
        <sz val="11"/>
        <rFont val="Arial"/>
        <family val="2"/>
      </rPr>
      <t>SCI</t>
    </r>
    <r>
      <rPr>
        <sz val="11"/>
        <rFont val="Arial"/>
        <family val="2"/>
      </rPr>
      <t xml:space="preserve">
En el proceso de Control Interno se eliminan los indicadores el indicador de “Cumplimiento en implementación del MECI” y se implementan los indicadores de “Controversias Resultantes de Auditoria “con una meta de 95% y con frecuencia de medición semestral, “Eficacia de capacidad instalada en auditorias” con meta del 90% y frecuencia de medición trimestral. “Eficacia de Capacidad Instalada En El Proceso” con meta del 95% y frecuencia de medición trimestral.</t>
    </r>
  </si>
  <si>
    <r>
      <rPr>
        <b/>
        <sz val="11"/>
        <color theme="1"/>
        <rFont val="Arial"/>
        <family val="2"/>
      </rPr>
      <t>ADO</t>
    </r>
    <r>
      <rPr>
        <sz val="11"/>
        <color theme="1"/>
        <rFont val="Arial"/>
        <family val="2"/>
      </rPr>
      <t xml:space="preserve">
Se elimina el indicador "Digitalización de archivo" y se implementa "Oportunidad en la atención de solicitudes" con una frecuencia trimestral y una meta del 40%
</t>
    </r>
    <r>
      <rPr>
        <b/>
        <sz val="11"/>
        <color theme="1"/>
        <rFont val="Arial"/>
        <family val="2"/>
      </rPr>
      <t>ECO</t>
    </r>
    <r>
      <rPr>
        <sz val="11"/>
        <color theme="1"/>
        <rFont val="Arial"/>
        <family val="2"/>
      </rPr>
      <t xml:space="preserve">
Se eliminó el indicador "Cumplimiento plan de comunicaciones" se implemento el indicador "Oportunidad de atención a solicitudes (Análisis según tipología)" con una meta del 65% y una frecuencia de resultado trimestral, y el indicador "Nivel de satisfacción del usuario" con una meta del 75% y una frecuencia de resultado trimestral.
</t>
    </r>
    <r>
      <rPr>
        <b/>
        <sz val="11"/>
        <color theme="1"/>
        <rFont val="Arial"/>
        <family val="2"/>
      </rPr>
      <t xml:space="preserve">EAA
</t>
    </r>
    <r>
      <rPr>
        <sz val="11"/>
        <color theme="1"/>
        <rFont val="Arial"/>
        <family val="2"/>
      </rPr>
      <t xml:space="preserve">Se mantiene el indicador 1 y 2 de EAA y se implemento "Acreditación de programas en alta Calidad" con una frecuencia de resultado semestral y una meta del 40%.
</t>
    </r>
    <r>
      <rPr>
        <b/>
        <sz val="11"/>
        <color theme="1"/>
        <rFont val="Arial"/>
        <family val="2"/>
      </rPr>
      <t xml:space="preserve">MFA
</t>
    </r>
    <r>
      <rPr>
        <sz val="11"/>
        <color theme="1"/>
        <rFont val="Arial"/>
        <family val="2"/>
      </rPr>
      <t>Se modificó el indicado N° 6 "actualización curricular" a "Resignificación curricular", por ende, se modificó la formula y se tiene una meta del 100% y una frecuencia de resultado semestral; se mantiene el indicador N°7, 8, 9, 10 y 11.</t>
    </r>
  </si>
  <si>
    <r>
      <t xml:space="preserve">SAC
</t>
    </r>
    <r>
      <rPr>
        <sz val="11"/>
        <color theme="1"/>
        <rFont val="Arial"/>
        <family val="2"/>
      </rPr>
      <t>Se elimina el indicador "Oportunidad en la atención de las PQRS"</t>
    </r>
  </si>
  <si>
    <r>
      <t xml:space="preserve">ADO
</t>
    </r>
    <r>
      <rPr>
        <sz val="11"/>
        <color theme="1"/>
        <rFont val="Arial"/>
        <family val="2"/>
      </rPr>
      <t xml:space="preserve">Se reajusta meta del indicador "Oportunidad en la atención de solicitudes" del Proceso de Gestión Documental, de 40% a 70% trimestral; acorde a la observación identificada mediante auditoría interna. </t>
    </r>
  </si>
  <si>
    <r>
      <t xml:space="preserve">AAA
</t>
    </r>
    <r>
      <rPr>
        <sz val="11"/>
        <color theme="1"/>
        <rFont val="Arial"/>
        <family val="2"/>
      </rPr>
      <t>Se agrega un nuevo indicador para el segundo semestre "Mantenimiento a Elementos Educativos"</t>
    </r>
  </si>
  <si>
    <r>
      <t xml:space="preserve">INS
</t>
    </r>
    <r>
      <rPr>
        <sz val="11"/>
        <color theme="1"/>
        <rFont val="Arial"/>
        <family val="2"/>
      </rPr>
      <t>Se modifica la formula del indicador "Eficacia en el control de riesgos" por parte de la Dirección de Control interno, con el fin de identificar de manera mas objetiva las condiciones de mejora en el control de los riesgos.</t>
    </r>
  </si>
  <si>
    <r>
      <t xml:space="preserve">SCI
</t>
    </r>
    <r>
      <rPr>
        <sz val="11"/>
        <color theme="1"/>
        <rFont val="Arial"/>
        <family val="2"/>
      </rPr>
      <t xml:space="preserve">Se reajusta la meta del indicador SCI I “CONTROVERSIAS RESULTANTES DE AUDITORIA” debido a que la meta establecida no es concordante con la fórmula planteada, por lo cual se plantea una meta del 20%. 
En cuanto al indicador SCI 4 “CUMPLIMIENTO DE ENTREGA DE INFORMES” se ajusta la medición a semestral debido a que permite la obtención de resultados más relevantes.
Se inactivan los indicadores SCI 2 “EFICACIA DE CAPACIDAD INSTALADA EN AUDITORIAS”, el SCI 3 “EFICACIA DE CAPACIDAD INSTALADA EN EL PROCESO” a causa de la sugerencia realizada por la auditoria en la auditoria de calidad de la vigencia 2019.
</t>
    </r>
    <r>
      <rPr>
        <b/>
        <sz val="11"/>
        <color theme="1"/>
        <rFont val="Arial"/>
        <family val="2"/>
      </rPr>
      <t xml:space="preserve">EAA
</t>
    </r>
    <r>
      <rPr>
        <sz val="11"/>
        <color theme="1"/>
        <rFont val="Arial"/>
        <family val="2"/>
      </rPr>
      <t>Se modifica la frecuencia del resultado del indicador "Planes de mejoramiento producto de la autoevaluación" a semestral.</t>
    </r>
  </si>
  <si>
    <t>NÚMERO</t>
  </si>
  <si>
    <t>PORCENTAJE</t>
  </si>
  <si>
    <r>
      <rPr>
        <b/>
        <sz val="11"/>
        <color theme="1"/>
        <rFont val="Arial"/>
        <family val="2"/>
      </rPr>
      <t xml:space="preserve">SEMESTRE I: </t>
    </r>
    <r>
      <rPr>
        <sz val="11"/>
        <color theme="1"/>
        <rFont val="Arial"/>
        <family val="2"/>
      </rPr>
      <t>En el I semestre de 2019 se llevaron a cabo 10 auditorias programadas de las cuales se recibieron controversias en los siguientes procesos: Bienes y Servicios, Juridica, Financiera y Bienestar universitario.
De un total de 34 hallazgos recibidos se aceptaron 7 teniendo en cuenta la naturaleza del proceso y la justificación presentada, la medición indica que estamos 1 punto por encima de la meta. No se tomaran medidas dado que se considera en el rango de la normalidad.
Dentro de las causas que se encuentran dentro de las controversias estan:
- Consecucion de las evidencias
- Personal con poca expereincia contestando la auditoria</t>
    </r>
  </si>
  <si>
    <r>
      <rPr>
        <b/>
        <sz val="11"/>
        <color theme="1"/>
        <rFont val="Arial"/>
        <family val="2"/>
      </rPr>
      <t>SEMESTRE I:</t>
    </r>
    <r>
      <rPr>
        <sz val="11"/>
        <color theme="1"/>
        <rFont val="Arial"/>
        <family val="2"/>
      </rPr>
      <t xml:space="preserve"> Para el I semestre del 2019 se generaron 10 informes de auditoria, de los cuales se entregaron a destiempo 2, informes de apoyo academico e informe del proceso juridico.
La meta interna para informes sin controversias es de 15 dias habiles y la meta interna para informes con controversias es de 20 dias habiles.
</t>
    </r>
  </si>
  <si>
    <r>
      <rPr>
        <b/>
        <sz val="11"/>
        <rFont val="Arial"/>
        <family val="2"/>
      </rPr>
      <t>SEMESTRE I:</t>
    </r>
    <r>
      <rPr>
        <sz val="11"/>
        <color theme="1"/>
        <rFont val="Arial"/>
        <family val="2"/>
      </rPr>
      <t xml:space="preserve"> Se abre oportunidad de mejora para el proceso.</t>
    </r>
  </si>
  <si>
    <r>
      <rPr>
        <b/>
        <sz val="11"/>
        <color theme="1"/>
        <rFont val="Arial"/>
        <family val="2"/>
      </rPr>
      <t xml:space="preserve">TRIMESTRE I. </t>
    </r>
    <r>
      <rPr>
        <sz val="11"/>
        <color theme="1"/>
        <rFont val="Arial"/>
        <family val="2"/>
      </rPr>
      <t xml:space="preserve">En comparación al primer trimestre del años 2018, el cual arrojo un porcentaje del 82%. Las observaciones dadas por la  alta  dirección tomo incremento del 15%. Mejorando el indicador y sobre pasando la meta ponderada para el primer trimestre de 2019 en un 2%.   </t>
    </r>
    <r>
      <rPr>
        <b/>
        <sz val="11"/>
        <color theme="1"/>
        <rFont val="Arial"/>
        <family val="2"/>
      </rPr>
      <t xml:space="preserve">  
TRIMESTREII.     </t>
    </r>
    <r>
      <rPr>
        <sz val="11"/>
        <color theme="1"/>
        <rFont val="Arial"/>
        <family val="2"/>
      </rPr>
      <t xml:space="preserve">                                                                                                                                                    En relacion con el primer trimestre se mantiene un buen promedio de pagos. Ayudnado a que el nivel de satisfaccion de nuestros ususarios se mantenga.                                                                           </t>
    </r>
    <r>
      <rPr>
        <b/>
        <sz val="11"/>
        <color theme="1"/>
        <rFont val="Arial"/>
        <family val="2"/>
      </rPr>
      <t xml:space="preserve">TRIMESTREIII.  </t>
    </r>
    <r>
      <rPr>
        <sz val="11"/>
        <color theme="1"/>
        <rFont val="Arial"/>
        <family val="2"/>
      </rPr>
      <t xml:space="preserve">                                                                                                                                                        El cese  de actividades administrativas en el perido de junio a julio, genero un estancamiento en la circulacion de cuentas en el area financiera, dado a que no se contaba con el suficiente personal para agilizar el porceso de pago y por tal motivo vemos un considerable deceso en el rendimiento del mismo. </t>
    </r>
  </si>
  <si>
    <r>
      <rPr>
        <b/>
        <sz val="11"/>
        <color theme="1"/>
        <rFont val="Arial"/>
        <family val="2"/>
      </rPr>
      <t xml:space="preserve">TRIMESTRE I. </t>
    </r>
    <r>
      <rPr>
        <sz val="11"/>
        <color theme="1"/>
        <rFont val="Arial"/>
        <family val="2"/>
      </rPr>
      <t xml:space="preserve">La dirección financiera en cabeza de la doctora Adriana Del Carmen Morales Funez, ha identificado la necesidad de apresurar el pago de las contratistas por OPS, agilizando los procesos dentro de las oficinas que pertenecen al área financiera.  disminuyendo la permanencia de las cuentas en cada dependencia antes de su pago. </t>
    </r>
    <r>
      <rPr>
        <b/>
        <sz val="11"/>
        <color theme="1"/>
        <rFont val="Arial"/>
        <family val="2"/>
      </rPr>
      <t xml:space="preserve">    
TRIMESTRE II.</t>
    </r>
    <r>
      <rPr>
        <sz val="11"/>
        <color theme="1"/>
        <rFont val="Arial"/>
        <family val="2"/>
      </rPr>
      <t xml:space="preserve">   La oficina de tesoreria en cabeza de la direccion financiera mantiene un buen rendimiento en la oportunidad de pago. Dando una informacion clara, precisa y veras. Que se puede constatar en plena seguridad, ademas de ello se pretende iniciar el proceso de digitalicacion del proceso.                                                                                                                              </t>
    </r>
    <r>
      <rPr>
        <b/>
        <sz val="11"/>
        <color theme="1"/>
        <rFont val="Arial"/>
        <family val="2"/>
      </rPr>
      <t>TRIMESTRE III.</t>
    </r>
    <r>
      <rPr>
        <sz val="11"/>
        <color theme="1"/>
        <rFont val="Arial"/>
        <family val="2"/>
      </rPr>
      <t xml:space="preserve">  Se sugiere tomar en consideracion para proximos periodos la continuidad del personal administrativo con el fin de agilizar los procesos y evitar bajo rendimiento como lo es en este caso. </t>
    </r>
  </si>
  <si>
    <r>
      <rPr>
        <b/>
        <sz val="11"/>
        <color theme="1"/>
        <rFont val="Arial"/>
        <family val="2"/>
      </rPr>
      <t xml:space="preserve">SEMESTRE I: </t>
    </r>
    <r>
      <rPr>
        <sz val="11"/>
        <color theme="1"/>
        <rFont val="Arial"/>
        <family val="2"/>
      </rPr>
      <t xml:space="preserve">Que el total de cartera al cierre de diciembre eran de $ 50.848.627 de los cuales se recaudaron $ 16.866.972 al 30 de junio del 2019, y a su vez para el 2019-1 se financio el monto de $ 197.656.350, para un total de $248.504.977, y al cierre de junio se había recaudado $ 166.679.750, para un cumplimiento del 74%.
Cabe anotar que la cartera del primer periodo académico del 2010 al primer periodo académico del 2017 sea entregada a la oficina de Jurídica, para entablar la respectiva demanda y dar así al inicio del cobro jurídico.
</t>
    </r>
  </si>
  <si>
    <r>
      <rPr>
        <b/>
        <sz val="9"/>
        <color theme="1"/>
        <rFont val="Arial"/>
        <family val="2"/>
      </rPr>
      <t>BIMESTRE I y II.</t>
    </r>
    <r>
      <rPr>
        <sz val="9"/>
        <color theme="1"/>
        <rFont val="Arial"/>
        <family val="2"/>
      </rPr>
      <t xml:space="preserve"> EL IVA cobrado en el mes de marzo corresponde al bimestre  I de 2019 
Lo recaudado en los meses de febrero y marzo corresponde  a los bimestres  V y VI de 2018.                              </t>
    </r>
    <r>
      <rPr>
        <b/>
        <sz val="9"/>
        <color theme="1"/>
        <rFont val="Arial"/>
        <family val="2"/>
      </rPr>
      <t>BIMESTRE  III.</t>
    </r>
    <r>
      <rPr>
        <sz val="9"/>
        <color theme="1"/>
        <rFont val="Arial"/>
        <family val="2"/>
      </rPr>
      <t xml:space="preserve">Según el decreto 1625/2016 en donde se rige la devolución del impuesto sobre las ventas a las instituciones estatales u oficiales de educación superior se ha efectuado el proceso para solicitar la devolución de IVA Del primer, segundo y tercer bimestre 2019. El primer bimestre el proceso se cumple en un 99.96% según se refleja mediante los soportes del radicado DI – 2019 – 2019-17 de fecha marzo 28 de 2019, resolución expedida por la Dian N° 628237 de fecha junio 05 de 2019 y consignación reflejada con fecha junio 07 de 2019.El segundo bimestre se efectuó el proceso con radicado DI – 2019 – 2019-31 de fecha mayo 30 de 2019, y a la fecha no se ha recibido la resolución expedida por la Dian por lo tanto no se refleja la consignación en la cuenta bancaria.      El tercer bimestre se efectuó el proceso con radicado DI – 2019 – 2019-042 de fecha julio 30 de 2019, se espera la resolución en un laxo de tiempo más o menos de 2 meses y medio que es el tiempo que demora la Dian para expedir la resolución y efectuar la consignación.                                                                                 </t>
    </r>
    <r>
      <rPr>
        <b/>
        <sz val="9"/>
        <color theme="1"/>
        <rFont val="Arial"/>
        <family val="2"/>
      </rPr>
      <t>BIMESTRE IIII</t>
    </r>
    <r>
      <rPr>
        <sz val="9"/>
        <color theme="1"/>
        <rFont val="Arial"/>
        <family val="2"/>
      </rPr>
      <t>.En esta medición la Universidad recibió  la devolución de IVA de los Bimestres V y VI de la vigencia 2018, y I y II Bimestre de la vigencia 2019.</t>
    </r>
  </si>
  <si>
    <r>
      <rPr>
        <b/>
        <sz val="11"/>
        <color theme="1"/>
        <rFont val="Arial"/>
        <family val="2"/>
      </rPr>
      <t xml:space="preserve">SEMESTRE I: </t>
    </r>
    <r>
      <rPr>
        <sz val="11"/>
        <color theme="1"/>
        <rFont val="Arial"/>
        <family val="2"/>
      </rPr>
      <t>Consolidación y Presentación oportuna de la información a la DIAN.</t>
    </r>
  </si>
  <si>
    <t>MES VI.VII.VIII. En la primera medición se estuvo un 9% por encima de la meta establecida, debido  a las medidas adoptados por el nuevo jefe  de contabilidad se ha venido presentando un índice de disminución en la tasa de devoluciones, motivo por el cual el indicado en sus 2 últimas mediciones se encuentra por dentro de la meta establecida.</t>
  </si>
  <si>
    <t>Se ha diseñado para las siguientes mediciones una planilla de registro para el control de cuentas devueltas que sera diligenciada por el personal encargado de recibir la devolución.</t>
  </si>
  <si>
    <r>
      <t xml:space="preserve">AAA
</t>
    </r>
    <r>
      <rPr>
        <sz val="11"/>
        <color theme="1"/>
        <rFont val="Arial"/>
        <family val="2"/>
      </rPr>
      <t>Se corrige los datos de la medición frente al primer semestre de 2019 del indicador "Mantenimiento a Elementos Educativos"</t>
    </r>
  </si>
  <si>
    <r>
      <rPr>
        <b/>
        <sz val="11"/>
        <color theme="1"/>
        <rFont val="Arial"/>
        <family val="2"/>
      </rPr>
      <t>AFI</t>
    </r>
    <r>
      <rPr>
        <sz val="11"/>
        <color theme="1"/>
        <rFont val="Arial"/>
        <family val="2"/>
      </rPr>
      <t xml:space="preserve">
Se corrige la medición del mes de abril ya que los datos reportados el tercer bimestre corresponde a la medición del junio de igual forma no se reporte la medición correspondiente al mes de abril de 2019.</t>
    </r>
  </si>
  <si>
    <t>Este indicador se crea para el segundo semestre de 2019. La medición se realizará en el mes de Diciembre</t>
  </si>
  <si>
    <t>No aplica</t>
  </si>
  <si>
    <t>Teniendo en cuenta la meta del indicador, la participación en los grupos de formacion y competencia tanto culturales y deportivos, se viene cumpliendo satisfactoriamente; arrojando un resultado superior a la meta establecida. Para el segundo semestre de 2019 se espera seguir con los buenos resultados con el propósito de seguir brindando espacios que permitan el intercambio de saberes culturales y deportivos a la comunidad en general.</t>
  </si>
  <si>
    <t>Se realizaron los encuentros de formación y competencia propuestos, los cuales fueron importantes para el proceso que vienen desarrollando quienes integran los grupos formativos y competitivos, se han fortalecido los procesos de convocatoria con el fin de obtener una buena participación y un comportamiento estable en las actividades  que se ofrecen desde la oficina  de Bienestar Universitario.</t>
  </si>
  <si>
    <t>Indicador creado para el IIPA 2019</t>
  </si>
  <si>
    <t>MBUr061</t>
  </si>
  <si>
    <r>
      <rPr>
        <b/>
        <sz val="10"/>
        <color theme="1"/>
        <rFont val="Arial"/>
        <family val="2"/>
      </rPr>
      <t>I TRIMESTRE:</t>
    </r>
    <r>
      <rPr>
        <sz val="10"/>
        <color theme="1"/>
        <rFont val="Arial"/>
        <family val="2"/>
      </rPr>
      <t xml:space="preserve">
Se realiza conteo de tomas físicas ejecutadas el cual fueron de 14 más 1 toma física reprogramada que es de la seccional Girardot y queda para inicio del próximo semestre, más una toma física extra de nutrición por validación de un equipo sobre 15 que fueron las tomas físicas programadas más la toma física extra de nutrición por validación de un equipo.
</t>
    </r>
    <r>
      <rPr>
        <b/>
        <sz val="10"/>
        <color theme="1"/>
        <rFont val="Arial"/>
        <family val="2"/>
      </rPr>
      <t xml:space="preserve">II TRIMESTRE: 
</t>
    </r>
    <r>
      <rPr>
        <sz val="10"/>
        <color theme="1"/>
        <rFont val="Arial"/>
        <family val="2"/>
      </rPr>
      <t xml:space="preserve">Se realiza conteo de tomas físicas ejecutadas el cual fueron de 15 más 1 toma física reprogramada de Control Interno que era del primer trimestre, más seis tomas físicas extras (por traslado de responsables de los inventarios entre oficinas)  con un total de 22 tomas físicas realizadas.
</t>
    </r>
    <r>
      <rPr>
        <b/>
        <sz val="10"/>
        <color theme="1"/>
        <rFont val="Arial"/>
        <family val="2"/>
      </rPr>
      <t xml:space="preserve">III TRIMESTRE: </t>
    </r>
    <r>
      <rPr>
        <sz val="10"/>
        <color theme="1"/>
        <rFont val="Arial"/>
        <family val="2"/>
      </rPr>
      <t xml:space="preserve">
Se programaron 39 tomas físicas, de las cuales se ejecutaron 37, no se realizó la toma física de la Unidad de Apoyo Académico ya que el día que esta se encontraba programa se realizo la visita de Pares Académicos la cual se encuentra para reprogramar para IV trimestre de 2019 y la otra es la de la Extensión de Soacha ya que no se ha podido realizar debido al transporte pero esta reprogramada para el día 16 de octubre del presente año.</t>
    </r>
  </si>
  <si>
    <r>
      <rPr>
        <b/>
        <sz val="10"/>
        <rFont val="Arial"/>
        <family val="2"/>
      </rPr>
      <t>I TRIMESTRE:</t>
    </r>
    <r>
      <rPr>
        <sz val="10"/>
        <rFont val="Arial"/>
        <family val="2"/>
      </rPr>
      <t xml:space="preserve">
Se sigue realizando las mismas acciones ya que contamos con un buen porcentaje de ejecución.
</t>
    </r>
    <r>
      <rPr>
        <b/>
        <sz val="10"/>
        <rFont val="Arial"/>
        <family val="2"/>
      </rPr>
      <t xml:space="preserve">II TRIMESTRE: 
</t>
    </r>
    <r>
      <rPr>
        <sz val="10"/>
        <rFont val="Arial"/>
        <family val="2"/>
      </rPr>
      <t>Teniendo en cuenta el principio de la planeación la oficina de almacén planteara la rigurosidad de no reprogramar las tomas físicas inicialmente planteadas en los cronogramas, con el fin de dar cumplimiento a lo establecido por parte de la oficina así como la responsabilidad de los encargados de cada inventario.</t>
    </r>
    <r>
      <rPr>
        <b/>
        <sz val="10"/>
        <rFont val="Arial"/>
        <family val="2"/>
      </rPr>
      <t xml:space="preserve">
III TRIMESTRE:
</t>
    </r>
    <r>
      <rPr>
        <sz val="10"/>
        <rFont val="Arial"/>
        <family val="2"/>
      </rPr>
      <t>A pesar de la efectiva planeación del Almacén en cuanto a las tomas físicas con cumplimiento del 95% de las mismas, eventualidades de las demás áreas correspondientes al 5% generan reprogramaciones obligatorias para esta dependencia, es así como el Almacén sigue realizando las mismas acciones ya que contamos con un buen porcentaje de ejecución.</t>
    </r>
  </si>
  <si>
    <r>
      <rPr>
        <b/>
        <sz val="10"/>
        <color theme="1"/>
        <rFont val="Arial"/>
        <family val="2"/>
      </rPr>
      <t>I TRIMESTRE:</t>
    </r>
    <r>
      <rPr>
        <sz val="10"/>
        <color theme="1"/>
        <rFont val="Arial"/>
        <family val="2"/>
      </rPr>
      <t xml:space="preserve">
El número de pedidos entregados menor o igual a 15 días es de 49 sobre un total de pedidos en el Trimestre que es de 59. Los 10 pedidos restantes fueron entregados en un periodo mayor a 15 días, debido a que fue necesario esperar la ejecución y entrega de materiales del contrato de papelería para poder suministrar los pedidos.
</t>
    </r>
    <r>
      <rPr>
        <b/>
        <sz val="10"/>
        <color theme="1"/>
        <rFont val="Arial"/>
        <family val="2"/>
      </rPr>
      <t xml:space="preserve">II TRIMESTRE: 
</t>
    </r>
    <r>
      <rPr>
        <sz val="10"/>
        <color theme="1"/>
        <rFont val="Arial"/>
        <family val="2"/>
      </rPr>
      <t xml:space="preserve">El número de pedidos entregados menor o igual a 15 días es de 31 sobre un total de pedidos en el Trimestre que es de 39. Los 8 pedidos restantes fueron entregados en un periodo mayor a 15 días, debido a tramites internos en la gestion del suministro.
</t>
    </r>
    <r>
      <rPr>
        <b/>
        <sz val="10"/>
        <color theme="1"/>
        <rFont val="Arial"/>
        <family val="2"/>
      </rPr>
      <t xml:space="preserve">III TRIMESTRE:
</t>
    </r>
    <r>
      <rPr>
        <sz val="10"/>
        <color theme="1"/>
        <rFont val="Arial"/>
        <family val="2"/>
      </rPr>
      <t>Se dio cumplimiento estricto a la entrega de pedidos dentro de los 15 dias establecidoa de acuerdo a los procedimientos institucional establecido para ello, por lo cual el 100% de cumplimiento se dio en la entrega de 58 pedidos.</t>
    </r>
  </si>
  <si>
    <r>
      <t xml:space="preserve">Se establece trabajar sobre una mejor planeacion para la adquisicion de suministro de papeleria y tintas y toner anualmente para evitar incumplir la atencion a la totalidad de solicitudes.
</t>
    </r>
    <r>
      <rPr>
        <b/>
        <sz val="10"/>
        <color theme="1"/>
        <rFont val="Arial"/>
        <family val="2"/>
      </rPr>
      <t xml:space="preserve">III TRIMESTRE:
</t>
    </r>
    <r>
      <rPr>
        <sz val="10"/>
        <color theme="1"/>
        <rFont val="Arial"/>
        <family val="2"/>
      </rPr>
      <t>Se mantienen la planeacion y estrategias para el cumplimiento del 100%</t>
    </r>
  </si>
  <si>
    <r>
      <rPr>
        <b/>
        <sz val="10"/>
        <color theme="1"/>
        <rFont val="Arial"/>
        <family val="2"/>
      </rPr>
      <t xml:space="preserve">I TRIMESTRE: </t>
    </r>
    <r>
      <rPr>
        <sz val="10"/>
        <color theme="1"/>
        <rFont val="Arial"/>
        <family val="2"/>
      </rPr>
      <t xml:space="preserve">
Una vez realizada la medición del indicador oportunidad de la compra, para el I trimestre de 2019, se obtuvo como resultado 86,95%;  arrojando que  de los 23 contratos efectuados en el trimestre, 20  estuvieron en tiempo de realización menor a 25 días.  La citada situación fue producto de la exigencia del cumplimiento de los tiempos establecidos en la Circular 007 del 13-07-2016 y la respuesta efectiva por las áreas solicitantes.  Con relación a los contratos que estuvieron fuera del rango, se precisa que los tiempos adicionales se presentaron por falta de claridad en especificaciones técnicas,  temas de exclusividad.
</t>
    </r>
    <r>
      <rPr>
        <b/>
        <sz val="10"/>
        <color theme="1"/>
        <rFont val="Arial"/>
        <family val="2"/>
      </rPr>
      <t xml:space="preserve">II TRIMESTRE: 
</t>
    </r>
    <r>
      <rPr>
        <sz val="10"/>
        <color theme="1"/>
        <rFont val="Arial"/>
        <family val="2"/>
      </rPr>
      <t xml:space="preserve">Una vez realizada la medición del indicador oportunidad de la compra, para el II trimestre de 2019, se obtuvo como resultado 56%; Lo anterior debido a que de 39 contratos, 17 no cumplieron los tiempos requeridos en razón a las siguientes causas: i) Demora por parte de los proveedores en aporte de documentos requeridos para suscribir las Ordenes Contractuales o Contratos. ii) Falta de claridad en las especificaciones técnicas y requerimientos del área técnica respecto de la necesidad. iii) Falta de claridad sobre el procedimiento a seguir respecto de evidenciar precios artificialmente bajos y precios del mercado. iv) Falta de claridad sobre el procedimiento a seguir respecto de los proveedores con exclusividad. v) Falta de claridad sobre el procedimiento a seguir respecto de la contratación de software.  
</t>
    </r>
    <r>
      <rPr>
        <b/>
        <sz val="10"/>
        <color theme="1"/>
        <rFont val="Arial"/>
        <family val="2"/>
      </rPr>
      <t>III TRIMESTRE:</t>
    </r>
    <r>
      <rPr>
        <sz val="10"/>
        <color theme="1"/>
        <rFont val="Arial"/>
        <family val="2"/>
      </rPr>
      <t xml:space="preserve">
Una vez realizada la medición del indicador oportunidad de la compra, para el III trimestre de 2019, se obtuvo como resultado 43%; Lo anterior debido a que de 72 contratos, 41 no cumplieron los tiempos requeridos en razón a las siguientes causas: 
1) La actualización del procedimiento generó impactos en la adaptación por parte el área técnica al momento de emitir conceptos técnico y económicos, ya que se requería subsanabilidad.
2) Procesos desiertos mas de 2 veces por no presentación de cotizaciones y por no cumplimiento a los requisitos solicitados.
3) Demora por parte de los proveedores en aportar documentos requeridos y en la suscripción de los contratos.
4) Prelación a los procesos de inmediata ejecución de la parte misional (programas socioeconómicos)  
5) Demora por parte del contratista en allegar las garantías para la ejecución del contrato.
6) Procesos en revisión por parte de la Secretaria General, debido a que sus fechas de inicio estaban programadas para meses posteriores al mes vigente.  
7) Demora en la proyección de la minuta por volumen de procesos. </t>
    </r>
  </si>
  <si>
    <r>
      <rPr>
        <b/>
        <sz val="10"/>
        <color theme="1"/>
        <rFont val="Arial"/>
        <family val="2"/>
      </rPr>
      <t>I TRIMESTRE:</t>
    </r>
    <r>
      <rPr>
        <sz val="10"/>
        <color theme="1"/>
        <rFont val="Arial"/>
        <family val="2"/>
      </rPr>
      <t xml:space="preserve"> N/A
</t>
    </r>
    <r>
      <rPr>
        <b/>
        <sz val="10"/>
        <color theme="1"/>
        <rFont val="Arial"/>
        <family val="2"/>
      </rPr>
      <t xml:space="preserve">II TRIMESTRE: </t>
    </r>
    <r>
      <rPr>
        <sz val="10"/>
        <color theme="1"/>
        <rFont val="Arial"/>
        <family val="2"/>
      </rPr>
      <t xml:space="preserve">
Revisión y modificación  del procedimiento por parte de la Secretaria General, Dirección Jurídica, con el fin de optimizar los tiempos de la contratación Directa. 
</t>
    </r>
    <r>
      <rPr>
        <b/>
        <sz val="10"/>
        <color theme="1"/>
        <rFont val="Arial"/>
        <family val="2"/>
      </rPr>
      <t>III TRIMESTRE:</t>
    </r>
    <r>
      <rPr>
        <sz val="10"/>
        <color theme="1"/>
        <rFont val="Arial"/>
        <family val="2"/>
      </rPr>
      <t xml:space="preserve">
Modificación del formato para las órdenes contractuales, con el fin de proyectar la información necesaria y de manera mas rápida.
Establecer tiempos exactos para la entrega de documentos y suscripción de contratos, de lo contrario el proceso se asignará a la segunda oferta mas favorable. 
Revisión por parte de la Secretaria General, Dirección Jurídica y Oficina de Compras, con el fin de agilizar la legalización de los procesos. 
</t>
    </r>
  </si>
  <si>
    <r>
      <t xml:space="preserve">Por medio de los siguientes INSTRUMENTOS DE MEDICIÓN, la Universidad de Cundinamarca obtuvo los resultados para determinar la satisfacción de sus partes interesadas 2019: 
Encuesta Satisfacción Administrativos 73%
Encuesta Satisfacción Docentes 66%
Encuesta Satisfacción Estudiantes 63%
Encuesta Satisfacción Graduados 59%
Evaluación Docente 83%
Encuesta Apoyo Académico 83%
Encuesta Comunicaciones 77%
</t>
    </r>
    <r>
      <rPr>
        <b/>
        <sz val="11"/>
        <color theme="1"/>
        <rFont val="Arial"/>
        <family val="2"/>
      </rPr>
      <t>INDICADOR DE SATISFACCIÓN: 71%</t>
    </r>
    <r>
      <rPr>
        <sz val="11"/>
        <color theme="1"/>
        <rFont val="Arial"/>
        <family val="2"/>
      </rPr>
      <t xml:space="preserve">
Para el año 2019 el Índice compuesto de satisfacción al usuario - ICSU fue del 71%. En ese sentido, se evidencia que los usuarios de la Universidad de Cundinamarca cuentan con un nivel aceptable de satisfacción.  </t>
    </r>
  </si>
  <si>
    <t>Se espera establecer Mejoras en los siguientes aspectos: 
Espacios académicos, convocatoria docente, incentivos para administrativos y docentes para capacitación y formación, Comunicación y seguimiento a graduados.
Dentro de la calificación, incluir la importancia de contestar el teléfono
Verificar la información enviada a los peticionarios
Tener establecidos los términos de respuestas
La  importancia de realizar un buen análisis a las peticiones instauradas por la ciudadanía para poder dar una respuesta mas coherente
Publicar instructivos que faciliten el fácil acceso a los aplicativos
Establecer una herramienta conjunta de medición con la oficina de atención al ciudadano y la Dirección de autoevaluación, con el fin de presentar un dato que recoja todas las opiniones de las partes interesadas</t>
  </si>
  <si>
    <t>Contribuir al frente estrategico ORGANIZACIÓN UNIVERSITARIA DIGITAL realizando constante renovacion en los servicios de la plataforma institucional, apoyando a todos los procesos del modelo de operación digital de la universidad, imperando en una sistematizacion y digitalizacion de los tramites en la comunidad universitaria en general</t>
  </si>
  <si>
    <t>- Equipos de computo especializado
- Analistas de Sistemas 
- Desarrolladores de Software
- Administrador de Base de Datos
- Administrador de infraestructura de servidores
- Tester y/o Ingenieros en calidad de Software
- Licencias y soporte en las tecnologías utilizadas
- Mesa de ayuda
- Canal dedicado al ambiente de Desarrollo y Pruebas
- Ingenieros de implementación
- Capacitación constante en temas relacionados en Desarrollo de Software, Bases de Datos, Calidad de Software y Metodologías de Desarrollo de Software</t>
  </si>
  <si>
    <r>
      <rPr>
        <b/>
        <sz val="10"/>
        <color theme="1"/>
        <rFont val="Arial"/>
        <family val="2"/>
      </rPr>
      <t xml:space="preserve">I TRIMESTRE: </t>
    </r>
    <r>
      <rPr>
        <sz val="10"/>
        <color theme="1"/>
        <rFont val="Arial"/>
        <family val="2"/>
      </rPr>
      <t xml:space="preserve">
Para el inicio de la Vigencia 2019 en su primer trimestre se entregan desde la Dirección de Sistemas y Tecnología 5 Sistemas de Información, los cuales obedecen a las actas # 06, 07, 10, 13 y 15, De igual manera se encuentran asignados 7 desarrollo de software los cuales están en proceso de entrega 3, que por temas de divulgación no fueron entregados en sitio productivo.
</t>
    </r>
    <r>
      <rPr>
        <b/>
        <sz val="10"/>
        <color theme="1"/>
        <rFont val="Arial"/>
        <family val="2"/>
      </rPr>
      <t xml:space="preserve">II TRIMESTRE: 
</t>
    </r>
    <r>
      <rPr>
        <sz val="10"/>
        <color theme="1"/>
        <rFont val="Arial"/>
        <family val="2"/>
      </rPr>
      <t xml:space="preserve">Para el segundo trimestre del 2019, la Dirección de Sistemas y Tecnología desde su área de Sistemas de Información entrego 9 sistemas de información, los cuales podrían haber sido más, teniendo en cuenta que varios quedaron por entregar por los periodos contractuales de los desarrolladores de software y el periodo vacacional de las oficinas solicitantes para recibir los desarrollos de software realizados. 
Para el tercer trimestre este indicador podrá verse afectado por la ida de otro desarrollador de software, fenómeno que viene sucediendo cada vez mas seguido.
</t>
    </r>
    <r>
      <rPr>
        <b/>
        <sz val="10"/>
        <color theme="1"/>
        <rFont val="Arial"/>
        <family val="2"/>
      </rPr>
      <t>III TRIMESTRE</t>
    </r>
    <r>
      <rPr>
        <sz val="10"/>
        <color theme="1"/>
        <rFont val="Arial"/>
        <family val="2"/>
      </rPr>
      <t xml:space="preserve">
Para este trimestre se tiene mayores entregas de sistemas de información los cuales obedecen en su mayoría a necesidades pendientes en los anteriores trimestres, dejando por cumplido la meta y proyectando un cumplimiento satisfactorio de este indicador en este periodo 2019, A pesar que la ida de 2 desarrolladores de software vio afectado la dinámica del área de Sistemas de Información, se logro concertación entre el equipo y los usuarios para redistribuir cargas y así no ver reflejado impactos negativos en la meta a alcanzar.</t>
    </r>
  </si>
  <si>
    <r>
      <rPr>
        <b/>
        <sz val="10"/>
        <color theme="1"/>
        <rFont val="Arial"/>
        <family val="2"/>
      </rPr>
      <t xml:space="preserve">I TRIMESTRE: </t>
    </r>
    <r>
      <rPr>
        <sz val="10"/>
        <color theme="1"/>
        <rFont val="Arial"/>
        <family val="2"/>
      </rPr>
      <t xml:space="preserve">
Para las entregas de los sistemas de información, se harán bajo acta una vez culminado el desarrollo de software así no este en sitio productivo. Teniendo en cuenta esta premisa para el despliegue en sitio productivo se notificara vía correo al área solicitante una vez culminen su proceso de divulgación y hagan su solicitud de asignación de roles a los diferentes usuarios. Con esto se espera aumentar el numero de entregas por trimestre y así llegar a cumplir las metas estipuladas.
</t>
    </r>
    <r>
      <rPr>
        <b/>
        <sz val="10"/>
        <color theme="1"/>
        <rFont val="Arial"/>
        <family val="2"/>
      </rPr>
      <t xml:space="preserve">II TRIMESTRE: 
</t>
    </r>
    <r>
      <rPr>
        <sz val="10"/>
        <color theme="1"/>
        <rFont val="Arial"/>
        <family val="2"/>
      </rPr>
      <t>Para el tercer trimestre se incluirán los software faltantes de entregar, y se distribuirá los sistemas de información del desarrollador que se retiro a los desarrolladores actuales para brindar soporte oportuno.</t>
    </r>
    <r>
      <rPr>
        <b/>
        <sz val="10"/>
        <color theme="1"/>
        <rFont val="Arial"/>
        <family val="2"/>
      </rPr>
      <t xml:space="preserve">
III TRIMESTRE</t>
    </r>
    <r>
      <rPr>
        <sz val="10"/>
        <color theme="1"/>
        <rFont val="Arial"/>
        <family val="2"/>
      </rPr>
      <t xml:space="preserve">
Para el cierre de la vigencia en el cuarto trimestre ya se tiene asignados los desarrollos de software pendientes a cada uno de los desarrolladores, y se especificaron las cargas del soporte para direccionar el area de Sistemas de Informacion a una estrategia de soporte oportuno por medio de una recepcion formal utilizando el correo electronico, vinculando a los usuarios que tienen problemas de uso de las aplicaciones a las oficinas administradoras de cada uno de los sistemas de informacion, y solo atendiendo los errores particulares de actualizacion normal de las tecnologias web utilizadas.</t>
    </r>
  </si>
  <si>
    <r>
      <rPr>
        <b/>
        <sz val="11"/>
        <color theme="1"/>
        <rFont val="Arial"/>
        <family val="2"/>
      </rPr>
      <t>I TRIMESTRE:</t>
    </r>
    <r>
      <rPr>
        <sz val="11"/>
        <color theme="1"/>
        <rFont val="Arial"/>
        <family val="2"/>
      </rPr>
      <t xml:space="preserve">
Hay que considerar que la totalidad de funcionarios de la Oficina de Calidad se termina de contratar a finales de Febrero, adicionalmente, en Enero se encontraban laborando únicamente los término fijo y en los procesos no hubo actividad administrativa al 100%. Debido a esto, no se logró la meta establecida para el Primer Trimestre.
Se espera para el segundo Trimestre, un aumento en la tasa de acompañamientos, debido a las auditorías internas y las preparaciones que se realizan en seccionales y extensiones, para recordar a la Comunidad Universitaria los factores establecidos dentro del Sistema de Gestión de la Calidad.
</t>
    </r>
    <r>
      <rPr>
        <b/>
        <sz val="11"/>
        <color theme="1"/>
        <rFont val="Arial"/>
        <family val="2"/>
      </rPr>
      <t xml:space="preserve">II TRIMESTRE: 
</t>
    </r>
    <r>
      <rPr>
        <sz val="11"/>
        <color theme="1"/>
        <rFont val="Arial"/>
        <family val="2"/>
      </rPr>
      <t xml:space="preserve">El indicador presenta un aumento considerable para el segundo Trimestre, debido a las jornadas de preparación (auditorías simuladas) y los acompañamientos que realizó la oficina de calidad a los procesos, seccionales y extensiones durante el desarrollo de las auditorías internas efectuadas durante los meses de mayo y junio, de igual manera se realizaron capacitaciones en distintos temas según las necesidades de los procesos.
</t>
    </r>
    <r>
      <rPr>
        <b/>
        <sz val="11"/>
        <color theme="1"/>
        <rFont val="Arial"/>
        <family val="2"/>
      </rPr>
      <t xml:space="preserve">III TRIMESTRE
</t>
    </r>
    <r>
      <rPr>
        <sz val="11"/>
        <color theme="1"/>
        <rFont val="Arial"/>
        <family val="2"/>
      </rPr>
      <t xml:space="preserve">El indicador presenta un comportamiento estable para el tercer Trimestre, debido a los acompañamientos realizados por la oficina de Calidad para establecer planes de mejoramiento producto de auditoría interna con los procesos, actualización de matriz de riesgos y oportunidades, gestión del cambio y optimización y modelado de procesos en sede, seccionales y extensiones. </t>
    </r>
    <r>
      <rPr>
        <b/>
        <sz val="11"/>
        <color theme="1"/>
        <rFont val="Arial"/>
        <family val="2"/>
      </rPr>
      <t xml:space="preserve">
</t>
    </r>
  </si>
  <si>
    <r>
      <rPr>
        <b/>
        <sz val="11"/>
        <color theme="1"/>
        <rFont val="Arial"/>
        <family val="2"/>
      </rPr>
      <t>I TRIMESTRE:</t>
    </r>
    <r>
      <rPr>
        <sz val="11"/>
        <color theme="1"/>
        <rFont val="Arial"/>
        <family val="2"/>
      </rPr>
      <t xml:space="preserve">
Seguimiento a las actividades y acompañamientos a través de las actas que se realizan durante la vigencia en la Oficina de Calidad.
</t>
    </r>
    <r>
      <rPr>
        <b/>
        <sz val="11"/>
        <color theme="1"/>
        <rFont val="Arial"/>
        <family val="2"/>
      </rPr>
      <t xml:space="preserve">II TRIMESTRE:
</t>
    </r>
    <r>
      <rPr>
        <sz val="11"/>
        <color theme="1"/>
        <rFont val="Arial"/>
        <family val="2"/>
      </rPr>
      <t xml:space="preserve">No aplica
</t>
    </r>
    <r>
      <rPr>
        <b/>
        <sz val="11"/>
        <color theme="1"/>
        <rFont val="Arial"/>
        <family val="2"/>
      </rPr>
      <t>II TRIMESTRE:</t>
    </r>
    <r>
      <rPr>
        <sz val="11"/>
        <color theme="1"/>
        <rFont val="Arial"/>
        <family val="2"/>
      </rPr>
      <t xml:space="preserve">
No aplica</t>
    </r>
  </si>
  <si>
    <r>
      <rPr>
        <b/>
        <sz val="11"/>
        <color theme="1"/>
        <rFont val="Arial"/>
        <family val="2"/>
      </rPr>
      <t xml:space="preserve">I TRIMESTRE: </t>
    </r>
    <r>
      <rPr>
        <sz val="11"/>
        <color theme="1"/>
        <rFont val="Arial"/>
        <family val="2"/>
      </rPr>
      <t xml:space="preserve">
No Aplica
</t>
    </r>
    <r>
      <rPr>
        <b/>
        <sz val="11"/>
        <color theme="1"/>
        <rFont val="Arial"/>
        <family val="2"/>
      </rPr>
      <t xml:space="preserve">II TRIMESTRE: 
</t>
    </r>
    <r>
      <rPr>
        <sz val="11"/>
        <color theme="1"/>
        <rFont val="Arial"/>
        <family val="2"/>
      </rPr>
      <t xml:space="preserve">No Aplica
</t>
    </r>
    <r>
      <rPr>
        <b/>
        <sz val="11"/>
        <color theme="1"/>
        <rFont val="Arial"/>
        <family val="2"/>
      </rPr>
      <t xml:space="preserve">III TRIMESTRE: 
</t>
    </r>
    <r>
      <rPr>
        <sz val="11"/>
        <color theme="1"/>
        <rFont val="Arial"/>
        <family val="2"/>
      </rPr>
      <t>No Aplica</t>
    </r>
  </si>
  <si>
    <r>
      <rPr>
        <b/>
        <sz val="11"/>
        <color theme="1"/>
        <rFont val="Arial"/>
        <family val="2"/>
      </rPr>
      <t xml:space="preserve">I TRIMESTRE: </t>
    </r>
    <r>
      <rPr>
        <sz val="11"/>
        <color theme="1"/>
        <rFont val="Arial"/>
        <family val="2"/>
      </rPr>
      <t xml:space="preserve">
Se han venido desarrollando las actividades en la oficina de calidad para el primer Trimestre de 2019, entre las cuales se destacan 20 actividades terminadas, 44 en proceso y 29 planificadas sin avance para la Oficina de Calidad.
Se espera continuar con el cumplimiento de las actividades para el siguiente trimestre, teniendo en cuenta que se avecinan auditorias internas a la Universidad de Cundinamarca.
</t>
    </r>
    <r>
      <rPr>
        <b/>
        <sz val="11"/>
        <color theme="1"/>
        <rFont val="Arial"/>
        <family val="2"/>
      </rPr>
      <t>II TRIMESTRE:</t>
    </r>
    <r>
      <rPr>
        <sz val="11"/>
        <color theme="1"/>
        <rFont val="Arial"/>
        <family val="2"/>
      </rPr>
      <t xml:space="preserve">
Durante la vigencia 2019, dando cumplimiento a las actividades de mantenimiento del sistema de Gestión de la Calidad se evidencia un avance satisfactorio teniendo en cuenta que se realizó la auditoría interna como preparación y diagnóstico para la auditoría de Icontec, la cual se encuentra programada para el mes de septiembre.
De igual manera la planeación y ejecución de actividades cierra en un 97% de cumplimiento, demostrando el compromiso del equipo de trabajo de la Oficina de Calidad. 
</t>
    </r>
    <r>
      <rPr>
        <b/>
        <sz val="11"/>
        <color theme="1"/>
        <rFont val="Arial"/>
        <family val="2"/>
      </rPr>
      <t xml:space="preserve">III TRIMESTRE:
</t>
    </r>
    <r>
      <rPr>
        <sz val="11"/>
        <color theme="1"/>
        <rFont val="Arial"/>
        <family val="2"/>
      </rPr>
      <t xml:space="preserve">Para el tercer trimestre, la oficina de calidad empezó a trabajar con la Dirección de Control Interno y los procesos, en la elaboración de los planes de mejoramiento producto de la auditoría interna realizada a inicios del mes de Junio. Así mismo, se continúa con el acompañamiento a los procesos involucrados en No Conformidades de Icontec 2018 y actividades de actualización de numerales de la norma. Se van proyectando las actividades conforme a lo esperado. </t>
    </r>
  </si>
  <si>
    <t>Recursos Humanos, Tecnológicos, 
Correo electrónico,         Herramientas de ofimática,
PC,
Material de oficina</t>
  </si>
  <si>
    <t>Recurso humano,
Recursos informáticos, 
Información documentada,
Infraestructura física</t>
  </si>
  <si>
    <r>
      <rPr>
        <b/>
        <sz val="11"/>
        <color theme="1"/>
        <rFont val="Arial"/>
        <family val="2"/>
      </rPr>
      <t>MBU</t>
    </r>
    <r>
      <rPr>
        <sz val="11"/>
        <color theme="1"/>
        <rFont val="Arial"/>
        <family val="2"/>
      </rPr>
      <t xml:space="preserve">
Se eliminan los indicadores “Cumplimiento en programas socioeconómicos (Restaurante, Plan hogar, exoneración de matrículas), Cobertura en espacios artísticos, culturales y musicales, Cobertura en espacios para la Salud mental y física, Cobertura en espacios para actividades deportivas, recreativas y del tiempo libre” del Proceso Bienestar Universitario porque se están midiendo con el Plan de Acción.
Se crea el indicador "Aumento de la participación en los grupos culturales y deportivos", con el fin de comparar la capacidad de convocatoria de Bienestar Universitario para el desarrollo de sus grupos culturales y deportivos.</t>
    </r>
  </si>
  <si>
    <r>
      <rPr>
        <b/>
        <sz val="11"/>
        <color theme="1"/>
        <rFont val="Arial"/>
        <family val="2"/>
      </rPr>
      <t>SCD</t>
    </r>
    <r>
      <rPr>
        <sz val="11"/>
        <color theme="1"/>
        <rFont val="Arial"/>
        <family val="2"/>
      </rPr>
      <t xml:space="preserve">
Se agrega el indicador "Término para evaluar quejas e informes" para la vigencia 2019.
</t>
    </r>
    <r>
      <rPr>
        <b/>
        <sz val="11"/>
        <color theme="1"/>
        <rFont val="Arial"/>
        <family val="2"/>
      </rPr>
      <t>EPR</t>
    </r>
    <r>
      <rPr>
        <sz val="11"/>
        <color theme="1"/>
        <rFont val="Arial"/>
        <family val="2"/>
      </rPr>
      <t xml:space="preserve">
Se eliminó el indicador "Eficacia de los convenios" y se agregan los indicadores "Evaluación del No. De actividades desarrolladas de los contratos suscritos" y "Evaluación del No. De alianzas estratégicas mediante convenios empresariales"</t>
    </r>
  </si>
  <si>
    <r>
      <t xml:space="preserve">MBU
</t>
    </r>
    <r>
      <rPr>
        <sz val="11"/>
        <color theme="1"/>
        <rFont val="Arial"/>
        <family val="2"/>
      </rPr>
      <t>Se crea el indicador "Mejoramiento de la calidad de vida" como un indicador que busca determinar si los acompañamientos multidisciplinarios que se realizan al interior del proceso, contribuyen a mejorar la calidad de vida de la Comunidad Universitaria</t>
    </r>
  </si>
  <si>
    <r>
      <t xml:space="preserve">MCT
</t>
    </r>
    <r>
      <rPr>
        <sz val="11"/>
        <color theme="1"/>
        <rFont val="Arial"/>
        <family val="2"/>
      </rPr>
      <t>Se corrigen los datos de la medición del indicador obras artísticas debido a que la medición reportada a corte de junio no era la información real.</t>
    </r>
  </si>
  <si>
    <t>1- (# de participantes en el semestre actual * 100) / # de participantes en el semestre anterior</t>
  </si>
  <si>
    <t>CONTROL DE CAMBIOS</t>
  </si>
  <si>
    <r>
      <rPr>
        <b/>
        <sz val="11"/>
        <color theme="1"/>
        <rFont val="Arial"/>
        <family val="2"/>
      </rPr>
      <t xml:space="preserve">I TRIMESTRE: </t>
    </r>
    <r>
      <rPr>
        <sz val="11"/>
        <color theme="1"/>
        <rFont val="Arial"/>
        <family val="2"/>
      </rPr>
      <t xml:space="preserve">AI trimestre de 2019 se presenta un acumulado dividido de la siguiente manera:
PM de contraloria:187 derivados de auditoria por ente de control
PM internos: 264 derivados de seguimientos, auditorias etc.
Para un acumulado total de 451 de los cuales a la fecha se han cerrado 306 para un total de 65%. De la Contraloría se han cerrado 111.
El indicador está por debajo de la meta para lo cual se formula una acción en el Comité SAC de proponer la función de control.
</t>
    </r>
    <r>
      <rPr>
        <b/>
        <sz val="11"/>
        <color theme="1"/>
        <rFont val="Arial"/>
        <family val="2"/>
      </rPr>
      <t xml:space="preserve">II TRIMESTRE: </t>
    </r>
    <r>
      <rPr>
        <sz val="11"/>
        <color theme="1"/>
        <rFont val="Arial"/>
        <family val="2"/>
      </rPr>
      <t xml:space="preserve">Para segundo trimestre de 2019, se presenta el siguiente comportamiento teniendo en cuenta que mas del 80% de las auditorias se desarrollaron en el I semestre lo cual incrementó los planes de mejoramiento. Del mes de enero a junio se llevaron a cabo 9 auditorias de control interno, (1)auditoria de contraloria y (1)auditoria de calidad con visita al 100% de los procesos, seccionales y extensiones.
Para el II semestre el enfoque de las auditorias faltantes será hacia los seguimeintos a los planes de mejoramiento.
</t>
    </r>
    <r>
      <rPr>
        <b/>
        <sz val="11"/>
        <color theme="1"/>
        <rFont val="Arial"/>
        <family val="2"/>
      </rPr>
      <t>III TRIMESTRE:</t>
    </r>
    <r>
      <rPr>
        <sz val="11"/>
        <color theme="1"/>
        <rFont val="Arial"/>
        <family val="2"/>
      </rPr>
      <t xml:space="preserve"> De la medición realizada al indicador denominado "Nivel de mejoramiento" en el tercer trimestre de la presente vigencia se analiza que se han cerrado un total de 14 planes de mejoramiento, lo cual muestra un avance significativo con respecto a la medición del trimestre comprendido entre marzo a junio en el cual solo se cerraron 6 planes, mostrando los esfuerzos realizados por el equipo de control interno. también cabe aclarar que como resultado de las actividades realizadas durante el trimestre sometido a medición se generaron 26 planes de mejoramiento en pro de la mejora y subsanamiento de las falencias de los procesos de la Universidad de Cundinamarca en su sede, seccionales y extensiones.
Para dar claridad al punto se deja como referencia los planes cerrados durante el trimestre comprendido entre Julio y Septiembre:
N° PLAN         AREA                                                                FECHA DE INICIO     FECHA DE CIERRE
258          OFICINA DE ADMISIONES Y REGISTRO                     18/07/2016          26/08/2019
323          DIRECCION DE PROYECTOS ESPECIALEs                 02/08/2017         11/07/2019                                                                                                               
367          OFICINA DE CALIDAD                                                       02/11/2017         23/08/2019
378          DIRECCION CONTROL INTERNO                                    07/11/2017        10/07/2019
381          OFICINA DE COMPRAS                                                     14/11/2017        06/08/2019
387         RECURSOS FISICOS Y SERVICIOS GENERALES          23/11/2017       06/08/2019
402         DIRECCION CONTROL INTERNO                                      30/01/2018       10/07/2019
406         DIRECCION DE BIENES Y SERVICIOS                              30/01/2018       14/08/2019
415        UNIDAD DE APOYO ACADEMICO                                     15/05/2018         01/08/2019
434         DIRECCION DE BIENESTAR UNIVERSITARIO                23/07/2018        04/09/2019
433          DIRECCION DE BIENES Y SERVICIOS                            23/07/2018        06/08/2019
455         OFICINA DE ADMISIONES Y REGISTRO                         11/09/2018         26/08/2019
467        DIRECCION DE BIENES Y SERVICIOS                            07/02/2019          06/08/2019
468         DIRECCION DE PLANEACION INSTITUCIONAL            07/02/2019          09/08/2019
</t>
    </r>
  </si>
  <si>
    <r>
      <rPr>
        <b/>
        <sz val="11"/>
        <color theme="1"/>
        <rFont val="Arial"/>
        <family val="2"/>
      </rPr>
      <t>I TRIMESTRE:</t>
    </r>
    <r>
      <rPr>
        <sz val="11"/>
        <color theme="1"/>
        <rFont val="Arial"/>
        <family val="2"/>
      </rPr>
      <t xml:space="preserve">
Establecer resolución rectoral de "Función de control"
</t>
    </r>
    <r>
      <rPr>
        <b/>
        <sz val="11"/>
        <color theme="1"/>
        <rFont val="Arial"/>
        <family val="2"/>
      </rPr>
      <t xml:space="preserve">II TRIMESTRE: </t>
    </r>
    <r>
      <rPr>
        <sz val="11"/>
        <color theme="1"/>
        <rFont val="Arial"/>
        <family val="2"/>
      </rPr>
      <t xml:space="preserve">
Mayor seguimiento por parte de control interno a los planes internos
Concurso planes de mejoramiento
II semeste enfocado a seguimeinto de planes de mejoramiento</t>
    </r>
  </si>
  <si>
    <r>
      <rPr>
        <b/>
        <sz val="11"/>
        <color theme="1"/>
        <rFont val="Arial"/>
        <family val="2"/>
      </rPr>
      <t>I TRIMESTRE:</t>
    </r>
    <r>
      <rPr>
        <sz val="11"/>
        <color theme="1"/>
        <rFont val="Arial"/>
        <family val="2"/>
      </rPr>
      <t xml:space="preserve">
Para el primer trimestre de año 2019 no se han suscrito convenios y/o contratos, se espera en poder cumplir en los siguientes trimestres con la meta establecida para la vigencia 2019. 
</t>
    </r>
    <r>
      <rPr>
        <b/>
        <sz val="11"/>
        <color theme="1"/>
        <rFont val="Arial"/>
        <family val="2"/>
      </rPr>
      <t xml:space="preserve">II TRIMESTRE:
</t>
    </r>
    <r>
      <rPr>
        <sz val="11"/>
        <color theme="1"/>
        <rFont val="Arial"/>
        <family val="2"/>
      </rPr>
      <t xml:space="preserve">Según cronograma de actividades del Convenio de Cooperación Especial SE-CDCVI-104-2019, en el cual se contempla un total de 16 actividades, se ha dado cumplimiento al desarrollo de las 6 actividades establecidas durante el segundo trimestre del año en curso, del mismo modo se ha cumplido a cabalidad con el cronograma de actividades programado en el Convenio Interadministrativo No. SE-CVCDI-094 DE 2019, en el cual se tiene un total de 27 actividades, de las cuales se han desarrollado las 7 programadas en el trimestre objeto de estudio. 
 </t>
    </r>
    <r>
      <rPr>
        <b/>
        <sz val="11"/>
        <color theme="1"/>
        <rFont val="Arial"/>
        <family val="2"/>
      </rPr>
      <t xml:space="preserve">
III TRIMESTRE:
</t>
    </r>
    <r>
      <rPr>
        <sz val="11"/>
        <color theme="1"/>
        <rFont val="Arial"/>
        <family val="2"/>
      </rPr>
      <t>Según cronograma de actividades del Convenio de Cooperación Especial SE-CDCVI-104-2019, en el cual se contempla un total de 16 actividades, se ha dado cumplimiento al desarrollo de las 10 actividades establecidas durante el tercer trimestre del año en curso, del mismo modo se ha cumplido a cabalidad con el cronograma de actividades programado en el Convenio Interadministrativo No. SE-CVCDI-094 DE 2019, en el cual se tiene un total de 27 actividades, de las cuales se han desarrollado las 13 programadas para el trimestre.</t>
    </r>
  </si>
  <si>
    <r>
      <rPr>
        <b/>
        <sz val="11"/>
        <rFont val="Arial"/>
        <family val="2"/>
      </rPr>
      <t>I TRIMESTRE:</t>
    </r>
    <r>
      <rPr>
        <sz val="11"/>
        <rFont val="Arial"/>
        <family val="2"/>
      </rPr>
      <t xml:space="preserve">
Debido a que no se han suscrito convenios y/o contratos en el primer trimestre, se puede evidenciar que no se ha cumplido con los porcentajes del indicador establecido para el primer trimestre. 
</t>
    </r>
    <r>
      <rPr>
        <b/>
        <sz val="11"/>
        <rFont val="Arial"/>
        <family val="2"/>
      </rPr>
      <t xml:space="preserve">
II TRIMESTRE:
</t>
    </r>
    <r>
      <rPr>
        <sz val="11"/>
        <rFont val="Arial"/>
        <family val="2"/>
      </rPr>
      <t xml:space="preserve">En la suscripción de los Convenios se fijaron los cronogramas de actividades en los cuales podemos evidenciar que se está dando cumplimiento a las actividades dentro de las fechas establecidas.
</t>
    </r>
    <r>
      <rPr>
        <b/>
        <sz val="11"/>
        <rFont val="Arial"/>
        <family val="2"/>
      </rPr>
      <t>III TRIMESTRE:</t>
    </r>
    <r>
      <rPr>
        <sz val="11"/>
        <rFont val="Arial"/>
        <family val="2"/>
      </rPr>
      <t xml:space="preserve">
Durante el periodo se ha dado cumplimento a las actividades en las fechas establecidas en el cronograma.   </t>
    </r>
  </si>
  <si>
    <r>
      <rPr>
        <b/>
        <sz val="11"/>
        <color theme="1"/>
        <rFont val="Arial"/>
        <family val="2"/>
      </rPr>
      <t>I TRIMESTRE:</t>
    </r>
    <r>
      <rPr>
        <sz val="11"/>
        <color theme="1"/>
        <rFont val="Arial"/>
        <family val="2"/>
      </rPr>
      <t xml:space="preserve">
Para el primer trimestre de año 2019 no se han suscrito Convenios Empresariales, se espera en poder cumplir en los siguientes trimestres con la meta establecida para la vigencia 2019. 
</t>
    </r>
    <r>
      <rPr>
        <b/>
        <sz val="11"/>
        <color theme="1"/>
        <rFont val="Arial"/>
        <family val="2"/>
      </rPr>
      <t xml:space="preserve">II TRIMESTRE:
</t>
    </r>
    <r>
      <rPr>
        <sz val="11"/>
        <color theme="1"/>
        <rFont val="Arial"/>
        <family val="2"/>
      </rPr>
      <t xml:space="preserve">Para el segundo trimestre de año 2019 se han suscrito dos Convenios Empresariales dando cumplimiento a  la meta establecida para la vigencia 2019.
</t>
    </r>
    <r>
      <rPr>
        <b/>
        <sz val="11"/>
        <color theme="1"/>
        <rFont val="Arial"/>
        <family val="2"/>
      </rPr>
      <t>III TRIMESTRE:</t>
    </r>
    <r>
      <rPr>
        <sz val="11"/>
        <color theme="1"/>
        <rFont val="Arial"/>
        <family val="2"/>
      </rPr>
      <t xml:space="preserve">
En el tercer trimestre de año 2019 no se han suscrito Convenios Empresariales, cabe resaltar que en el segundo trimestre se dio cumplimiento a la meta establecida para la vigencia. </t>
    </r>
  </si>
  <si>
    <r>
      <rPr>
        <b/>
        <sz val="11"/>
        <rFont val="Arial"/>
        <family val="2"/>
      </rPr>
      <t>I TRIMESTRE:</t>
    </r>
    <r>
      <rPr>
        <sz val="11"/>
        <rFont val="Arial"/>
        <family val="2"/>
      </rPr>
      <t xml:space="preserve">
Debido a que no se han suscrito Convenios Empresariales en el primer trimestre, se puede evidenciar que no se cumplido con los porcentajes del indicador establecido para el primer trimestre.
</t>
    </r>
    <r>
      <rPr>
        <b/>
        <sz val="11"/>
        <rFont val="Arial"/>
        <family val="2"/>
      </rPr>
      <t xml:space="preserve">II TRIMESTRE:
</t>
    </r>
    <r>
      <rPr>
        <sz val="11"/>
        <rFont val="Arial"/>
        <family val="2"/>
      </rPr>
      <t xml:space="preserve">La Dirección de Proyectos Especiales y Relaciones Interinstitucionales aplicó a varios procesos de contratación para los cuales se obtuvo como resultado la suscripción a dos (2) de ellos, dando cumplimiento a la meta establecida. 
</t>
    </r>
    <r>
      <rPr>
        <b/>
        <sz val="11"/>
        <rFont val="Arial"/>
        <family val="2"/>
      </rPr>
      <t>III TRIMESTRE:</t>
    </r>
    <r>
      <rPr>
        <sz val="11"/>
        <rFont val="Arial"/>
        <family val="2"/>
      </rPr>
      <t xml:space="preserve">
En el tercer trimestre no se pudieron suscribir Convenios Empresariales, se presentaron propuestas con el fin de mejorar la gestión, pero hasta el momento no se logró firmar ninguna.  
</t>
    </r>
    <r>
      <rPr>
        <b/>
        <sz val="11"/>
        <rFont val="Arial"/>
        <family val="2"/>
      </rPr>
      <t xml:space="preserve">
</t>
    </r>
  </si>
  <si>
    <r>
      <rPr>
        <b/>
        <sz val="11"/>
        <color theme="1"/>
        <rFont val="Arial"/>
        <family val="2"/>
      </rPr>
      <t xml:space="preserve">I TRIMESTRE: </t>
    </r>
    <r>
      <rPr>
        <sz val="11"/>
        <color theme="1"/>
        <rFont val="Arial"/>
        <family val="2"/>
      </rPr>
      <t xml:space="preserve">
Se registran en la Matriz los datos de las quejas recibidas, tramitadas y evaluadas.
</t>
    </r>
    <r>
      <rPr>
        <b/>
        <sz val="11"/>
        <color theme="1"/>
        <rFont val="Arial"/>
        <family val="2"/>
      </rPr>
      <t>II TRIMESTRE</t>
    </r>
    <r>
      <rPr>
        <sz val="11"/>
        <color theme="1"/>
        <rFont val="Arial"/>
        <family val="2"/>
      </rPr>
      <t xml:space="preserve">
Se registran en la Matriz los datos de las quejas recibidas, tramitadas y evaluadas para efectos de registro y control.
Para alimentar el indicador y medir la gestión, se tiene en cuenta la fecha de recepción de la queja o informe, así como la fecha de evaluación y trámite por parte del asesor, con el fin de verificar la diferencia en días y saber si se está cumpliendo con el tiempo establecido para el trámite.
</t>
    </r>
    <r>
      <rPr>
        <b/>
        <sz val="11"/>
        <color theme="1"/>
        <rFont val="Arial"/>
        <family val="2"/>
      </rPr>
      <t>III TRIMESTRE</t>
    </r>
    <r>
      <rPr>
        <sz val="11"/>
        <color theme="1"/>
        <rFont val="Arial"/>
        <family val="2"/>
      </rPr>
      <t xml:space="preserve">
Se registran en la Matriz los datos de las quejas recibidas, tramitadas y evaluadas para efectos de registro y control.
Para alimentar el indicador y medir la gestión, se tiene en cuenta la fecha de recepción de la queja o informe, así como la fecha de evaluación y trámite por parte del asesor, con el fin de verificar la diferencia en días y saber si se está cumpliendo con el tiempo establecido para el trámite.
Para el registro y análisis datos, se tiene en cuenta lo establecido por la Dirección de Control Interno Disciplinario a través de la nueva circular No. 001 de 2019, en la cual se fija un plazo máximo de veinte (20) días calendario para la evaluación y trámite de las quejas e informes.
</t>
    </r>
  </si>
  <si>
    <r>
      <rPr>
        <b/>
        <sz val="11"/>
        <color theme="1"/>
        <rFont val="Arial"/>
        <family val="2"/>
      </rPr>
      <t xml:space="preserve">I TRIMESTRE: </t>
    </r>
    <r>
      <rPr>
        <sz val="11"/>
        <color theme="1"/>
        <rFont val="Arial"/>
        <family val="2"/>
      </rPr>
      <t xml:space="preserve">
Se realiza el conteo de los días de acuerdo a la Circular No. 001 de 2017, con el fin de verificar el cumplimiento de los tiempos establecidos para el tramite de las quejas e informes.
</t>
    </r>
    <r>
      <rPr>
        <b/>
        <sz val="11"/>
        <color theme="1"/>
        <rFont val="Arial"/>
        <family val="2"/>
      </rPr>
      <t xml:space="preserve">II TRIMESTRE: </t>
    </r>
    <r>
      <rPr>
        <sz val="11"/>
        <color theme="1"/>
        <rFont val="Arial"/>
        <family val="2"/>
      </rPr>
      <t xml:space="preserve">
Se realiza el conteo de los días de acuerdo a la Circular No. 001 de 2017, con el fin de verificar el cumplimiento de los tiempos establecidos para el trámite de las quejas e informes.
Una vez las quejas e informes han sido recibidas por el abogado asesor, se establece un plazo máximo de diez (10) días calendario para la respectiva evaluación y trámite.
</t>
    </r>
    <r>
      <rPr>
        <b/>
        <sz val="11"/>
        <color theme="1"/>
        <rFont val="Arial"/>
        <family val="2"/>
      </rPr>
      <t>III TRIMESTRE:</t>
    </r>
    <r>
      <rPr>
        <sz val="11"/>
        <color theme="1"/>
        <rFont val="Arial"/>
        <family val="2"/>
      </rPr>
      <t xml:space="preserve"> 
Se realiza el conteo de los días de acuerdo a la nueva circular No. 001 de 2019, con el fin de tramitar oportunamente las quejas e informes. 
Una vez las quejas han sido recibidas por la Dirección de Control Interno Disciplinario, se establece un plazo máximo de veinte (20) días calendario para su respectiva evaluación y trámite.
</t>
    </r>
  </si>
  <si>
    <r>
      <t xml:space="preserve">I SEMESTRE:
</t>
    </r>
    <r>
      <rPr>
        <sz val="11"/>
        <color theme="1"/>
        <rFont val="Arial"/>
        <family val="2"/>
      </rPr>
      <t>* Las obras artísticas se deben registrar ante la Dirección Nacional de Derechos de Autor, para este II Trimestre 2019 se ha registrado 1 obra artistica, las cual se relaciona a continuación: 
- Concierto en el IV Festival Internacional de Guitarra de la Universidad Sergio Arboleda.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</si>
</sst>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 #,##0.00_);_(&quot;$&quot;\ * \(#,##0.00\);_(&quot;$&quot;\ * &quot;-&quot;??_);_(@_)"/>
    <numFmt numFmtId="165" formatCode="_(* #,##0.00_);_(* \(#,##0.00\);_(* &quot;-&quot;??_);_(@_)"/>
    <numFmt numFmtId="166" formatCode="_-&quot;$&quot;\ * #,##0_-;\-&quot;$&quot;\ * #,##0_-;_-&quot;$&quot;\ * &quot;-&quot;_-;_-@_-"/>
    <numFmt numFmtId="167" formatCode="0.0%"/>
    <numFmt numFmtId="168" formatCode="_(* #,##0_);_(* \(#,##0\);_(* &quot;-&quot;??_);_(@_)"/>
    <numFmt numFmtId="169" formatCode="0.00000%"/>
    <numFmt numFmtId="170" formatCode="0.0"/>
    <numFmt numFmtId="171" formatCode="_(&quot;$&quot;\ * #,##0_);_(&quot;$&quot;\ * \(#,##0\);_(&quot;$&quot;\ * &quot;-&quot;??_);_(@_)"/>
  </numFmts>
  <fonts count="31"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9"/>
      <color theme="1"/>
      <name val="Arial"/>
      <family val="2"/>
    </font>
    <font>
      <b/>
      <sz val="11"/>
      <color theme="1"/>
      <name val="Arial"/>
      <family val="2"/>
    </font>
    <font>
      <u/>
      <sz val="11"/>
      <color theme="10"/>
      <name val="Calibri"/>
      <family val="2"/>
      <scheme val="minor"/>
    </font>
    <font>
      <sz val="11"/>
      <color theme="1"/>
      <name val="Arial"/>
      <family val="2"/>
    </font>
    <font>
      <b/>
      <sz val="10"/>
      <color theme="1"/>
      <name val="Arial"/>
      <family val="2"/>
    </font>
    <font>
      <b/>
      <sz val="11"/>
      <color theme="0"/>
      <name val="Arial"/>
      <family val="2"/>
    </font>
    <font>
      <b/>
      <sz val="9"/>
      <color theme="0"/>
      <name val="Arial"/>
      <family val="2"/>
    </font>
    <font>
      <b/>
      <sz val="11"/>
      <color rgb="FFFF0000"/>
      <name val="Arial"/>
      <family val="2"/>
    </font>
    <font>
      <b/>
      <sz val="11"/>
      <color rgb="FF0070C0"/>
      <name val="Arial"/>
      <family val="2"/>
    </font>
    <font>
      <b/>
      <sz val="10"/>
      <color theme="0"/>
      <name val="Arial"/>
      <family val="2"/>
    </font>
    <font>
      <b/>
      <sz val="11"/>
      <color rgb="FF0F3D38"/>
      <name val="Arial"/>
      <family val="2"/>
    </font>
    <font>
      <sz val="11"/>
      <color theme="0"/>
      <name val="Arial"/>
      <family val="2"/>
    </font>
    <font>
      <b/>
      <sz val="11"/>
      <name val="Arial"/>
      <family val="2"/>
    </font>
    <font>
      <sz val="11"/>
      <name val="Arial"/>
      <family val="2"/>
    </font>
    <font>
      <sz val="11"/>
      <color rgb="FF0F3D38"/>
      <name val="Arial"/>
      <family val="2"/>
    </font>
    <font>
      <b/>
      <sz val="14"/>
      <color theme="0"/>
      <name val="Arial"/>
      <family val="2"/>
    </font>
    <font>
      <i/>
      <sz val="11"/>
      <name val="Arial"/>
      <family val="2"/>
    </font>
    <font>
      <sz val="11"/>
      <color rgb="FFFF0000"/>
      <name val="Arial"/>
      <family val="2"/>
    </font>
    <font>
      <sz val="9"/>
      <color theme="1"/>
      <name val="Arial"/>
      <family val="2"/>
    </font>
    <font>
      <sz val="10"/>
      <color theme="1"/>
      <name val="Arial"/>
      <family val="2"/>
    </font>
    <font>
      <b/>
      <sz val="11"/>
      <color theme="1" tint="0.499984740745262"/>
      <name val="Arial"/>
      <family val="2"/>
    </font>
    <font>
      <b/>
      <i/>
      <u/>
      <sz val="11"/>
      <color theme="1"/>
      <name val="Arial"/>
      <family val="2"/>
    </font>
    <font>
      <sz val="12"/>
      <color rgb="FFFF0000"/>
      <name val="Arial"/>
      <family val="2"/>
    </font>
    <font>
      <b/>
      <u/>
      <sz val="11"/>
      <color theme="1"/>
      <name val="Arial"/>
      <family val="2"/>
    </font>
    <font>
      <sz val="8"/>
      <color rgb="FF000000"/>
      <name val="Segoe UI"/>
      <family val="2"/>
    </font>
    <font>
      <sz val="10"/>
      <name val="Arial"/>
      <family val="2"/>
    </font>
    <font>
      <b/>
      <sz val="1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F3D38"/>
        <bgColor indexed="64"/>
      </patternFill>
    </fill>
    <fill>
      <patternFill patternType="solid">
        <fgColor rgb="FF4B514E"/>
        <bgColor indexed="64"/>
      </patternFill>
    </fill>
    <fill>
      <patternFill patternType="solid">
        <fgColor rgb="FFEDE394"/>
        <bgColor indexed="64"/>
      </patternFill>
    </fill>
    <fill>
      <patternFill patternType="solid">
        <fgColor rgb="FFD9D9D9"/>
        <bgColor indexed="64"/>
      </patternFill>
    </fill>
    <fill>
      <patternFill patternType="solid">
        <fgColor rgb="FFD5CA3D"/>
        <bgColor indexed="64"/>
      </patternFill>
    </fill>
  </fills>
  <borders count="30">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4B514E"/>
      </left>
      <right/>
      <top style="thin">
        <color rgb="FF4B514E"/>
      </top>
      <bottom/>
      <diagonal/>
    </border>
    <border>
      <left/>
      <right style="thin">
        <color rgb="FF4B514E"/>
      </right>
      <top style="thin">
        <color rgb="FF4B514E"/>
      </top>
      <bottom/>
      <diagonal/>
    </border>
    <border>
      <left style="thin">
        <color rgb="FF4B514E"/>
      </left>
      <right/>
      <top/>
      <bottom/>
      <diagonal/>
    </border>
    <border>
      <left/>
      <right style="thin">
        <color rgb="FF4B514E"/>
      </right>
      <top/>
      <bottom/>
      <diagonal/>
    </border>
    <border>
      <left style="thin">
        <color rgb="FF4B514E"/>
      </left>
      <right/>
      <top/>
      <bottom style="thin">
        <color rgb="FF4B514E"/>
      </bottom>
      <diagonal/>
    </border>
    <border>
      <left/>
      <right style="thin">
        <color rgb="FF4B514E"/>
      </right>
      <top/>
      <bottom style="thin">
        <color rgb="FF4B514E"/>
      </bottom>
      <diagonal/>
    </border>
    <border>
      <left/>
      <right/>
      <top style="thin">
        <color rgb="FF4B514E"/>
      </top>
      <bottom style="thin">
        <color rgb="FF4B514E"/>
      </bottom>
      <diagonal/>
    </border>
    <border>
      <left/>
      <right/>
      <top style="thin">
        <color rgb="FF4B514E"/>
      </top>
      <bottom/>
      <diagonal/>
    </border>
    <border>
      <left/>
      <right/>
      <top/>
      <bottom style="thin">
        <color rgb="FF4B514E"/>
      </bottom>
      <diagonal/>
    </border>
    <border>
      <left style="thin">
        <color rgb="FF4B514E"/>
      </left>
      <right style="thin">
        <color rgb="FF4B514E"/>
      </right>
      <top/>
      <bottom style="thin">
        <color rgb="FF4B514E"/>
      </bottom>
      <diagonal/>
    </border>
    <border>
      <left style="thin">
        <color rgb="FF4B514E"/>
      </left>
      <right style="thin">
        <color rgb="FF4B514E"/>
      </right>
      <top style="thin">
        <color rgb="FF4B514E"/>
      </top>
      <bottom/>
      <diagonal/>
    </border>
    <border>
      <left style="thin">
        <color rgb="FF4B514E"/>
      </left>
      <right style="thin">
        <color rgb="FF4B514E"/>
      </right>
      <top/>
      <bottom/>
      <diagonal/>
    </border>
    <border>
      <left style="thin">
        <color indexed="64"/>
      </left>
      <right style="thin">
        <color indexed="64"/>
      </right>
      <top style="thin">
        <color indexed="64"/>
      </top>
      <bottom style="thin">
        <color indexed="64"/>
      </bottom>
      <diagonal/>
    </border>
    <border>
      <left style="thin">
        <color rgb="FF4B514E"/>
      </left>
      <right/>
      <top/>
      <bottom style="thin">
        <color indexed="64"/>
      </bottom>
      <diagonal/>
    </border>
    <border>
      <left/>
      <right/>
      <top/>
      <bottom style="thin">
        <color indexed="64"/>
      </bottom>
      <diagonal/>
    </border>
    <border>
      <left/>
      <right style="thin">
        <color rgb="FF4B514E"/>
      </right>
      <top/>
      <bottom style="thin">
        <color indexed="64"/>
      </bottom>
      <diagonal/>
    </border>
    <border>
      <left style="thin">
        <color indexed="64"/>
      </left>
      <right style="thin">
        <color indexed="64"/>
      </right>
      <top style="thin">
        <color indexed="64"/>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cellStyleXfs>
  <cellXfs count="456">
    <xf numFmtId="0" fontId="0" fillId="0" borderId="0" xfId="0"/>
    <xf numFmtId="0" fontId="7" fillId="2" borderId="0" xfId="0" applyFont="1" applyFill="1" applyProtection="1"/>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7" fillId="7" borderId="0" xfId="0" applyFont="1" applyFill="1" applyProtection="1"/>
    <xf numFmtId="0" fontId="5" fillId="2" borderId="0"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7" fillId="3" borderId="0" xfId="0" applyFont="1" applyFill="1" applyProtection="1"/>
    <xf numFmtId="0" fontId="7" fillId="7" borderId="0" xfId="0" applyFont="1" applyFill="1" applyAlignment="1" applyProtection="1">
      <alignment vertical="center"/>
    </xf>
    <xf numFmtId="14" fontId="19" fillId="4" borderId="1" xfId="0" applyNumberFormat="1"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horizontal="justify"/>
    </xf>
    <xf numFmtId="0" fontId="7" fillId="0" borderId="1" xfId="0" applyFont="1" applyFill="1" applyBorder="1" applyAlignment="1" applyProtection="1">
      <alignment horizontal="center" vertical="center"/>
    </xf>
    <xf numFmtId="0" fontId="7" fillId="2" borderId="1" xfId="0" applyFont="1" applyFill="1" applyBorder="1" applyAlignment="1" applyProtection="1">
      <alignment horizontal="justify" vertical="center" wrapText="1"/>
    </xf>
    <xf numFmtId="0" fontId="7" fillId="0" borderId="14" xfId="0" applyFont="1" applyFill="1" applyBorder="1" applyAlignment="1" applyProtection="1">
      <alignment horizontal="justify"/>
    </xf>
    <xf numFmtId="0" fontId="7" fillId="0" borderId="21" xfId="0" applyFont="1" applyFill="1" applyBorder="1" applyAlignment="1" applyProtection="1">
      <alignment horizontal="justify" wrapText="1"/>
    </xf>
    <xf numFmtId="0" fontId="5" fillId="0" borderId="22" xfId="0" applyFont="1" applyFill="1" applyBorder="1" applyAlignment="1" applyProtection="1">
      <alignment horizontal="justify" wrapText="1"/>
    </xf>
    <xf numFmtId="0" fontId="7" fillId="0" borderId="22" xfId="0" applyFont="1" applyFill="1" applyBorder="1" applyAlignment="1" applyProtection="1">
      <alignment horizontal="justify" wrapText="1"/>
    </xf>
    <xf numFmtId="0" fontId="17" fillId="0" borderId="22" xfId="0" applyFont="1" applyFill="1" applyBorder="1" applyAlignment="1" applyProtection="1">
      <alignment horizontal="justify" wrapText="1"/>
    </xf>
    <xf numFmtId="0" fontId="5" fillId="0" borderId="20" xfId="0" applyFont="1" applyFill="1" applyBorder="1" applyAlignment="1" applyProtection="1">
      <alignment horizontal="justify" wrapText="1"/>
    </xf>
    <xf numFmtId="0" fontId="5" fillId="0" borderId="23" xfId="0" applyFont="1" applyFill="1" applyBorder="1" applyAlignment="1" applyProtection="1">
      <alignment horizontal="justify" wrapText="1"/>
    </xf>
    <xf numFmtId="0" fontId="5" fillId="0" borderId="29" xfId="0" applyFont="1" applyFill="1" applyBorder="1" applyAlignment="1" applyProtection="1">
      <alignment horizontal="justify" wrapText="1"/>
    </xf>
    <xf numFmtId="14" fontId="7" fillId="3" borderId="0" xfId="0" applyNumberFormat="1" applyFont="1" applyFill="1" applyAlignment="1" applyProtection="1">
      <alignment horizontal="center" vertical="center"/>
    </xf>
    <xf numFmtId="0" fontId="7" fillId="3" borderId="0" xfId="0" applyFont="1" applyFill="1" applyAlignment="1" applyProtection="1">
      <alignment horizontal="justify"/>
    </xf>
    <xf numFmtId="0" fontId="7" fillId="3" borderId="0" xfId="0" applyFont="1" applyFill="1" applyAlignment="1" applyProtection="1">
      <alignment horizontal="center" vertical="center"/>
    </xf>
    <xf numFmtId="0" fontId="2" fillId="7" borderId="0" xfId="0" applyFont="1" applyFill="1" applyAlignment="1" applyProtection="1">
      <alignment vertical="center"/>
    </xf>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2" fillId="7" borderId="0"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2" fillId="7" borderId="0" xfId="0" applyFont="1" applyFill="1" applyAlignment="1" applyProtection="1">
      <alignment horizontal="center" vertical="center"/>
    </xf>
    <xf numFmtId="0" fontId="5" fillId="2" borderId="1" xfId="0" applyNumberFormat="1" applyFont="1" applyFill="1" applyBorder="1" applyAlignment="1" applyProtection="1">
      <alignment horizontal="center" vertical="center"/>
    </xf>
    <xf numFmtId="1" fontId="2" fillId="2" borderId="0" xfId="0" applyNumberFormat="1" applyFont="1" applyFill="1" applyAlignment="1" applyProtection="1">
      <alignment horizontal="center" vertical="center"/>
    </xf>
    <xf numFmtId="0" fontId="11" fillId="2" borderId="1" xfId="0" applyFont="1" applyFill="1" applyBorder="1" applyAlignment="1" applyProtection="1">
      <alignment horizontal="center" vertical="center"/>
    </xf>
    <xf numFmtId="9" fontId="7" fillId="2" borderId="1" xfId="1"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2" fillId="7" borderId="0" xfId="0" applyFont="1" applyFill="1" applyProtection="1"/>
    <xf numFmtId="0" fontId="7" fillId="7" borderId="0" xfId="0" applyNumberFormat="1" applyFont="1" applyFill="1" applyProtection="1"/>
    <xf numFmtId="0" fontId="2" fillId="3" borderId="0" xfId="0" applyFont="1" applyFill="1" applyProtection="1"/>
    <xf numFmtId="0" fontId="7" fillId="2" borderId="0" xfId="0" applyFont="1" applyFill="1" applyBorder="1" applyAlignment="1" applyProtection="1"/>
    <xf numFmtId="0" fontId="5" fillId="3" borderId="0" xfId="0" applyFont="1" applyFill="1" applyAlignment="1" applyProtection="1">
      <alignment horizontal="center"/>
    </xf>
    <xf numFmtId="0" fontId="3" fillId="3" borderId="0" xfId="0" applyFont="1" applyFill="1" applyAlignment="1" applyProtection="1">
      <alignment horizontal="center"/>
    </xf>
    <xf numFmtId="0" fontId="7" fillId="2" borderId="0"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2" borderId="0" xfId="0" applyFont="1" applyFill="1" applyBorder="1" applyProtection="1"/>
    <xf numFmtId="0" fontId="9" fillId="4" borderId="1" xfId="0" applyFont="1" applyFill="1" applyBorder="1" applyAlignment="1" applyProtection="1">
      <alignment horizontal="center"/>
    </xf>
    <xf numFmtId="0" fontId="5" fillId="2" borderId="1" xfId="0" applyFont="1" applyFill="1" applyBorder="1" applyAlignment="1" applyProtection="1">
      <alignment horizontal="center"/>
    </xf>
    <xf numFmtId="0" fontId="7" fillId="3" borderId="0" xfId="0" applyFont="1" applyFill="1" applyAlignment="1" applyProtection="1">
      <alignment vertical="center"/>
    </xf>
    <xf numFmtId="0" fontId="15" fillId="4"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wrapText="1"/>
    </xf>
    <xf numFmtId="0" fontId="5" fillId="2" borderId="10" xfId="0" applyNumberFormat="1" applyFont="1" applyFill="1" applyBorder="1" applyAlignment="1" applyProtection="1">
      <alignment horizontal="center"/>
    </xf>
    <xf numFmtId="0" fontId="5" fillId="2" borderId="3" xfId="0" applyNumberFormat="1" applyFont="1" applyFill="1" applyBorder="1" applyAlignment="1" applyProtection="1">
      <alignment horizontal="center"/>
    </xf>
    <xf numFmtId="0" fontId="7" fillId="2" borderId="1" xfId="1" applyNumberFormat="1" applyFont="1" applyFill="1" applyBorder="1" applyAlignment="1" applyProtection="1">
      <alignment horizontal="center"/>
    </xf>
    <xf numFmtId="0" fontId="7" fillId="2" borderId="1" xfId="1" applyNumberFormat="1" applyFont="1" applyFill="1" applyBorder="1" applyAlignment="1" applyProtection="1">
      <alignment horizontal="center" vertical="center"/>
    </xf>
    <xf numFmtId="0" fontId="7" fillId="0" borderId="0" xfId="0" applyFont="1" applyFill="1" applyAlignment="1" applyProtection="1">
      <alignment horizontal="center" vertical="center"/>
    </xf>
    <xf numFmtId="9" fontId="7" fillId="2" borderId="1" xfId="1" applyNumberFormat="1" applyFont="1" applyFill="1" applyBorder="1" applyAlignment="1" applyProtection="1">
      <alignment horizontal="center" vertical="center"/>
    </xf>
    <xf numFmtId="9" fontId="7" fillId="7" borderId="0" xfId="0" applyNumberFormat="1" applyFont="1" applyFill="1" applyProtection="1"/>
    <xf numFmtId="1" fontId="7" fillId="2" borderId="1" xfId="1" applyNumberFormat="1" applyFont="1" applyFill="1" applyBorder="1" applyAlignment="1" applyProtection="1">
      <alignment horizontal="center" vertical="center"/>
    </xf>
    <xf numFmtId="171" fontId="16" fillId="2" borderId="1" xfId="3" applyNumberFormat="1" applyFont="1" applyFill="1" applyBorder="1" applyAlignment="1" applyProtection="1">
      <alignment horizontal="center" vertical="center"/>
    </xf>
    <xf numFmtId="165" fontId="14" fillId="2" borderId="1" xfId="4" applyNumberFormat="1" applyFont="1" applyFill="1" applyBorder="1" applyAlignment="1" applyProtection="1">
      <alignment horizontal="center" vertical="center"/>
    </xf>
    <xf numFmtId="10" fontId="2" fillId="2" borderId="0" xfId="0" applyNumberFormat="1" applyFont="1" applyFill="1" applyAlignment="1" applyProtection="1">
      <alignment horizontal="center" vertical="center"/>
    </xf>
    <xf numFmtId="10" fontId="11" fillId="2" borderId="1" xfId="0" applyNumberFormat="1" applyFont="1" applyFill="1" applyBorder="1" applyAlignment="1" applyProtection="1">
      <alignment horizontal="center" vertical="center"/>
    </xf>
    <xf numFmtId="9" fontId="17" fillId="2" borderId="1" xfId="1" applyNumberFormat="1" applyFont="1" applyFill="1" applyBorder="1" applyAlignment="1" applyProtection="1">
      <alignment horizontal="center" vertical="center"/>
    </xf>
    <xf numFmtId="169" fontId="7" fillId="2" borderId="1" xfId="1" applyNumberFormat="1" applyFont="1" applyFill="1" applyBorder="1" applyAlignment="1" applyProtection="1">
      <alignment horizontal="center" vertical="center"/>
    </xf>
    <xf numFmtId="10" fontId="18" fillId="2" borderId="1" xfId="1" applyNumberFormat="1" applyFont="1" applyFill="1" applyBorder="1" applyAlignment="1" applyProtection="1">
      <alignment horizontal="center" vertical="center"/>
    </xf>
    <xf numFmtId="10" fontId="7" fillId="2" borderId="1" xfId="1" applyNumberFormat="1" applyFont="1" applyFill="1" applyBorder="1" applyAlignment="1" applyProtection="1">
      <alignment horizontal="center" vertical="center"/>
    </xf>
    <xf numFmtId="10" fontId="2" fillId="7" borderId="0" xfId="0" applyNumberFormat="1" applyFont="1" applyFill="1" applyAlignment="1" applyProtection="1">
      <alignment horizontal="center" vertical="center"/>
    </xf>
    <xf numFmtId="9" fontId="17" fillId="2" borderId="1" xfId="1" applyFont="1" applyFill="1" applyBorder="1" applyAlignment="1" applyProtection="1">
      <alignment horizontal="center" vertical="center"/>
    </xf>
    <xf numFmtId="164" fontId="7" fillId="7" borderId="0" xfId="0" applyNumberFormat="1" applyFont="1" applyFill="1" applyProtection="1"/>
    <xf numFmtId="169" fontId="7" fillId="7" borderId="0" xfId="1" applyNumberFormat="1" applyFont="1" applyFill="1" applyProtection="1"/>
    <xf numFmtId="166" fontId="16" fillId="2" borderId="1" xfId="6" applyFont="1" applyFill="1" applyBorder="1" applyAlignment="1" applyProtection="1">
      <alignment horizontal="center" vertical="center"/>
    </xf>
    <xf numFmtId="168" fontId="16" fillId="2" borderId="1" xfId="4"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168" fontId="14" fillId="2" borderId="1" xfId="4" applyNumberFormat="1" applyFont="1" applyFill="1" applyBorder="1" applyAlignment="1" applyProtection="1">
      <alignment horizontal="center" vertical="center"/>
    </xf>
    <xf numFmtId="168" fontId="14" fillId="2" borderId="1"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xf>
    <xf numFmtId="9" fontId="18" fillId="2" borderId="1" xfId="1"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9" fontId="7" fillId="2" borderId="0" xfId="1" applyFont="1" applyFill="1" applyBorder="1" applyAlignment="1" applyProtection="1">
      <alignment horizontal="center" vertical="center"/>
    </xf>
    <xf numFmtId="0" fontId="15" fillId="4" borderId="1" xfId="0" applyFont="1" applyFill="1" applyBorder="1" applyAlignment="1" applyProtection="1">
      <alignment horizontal="center" wrapText="1"/>
    </xf>
    <xf numFmtId="0" fontId="5" fillId="2" borderId="1" xfId="0" applyNumberFormat="1" applyFont="1" applyFill="1" applyBorder="1" applyAlignment="1" applyProtection="1">
      <alignment horizontal="center"/>
    </xf>
    <xf numFmtId="0" fontId="10" fillId="4" borderId="1" xfId="0" applyFont="1" applyFill="1" applyBorder="1" applyAlignment="1" applyProtection="1">
      <alignment horizontal="center" vertical="top" wrapText="1"/>
    </xf>
    <xf numFmtId="0" fontId="5" fillId="2" borderId="1" xfId="1"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170" fontId="7" fillId="2" borderId="1" xfId="1" applyNumberFormat="1" applyFont="1" applyFill="1" applyBorder="1" applyAlignment="1" applyProtection="1">
      <alignment horizontal="center" vertical="center"/>
    </xf>
    <xf numFmtId="167" fontId="5" fillId="2" borderId="1" xfId="0" applyNumberFormat="1" applyFont="1" applyFill="1" applyBorder="1" applyAlignment="1" applyProtection="1">
      <alignment horizontal="center" vertical="center"/>
    </xf>
    <xf numFmtId="9" fontId="5" fillId="2" borderId="1" xfId="0" applyNumberFormat="1" applyFont="1" applyFill="1" applyBorder="1" applyAlignment="1" applyProtection="1">
      <alignment horizontal="center" vertical="center"/>
    </xf>
    <xf numFmtId="0" fontId="9" fillId="2" borderId="2" xfId="0" applyFont="1" applyFill="1" applyBorder="1" applyAlignment="1" applyProtection="1">
      <alignment vertical="center" wrapText="1"/>
    </xf>
    <xf numFmtId="0" fontId="5" fillId="2" borderId="10" xfId="0" applyFont="1" applyFill="1" applyBorder="1" applyAlignment="1" applyProtection="1">
      <alignment vertical="center" wrapText="1"/>
    </xf>
    <xf numFmtId="164" fontId="8" fillId="2" borderId="1" xfId="3" applyFont="1" applyFill="1" applyBorder="1" applyAlignment="1" applyProtection="1">
      <alignment horizontal="center" vertical="center"/>
    </xf>
    <xf numFmtId="167" fontId="7" fillId="2" borderId="1" xfId="1" applyNumberFormat="1" applyFont="1" applyFill="1" applyBorder="1" applyAlignment="1" applyProtection="1">
      <alignment horizontal="center" vertical="center"/>
    </xf>
    <xf numFmtId="49" fontId="5" fillId="2" borderId="1" xfId="0" applyNumberFormat="1" applyFont="1" applyFill="1" applyBorder="1" applyAlignment="1">
      <alignment horizontal="center" vertical="center" wrapText="1"/>
    </xf>
    <xf numFmtId="49" fontId="16" fillId="0" borderId="1" xfId="0" applyNumberFormat="1" applyFont="1" applyFill="1" applyBorder="1" applyAlignment="1" applyProtection="1">
      <alignment horizontal="center" vertical="center" wrapText="1"/>
    </xf>
    <xf numFmtId="0" fontId="7" fillId="2" borderId="0" xfId="0" applyFont="1" applyFill="1"/>
    <xf numFmtId="0" fontId="5" fillId="2" borderId="0" xfId="0" applyFont="1" applyFill="1" applyAlignment="1">
      <alignment horizontal="center" vertical="center"/>
    </xf>
    <xf numFmtId="0" fontId="7" fillId="2" borderId="0" xfId="0" applyFont="1" applyFill="1" applyAlignment="1">
      <alignment horizontal="center" vertical="top"/>
    </xf>
    <xf numFmtId="0" fontId="7" fillId="2" borderId="0" xfId="0" applyFont="1" applyFill="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center" vertical="center"/>
    </xf>
    <xf numFmtId="0" fontId="7" fillId="7" borderId="0" xfId="0" applyFont="1" applyFill="1" applyBorder="1"/>
    <xf numFmtId="0" fontId="7" fillId="7" borderId="0" xfId="0" applyFont="1" applyFill="1"/>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7" borderId="0" xfId="0" applyFont="1" applyFill="1" applyAlignment="1">
      <alignment horizontal="center" vertical="center"/>
    </xf>
    <xf numFmtId="0" fontId="7" fillId="7" borderId="0" xfId="0" applyFont="1" applyFill="1" applyAlignment="1">
      <alignment horizontal="center" vertical="top"/>
    </xf>
    <xf numFmtId="0" fontId="7" fillId="7" borderId="0" xfId="0" applyFont="1" applyFill="1" applyAlignment="1">
      <alignment horizontal="center" vertical="center" wrapText="1"/>
    </xf>
    <xf numFmtId="0" fontId="7" fillId="7" borderId="0" xfId="0" applyFont="1" applyFill="1" applyAlignment="1">
      <alignment vertical="center"/>
    </xf>
    <xf numFmtId="0" fontId="7" fillId="7" borderId="0" xfId="0" applyFont="1" applyFill="1" applyAlignment="1">
      <alignment horizontal="center" vertical="center"/>
    </xf>
    <xf numFmtId="0" fontId="5" fillId="2" borderId="0" xfId="0" applyFont="1" applyFill="1"/>
    <xf numFmtId="0" fontId="5" fillId="2" borderId="0" xfId="0" applyFont="1" applyFill="1" applyAlignment="1">
      <alignment vertical="center"/>
    </xf>
    <xf numFmtId="0" fontId="24" fillId="2" borderId="0" xfId="0" applyFont="1" applyFill="1" applyAlignment="1">
      <alignment horizontal="left" vertical="top"/>
    </xf>
    <xf numFmtId="0" fontId="24" fillId="2" borderId="0" xfId="0" applyFont="1" applyFill="1" applyBorder="1" applyAlignment="1">
      <alignment horizontal="left" vertical="top"/>
    </xf>
    <xf numFmtId="0" fontId="5" fillId="2" borderId="0" xfId="0" applyFont="1" applyFill="1" applyAlignment="1">
      <alignment wrapText="1"/>
    </xf>
    <xf numFmtId="0" fontId="5" fillId="7" borderId="0" xfId="0" applyFont="1" applyFill="1" applyBorder="1" applyAlignment="1">
      <alignment horizontal="center" vertical="center"/>
    </xf>
    <xf numFmtId="0" fontId="16"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9" fontId="5" fillId="0" borderId="1" xfId="1" applyNumberFormat="1" applyFont="1" applyFill="1" applyBorder="1" applyAlignment="1" applyProtection="1">
      <alignment horizontal="center" vertical="center" wrapText="1"/>
    </xf>
    <xf numFmtId="9" fontId="5" fillId="0" borderId="1" xfId="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xf>
    <xf numFmtId="9" fontId="5" fillId="0" borderId="1" xfId="1" applyFont="1" applyFill="1" applyBorder="1" applyAlignment="1" applyProtection="1">
      <alignment horizontal="center" vertical="center"/>
    </xf>
    <xf numFmtId="0" fontId="24" fillId="3" borderId="0" xfId="0" applyFont="1" applyFill="1" applyAlignment="1">
      <alignment horizontal="left" vertical="top"/>
    </xf>
    <xf numFmtId="1" fontId="5" fillId="0" borderId="1" xfId="3" applyNumberFormat="1" applyFont="1" applyFill="1" applyBorder="1" applyAlignment="1" applyProtection="1">
      <alignment horizontal="center" vertical="center"/>
    </xf>
    <xf numFmtId="170" fontId="5" fillId="2" borderId="1" xfId="1" applyNumberFormat="1" applyFont="1" applyFill="1" applyBorder="1" applyAlignment="1" applyProtection="1">
      <alignment horizontal="center" vertical="center"/>
    </xf>
    <xf numFmtId="1" fontId="5" fillId="2" borderId="1" xfId="0" applyNumberFormat="1" applyFont="1" applyFill="1" applyBorder="1" applyAlignment="1" applyProtection="1">
      <alignment horizontal="center" vertical="center"/>
    </xf>
    <xf numFmtId="0" fontId="5" fillId="7" borderId="0" xfId="0" applyFont="1" applyFill="1"/>
    <xf numFmtId="0" fontId="5" fillId="7" borderId="0" xfId="0" applyFont="1" applyFill="1" applyAlignment="1">
      <alignment vertical="center"/>
    </xf>
    <xf numFmtId="0" fontId="26" fillId="7" borderId="0" xfId="0" applyFont="1" applyFill="1" applyAlignment="1">
      <alignment vertical="center"/>
    </xf>
    <xf numFmtId="0" fontId="2" fillId="7" borderId="0" xfId="0" applyFont="1" applyFill="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9" fillId="2" borderId="0" xfId="0" applyFont="1" applyFill="1" applyBorder="1" applyAlignment="1">
      <alignment horizontal="center" vertical="center"/>
    </xf>
    <xf numFmtId="0" fontId="2" fillId="7" borderId="0" xfId="0" applyFont="1" applyFill="1" applyBorder="1" applyAlignment="1">
      <alignment vertical="center"/>
    </xf>
    <xf numFmtId="0" fontId="7" fillId="2" borderId="0" xfId="0" applyFont="1" applyFill="1" applyBorder="1" applyAlignment="1">
      <alignment vertical="top" wrapText="1"/>
    </xf>
    <xf numFmtId="0" fontId="7" fillId="2" borderId="7" xfId="0" applyFont="1" applyFill="1" applyBorder="1" applyAlignment="1">
      <alignment vertical="top" wrapText="1"/>
    </xf>
    <xf numFmtId="0" fontId="7" fillId="2" borderId="0" xfId="0" applyFont="1" applyFill="1" applyBorder="1" applyAlignment="1">
      <alignment horizontal="center" vertical="center"/>
    </xf>
    <xf numFmtId="0" fontId="2" fillId="2" borderId="0" xfId="0" applyFont="1" applyFill="1" applyAlignment="1">
      <alignment horizontal="center" vertical="center"/>
    </xf>
    <xf numFmtId="0" fontId="2" fillId="7" borderId="0" xfId="0" applyFont="1" applyFill="1" applyAlignment="1">
      <alignment horizontal="center" vertical="center"/>
    </xf>
    <xf numFmtId="0" fontId="5" fillId="2" borderId="1" xfId="0" applyNumberFormat="1" applyFont="1" applyFill="1" applyBorder="1" applyAlignment="1">
      <alignment horizontal="center" vertical="center"/>
    </xf>
    <xf numFmtId="1" fontId="2" fillId="2" borderId="0" xfId="0" applyNumberFormat="1" applyFont="1" applyFill="1" applyAlignment="1">
      <alignment horizontal="center" vertical="center"/>
    </xf>
    <xf numFmtId="0" fontId="11" fillId="2" borderId="1" xfId="0" applyFont="1" applyFill="1" applyBorder="1" applyAlignment="1">
      <alignment horizontal="center" vertical="center"/>
    </xf>
    <xf numFmtId="9" fontId="7" fillId="2" borderId="1" xfId="1" applyFont="1" applyFill="1" applyBorder="1" applyAlignment="1">
      <alignment horizontal="center" vertical="center"/>
    </xf>
    <xf numFmtId="0" fontId="12" fillId="2" borderId="1" xfId="0" applyFont="1" applyFill="1" applyBorder="1" applyAlignment="1">
      <alignment horizontal="center" vertical="center"/>
    </xf>
    <xf numFmtId="0" fontId="2" fillId="7" borderId="0" xfId="0" applyFont="1" applyFill="1"/>
    <xf numFmtId="9" fontId="7" fillId="7" borderId="0" xfId="0" applyNumberFormat="1" applyFont="1" applyFill="1"/>
    <xf numFmtId="0" fontId="7" fillId="7" borderId="0" xfId="0" applyNumberFormat="1" applyFont="1" applyFill="1"/>
    <xf numFmtId="0" fontId="16" fillId="2" borderId="1" xfId="0" applyFont="1" applyFill="1" applyBorder="1" applyAlignment="1">
      <alignment horizontal="center" vertical="center" wrapText="1"/>
    </xf>
    <xf numFmtId="0" fontId="24" fillId="2" borderId="1" xfId="2" quotePrefix="1" applyFont="1" applyFill="1" applyBorder="1" applyAlignment="1" applyProtection="1">
      <alignment horizontal="center" vertical="center"/>
    </xf>
    <xf numFmtId="0" fontId="24" fillId="2" borderId="1" xfId="2" quotePrefix="1" applyFont="1" applyFill="1" applyBorder="1" applyAlignment="1" applyProtection="1">
      <alignment horizontal="center" vertical="center" wrapText="1"/>
    </xf>
    <xf numFmtId="0" fontId="24" fillId="0" borderId="1" xfId="2" quotePrefix="1" applyFont="1" applyFill="1" applyBorder="1" applyAlignment="1" applyProtection="1">
      <alignment horizontal="center" vertical="center"/>
    </xf>
    <xf numFmtId="0" fontId="24" fillId="0" borderId="1" xfId="2" quotePrefix="1" applyFont="1" applyBorder="1" applyAlignment="1" applyProtection="1">
      <alignment horizontal="center" vertical="center"/>
    </xf>
    <xf numFmtId="0" fontId="9" fillId="4"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1" fontId="5" fillId="2" borderId="1" xfId="1" applyNumberFormat="1" applyFont="1" applyFill="1" applyBorder="1" applyAlignment="1" applyProtection="1">
      <alignment horizontal="center" vertical="center"/>
    </xf>
    <xf numFmtId="0" fontId="5" fillId="2" borderId="0" xfId="0" applyFont="1" applyFill="1" applyAlignment="1" applyProtection="1">
      <alignment horizontal="center"/>
    </xf>
    <xf numFmtId="0" fontId="5" fillId="3"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7" fillId="2" borderId="0" xfId="0" applyFont="1" applyFill="1" applyBorder="1" applyAlignment="1" applyProtection="1">
      <alignment horizontal="left" vertical="top"/>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0" fontId="3"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9" fillId="4"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xf numFmtId="0" fontId="7" fillId="2" borderId="29" xfId="0" applyFont="1" applyFill="1" applyBorder="1" applyAlignment="1" applyProtection="1">
      <alignment horizontal="justify" wrapText="1"/>
    </xf>
    <xf numFmtId="0" fontId="5" fillId="2" borderId="1" xfId="0" applyFont="1" applyFill="1" applyBorder="1" applyAlignment="1" applyProtection="1">
      <alignment horizontal="center" vertical="center" wrapText="1"/>
    </xf>
    <xf numFmtId="9" fontId="5" fillId="2" borderId="1" xfId="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9" fontId="5" fillId="2" borderId="1" xfId="1" applyFont="1" applyFill="1" applyBorder="1" applyAlignment="1" applyProtection="1">
      <alignment horizontal="center" vertical="center"/>
    </xf>
    <xf numFmtId="9" fontId="5" fillId="2" borderId="1" xfId="1" applyNumberFormat="1" applyFont="1" applyFill="1" applyBorder="1" applyAlignment="1" applyProtection="1">
      <alignment horizontal="center" vertical="center"/>
    </xf>
    <xf numFmtId="1" fontId="5" fillId="2" borderId="1" xfId="1" applyNumberFormat="1" applyFont="1" applyFill="1" applyBorder="1" applyAlignment="1" applyProtection="1">
      <alignment horizontal="center" vertical="center"/>
    </xf>
    <xf numFmtId="0" fontId="5"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9" fontId="5" fillId="2" borderId="1" xfId="1" applyFont="1" applyFill="1" applyBorder="1" applyAlignment="1">
      <alignment horizontal="center" vertical="center"/>
    </xf>
    <xf numFmtId="9" fontId="16" fillId="2" borderId="1" xfId="1"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1" xfId="0" applyFont="1" applyFill="1" applyBorder="1" applyAlignment="1">
      <alignment horizontal="center" vertical="center" wrapText="1"/>
    </xf>
    <xf numFmtId="0" fontId="16" fillId="6" borderId="1"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8" fillId="7" borderId="0" xfId="0" applyFont="1" applyFill="1" applyAlignment="1">
      <alignment horizontal="center" vertical="center"/>
    </xf>
    <xf numFmtId="10" fontId="17" fillId="2" borderId="1" xfId="1"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9" fillId="5" borderId="8" xfId="0" applyFont="1" applyFill="1" applyBorder="1" applyAlignment="1" applyProtection="1">
      <alignment horizontal="center" vertical="center"/>
    </xf>
    <xf numFmtId="0" fontId="9" fillId="5" borderId="12"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9" fillId="5" borderId="1" xfId="0" applyFont="1" applyFill="1" applyBorder="1" applyAlignment="1" applyProtection="1">
      <alignment horizontal="center" vertical="center"/>
    </xf>
    <xf numFmtId="0" fontId="9" fillId="5" borderId="1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5" fillId="6" borderId="5" xfId="0" applyFont="1" applyFill="1" applyBorder="1" applyAlignment="1" applyProtection="1">
      <alignment horizontal="left" vertical="center" wrapText="1"/>
    </xf>
    <xf numFmtId="0" fontId="7" fillId="6" borderId="14"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xf>
    <xf numFmtId="0" fontId="5" fillId="2" borderId="9" xfId="0" applyFont="1" applyFill="1" applyBorder="1" applyAlignment="1" applyProtection="1">
      <alignment horizontal="justify" vertical="top" wrapText="1"/>
    </xf>
    <xf numFmtId="0" fontId="7" fillId="2" borderId="13" xfId="0" applyFont="1" applyFill="1" applyBorder="1" applyAlignment="1" applyProtection="1">
      <alignment horizontal="justify" vertical="top"/>
    </xf>
    <xf numFmtId="0" fontId="7" fillId="2" borderId="3" xfId="0" applyFont="1" applyFill="1" applyBorder="1" applyAlignment="1" applyProtection="1">
      <alignment horizontal="justify" vertical="top"/>
    </xf>
    <xf numFmtId="0" fontId="7" fillId="2" borderId="1" xfId="0" applyFont="1" applyFill="1" applyBorder="1" applyAlignment="1" applyProtection="1">
      <alignment horizontal="justify" vertical="top"/>
    </xf>
    <xf numFmtId="0" fontId="7" fillId="2" borderId="5" xfId="0" applyFont="1" applyFill="1" applyBorder="1" applyAlignment="1" applyProtection="1">
      <alignment horizontal="justify" vertical="top"/>
    </xf>
    <xf numFmtId="0" fontId="7" fillId="2" borderId="14" xfId="0" applyFont="1" applyFill="1" applyBorder="1" applyAlignment="1" applyProtection="1">
      <alignment horizontal="justify" vertical="top"/>
    </xf>
    <xf numFmtId="0" fontId="5" fillId="6" borderId="7" xfId="0" applyFont="1" applyFill="1" applyBorder="1" applyAlignment="1" applyProtection="1">
      <alignment horizontal="left" vertical="center" wrapText="1"/>
    </xf>
    <xf numFmtId="0" fontId="7" fillId="6" borderId="15" xfId="0" applyFont="1" applyFill="1" applyBorder="1" applyAlignment="1" applyProtection="1">
      <alignment horizontal="left" vertical="center" wrapText="1"/>
    </xf>
    <xf numFmtId="0" fontId="7" fillId="2" borderId="7" xfId="0" applyFont="1" applyFill="1" applyBorder="1" applyAlignment="1" applyProtection="1">
      <alignment horizontal="justify" vertical="top" wrapText="1"/>
    </xf>
    <xf numFmtId="0" fontId="7" fillId="2" borderId="15" xfId="0" applyFont="1" applyFill="1" applyBorder="1" applyAlignment="1" applyProtection="1">
      <alignment horizontal="justify" vertical="top"/>
    </xf>
    <xf numFmtId="0" fontId="7" fillId="2" borderId="9" xfId="0" applyFont="1" applyFill="1" applyBorder="1" applyAlignment="1" applyProtection="1">
      <alignment horizontal="justify" vertical="top"/>
    </xf>
    <xf numFmtId="0" fontId="5" fillId="2" borderId="1"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9" fontId="5" fillId="2" borderId="1" xfId="1"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3" fillId="8" borderId="0" xfId="0" applyFont="1" applyFill="1" applyBorder="1" applyAlignment="1" applyProtection="1">
      <alignment horizontal="center" vertical="center"/>
    </xf>
    <xf numFmtId="0" fontId="9" fillId="4" borderId="1"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wrapText="1"/>
    </xf>
    <xf numFmtId="9" fontId="5" fillId="2" borderId="1" xfId="1" applyFont="1" applyFill="1" applyBorder="1" applyAlignment="1" applyProtection="1">
      <alignment horizontal="center" vertical="center" wrapText="1"/>
    </xf>
    <xf numFmtId="0" fontId="5" fillId="2" borderId="1" xfId="0" applyFont="1" applyFill="1" applyBorder="1" applyAlignment="1" applyProtection="1">
      <alignment vertical="center"/>
    </xf>
    <xf numFmtId="0" fontId="7" fillId="2" borderId="1" xfId="0" applyFont="1" applyFill="1" applyBorder="1" applyAlignment="1" applyProtection="1">
      <alignment vertical="center"/>
    </xf>
    <xf numFmtId="0" fontId="7" fillId="2" borderId="3" xfId="0" applyFont="1" applyFill="1" applyBorder="1" applyAlignment="1" applyProtection="1">
      <alignment horizontal="center" vertical="center"/>
    </xf>
    <xf numFmtId="0" fontId="14" fillId="2" borderId="0" xfId="2" applyFont="1" applyFill="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4"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7" fillId="2" borderId="9" xfId="0" applyFont="1" applyFill="1" applyBorder="1" applyAlignment="1" applyProtection="1">
      <alignment horizontal="justify" vertical="top" wrapText="1"/>
    </xf>
    <xf numFmtId="9" fontId="5" fillId="2" borderId="1" xfId="1" applyNumberFormat="1" applyFont="1" applyFill="1" applyBorder="1" applyAlignment="1" applyProtection="1">
      <alignment horizontal="center" vertical="center"/>
    </xf>
    <xf numFmtId="0" fontId="5" fillId="2" borderId="13" xfId="0" applyFont="1" applyFill="1" applyBorder="1" applyAlignment="1" applyProtection="1">
      <alignment horizontal="center" vertical="center" wrapText="1"/>
    </xf>
    <xf numFmtId="0" fontId="7" fillId="2" borderId="9" xfId="0" applyFont="1" applyFill="1" applyBorder="1" applyAlignment="1" applyProtection="1">
      <alignment horizontal="justify" vertical="center" wrapText="1"/>
    </xf>
    <xf numFmtId="0" fontId="7" fillId="2" borderId="13" xfId="0" applyFont="1" applyFill="1" applyBorder="1" applyAlignment="1" applyProtection="1">
      <alignment horizontal="justify" vertical="center"/>
    </xf>
    <xf numFmtId="0" fontId="7" fillId="2" borderId="3" xfId="0" applyFont="1" applyFill="1" applyBorder="1" applyAlignment="1" applyProtection="1">
      <alignment horizontal="justify" vertical="center"/>
    </xf>
    <xf numFmtId="0" fontId="7" fillId="2" borderId="1" xfId="0" applyFont="1" applyFill="1" applyBorder="1" applyAlignment="1" applyProtection="1">
      <alignment horizontal="justify" vertical="center"/>
    </xf>
    <xf numFmtId="0" fontId="7" fillId="2" borderId="5" xfId="0" applyFont="1" applyFill="1" applyBorder="1" applyAlignment="1" applyProtection="1">
      <alignment horizontal="justify" vertical="center"/>
    </xf>
    <xf numFmtId="0" fontId="7" fillId="2" borderId="14" xfId="0" applyFont="1" applyFill="1" applyBorder="1" applyAlignment="1" applyProtection="1">
      <alignment horizontal="justify" vertical="center"/>
    </xf>
    <xf numFmtId="0" fontId="7" fillId="6" borderId="5" xfId="0" applyFont="1" applyFill="1" applyBorder="1" applyAlignment="1" applyProtection="1">
      <alignment horizontal="left" vertical="center" wrapText="1"/>
    </xf>
    <xf numFmtId="0" fontId="7" fillId="2" borderId="0" xfId="0" applyFont="1" applyFill="1" applyBorder="1" applyAlignment="1" applyProtection="1">
      <alignment horizontal="justify" vertical="top" wrapText="1"/>
    </xf>
    <xf numFmtId="0" fontId="7" fillId="2" borderId="12" xfId="0" applyFont="1" applyFill="1" applyBorder="1" applyAlignment="1" applyProtection="1">
      <alignment horizontal="justify" vertical="top" wrapText="1"/>
    </xf>
    <xf numFmtId="0" fontId="23" fillId="2" borderId="9" xfId="0" applyFont="1" applyFill="1" applyBorder="1" applyAlignment="1" applyProtection="1">
      <alignment horizontal="justify" vertical="top" wrapText="1"/>
    </xf>
    <xf numFmtId="0" fontId="23" fillId="2" borderId="13" xfId="0" applyFont="1" applyFill="1" applyBorder="1" applyAlignment="1" applyProtection="1">
      <alignment horizontal="justify" vertical="top"/>
    </xf>
    <xf numFmtId="0" fontId="23" fillId="2" borderId="3" xfId="0" applyFont="1" applyFill="1" applyBorder="1" applyAlignment="1" applyProtection="1">
      <alignment horizontal="justify" vertical="top"/>
    </xf>
    <xf numFmtId="0" fontId="23" fillId="2" borderId="1" xfId="0" applyFont="1" applyFill="1" applyBorder="1" applyAlignment="1" applyProtection="1">
      <alignment horizontal="justify" vertical="top"/>
    </xf>
    <xf numFmtId="0" fontId="23" fillId="2" borderId="5" xfId="0" applyFont="1" applyFill="1" applyBorder="1" applyAlignment="1" applyProtection="1">
      <alignment horizontal="justify" vertical="top"/>
    </xf>
    <xf numFmtId="0" fontId="23" fillId="2" borderId="14" xfId="0" applyFont="1" applyFill="1" applyBorder="1" applyAlignment="1" applyProtection="1">
      <alignment horizontal="justify" vertical="top"/>
    </xf>
    <xf numFmtId="0" fontId="7" fillId="6" borderId="7" xfId="0" applyFont="1" applyFill="1" applyBorder="1" applyAlignment="1" applyProtection="1">
      <alignment horizontal="left" vertical="center" wrapText="1"/>
    </xf>
    <xf numFmtId="0" fontId="7" fillId="6" borderId="11" xfId="0" applyFont="1" applyFill="1" applyBorder="1" applyAlignment="1" applyProtection="1">
      <alignment horizontal="left" vertical="center" wrapText="1"/>
    </xf>
    <xf numFmtId="0" fontId="17" fillId="2" borderId="0" xfId="0" applyFont="1" applyFill="1" applyBorder="1" applyAlignment="1" applyProtection="1">
      <alignment horizontal="justify" vertical="top"/>
    </xf>
    <xf numFmtId="0" fontId="17" fillId="2" borderId="0" xfId="0" applyFont="1" applyFill="1" applyBorder="1" applyAlignment="1" applyProtection="1">
      <alignment horizontal="justify" vertical="top" wrapText="1"/>
    </xf>
    <xf numFmtId="0" fontId="3" fillId="8" borderId="26" xfId="0" applyFont="1" applyFill="1" applyBorder="1" applyAlignment="1" applyProtection="1">
      <alignment horizontal="center" vertical="center"/>
    </xf>
    <xf numFmtId="0" fontId="3" fillId="8" borderId="27" xfId="0" applyFont="1" applyFill="1" applyBorder="1" applyAlignment="1" applyProtection="1">
      <alignment horizontal="center" vertical="center"/>
    </xf>
    <xf numFmtId="0" fontId="3" fillId="8" borderId="24" xfId="0" applyFont="1" applyFill="1" applyBorder="1" applyAlignment="1" applyProtection="1">
      <alignment horizontal="center" vertical="center"/>
    </xf>
    <xf numFmtId="0" fontId="3" fillId="8" borderId="28" xfId="0" applyFont="1" applyFill="1" applyBorder="1" applyAlignment="1" applyProtection="1">
      <alignment horizontal="center" vertical="center"/>
    </xf>
    <xf numFmtId="0" fontId="3" fillId="8" borderId="18"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0" fontId="9" fillId="4" borderId="13" xfId="0" applyFont="1" applyFill="1" applyBorder="1" applyAlignment="1" applyProtection="1">
      <alignment horizontal="center" vertical="center" wrapText="1"/>
    </xf>
    <xf numFmtId="0" fontId="5" fillId="2" borderId="13" xfId="0" applyFont="1" applyFill="1" applyBorder="1" applyAlignment="1" applyProtection="1">
      <alignment horizontal="left" vertical="center" wrapText="1"/>
    </xf>
    <xf numFmtId="9" fontId="5" fillId="2" borderId="13" xfId="1" applyFont="1" applyFill="1" applyBorder="1" applyAlignment="1" applyProtection="1">
      <alignment horizontal="center" vertical="center" wrapText="1"/>
    </xf>
    <xf numFmtId="1" fontId="5" fillId="2" borderId="1" xfId="1" applyNumberFormat="1" applyFont="1" applyFill="1" applyBorder="1" applyAlignment="1" applyProtection="1">
      <alignment horizontal="center" vertical="center"/>
    </xf>
    <xf numFmtId="0" fontId="17" fillId="2" borderId="9" xfId="0" applyFont="1" applyFill="1" applyBorder="1" applyAlignment="1" applyProtection="1">
      <alignment horizontal="justify" vertical="top" wrapText="1"/>
    </xf>
    <xf numFmtId="0" fontId="17" fillId="2" borderId="13" xfId="0" applyFont="1" applyFill="1" applyBorder="1" applyAlignment="1" applyProtection="1">
      <alignment horizontal="justify" vertical="top"/>
    </xf>
    <xf numFmtId="0" fontId="17" fillId="2" borderId="3" xfId="0" applyFont="1" applyFill="1" applyBorder="1" applyAlignment="1" applyProtection="1">
      <alignment horizontal="justify" vertical="top"/>
    </xf>
    <xf numFmtId="0" fontId="17" fillId="2" borderId="1" xfId="0" applyFont="1" applyFill="1" applyBorder="1" applyAlignment="1" applyProtection="1">
      <alignment horizontal="justify" vertical="top"/>
    </xf>
    <xf numFmtId="0" fontId="3" fillId="8" borderId="16" xfId="0" applyFont="1" applyFill="1" applyBorder="1" applyAlignment="1" applyProtection="1">
      <alignment horizontal="center" vertical="center"/>
    </xf>
    <xf numFmtId="0" fontId="5" fillId="2" borderId="1" xfId="0" applyFont="1" applyFill="1" applyBorder="1" applyAlignment="1" applyProtection="1">
      <alignment horizontal="left"/>
    </xf>
    <xf numFmtId="0" fontId="5" fillId="2" borderId="1" xfId="0" applyFont="1" applyFill="1" applyBorder="1" applyAlignment="1" applyProtection="1">
      <alignment horizontal="left" wrapText="1"/>
    </xf>
    <xf numFmtId="0" fontId="17" fillId="2" borderId="5" xfId="0" applyFont="1" applyFill="1" applyBorder="1" applyAlignment="1" applyProtection="1">
      <alignment horizontal="justify" vertical="top"/>
    </xf>
    <xf numFmtId="0" fontId="17" fillId="2" borderId="14" xfId="0" applyFont="1" applyFill="1" applyBorder="1" applyAlignment="1" applyProtection="1">
      <alignment horizontal="justify" vertical="top"/>
    </xf>
    <xf numFmtId="0" fontId="16" fillId="2" borderId="9" xfId="0" applyFont="1" applyFill="1" applyBorder="1" applyAlignment="1" applyProtection="1">
      <alignment horizontal="justify" vertical="top" wrapText="1"/>
    </xf>
    <xf numFmtId="0" fontId="5" fillId="6" borderId="7" xfId="0" applyFont="1" applyFill="1" applyBorder="1" applyAlignment="1" applyProtection="1">
      <alignment horizontal="left" vertical="center"/>
    </xf>
    <xf numFmtId="0" fontId="7" fillId="6" borderId="15" xfId="0" applyFont="1" applyFill="1" applyBorder="1" applyAlignment="1" applyProtection="1">
      <alignment horizontal="left" vertical="center"/>
    </xf>
    <xf numFmtId="0" fontId="5" fillId="2" borderId="13" xfId="0" applyFont="1" applyFill="1" applyBorder="1" applyAlignment="1" applyProtection="1">
      <alignment horizontal="center" vertical="top" wrapText="1"/>
    </xf>
    <xf numFmtId="0" fontId="5" fillId="2" borderId="1" xfId="0" applyFont="1" applyFill="1" applyBorder="1" applyAlignment="1" applyProtection="1">
      <alignment horizontal="center" vertical="top" wrapText="1"/>
    </xf>
    <xf numFmtId="0" fontId="7" fillId="3" borderId="0" xfId="0" applyFont="1" applyFill="1" applyBorder="1" applyAlignment="1" applyProtection="1">
      <alignment horizontal="center" vertical="center"/>
    </xf>
    <xf numFmtId="0" fontId="7" fillId="2" borderId="0" xfId="0" applyFont="1" applyFill="1" applyBorder="1" applyAlignment="1" applyProtection="1">
      <alignment horizontal="justify" vertical="top"/>
    </xf>
    <xf numFmtId="0" fontId="7" fillId="2" borderId="7" xfId="0" applyFont="1" applyFill="1" applyBorder="1" applyAlignment="1" applyProtection="1">
      <alignment horizontal="justify" vertical="top"/>
    </xf>
    <xf numFmtId="0" fontId="5" fillId="6" borderId="0" xfId="0" applyFont="1" applyFill="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5" fillId="6" borderId="0" xfId="0" applyFont="1" applyFill="1" applyBorder="1" applyAlignment="1" applyProtection="1">
      <alignment horizontal="left" vertical="top"/>
    </xf>
    <xf numFmtId="0" fontId="5" fillId="6" borderId="7" xfId="0" applyFont="1" applyFill="1" applyBorder="1" applyAlignment="1" applyProtection="1">
      <alignment horizontal="left" vertical="top"/>
    </xf>
    <xf numFmtId="0" fontId="5" fillId="2" borderId="18" xfId="0" applyFont="1" applyFill="1" applyBorder="1" applyAlignment="1" applyProtection="1">
      <alignment horizontal="left" vertical="center" wrapText="1"/>
    </xf>
    <xf numFmtId="0" fontId="5" fillId="2" borderId="19" xfId="0" applyFont="1" applyFill="1" applyBorder="1" applyAlignment="1" applyProtection="1">
      <alignment horizontal="left" vertical="center" wrapText="1"/>
    </xf>
    <xf numFmtId="0" fontId="5" fillId="3" borderId="0"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7" fillId="2" borderId="6"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17" xfId="0" applyFont="1" applyFill="1" applyBorder="1" applyAlignment="1" applyProtection="1">
      <alignment horizontal="center"/>
    </xf>
    <xf numFmtId="0" fontId="7" fillId="2" borderId="18" xfId="0" applyFont="1" applyFill="1" applyBorder="1" applyAlignment="1" applyProtection="1">
      <alignment horizontal="center"/>
    </xf>
    <xf numFmtId="0" fontId="7"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center" vertical="top"/>
    </xf>
    <xf numFmtId="0" fontId="5" fillId="2" borderId="0" xfId="0" applyFont="1" applyFill="1" applyAlignment="1" applyProtection="1">
      <alignment horizontal="center"/>
    </xf>
    <xf numFmtId="0" fontId="9" fillId="5" borderId="1" xfId="0" applyFont="1" applyFill="1" applyBorder="1" applyAlignment="1" applyProtection="1">
      <alignment horizontal="center"/>
    </xf>
    <xf numFmtId="0" fontId="9" fillId="2" borderId="2" xfId="0" applyFont="1" applyFill="1" applyBorder="1" applyAlignment="1" applyProtection="1">
      <alignment horizontal="center" wrapText="1"/>
    </xf>
    <xf numFmtId="0" fontId="9" fillId="2" borderId="10" xfId="0" applyFont="1" applyFill="1" applyBorder="1" applyAlignment="1" applyProtection="1">
      <alignment horizontal="center" wrapText="1"/>
    </xf>
    <xf numFmtId="0" fontId="9" fillId="2" borderId="3" xfId="0" applyFont="1" applyFill="1" applyBorder="1" applyAlignment="1" applyProtection="1">
      <alignment horizontal="center" wrapText="1"/>
    </xf>
    <xf numFmtId="9" fontId="5" fillId="2" borderId="8" xfId="1" applyFont="1" applyFill="1" applyBorder="1" applyAlignment="1" applyProtection="1">
      <alignment horizontal="center" vertical="center" wrapText="1"/>
    </xf>
    <xf numFmtId="9" fontId="5" fillId="2" borderId="12" xfId="1" applyFont="1" applyFill="1" applyBorder="1" applyAlignment="1" applyProtection="1">
      <alignment horizontal="center" vertical="center" wrapText="1"/>
    </xf>
    <xf numFmtId="9" fontId="5" fillId="2" borderId="9" xfId="1" applyFont="1" applyFill="1" applyBorder="1" applyAlignment="1" applyProtection="1">
      <alignment horizontal="center" vertical="center" wrapText="1"/>
    </xf>
    <xf numFmtId="0" fontId="5" fillId="2" borderId="9" xfId="0" applyFont="1" applyFill="1" applyBorder="1" applyAlignment="1" applyProtection="1">
      <alignment horizontal="justify" vertical="top"/>
    </xf>
    <xf numFmtId="0" fontId="2" fillId="7" borderId="0" xfId="0" applyFont="1" applyFill="1" applyAlignment="1" applyProtection="1">
      <alignment horizontal="center" vertical="top" wrapText="1"/>
    </xf>
    <xf numFmtId="0" fontId="8" fillId="2" borderId="13"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justify" vertical="top" wrapText="1"/>
    </xf>
    <xf numFmtId="0" fontId="7" fillId="2" borderId="0" xfId="0" applyFont="1" applyFill="1" applyBorder="1" applyAlignment="1" applyProtection="1">
      <alignment horizontal="left" vertical="top" wrapText="1"/>
    </xf>
    <xf numFmtId="0" fontId="7" fillId="2" borderId="7" xfId="0" applyFont="1" applyFill="1" applyBorder="1" applyAlignment="1" applyProtection="1">
      <alignment horizontal="left" vertical="top" wrapText="1"/>
    </xf>
    <xf numFmtId="0" fontId="7"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8" xfId="0" applyFont="1" applyFill="1" applyBorder="1" applyAlignment="1" applyProtection="1">
      <alignment horizontal="center"/>
    </xf>
    <xf numFmtId="0" fontId="7" fillId="2" borderId="12" xfId="0" applyFont="1" applyFill="1" applyBorder="1" applyAlignment="1" applyProtection="1">
      <alignment horizontal="center"/>
    </xf>
    <xf numFmtId="0" fontId="7" fillId="2" borderId="12" xfId="0" applyFont="1" applyFill="1" applyBorder="1" applyAlignment="1" applyProtection="1">
      <alignment horizontal="left" vertical="center" wrapText="1"/>
    </xf>
    <xf numFmtId="0" fontId="5" fillId="2" borderId="4"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9" fontId="5" fillId="2" borderId="13" xfId="1"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5" fillId="0" borderId="7" xfId="0" applyFont="1" applyFill="1" applyBorder="1" applyAlignment="1" applyProtection="1">
      <alignment horizontal="justify" vertical="top" wrapText="1"/>
    </xf>
    <xf numFmtId="0" fontId="7" fillId="2" borderId="0" xfId="0" applyFont="1" applyFill="1" applyBorder="1" applyAlignment="1" applyProtection="1">
      <alignment horizontal="left" vertical="top"/>
    </xf>
    <xf numFmtId="0" fontId="7" fillId="2" borderId="7" xfId="0" applyFont="1" applyFill="1" applyBorder="1" applyAlignment="1" applyProtection="1">
      <alignment horizontal="left" vertical="top"/>
    </xf>
    <xf numFmtId="0" fontId="4" fillId="2" borderId="1" xfId="0" applyFont="1" applyFill="1" applyBorder="1" applyAlignment="1" applyProtection="1">
      <alignment horizontal="center" vertical="center" wrapText="1"/>
    </xf>
    <xf numFmtId="0" fontId="29" fillId="2" borderId="9" xfId="0" applyFont="1" applyFill="1" applyBorder="1" applyAlignment="1" applyProtection="1">
      <alignment horizontal="justify" vertical="top" wrapText="1"/>
    </xf>
    <xf numFmtId="0" fontId="29" fillId="2" borderId="13" xfId="0" applyFont="1" applyFill="1" applyBorder="1" applyAlignment="1" applyProtection="1">
      <alignment horizontal="justify" vertical="top"/>
    </xf>
    <xf numFmtId="0" fontId="29" fillId="2" borderId="7" xfId="0" applyFont="1" applyFill="1" applyBorder="1" applyAlignment="1" applyProtection="1">
      <alignment horizontal="justify" vertical="top" wrapText="1"/>
    </xf>
    <xf numFmtId="0" fontId="29" fillId="2" borderId="15" xfId="0" applyFont="1" applyFill="1" applyBorder="1" applyAlignment="1" applyProtection="1">
      <alignment horizontal="justify" vertical="top"/>
    </xf>
    <xf numFmtId="0" fontId="23" fillId="2" borderId="7" xfId="0" applyFont="1" applyFill="1" applyBorder="1" applyAlignment="1" applyProtection="1">
      <alignment horizontal="justify" vertical="top" wrapText="1"/>
    </xf>
    <xf numFmtId="0" fontId="23" fillId="2" borderId="15" xfId="0" applyFont="1" applyFill="1" applyBorder="1" applyAlignment="1" applyProtection="1">
      <alignment horizontal="justify" vertical="top"/>
    </xf>
    <xf numFmtId="0" fontId="23" fillId="2" borderId="9" xfId="0" applyFont="1" applyFill="1" applyBorder="1" applyAlignment="1" applyProtection="1">
      <alignment horizontal="justify" vertical="center" wrapText="1"/>
    </xf>
    <xf numFmtId="0" fontId="23" fillId="2" borderId="13" xfId="0" applyFont="1" applyFill="1" applyBorder="1" applyAlignment="1" applyProtection="1">
      <alignment horizontal="justify" vertical="center"/>
    </xf>
    <xf numFmtId="0" fontId="23" fillId="2" borderId="7" xfId="0" applyFont="1" applyFill="1" applyBorder="1" applyAlignment="1" applyProtection="1">
      <alignment horizontal="justify" vertical="center" wrapText="1"/>
    </xf>
    <xf numFmtId="0" fontId="23" fillId="2" borderId="15" xfId="0" applyFont="1" applyFill="1" applyBorder="1" applyAlignment="1" applyProtection="1">
      <alignment horizontal="justify" vertical="center"/>
    </xf>
    <xf numFmtId="0" fontId="23" fillId="2" borderId="5" xfId="0" applyFont="1" applyFill="1" applyBorder="1" applyAlignment="1" applyProtection="1">
      <alignment horizontal="justify" vertical="center"/>
    </xf>
    <xf numFmtId="0" fontId="23" fillId="2" borderId="14" xfId="0" applyFont="1" applyFill="1" applyBorder="1" applyAlignment="1" applyProtection="1">
      <alignment horizontal="justify" vertical="center"/>
    </xf>
    <xf numFmtId="0" fontId="22" fillId="2" borderId="9" xfId="0" applyFont="1" applyFill="1" applyBorder="1" applyAlignment="1" applyProtection="1">
      <alignment horizontal="justify" vertical="center" wrapText="1"/>
    </xf>
    <xf numFmtId="0" fontId="22" fillId="2" borderId="13" xfId="0" applyFont="1" applyFill="1" applyBorder="1" applyAlignment="1" applyProtection="1">
      <alignment horizontal="justify" vertical="center"/>
    </xf>
    <xf numFmtId="0" fontId="22" fillId="2" borderId="3" xfId="0" applyFont="1" applyFill="1" applyBorder="1" applyAlignment="1" applyProtection="1">
      <alignment horizontal="justify" vertical="center"/>
    </xf>
    <xf numFmtId="0" fontId="22" fillId="2" borderId="1" xfId="0" applyFont="1" applyFill="1" applyBorder="1" applyAlignment="1" applyProtection="1">
      <alignment horizontal="justify" vertical="center"/>
    </xf>
    <xf numFmtId="0" fontId="22" fillId="2" borderId="5" xfId="0" applyFont="1" applyFill="1" applyBorder="1" applyAlignment="1" applyProtection="1">
      <alignment horizontal="justify" vertical="center"/>
    </xf>
    <xf numFmtId="0" fontId="22" fillId="2" borderId="14" xfId="0" applyFont="1" applyFill="1" applyBorder="1" applyAlignment="1" applyProtection="1">
      <alignment horizontal="justify" vertical="center"/>
    </xf>
    <xf numFmtId="0" fontId="9" fillId="4" borderId="1" xfId="0" applyFont="1" applyFill="1" applyBorder="1" applyAlignment="1" applyProtection="1">
      <alignment vertical="center"/>
    </xf>
    <xf numFmtId="0" fontId="14" fillId="2" borderId="0" xfId="2" applyFont="1" applyFill="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7" fillId="2" borderId="11" xfId="0" applyFont="1" applyFill="1" applyBorder="1" applyAlignment="1">
      <alignment horizontal="center" vertical="center"/>
    </xf>
    <xf numFmtId="0" fontId="3" fillId="8" borderId="16" xfId="0" applyFont="1" applyFill="1" applyBorder="1" applyAlignment="1">
      <alignment horizontal="center" vertical="center"/>
    </xf>
    <xf numFmtId="0" fontId="9" fillId="4" borderId="13"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9" fillId="4" borderId="1" xfId="0" applyFont="1" applyFill="1" applyBorder="1" applyAlignment="1">
      <alignment horizontal="center" vertical="center"/>
    </xf>
    <xf numFmtId="0" fontId="5" fillId="2" borderId="1" xfId="0" applyFont="1" applyFill="1" applyBorder="1" applyAlignment="1">
      <alignment vertical="center"/>
    </xf>
    <xf numFmtId="0" fontId="7" fillId="2" borderId="1" xfId="0" applyFont="1" applyFill="1" applyBorder="1" applyAlignment="1">
      <alignment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6" fillId="2" borderId="1"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14" xfId="0" applyFont="1" applyFill="1" applyBorder="1" applyAlignment="1">
      <alignment horizontal="center" vertical="center"/>
    </xf>
    <xf numFmtId="0" fontId="5" fillId="6" borderId="5"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5" fillId="6" borderId="7"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23" fillId="2" borderId="0" xfId="0" applyFont="1" applyFill="1" applyBorder="1" applyAlignment="1" applyProtection="1">
      <alignment horizontal="justify" vertical="top" wrapText="1"/>
    </xf>
    <xf numFmtId="0" fontId="23" fillId="2" borderId="0" xfId="0" applyFont="1" applyFill="1" applyBorder="1" applyAlignment="1" applyProtection="1">
      <alignment horizontal="justify" vertical="top"/>
    </xf>
    <xf numFmtId="0" fontId="23" fillId="2" borderId="7" xfId="0" applyFont="1" applyFill="1" applyBorder="1" applyAlignment="1" applyProtection="1">
      <alignment horizontal="justify" vertical="top"/>
    </xf>
    <xf numFmtId="0" fontId="7" fillId="2" borderId="12" xfId="0" applyFont="1" applyFill="1" applyBorder="1" applyAlignment="1" applyProtection="1">
      <alignment horizontal="left" vertical="top"/>
    </xf>
    <xf numFmtId="0" fontId="7" fillId="2" borderId="9" xfId="0" applyFont="1" applyFill="1" applyBorder="1" applyAlignment="1" applyProtection="1">
      <alignment horizontal="left" vertical="top"/>
    </xf>
    <xf numFmtId="0" fontId="16" fillId="2" borderId="13"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14" fontId="7" fillId="0" borderId="14" xfId="0" applyNumberFormat="1" applyFont="1" applyFill="1" applyBorder="1" applyAlignment="1" applyProtection="1">
      <alignment horizontal="center" vertical="center"/>
    </xf>
    <xf numFmtId="14" fontId="7" fillId="0" borderId="15" xfId="0" applyNumberFormat="1" applyFont="1" applyFill="1" applyBorder="1" applyAlignment="1" applyProtection="1">
      <alignment horizontal="center" vertical="center"/>
    </xf>
    <xf numFmtId="14" fontId="7" fillId="0" borderId="13" xfId="0" applyNumberFormat="1"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14" fontId="7" fillId="2" borderId="20" xfId="0" applyNumberFormat="1" applyFont="1" applyFill="1" applyBorder="1" applyAlignment="1" applyProtection="1">
      <alignment horizontal="center" vertical="center"/>
    </xf>
    <xf numFmtId="14" fontId="7" fillId="2" borderId="23" xfId="0" applyNumberFormat="1" applyFont="1" applyFill="1" applyBorder="1" applyAlignment="1" applyProtection="1">
      <alignment horizontal="center" vertical="center"/>
    </xf>
    <xf numFmtId="14" fontId="7" fillId="2" borderId="29" xfId="0" applyNumberFormat="1"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0" fontId="7" fillId="2" borderId="20"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14" fontId="7" fillId="0" borderId="20" xfId="0" applyNumberFormat="1" applyFont="1" applyFill="1" applyBorder="1" applyAlignment="1" applyProtection="1">
      <alignment horizontal="center" vertical="center"/>
    </xf>
    <xf numFmtId="14" fontId="7" fillId="0" borderId="23" xfId="0" applyNumberFormat="1" applyFont="1" applyFill="1" applyBorder="1" applyAlignment="1" applyProtection="1">
      <alignment horizontal="center" vertical="center"/>
    </xf>
    <xf numFmtId="14" fontId="7" fillId="0" borderId="29" xfId="0" applyNumberFormat="1" applyFont="1" applyFill="1" applyBorder="1" applyAlignment="1" applyProtection="1">
      <alignment horizontal="center" vertical="center"/>
    </xf>
    <xf numFmtId="14" fontId="7" fillId="0" borderId="21" xfId="0" applyNumberFormat="1" applyFont="1" applyFill="1" applyBorder="1" applyAlignment="1" applyProtection="1">
      <alignment horizontal="center" vertical="center"/>
    </xf>
    <xf numFmtId="14" fontId="7" fillId="0" borderId="22" xfId="0" applyNumberFormat="1"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9" xfId="0" applyFont="1" applyFill="1" applyBorder="1" applyAlignment="1" applyProtection="1">
      <alignment horizontal="center" vertical="center"/>
    </xf>
  </cellXfs>
  <cellStyles count="7">
    <cellStyle name="Hipervínculo" xfId="2" builtinId="8"/>
    <cellStyle name="Millares" xfId="4" builtinId="3"/>
    <cellStyle name="Moneda" xfId="3" builtinId="4"/>
    <cellStyle name="Moneda [0]" xfId="6" builtinId="7"/>
    <cellStyle name="Moneda 2" xfId="5"/>
    <cellStyle name="Normal" xfId="0" builtinId="0"/>
    <cellStyle name="Porcentaje" xfId="1" builtinId="5"/>
  </cellStyles>
  <dxfs count="15">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D5CA3D"/>
      <color rgb="FFEDE394"/>
      <color rgb="FF0F3D38"/>
      <color rgb="FF4B514E"/>
      <color rgb="FFFAC927"/>
      <color rgb="FFD8C7EE"/>
      <color rgb="FFD9D9D9"/>
      <color rgb="FF74C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5.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74" Type="http://schemas.openxmlformats.org/officeDocument/2006/relationships/externalLink" Target="externalLinks/externalLink11.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externalLink" Target="externalLinks/externalLink6.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7.xml"/><Relationship Id="rId75"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73" Type="http://schemas.openxmlformats.org/officeDocument/2006/relationships/externalLink" Target="externalLinks/externalLink10.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8.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138795921318755E-2"/>
          <c:y val="4.1565950316044042E-2"/>
          <c:w val="0.90779438486843189"/>
          <c:h val="0.81300856550162992"/>
        </c:manualLayout>
      </c:layout>
      <c:lineChart>
        <c:grouping val="standard"/>
        <c:varyColors val="0"/>
        <c:ser>
          <c:idx val="0"/>
          <c:order val="0"/>
          <c:tx>
            <c:strRef>
              <c:f>'INS-1'!$C$44</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'INS-1'!$D$41:$O$41</c15:sqref>
                  </c15:fullRef>
                </c:ext>
              </c:extLst>
              <c:f>'INS-1'!$D$41</c:f>
              <c:strCache>
                <c:ptCount val="1"/>
                <c:pt idx="0">
                  <c:v>JUNIO</c:v>
                </c:pt>
              </c:strCache>
            </c:strRef>
          </c:cat>
          <c:val>
            <c:numRef>
              <c:extLst>
                <c:ext xmlns:c15="http://schemas.microsoft.com/office/drawing/2012/chart" uri="{02D57815-91ED-43cb-92C2-25804820EDAC}">
                  <c15:fullRef>
                    <c15:sqref>'INS-1'!$D$44:$O$44</c15:sqref>
                  </c15:fullRef>
                </c:ext>
              </c:extLst>
              <c:f>'INS-1'!$D$44</c:f>
              <c:numCache>
                <c:formatCode>0%</c:formatCode>
                <c:ptCount val="1"/>
                <c:pt idx="0" formatCode="0.0%">
                  <c:v>0.15459943327363729</c:v>
                </c:pt>
              </c:numCache>
            </c:numRef>
          </c:val>
          <c:smooth val="0"/>
          <c:extLst>
            <c:ext xmlns:c16="http://schemas.microsoft.com/office/drawing/2014/chart" uri="{C3380CC4-5D6E-409C-BE32-E72D297353CC}">
              <c16:uniqueId val="{00000000-2D27-48D7-BFF3-C89894F01626}"/>
            </c:ext>
          </c:extLst>
        </c:ser>
        <c:ser>
          <c:idx val="1"/>
          <c:order val="1"/>
          <c:tx>
            <c:strRef>
              <c:f>'INS-1'!$C$45</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9525">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'INS-1'!$D$41:$O$41</c15:sqref>
                  </c15:fullRef>
                </c:ext>
              </c:extLst>
              <c:f>'INS-1'!$D$41</c:f>
              <c:strCache>
                <c:ptCount val="1"/>
                <c:pt idx="0">
                  <c:v>JUNIO</c:v>
                </c:pt>
              </c:strCache>
            </c:strRef>
          </c:cat>
          <c:val>
            <c:numRef>
              <c:extLst>
                <c:ext xmlns:c15="http://schemas.microsoft.com/office/drawing/2012/chart" uri="{02D57815-91ED-43cb-92C2-25804820EDAC}">
                  <c15:fullRef>
                    <c15:sqref>'INS-1'!$D$45:$O$45</c15:sqref>
                  </c15:fullRef>
                </c:ext>
              </c:extLst>
              <c:f>'INS-1'!$D$45</c:f>
              <c:numCache>
                <c:formatCode>0%</c:formatCode>
                <c:ptCount val="1"/>
                <c:pt idx="0">
                  <c:v>0.3</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marker val="1"/>
        <c:smooth val="0"/>
        <c:axId val="303563552"/>
        <c:axId val="303564112"/>
      </c:lineChart>
      <c:catAx>
        <c:axId val="303563552"/>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3564112"/>
        <c:crosses val="autoZero"/>
        <c:auto val="1"/>
        <c:lblAlgn val="ctr"/>
        <c:lblOffset val="100"/>
        <c:noMultiLvlLbl val="0"/>
      </c:catAx>
      <c:valAx>
        <c:axId val="3035641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3563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'ESG-1'!$C$53</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'ESG-1'!$D$50:$O$50</c15:sqref>
                  </c15:fullRef>
                </c:ext>
              </c:extLst>
              <c:f>'ESG-1'!$D$50:$F$50</c:f>
              <c:strCache>
                <c:ptCount val="3"/>
                <c:pt idx="0">
                  <c:v>MARZO</c:v>
                </c:pt>
                <c:pt idx="1">
                  <c:v>JUNIO</c:v>
                </c:pt>
                <c:pt idx="2">
                  <c:v>SEPTIEMBRE</c:v>
                </c:pt>
              </c:strCache>
            </c:strRef>
          </c:cat>
          <c:val>
            <c:numRef>
              <c:extLst>
                <c:ext xmlns:c15="http://schemas.microsoft.com/office/drawing/2012/chart" uri="{02D57815-91ED-43cb-92C2-25804820EDAC}">
                  <c15:fullRef>
                    <c15:sqref>'ESG-1'!$D$53:$O$53</c15:sqref>
                  </c15:fullRef>
                </c:ext>
              </c:extLst>
              <c:f>'ESG-1'!$D$53:$F$53</c:f>
              <c:numCache>
                <c:formatCode>0%</c:formatCode>
                <c:ptCount val="3"/>
                <c:pt idx="0">
                  <c:v>0.56129032258064515</c:v>
                </c:pt>
                <c:pt idx="1">
                  <c:v>0.97117117117117113</c:v>
                </c:pt>
                <c:pt idx="2">
                  <c:v>0.55633802816901412</c:v>
                </c:pt>
              </c:numCache>
            </c:numRef>
          </c:val>
          <c:smooth val="0"/>
          <c:extLst>
            <c:ext xmlns:c16="http://schemas.microsoft.com/office/drawing/2014/chart" uri="{C3380CC4-5D6E-409C-BE32-E72D297353CC}">
              <c16:uniqueId val="{00000000-2D27-48D7-BFF3-C89894F01626}"/>
            </c:ext>
          </c:extLst>
        </c:ser>
        <c:ser>
          <c:idx val="1"/>
          <c:order val="1"/>
          <c:tx>
            <c:strRef>
              <c:f>'ESG-1'!$C$54</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'ESG-1'!$D$50:$O$50</c15:sqref>
                  </c15:fullRef>
                </c:ext>
              </c:extLst>
              <c:f>'ESG-1'!$D$50:$F$50</c:f>
              <c:strCache>
                <c:ptCount val="3"/>
                <c:pt idx="0">
                  <c:v>MARZO</c:v>
                </c:pt>
                <c:pt idx="1">
                  <c:v>JUNIO</c:v>
                </c:pt>
                <c:pt idx="2">
                  <c:v>SEPTIEMBRE</c:v>
                </c:pt>
              </c:strCache>
            </c:strRef>
          </c:cat>
          <c:val>
            <c:numRef>
              <c:extLst>
                <c:ext xmlns:c15="http://schemas.microsoft.com/office/drawing/2012/chart" uri="{02D57815-91ED-43cb-92C2-25804820EDAC}">
                  <c15:fullRef>
                    <c15:sqref>'ESG-1'!$D$54:$O$54</c15:sqref>
                  </c15:fullRef>
                </c:ext>
              </c:extLst>
              <c:f>'ESG-1'!$D$54:$F$54</c:f>
              <c:numCache>
                <c:formatCode>0%</c:formatCode>
                <c:ptCount val="3"/>
                <c:pt idx="0">
                  <c:v>0.47499999999999998</c:v>
                </c:pt>
                <c:pt idx="1">
                  <c:v>0.95</c:v>
                </c:pt>
                <c:pt idx="2">
                  <c:v>0.47499999999999998</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34439680"/>
        <c:axId val="334440240"/>
      </c:lineChart>
      <c:catAx>
        <c:axId val="334439680"/>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4440240"/>
        <c:crosses val="autoZero"/>
        <c:auto val="1"/>
        <c:lblAlgn val="ctr"/>
        <c:lblOffset val="100"/>
        <c:noMultiLvlLbl val="0"/>
      </c:catAx>
      <c:valAx>
        <c:axId val="334440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4439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'ESG-2'!$C$59</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'ESG-2'!$D$56:$O$56</c15:sqref>
                  </c15:fullRef>
                </c:ext>
              </c:extLst>
              <c:f>'ESG-2'!$D$56:$F$56</c:f>
              <c:strCache>
                <c:ptCount val="3"/>
                <c:pt idx="0">
                  <c:v>MARZO</c:v>
                </c:pt>
                <c:pt idx="1">
                  <c:v>JUNIO</c:v>
                </c:pt>
                <c:pt idx="2">
                  <c:v>SEPTIEMBRE</c:v>
                </c:pt>
              </c:strCache>
            </c:strRef>
          </c:cat>
          <c:val>
            <c:numRef>
              <c:extLst>
                <c:ext xmlns:c15="http://schemas.microsoft.com/office/drawing/2012/chart" uri="{02D57815-91ED-43cb-92C2-25804820EDAC}">
                  <c15:fullRef>
                    <c15:sqref>'ESG-2'!$D$59:$O$59</c15:sqref>
                  </c15:fullRef>
                </c:ext>
              </c:extLst>
              <c:f>'ESG-2'!$D$59:$F$59</c:f>
              <c:numCache>
                <c:formatCode>0.0</c:formatCode>
                <c:ptCount val="3"/>
                <c:pt idx="0">
                  <c:v>5.9</c:v>
                </c:pt>
                <c:pt idx="1">
                  <c:v>11.05</c:v>
                </c:pt>
                <c:pt idx="2">
                  <c:v>11.1</c:v>
                </c:pt>
              </c:numCache>
            </c:numRef>
          </c:val>
          <c:smooth val="0"/>
          <c:extLst>
            <c:ext xmlns:c16="http://schemas.microsoft.com/office/drawing/2014/chart" uri="{C3380CC4-5D6E-409C-BE32-E72D297353CC}">
              <c16:uniqueId val="{00000000-2D27-48D7-BFF3-C89894F01626}"/>
            </c:ext>
          </c:extLst>
        </c:ser>
        <c:ser>
          <c:idx val="1"/>
          <c:order val="1"/>
          <c:tx>
            <c:strRef>
              <c:f>'ESG-2'!$C$60</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'ESG-2'!$D$56:$O$56</c15:sqref>
                  </c15:fullRef>
                </c:ext>
              </c:extLst>
              <c:f>'ESG-2'!$D$56:$F$56</c:f>
              <c:strCache>
                <c:ptCount val="3"/>
                <c:pt idx="0">
                  <c:v>MARZO</c:v>
                </c:pt>
                <c:pt idx="1">
                  <c:v>JUNIO</c:v>
                </c:pt>
                <c:pt idx="2">
                  <c:v>SEPTIEMBRE</c:v>
                </c:pt>
              </c:strCache>
            </c:strRef>
          </c:cat>
          <c:val>
            <c:numRef>
              <c:extLst>
                <c:ext xmlns:c15="http://schemas.microsoft.com/office/drawing/2012/chart" uri="{02D57815-91ED-43cb-92C2-25804820EDAC}">
                  <c15:fullRef>
                    <c15:sqref>'ESG-2'!$D$60:$O$60</c15:sqref>
                  </c15:fullRef>
                </c:ext>
              </c:extLst>
              <c:f>'ESG-2'!$D$60:$F$60</c:f>
              <c:numCache>
                <c:formatCode>0</c:formatCode>
                <c:ptCount val="3"/>
                <c:pt idx="0">
                  <c:v>7</c:v>
                </c:pt>
                <c:pt idx="1">
                  <c:v>7</c:v>
                </c:pt>
                <c:pt idx="2">
                  <c:v>7</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34443600"/>
        <c:axId val="334444160"/>
      </c:lineChart>
      <c:catAx>
        <c:axId val="334443600"/>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4444160"/>
        <c:crosses val="autoZero"/>
        <c:auto val="1"/>
        <c:lblAlgn val="ctr"/>
        <c:lblOffset val="100"/>
        <c:noMultiLvlLbl val="0"/>
      </c:catAx>
      <c:valAx>
        <c:axId val="3344441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4443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'ECO-1'!$C$65</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'ECO-1'!$D$62:$O$62</c15:sqref>
                  </c15:fullRef>
                </c:ext>
              </c:extLst>
              <c:f>'ECO-1'!$D$62:$F$62</c:f>
              <c:strCache>
                <c:ptCount val="3"/>
                <c:pt idx="0">
                  <c:v>MARZO</c:v>
                </c:pt>
                <c:pt idx="1">
                  <c:v>JUNIO</c:v>
                </c:pt>
                <c:pt idx="2">
                  <c:v>SEPTIEMBRE</c:v>
                </c:pt>
              </c:strCache>
            </c:strRef>
          </c:cat>
          <c:val>
            <c:numRef>
              <c:extLst>
                <c:ext xmlns:c15="http://schemas.microsoft.com/office/drawing/2012/chart" uri="{02D57815-91ED-43cb-92C2-25804820EDAC}">
                  <c15:fullRef>
                    <c15:sqref>'ECO-1'!$D$65:$O$65</c15:sqref>
                  </c15:fullRef>
                </c:ext>
              </c:extLst>
              <c:f>'ECO-1'!$D$65:$F$65</c:f>
              <c:numCache>
                <c:formatCode>0%</c:formatCode>
                <c:ptCount val="3"/>
                <c:pt idx="0">
                  <c:v>0.80113636363636365</c:v>
                </c:pt>
                <c:pt idx="1">
                  <c:v>0.93864370290635091</c:v>
                </c:pt>
                <c:pt idx="2">
                  <c:v>0.84530386740331487</c:v>
                </c:pt>
              </c:numCache>
            </c:numRef>
          </c:val>
          <c:smooth val="0"/>
          <c:extLst>
            <c:ext xmlns:c16="http://schemas.microsoft.com/office/drawing/2014/chart" uri="{C3380CC4-5D6E-409C-BE32-E72D297353CC}">
              <c16:uniqueId val="{00000000-2D27-48D7-BFF3-C89894F01626}"/>
            </c:ext>
          </c:extLst>
        </c:ser>
        <c:ser>
          <c:idx val="1"/>
          <c:order val="1"/>
          <c:tx>
            <c:strRef>
              <c:f>'ECO-1'!$C$66</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'ECO-1'!$D$62:$O$62</c15:sqref>
                  </c15:fullRef>
                </c:ext>
              </c:extLst>
              <c:f>'ECO-1'!$D$62:$F$62</c:f>
              <c:strCache>
                <c:ptCount val="3"/>
                <c:pt idx="0">
                  <c:v>MARZO</c:v>
                </c:pt>
                <c:pt idx="1">
                  <c:v>JUNIO</c:v>
                </c:pt>
                <c:pt idx="2">
                  <c:v>SEPTIEMBRE</c:v>
                </c:pt>
              </c:strCache>
            </c:strRef>
          </c:cat>
          <c:val>
            <c:numRef>
              <c:extLst>
                <c:ext xmlns:c15="http://schemas.microsoft.com/office/drawing/2012/chart" uri="{02D57815-91ED-43cb-92C2-25804820EDAC}">
                  <c15:fullRef>
                    <c15:sqref>'ECO-1'!$D$66:$O$66</c15:sqref>
                  </c15:fullRef>
                </c:ext>
              </c:extLst>
              <c:f>'ECO-1'!$D$66:$F$66</c:f>
              <c:numCache>
                <c:formatCode>0%</c:formatCode>
                <c:ptCount val="3"/>
                <c:pt idx="0">
                  <c:v>0.7</c:v>
                </c:pt>
                <c:pt idx="1">
                  <c:v>0.7</c:v>
                </c:pt>
                <c:pt idx="2">
                  <c:v>0.7</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32981456"/>
        <c:axId val="332982016"/>
      </c:lineChart>
      <c:catAx>
        <c:axId val="33298145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2982016"/>
        <c:crosses val="autoZero"/>
        <c:auto val="1"/>
        <c:lblAlgn val="ctr"/>
        <c:lblOffset val="100"/>
        <c:noMultiLvlLbl val="0"/>
      </c:catAx>
      <c:valAx>
        <c:axId val="332982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2981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'ECO-2'!$C$65</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'ECO-2'!$D$62:$O$62</c15:sqref>
                  </c15:fullRef>
                </c:ext>
              </c:extLst>
              <c:f>'ECO-2'!$D$62:$F$62</c:f>
              <c:strCache>
                <c:ptCount val="3"/>
                <c:pt idx="0">
                  <c:v>MARZO</c:v>
                </c:pt>
                <c:pt idx="1">
                  <c:v>JUNIO</c:v>
                </c:pt>
                <c:pt idx="2">
                  <c:v>SEPTIEMBRE</c:v>
                </c:pt>
              </c:strCache>
            </c:strRef>
          </c:cat>
          <c:val>
            <c:numRef>
              <c:extLst>
                <c:ext xmlns:c15="http://schemas.microsoft.com/office/drawing/2012/chart" uri="{02D57815-91ED-43cb-92C2-25804820EDAC}">
                  <c15:fullRef>
                    <c15:sqref>'ECO-2'!$D$65:$O$65</c15:sqref>
                  </c15:fullRef>
                </c:ext>
              </c:extLst>
              <c:f>'ECO-2'!$D$65:$F$65</c:f>
              <c:numCache>
                <c:formatCode>0%</c:formatCode>
                <c:ptCount val="3"/>
                <c:pt idx="0">
                  <c:v>0.69318181818181823</c:v>
                </c:pt>
                <c:pt idx="1">
                  <c:v>0.86114101184068892</c:v>
                </c:pt>
                <c:pt idx="2">
                  <c:v>0.8685082872928177</c:v>
                </c:pt>
              </c:numCache>
            </c:numRef>
          </c:val>
          <c:smooth val="0"/>
          <c:extLst>
            <c:ext xmlns:c16="http://schemas.microsoft.com/office/drawing/2014/chart" uri="{C3380CC4-5D6E-409C-BE32-E72D297353CC}">
              <c16:uniqueId val="{00000000-981A-45A2-916A-58F552A9E166}"/>
            </c:ext>
          </c:extLst>
        </c:ser>
        <c:ser>
          <c:idx val="1"/>
          <c:order val="1"/>
          <c:tx>
            <c:strRef>
              <c:f>'ECO-2'!$C$66</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'ECO-2'!$D$62:$O$62</c15:sqref>
                  </c15:fullRef>
                </c:ext>
              </c:extLst>
              <c:f>'ECO-2'!$D$62:$F$62</c:f>
              <c:strCache>
                <c:ptCount val="3"/>
                <c:pt idx="0">
                  <c:v>MARZO</c:v>
                </c:pt>
                <c:pt idx="1">
                  <c:v>JUNIO</c:v>
                </c:pt>
                <c:pt idx="2">
                  <c:v>SEPTIEMBRE</c:v>
                </c:pt>
              </c:strCache>
            </c:strRef>
          </c:cat>
          <c:val>
            <c:numRef>
              <c:extLst>
                <c:ext xmlns:c15="http://schemas.microsoft.com/office/drawing/2012/chart" uri="{02D57815-91ED-43cb-92C2-25804820EDAC}">
                  <c15:fullRef>
                    <c15:sqref>'ECO-2'!$D$66:$O$66</c15:sqref>
                  </c15:fullRef>
                </c:ext>
              </c:extLst>
              <c:f>'ECO-2'!$D$66:$F$66</c:f>
              <c:numCache>
                <c:formatCode>0%</c:formatCode>
                <c:ptCount val="3"/>
                <c:pt idx="0">
                  <c:v>0.75</c:v>
                </c:pt>
                <c:pt idx="1">
                  <c:v>0.75</c:v>
                </c:pt>
                <c:pt idx="2">
                  <c:v>0.75</c:v>
                </c:pt>
              </c:numCache>
            </c:numRef>
          </c:val>
          <c:smooth val="0"/>
          <c:extLst>
            <c:ext xmlns:c16="http://schemas.microsoft.com/office/drawing/2014/chart" uri="{C3380CC4-5D6E-409C-BE32-E72D297353CC}">
              <c16:uniqueId val="{00000001-981A-45A2-916A-58F552A9E166}"/>
            </c:ext>
          </c:extLst>
        </c:ser>
        <c:dLbls>
          <c:showLegendKey val="0"/>
          <c:showVal val="0"/>
          <c:showCatName val="0"/>
          <c:showSerName val="0"/>
          <c:showPercent val="0"/>
          <c:showBubbleSize val="0"/>
        </c:dLbls>
        <c:smooth val="0"/>
        <c:axId val="332985376"/>
        <c:axId val="332985936"/>
      </c:lineChart>
      <c:catAx>
        <c:axId val="33298537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2985936"/>
        <c:crosses val="autoZero"/>
        <c:auto val="1"/>
        <c:lblAlgn val="ctr"/>
        <c:lblOffset val="100"/>
        <c:noMultiLvlLbl val="0"/>
      </c:catAx>
      <c:valAx>
        <c:axId val="332985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2985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'EPR-1'!$C$43</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'EPR-1'!$D$40:$O$40</c15:sqref>
                  </c15:fullRef>
                </c:ext>
              </c:extLst>
              <c:f>'EPR-1'!$D$40:$F$40</c:f>
              <c:strCache>
                <c:ptCount val="3"/>
                <c:pt idx="0">
                  <c:v>MARZO</c:v>
                </c:pt>
                <c:pt idx="1">
                  <c:v>JUNIO</c:v>
                </c:pt>
                <c:pt idx="2">
                  <c:v>SEPTIEMBRE</c:v>
                </c:pt>
              </c:strCache>
            </c:strRef>
          </c:cat>
          <c:val>
            <c:numRef>
              <c:extLst>
                <c:ext xmlns:c15="http://schemas.microsoft.com/office/drawing/2012/chart" uri="{02D57815-91ED-43cb-92C2-25804820EDAC}">
                  <c15:fullRef>
                    <c15:sqref>'EPR-1'!$D$43:$O$43</c15:sqref>
                  </c15:fullRef>
                </c:ext>
              </c:extLst>
              <c:f>'EPR-1'!$D$43:$F$43</c:f>
              <c:numCache>
                <c:formatCode>0%</c:formatCode>
                <c:ptCount val="3"/>
                <c:pt idx="0">
                  <c:v>0</c:v>
                </c:pt>
                <c:pt idx="1">
                  <c:v>0.30232558139534882</c:v>
                </c:pt>
                <c:pt idx="2">
                  <c:v>0.55813953488372092</c:v>
                </c:pt>
              </c:numCache>
            </c:numRef>
          </c:val>
          <c:smooth val="0"/>
          <c:extLst>
            <c:ext xmlns:c16="http://schemas.microsoft.com/office/drawing/2014/chart" uri="{C3380CC4-5D6E-409C-BE32-E72D297353CC}">
              <c16:uniqueId val="{00000000-E1D1-420A-BF9D-E0FCEDE6E9DC}"/>
            </c:ext>
          </c:extLst>
        </c:ser>
        <c:ser>
          <c:idx val="1"/>
          <c:order val="1"/>
          <c:tx>
            <c:strRef>
              <c:f>'EPR-1'!$C$44</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'EPR-1'!$D$40:$O$40</c15:sqref>
                  </c15:fullRef>
                </c:ext>
              </c:extLst>
              <c:f>'EPR-1'!$D$40:$F$40</c:f>
              <c:strCache>
                <c:ptCount val="3"/>
                <c:pt idx="0">
                  <c:v>MARZO</c:v>
                </c:pt>
                <c:pt idx="1">
                  <c:v>JUNIO</c:v>
                </c:pt>
                <c:pt idx="2">
                  <c:v>SEPTIEMBRE</c:v>
                </c:pt>
              </c:strCache>
            </c:strRef>
          </c:cat>
          <c:val>
            <c:numRef>
              <c:extLst>
                <c:ext xmlns:c15="http://schemas.microsoft.com/office/drawing/2012/chart" uri="{02D57815-91ED-43cb-92C2-25804820EDAC}">
                  <c15:fullRef>
                    <c15:sqref>'EPR-1'!$D$44:$O$44</c15:sqref>
                  </c15:fullRef>
                </c:ext>
              </c:extLst>
              <c:f>'EPR-1'!$D$44:$F$44</c:f>
              <c:numCache>
                <c:formatCode>0%</c:formatCode>
                <c:ptCount val="3"/>
                <c:pt idx="0">
                  <c:v>0.2</c:v>
                </c:pt>
                <c:pt idx="1">
                  <c:v>0.4</c:v>
                </c:pt>
                <c:pt idx="2">
                  <c:v>0.60000000000000009</c:v>
                </c:pt>
              </c:numCache>
            </c:numRef>
          </c:val>
          <c:smooth val="0"/>
          <c:extLst>
            <c:ext xmlns:c16="http://schemas.microsoft.com/office/drawing/2014/chart" uri="{C3380CC4-5D6E-409C-BE32-E72D297353CC}">
              <c16:uniqueId val="{00000001-E1D1-420A-BF9D-E0FCEDE6E9DC}"/>
            </c:ext>
          </c:extLst>
        </c:ser>
        <c:dLbls>
          <c:showLegendKey val="0"/>
          <c:showVal val="0"/>
          <c:showCatName val="0"/>
          <c:showSerName val="0"/>
          <c:showPercent val="0"/>
          <c:showBubbleSize val="0"/>
        </c:dLbls>
        <c:smooth val="0"/>
        <c:axId val="300870464"/>
        <c:axId val="300871024"/>
      </c:lineChart>
      <c:catAx>
        <c:axId val="300870464"/>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0871024"/>
        <c:crosses val="autoZero"/>
        <c:auto val="1"/>
        <c:lblAlgn val="ctr"/>
        <c:lblOffset val="100"/>
        <c:noMultiLvlLbl val="0"/>
      </c:catAx>
      <c:valAx>
        <c:axId val="300871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0870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'EPR-2'!$C$42</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'EPR-2'!$D$39:$O$39</c15:sqref>
                  </c15:fullRef>
                </c:ext>
              </c:extLst>
              <c:f>'EPR-2'!$D$39:$F$39</c:f>
              <c:strCache>
                <c:ptCount val="3"/>
                <c:pt idx="0">
                  <c:v>MARZO</c:v>
                </c:pt>
                <c:pt idx="1">
                  <c:v>JUNIO</c:v>
                </c:pt>
                <c:pt idx="2">
                  <c:v>SEPTIEMBRE</c:v>
                </c:pt>
              </c:strCache>
            </c:strRef>
          </c:cat>
          <c:val>
            <c:numRef>
              <c:extLst>
                <c:ext xmlns:c15="http://schemas.microsoft.com/office/drawing/2012/chart" uri="{02D57815-91ED-43cb-92C2-25804820EDAC}">
                  <c15:fullRef>
                    <c15:sqref>'EPR-2'!$D$42:$O$42</c15:sqref>
                  </c15:fullRef>
                </c:ext>
              </c:extLst>
              <c:f>'EPR-2'!$D$42:$F$42</c:f>
              <c:numCache>
                <c:formatCode>0%</c:formatCode>
                <c:ptCount val="3"/>
                <c:pt idx="0">
                  <c:v>0</c:v>
                </c:pt>
                <c:pt idx="1">
                  <c:v>2</c:v>
                </c:pt>
                <c:pt idx="2">
                  <c:v>2</c:v>
                </c:pt>
              </c:numCache>
            </c:numRef>
          </c:val>
          <c:smooth val="0"/>
          <c:extLst>
            <c:ext xmlns:c16="http://schemas.microsoft.com/office/drawing/2014/chart" uri="{C3380CC4-5D6E-409C-BE32-E72D297353CC}">
              <c16:uniqueId val="{00000000-FA9F-439F-89A1-0FF612DD7455}"/>
            </c:ext>
          </c:extLst>
        </c:ser>
        <c:ser>
          <c:idx val="1"/>
          <c:order val="1"/>
          <c:tx>
            <c:strRef>
              <c:f>'EPR-2'!$C$43</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'EPR-2'!$D$39:$O$39</c15:sqref>
                  </c15:fullRef>
                </c:ext>
              </c:extLst>
              <c:f>'EPR-2'!$D$39:$F$39</c:f>
              <c:strCache>
                <c:ptCount val="3"/>
                <c:pt idx="0">
                  <c:v>MARZO</c:v>
                </c:pt>
                <c:pt idx="1">
                  <c:v>JUNIO</c:v>
                </c:pt>
                <c:pt idx="2">
                  <c:v>SEPTIEMBRE</c:v>
                </c:pt>
              </c:strCache>
            </c:strRef>
          </c:cat>
          <c:val>
            <c:numRef>
              <c:extLst>
                <c:ext xmlns:c15="http://schemas.microsoft.com/office/drawing/2012/chart" uri="{02D57815-91ED-43cb-92C2-25804820EDAC}">
                  <c15:fullRef>
                    <c15:sqref>'EPR-2'!$D$43:$O$43</c15:sqref>
                  </c15:fullRef>
                </c:ext>
              </c:extLst>
              <c:f>'EPR-2'!$D$43:$F$43</c:f>
              <c:numCache>
                <c:formatCode>0%</c:formatCode>
                <c:ptCount val="3"/>
                <c:pt idx="0">
                  <c:v>0.25</c:v>
                </c:pt>
                <c:pt idx="1">
                  <c:v>0.5</c:v>
                </c:pt>
                <c:pt idx="2">
                  <c:v>0.75</c:v>
                </c:pt>
              </c:numCache>
            </c:numRef>
          </c:val>
          <c:smooth val="0"/>
          <c:extLst>
            <c:ext xmlns:c16="http://schemas.microsoft.com/office/drawing/2014/chart" uri="{C3380CC4-5D6E-409C-BE32-E72D297353CC}">
              <c16:uniqueId val="{00000001-FA9F-439F-89A1-0FF612DD7455}"/>
            </c:ext>
          </c:extLst>
        </c:ser>
        <c:dLbls>
          <c:showLegendKey val="0"/>
          <c:showVal val="0"/>
          <c:showCatName val="0"/>
          <c:showSerName val="0"/>
          <c:showPercent val="0"/>
          <c:showBubbleSize val="0"/>
        </c:dLbls>
        <c:smooth val="0"/>
        <c:axId val="300874384"/>
        <c:axId val="300874944"/>
      </c:lineChart>
      <c:catAx>
        <c:axId val="300874384"/>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0874944"/>
        <c:crosses val="autoZero"/>
        <c:auto val="1"/>
        <c:lblAlgn val="ctr"/>
        <c:lblOffset val="100"/>
        <c:noMultiLvlLbl val="0"/>
      </c:catAx>
      <c:valAx>
        <c:axId val="300874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0874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'MAR-1'!$C$44</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'MAR-1'!$D$41:$O$41</c15:sqref>
                  </c15:fullRef>
                </c:ext>
              </c:extLst>
              <c:f>'MAR-1'!$D$41:$F$41</c:f>
              <c:strCache>
                <c:ptCount val="3"/>
                <c:pt idx="0">
                  <c:v>MARZO</c:v>
                </c:pt>
                <c:pt idx="1">
                  <c:v>JUNIO</c:v>
                </c:pt>
                <c:pt idx="2">
                  <c:v>SEPTIEMBRE</c:v>
                </c:pt>
              </c:strCache>
            </c:strRef>
          </c:cat>
          <c:val>
            <c:numRef>
              <c:extLst>
                <c:ext xmlns:c15="http://schemas.microsoft.com/office/drawing/2012/chart" uri="{02D57815-91ED-43cb-92C2-25804820EDAC}">
                  <c15:fullRef>
                    <c15:sqref>'MAR-1'!$D$44:$O$44</c15:sqref>
                  </c15:fullRef>
                </c:ext>
              </c:extLst>
              <c:f>'MAR-1'!$D$44:$F$44</c:f>
              <c:numCache>
                <c:formatCode>0%</c:formatCode>
                <c:ptCount val="3"/>
                <c:pt idx="0">
                  <c:v>0.49056603773584906</c:v>
                </c:pt>
                <c:pt idx="1">
                  <c:v>1</c:v>
                </c:pt>
                <c:pt idx="2">
                  <c:v>0.56818181818181823</c:v>
                </c:pt>
              </c:numCache>
            </c:numRef>
          </c:val>
          <c:smooth val="0"/>
          <c:extLst>
            <c:ext xmlns:c16="http://schemas.microsoft.com/office/drawing/2014/chart" uri="{C3380CC4-5D6E-409C-BE32-E72D297353CC}">
              <c16:uniqueId val="{00000000-2D27-48D7-BFF3-C89894F01626}"/>
            </c:ext>
          </c:extLst>
        </c:ser>
        <c:ser>
          <c:idx val="1"/>
          <c:order val="1"/>
          <c:tx>
            <c:strRef>
              <c:f>'MAR-1'!$C$45</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'MAR-1'!$D$41:$O$41</c15:sqref>
                  </c15:fullRef>
                </c:ext>
              </c:extLst>
              <c:f>'MAR-1'!$D$41:$F$41</c:f>
              <c:strCache>
                <c:ptCount val="3"/>
                <c:pt idx="0">
                  <c:v>MARZO</c:v>
                </c:pt>
                <c:pt idx="1">
                  <c:v>JUNIO</c:v>
                </c:pt>
                <c:pt idx="2">
                  <c:v>SEPTIEMBRE</c:v>
                </c:pt>
              </c:strCache>
            </c:strRef>
          </c:cat>
          <c:val>
            <c:numRef>
              <c:extLst>
                <c:ext xmlns:c15="http://schemas.microsoft.com/office/drawing/2012/chart" uri="{02D57815-91ED-43cb-92C2-25804820EDAC}">
                  <c15:fullRef>
                    <c15:sqref>'MAR-1'!$D$45:$O$45</c15:sqref>
                  </c15:fullRef>
                </c:ext>
              </c:extLst>
              <c:f>'MAR-1'!$D$45:$F$45</c:f>
              <c:numCache>
                <c:formatCode>0%</c:formatCode>
                <c:ptCount val="3"/>
                <c:pt idx="0">
                  <c:v>0.5</c:v>
                </c:pt>
                <c:pt idx="1">
                  <c:v>1</c:v>
                </c:pt>
                <c:pt idx="2">
                  <c:v>0.5</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35339344"/>
        <c:axId val="335339904"/>
      </c:lineChart>
      <c:catAx>
        <c:axId val="335339344"/>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5339904"/>
        <c:crosses val="autoZero"/>
        <c:auto val="1"/>
        <c:lblAlgn val="ctr"/>
        <c:lblOffset val="100"/>
        <c:noMultiLvlLbl val="0"/>
      </c:catAx>
      <c:valAx>
        <c:axId val="335339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533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'MAR-2'!$C$56</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'MAR-2'!$D$53:$E$53</c15:sqref>
                  </c15:fullRef>
                </c:ext>
              </c:extLst>
              <c:f>'MAR-2'!$D$53</c:f>
              <c:strCache>
                <c:ptCount val="1"/>
                <c:pt idx="0">
                  <c:v>JUNIO</c:v>
                </c:pt>
              </c:strCache>
            </c:strRef>
          </c:cat>
          <c:val>
            <c:numRef>
              <c:extLst>
                <c:ext xmlns:c15="http://schemas.microsoft.com/office/drawing/2012/chart" uri="{02D57815-91ED-43cb-92C2-25804820EDAC}">
                  <c15:fullRef>
                    <c15:sqref>'MAR-2'!$D$56:$E$56</c15:sqref>
                  </c15:fullRef>
                </c:ext>
              </c:extLst>
              <c:f>'MAR-2'!$D$56</c:f>
              <c:numCache>
                <c:formatCode>0%</c:formatCode>
                <c:ptCount val="1"/>
                <c:pt idx="0">
                  <c:v>0.87178871548619452</c:v>
                </c:pt>
              </c:numCache>
            </c:numRef>
          </c:val>
          <c:smooth val="0"/>
          <c:extLst>
            <c:ext xmlns:c16="http://schemas.microsoft.com/office/drawing/2014/chart" uri="{C3380CC4-5D6E-409C-BE32-E72D297353CC}">
              <c16:uniqueId val="{00000000-2D27-48D7-BFF3-C89894F01626}"/>
            </c:ext>
          </c:extLst>
        </c:ser>
        <c:ser>
          <c:idx val="1"/>
          <c:order val="1"/>
          <c:tx>
            <c:strRef>
              <c:f>'MAR-2'!$C$57</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'MAR-2'!$D$53:$E$53</c15:sqref>
                  </c15:fullRef>
                </c:ext>
              </c:extLst>
              <c:f>'MAR-2'!$D$53</c:f>
              <c:strCache>
                <c:ptCount val="1"/>
                <c:pt idx="0">
                  <c:v>JUNIO</c:v>
                </c:pt>
              </c:strCache>
            </c:strRef>
          </c:cat>
          <c:val>
            <c:numRef>
              <c:extLst>
                <c:ext xmlns:c15="http://schemas.microsoft.com/office/drawing/2012/chart" uri="{02D57815-91ED-43cb-92C2-25804820EDAC}">
                  <c15:fullRef>
                    <c15:sqref>'MAR-2'!$D$57:$E$57</c15:sqref>
                  </c15:fullRef>
                </c:ext>
              </c:extLst>
              <c:f>'MAR-2'!$D$57</c:f>
              <c:numCache>
                <c:formatCode>0%</c:formatCode>
                <c:ptCount val="1"/>
                <c:pt idx="0">
                  <c:v>0.9</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marker val="1"/>
        <c:smooth val="0"/>
        <c:axId val="335343264"/>
        <c:axId val="335343824"/>
      </c:lineChart>
      <c:catAx>
        <c:axId val="33534326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5343824"/>
        <c:crosses val="autoZero"/>
        <c:auto val="1"/>
        <c:lblAlgn val="ctr"/>
        <c:lblOffset val="100"/>
        <c:noMultiLvlLbl val="0"/>
      </c:catAx>
      <c:valAx>
        <c:axId val="335343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5343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80543626763713E-2"/>
          <c:y val="3.0338042270902789E-2"/>
          <c:w val="0.91233607537003336"/>
          <c:h val="0.85281244828740932"/>
        </c:manualLayout>
      </c:layout>
      <c:lineChart>
        <c:grouping val="standard"/>
        <c:varyColors val="0"/>
        <c:ser>
          <c:idx val="0"/>
          <c:order val="0"/>
          <c:tx>
            <c:strRef>
              <c:f>'MAR-3'!$C$45</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'MAR-3'!$D$42:$G$42</c15:sqref>
                  </c15:fullRef>
                </c:ext>
              </c:extLst>
              <c:f>'MAR-3'!$D$42:$F$42</c:f>
              <c:strCache>
                <c:ptCount val="3"/>
                <c:pt idx="0">
                  <c:v>MARZO</c:v>
                </c:pt>
                <c:pt idx="1">
                  <c:v>JUNIO</c:v>
                </c:pt>
                <c:pt idx="2">
                  <c:v>SEPTIEMBRE</c:v>
                </c:pt>
              </c:strCache>
            </c:strRef>
          </c:cat>
          <c:val>
            <c:numRef>
              <c:extLst>
                <c:ext xmlns:c15="http://schemas.microsoft.com/office/drawing/2012/chart" uri="{02D57815-91ED-43cb-92C2-25804820EDAC}">
                  <c15:fullRef>
                    <c15:sqref>'MAR-3'!$D$45:$G$45</c15:sqref>
                  </c15:fullRef>
                </c:ext>
              </c:extLst>
              <c:f>'MAR-3'!$D$45:$F$45</c:f>
              <c:numCache>
                <c:formatCode>0%</c:formatCode>
                <c:ptCount val="3"/>
                <c:pt idx="0">
                  <c:v>0.41509433962264153</c:v>
                </c:pt>
                <c:pt idx="1">
                  <c:v>0.92452830188679247</c:v>
                </c:pt>
                <c:pt idx="2">
                  <c:v>0.56818181818181823</c:v>
                </c:pt>
              </c:numCache>
            </c:numRef>
          </c:val>
          <c:smooth val="0"/>
          <c:extLst>
            <c:ext xmlns:c16="http://schemas.microsoft.com/office/drawing/2014/chart" uri="{C3380CC4-5D6E-409C-BE32-E72D297353CC}">
              <c16:uniqueId val="{00000000-05F1-4662-9F73-A983DB6B0582}"/>
            </c:ext>
          </c:extLst>
        </c:ser>
        <c:ser>
          <c:idx val="1"/>
          <c:order val="1"/>
          <c:tx>
            <c:strRef>
              <c:f>'MAR-3'!$C$46</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'MAR-3'!$D$42:$G$42</c15:sqref>
                  </c15:fullRef>
                </c:ext>
              </c:extLst>
              <c:f>'MAR-3'!$D$42:$F$42</c:f>
              <c:strCache>
                <c:ptCount val="3"/>
                <c:pt idx="0">
                  <c:v>MARZO</c:v>
                </c:pt>
                <c:pt idx="1">
                  <c:v>JUNIO</c:v>
                </c:pt>
                <c:pt idx="2">
                  <c:v>SEPTIEMBRE</c:v>
                </c:pt>
              </c:strCache>
            </c:strRef>
          </c:cat>
          <c:val>
            <c:numRef>
              <c:extLst>
                <c:ext xmlns:c15="http://schemas.microsoft.com/office/drawing/2012/chart" uri="{02D57815-91ED-43cb-92C2-25804820EDAC}">
                  <c15:fullRef>
                    <c15:sqref>'MAR-3'!$D$46:$G$46</c15:sqref>
                  </c15:fullRef>
                </c:ext>
              </c:extLst>
              <c:f>'MAR-3'!$D$46:$F$46</c:f>
              <c:numCache>
                <c:formatCode>0%</c:formatCode>
                <c:ptCount val="3"/>
                <c:pt idx="0">
                  <c:v>0.5</c:v>
                </c:pt>
                <c:pt idx="1">
                  <c:v>1</c:v>
                </c:pt>
                <c:pt idx="2">
                  <c:v>0.5</c:v>
                </c:pt>
              </c:numCache>
            </c:numRef>
          </c:val>
          <c:smooth val="0"/>
          <c:extLst>
            <c:ext xmlns:c16="http://schemas.microsoft.com/office/drawing/2014/chart" uri="{C3380CC4-5D6E-409C-BE32-E72D297353CC}">
              <c16:uniqueId val="{00000001-05F1-4662-9F73-A983DB6B0582}"/>
            </c:ext>
          </c:extLst>
        </c:ser>
        <c:dLbls>
          <c:showLegendKey val="0"/>
          <c:showVal val="0"/>
          <c:showCatName val="0"/>
          <c:showSerName val="0"/>
          <c:showPercent val="0"/>
          <c:showBubbleSize val="0"/>
        </c:dLbls>
        <c:smooth val="0"/>
        <c:axId val="335958752"/>
        <c:axId val="335959312"/>
      </c:lineChart>
      <c:catAx>
        <c:axId val="335958752"/>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5959312"/>
        <c:crosses val="autoZero"/>
        <c:auto val="1"/>
        <c:lblAlgn val="ctr"/>
        <c:lblOffset val="100"/>
        <c:noMultiLvlLbl val="0"/>
      </c:catAx>
      <c:valAx>
        <c:axId val="335959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5958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'MFA-6'!$C$41</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'MFA-6'!$D$38:$O$38</c15:sqref>
                  </c15:fullRef>
                </c:ext>
              </c:extLst>
              <c:f>'MFA-6'!$D$38</c:f>
              <c:strCache>
                <c:ptCount val="1"/>
                <c:pt idx="0">
                  <c:v>JUNIO</c:v>
                </c:pt>
              </c:strCache>
            </c:strRef>
          </c:cat>
          <c:val>
            <c:numRef>
              <c:extLst>
                <c:ext xmlns:c15="http://schemas.microsoft.com/office/drawing/2012/chart" uri="{02D57815-91ED-43cb-92C2-25804820EDAC}">
                  <c15:fullRef>
                    <c15:sqref>'MFA-6'!$D$41:$O$41</c15:sqref>
                  </c15:fullRef>
                </c:ext>
              </c:extLst>
              <c:f>'MFA-6'!$D$41</c:f>
              <c:numCache>
                <c:formatCode>0%</c:formatCode>
                <c:ptCount val="1"/>
                <c:pt idx="0">
                  <c:v>1.75</c:v>
                </c:pt>
              </c:numCache>
            </c:numRef>
          </c:val>
          <c:smooth val="0"/>
          <c:extLst>
            <c:ext xmlns:c16="http://schemas.microsoft.com/office/drawing/2014/chart" uri="{C3380CC4-5D6E-409C-BE32-E72D297353CC}">
              <c16:uniqueId val="{00000000-95BA-401B-BC0D-DB090034FB0C}"/>
            </c:ext>
          </c:extLst>
        </c:ser>
        <c:ser>
          <c:idx val="1"/>
          <c:order val="1"/>
          <c:tx>
            <c:strRef>
              <c:f>'MFA-6'!$C$42</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'MFA-6'!$D$38:$O$38</c15:sqref>
                  </c15:fullRef>
                </c:ext>
              </c:extLst>
              <c:f>'MFA-6'!$D$38</c:f>
              <c:strCache>
                <c:ptCount val="1"/>
                <c:pt idx="0">
                  <c:v>JUNIO</c:v>
                </c:pt>
              </c:strCache>
            </c:strRef>
          </c:cat>
          <c:val>
            <c:numRef>
              <c:extLst>
                <c:ext xmlns:c15="http://schemas.microsoft.com/office/drawing/2012/chart" uri="{02D57815-91ED-43cb-92C2-25804820EDAC}">
                  <c15:fullRef>
                    <c15:sqref>'MFA-6'!$D$42:$O$42</c15:sqref>
                  </c15:fullRef>
                </c:ext>
              </c:extLst>
              <c:f>'MFA-6'!$D$42</c:f>
              <c:numCache>
                <c:formatCode>0%</c:formatCode>
                <c:ptCount val="1"/>
                <c:pt idx="0" formatCode="0.00%">
                  <c:v>0.5</c:v>
                </c:pt>
              </c:numCache>
            </c:numRef>
          </c:val>
          <c:smooth val="0"/>
          <c:extLst>
            <c:ext xmlns:c16="http://schemas.microsoft.com/office/drawing/2014/chart" uri="{C3380CC4-5D6E-409C-BE32-E72D297353CC}">
              <c16:uniqueId val="{00000001-95BA-401B-BC0D-DB090034FB0C}"/>
            </c:ext>
          </c:extLst>
        </c:ser>
        <c:dLbls>
          <c:showLegendKey val="0"/>
          <c:showVal val="0"/>
          <c:showCatName val="0"/>
          <c:showSerName val="0"/>
          <c:showPercent val="0"/>
          <c:showBubbleSize val="0"/>
        </c:dLbls>
        <c:marker val="1"/>
        <c:smooth val="0"/>
        <c:axId val="335962672"/>
        <c:axId val="335963232"/>
      </c:lineChart>
      <c:catAx>
        <c:axId val="33596267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5963232"/>
        <c:crosses val="autoZero"/>
        <c:auto val="1"/>
        <c:lblAlgn val="ctr"/>
        <c:lblOffset val="100"/>
        <c:noMultiLvlLbl val="0"/>
      </c:catAx>
      <c:valAx>
        <c:axId val="335963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5962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'INS-2'!$C$78</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f>'INS-2'!$D$75:$G$75</c:f>
              <c:strCache>
                <c:ptCount val="4"/>
                <c:pt idx="0">
                  <c:v>MARZO</c:v>
                </c:pt>
                <c:pt idx="1">
                  <c:v>JUNIO</c:v>
                </c:pt>
                <c:pt idx="2">
                  <c:v>SEPTIEMBRE</c:v>
                </c:pt>
                <c:pt idx="3">
                  <c:v>DICIEMBRE</c:v>
                </c:pt>
              </c:strCache>
            </c:strRef>
          </c:cat>
          <c:val>
            <c:numRef>
              <c:f>'INS-2'!$D$78:$G$78</c:f>
              <c:numCache>
                <c:formatCode>0%</c:formatCode>
                <c:ptCount val="4"/>
                <c:pt idx="0">
                  <c:v>0.6784922394678492</c:v>
                </c:pt>
                <c:pt idx="1">
                  <c:v>0.66242038216560506</c:v>
                </c:pt>
                <c:pt idx="2">
                  <c:v>0.65593561368209252</c:v>
                </c:pt>
                <c:pt idx="3">
                  <c:v>0</c:v>
                </c:pt>
              </c:numCache>
            </c:numRef>
          </c:val>
          <c:smooth val="0"/>
          <c:extLst>
            <c:ext xmlns:c16="http://schemas.microsoft.com/office/drawing/2014/chart" uri="{C3380CC4-5D6E-409C-BE32-E72D297353CC}">
              <c16:uniqueId val="{00000000-2D27-48D7-BFF3-C89894F01626}"/>
            </c:ext>
          </c:extLst>
        </c:ser>
        <c:ser>
          <c:idx val="1"/>
          <c:order val="1"/>
          <c:tx>
            <c:strRef>
              <c:f>'INS-2'!$C$79</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f>'INS-2'!$D$75:$G$75</c:f>
              <c:strCache>
                <c:ptCount val="4"/>
                <c:pt idx="0">
                  <c:v>MARZO</c:v>
                </c:pt>
                <c:pt idx="1">
                  <c:v>JUNIO</c:v>
                </c:pt>
                <c:pt idx="2">
                  <c:v>SEPTIEMBRE</c:v>
                </c:pt>
                <c:pt idx="3">
                  <c:v>DICIEMBRE</c:v>
                </c:pt>
              </c:strCache>
            </c:strRef>
          </c:cat>
          <c:val>
            <c:numRef>
              <c:f>'INS-2'!$D$79:$G$79</c:f>
              <c:numCache>
                <c:formatCode>0%</c:formatCode>
                <c:ptCount val="4"/>
                <c:pt idx="0">
                  <c:v>0.8</c:v>
                </c:pt>
                <c:pt idx="1">
                  <c:v>0.8</c:v>
                </c:pt>
                <c:pt idx="2">
                  <c:v>0.8</c:v>
                </c:pt>
                <c:pt idx="3">
                  <c:v>0.8</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32432576"/>
        <c:axId val="332433136"/>
      </c:lineChart>
      <c:catAx>
        <c:axId val="33243257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2433136"/>
        <c:crosses val="autoZero"/>
        <c:auto val="1"/>
        <c:lblAlgn val="ctr"/>
        <c:lblOffset val="100"/>
        <c:noMultiLvlLbl val="0"/>
      </c:catAx>
      <c:valAx>
        <c:axId val="33243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2432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'MFA-7'!$C$42</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'MFA-7'!$D$39:$O$39</c15:sqref>
                  </c15:fullRef>
                </c:ext>
              </c:extLst>
              <c:f>'MFA-7'!$D$39</c:f>
              <c:strCache>
                <c:ptCount val="1"/>
                <c:pt idx="0">
                  <c:v>JUNIO</c:v>
                </c:pt>
              </c:strCache>
            </c:strRef>
          </c:cat>
          <c:val>
            <c:numRef>
              <c:extLst>
                <c:ext xmlns:c15="http://schemas.microsoft.com/office/drawing/2012/chart" uri="{02D57815-91ED-43cb-92C2-25804820EDAC}">
                  <c15:fullRef>
                    <c15:sqref>'MFA-7'!$D$42:$O$42</c15:sqref>
                  </c15:fullRef>
                </c:ext>
              </c:extLst>
              <c:f>'MFA-7'!$D$42</c:f>
              <c:numCache>
                <c:formatCode>0%</c:formatCode>
                <c:ptCount val="1"/>
                <c:pt idx="0">
                  <c:v>0.65</c:v>
                </c:pt>
              </c:numCache>
            </c:numRef>
          </c:val>
          <c:smooth val="0"/>
          <c:extLst>
            <c:ext xmlns:c16="http://schemas.microsoft.com/office/drawing/2014/chart" uri="{C3380CC4-5D6E-409C-BE32-E72D297353CC}">
              <c16:uniqueId val="{00000000-3F4A-4EBB-B942-78E4CC6E27EF}"/>
            </c:ext>
          </c:extLst>
        </c:ser>
        <c:ser>
          <c:idx val="1"/>
          <c:order val="1"/>
          <c:tx>
            <c:strRef>
              <c:f>'MFA-7'!$C$43</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'MFA-7'!$D$39:$O$39</c15:sqref>
                  </c15:fullRef>
                </c:ext>
              </c:extLst>
              <c:f>'MFA-7'!$D$39</c:f>
              <c:strCache>
                <c:ptCount val="1"/>
                <c:pt idx="0">
                  <c:v>JUNIO</c:v>
                </c:pt>
              </c:strCache>
            </c:strRef>
          </c:cat>
          <c:val>
            <c:numRef>
              <c:extLst>
                <c:ext xmlns:c15="http://schemas.microsoft.com/office/drawing/2012/chart" uri="{02D57815-91ED-43cb-92C2-25804820EDAC}">
                  <c15:fullRef>
                    <c15:sqref>'MFA-7'!$D$43:$O$43</c15:sqref>
                  </c15:fullRef>
                </c:ext>
              </c:extLst>
              <c:f>'MFA-7'!$D$43</c:f>
              <c:numCache>
                <c:formatCode>0%</c:formatCode>
                <c:ptCount val="1"/>
                <c:pt idx="0" formatCode="0.00%">
                  <c:v>0.5</c:v>
                </c:pt>
              </c:numCache>
            </c:numRef>
          </c:val>
          <c:smooth val="0"/>
          <c:extLst>
            <c:ext xmlns:c16="http://schemas.microsoft.com/office/drawing/2014/chart" uri="{C3380CC4-5D6E-409C-BE32-E72D297353CC}">
              <c16:uniqueId val="{00000001-3F4A-4EBB-B942-78E4CC6E27EF}"/>
            </c:ext>
          </c:extLst>
        </c:ser>
        <c:dLbls>
          <c:showLegendKey val="0"/>
          <c:showVal val="0"/>
          <c:showCatName val="0"/>
          <c:showSerName val="0"/>
          <c:showPercent val="0"/>
          <c:showBubbleSize val="0"/>
        </c:dLbls>
        <c:marker val="1"/>
        <c:smooth val="0"/>
        <c:axId val="336473568"/>
        <c:axId val="336474128"/>
      </c:lineChart>
      <c:catAx>
        <c:axId val="33647356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6474128"/>
        <c:crosses val="autoZero"/>
        <c:auto val="1"/>
        <c:lblAlgn val="ctr"/>
        <c:lblOffset val="100"/>
        <c:noMultiLvlLbl val="0"/>
      </c:catAx>
      <c:valAx>
        <c:axId val="33647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6473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'MFA-8'!$C$46</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'MFA-8'!$D$43:$O$43</c15:sqref>
                  </c15:fullRef>
                </c:ext>
              </c:extLst>
              <c:f>'MFA-8'!$D$43</c:f>
              <c:strCache>
                <c:ptCount val="1"/>
                <c:pt idx="0">
                  <c:v>JUNIO</c:v>
                </c:pt>
              </c:strCache>
            </c:strRef>
          </c:cat>
          <c:val>
            <c:numRef>
              <c:extLst>
                <c:ext xmlns:c15="http://schemas.microsoft.com/office/drawing/2012/chart" uri="{02D57815-91ED-43cb-92C2-25804820EDAC}">
                  <c15:fullRef>
                    <c15:sqref>'MFA-8'!$D$46:$O$46</c15:sqref>
                  </c15:fullRef>
                </c:ext>
              </c:extLst>
              <c:f>'MFA-8'!$D$46</c:f>
              <c:numCache>
                <c:formatCode>0%</c:formatCode>
                <c:ptCount val="1"/>
                <c:pt idx="0">
                  <c:v>10</c:v>
                </c:pt>
              </c:numCache>
            </c:numRef>
          </c:val>
          <c:smooth val="0"/>
          <c:extLst>
            <c:ext xmlns:c16="http://schemas.microsoft.com/office/drawing/2014/chart" uri="{C3380CC4-5D6E-409C-BE32-E72D297353CC}">
              <c16:uniqueId val="{00000000-0687-42C3-B914-C146CE6D3238}"/>
            </c:ext>
          </c:extLst>
        </c:ser>
        <c:ser>
          <c:idx val="1"/>
          <c:order val="1"/>
          <c:tx>
            <c:strRef>
              <c:f>'MFA-8'!$C$47</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'MFA-8'!$D$43:$O$43</c15:sqref>
                  </c15:fullRef>
                </c:ext>
              </c:extLst>
              <c:f>'MFA-8'!$D$43</c:f>
              <c:strCache>
                <c:ptCount val="1"/>
                <c:pt idx="0">
                  <c:v>JUNIO</c:v>
                </c:pt>
              </c:strCache>
            </c:strRef>
          </c:cat>
          <c:val>
            <c:numRef>
              <c:extLst>
                <c:ext xmlns:c15="http://schemas.microsoft.com/office/drawing/2012/chart" uri="{02D57815-91ED-43cb-92C2-25804820EDAC}">
                  <c15:fullRef>
                    <c15:sqref>'MFA-8'!$D$47:$O$47</c15:sqref>
                  </c15:fullRef>
                </c:ext>
              </c:extLst>
              <c:f>'MFA-8'!$D$47</c:f>
              <c:numCache>
                <c:formatCode>0%</c:formatCode>
                <c:ptCount val="1"/>
                <c:pt idx="0" formatCode="0.00%">
                  <c:v>0.5</c:v>
                </c:pt>
              </c:numCache>
            </c:numRef>
          </c:val>
          <c:smooth val="0"/>
          <c:extLst>
            <c:ext xmlns:c16="http://schemas.microsoft.com/office/drawing/2014/chart" uri="{C3380CC4-5D6E-409C-BE32-E72D297353CC}">
              <c16:uniqueId val="{00000001-0687-42C3-B914-C146CE6D3238}"/>
            </c:ext>
          </c:extLst>
        </c:ser>
        <c:dLbls>
          <c:showLegendKey val="0"/>
          <c:showVal val="0"/>
          <c:showCatName val="0"/>
          <c:showSerName val="0"/>
          <c:showPercent val="0"/>
          <c:showBubbleSize val="0"/>
        </c:dLbls>
        <c:marker val="1"/>
        <c:smooth val="0"/>
        <c:axId val="336477488"/>
        <c:axId val="336478048"/>
      </c:lineChart>
      <c:catAx>
        <c:axId val="33647748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6478048"/>
        <c:crosses val="autoZero"/>
        <c:auto val="1"/>
        <c:lblAlgn val="ctr"/>
        <c:lblOffset val="100"/>
        <c:noMultiLvlLbl val="0"/>
      </c:catAx>
      <c:valAx>
        <c:axId val="336478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6477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'MFA-9'!$C$42</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'MFA-9'!$D$39:$O$39</c15:sqref>
                  </c15:fullRef>
                </c:ext>
              </c:extLst>
              <c:f>'MFA-9'!$D$39</c:f>
              <c:strCache>
                <c:ptCount val="1"/>
                <c:pt idx="0">
                  <c:v>JUNIO</c:v>
                </c:pt>
              </c:strCache>
            </c:strRef>
          </c:cat>
          <c:val>
            <c:numRef>
              <c:extLst>
                <c:ext xmlns:c15="http://schemas.microsoft.com/office/drawing/2012/chart" uri="{02D57815-91ED-43cb-92C2-25804820EDAC}">
                  <c15:fullRef>
                    <c15:sqref>'MFA-9'!$D$42:$O$42</c15:sqref>
                  </c15:fullRef>
                </c:ext>
              </c:extLst>
              <c:f>'MFA-9'!$D$42</c:f>
              <c:numCache>
                <c:formatCode>0%</c:formatCode>
                <c:ptCount val="1"/>
                <c:pt idx="0">
                  <c:v>2.8333333333333335</c:v>
                </c:pt>
              </c:numCache>
            </c:numRef>
          </c:val>
          <c:smooth val="0"/>
          <c:extLst>
            <c:ext xmlns:c16="http://schemas.microsoft.com/office/drawing/2014/chart" uri="{C3380CC4-5D6E-409C-BE32-E72D297353CC}">
              <c16:uniqueId val="{00000000-B4EE-4D4C-BB7E-521C4CFE785F}"/>
            </c:ext>
          </c:extLst>
        </c:ser>
        <c:ser>
          <c:idx val="1"/>
          <c:order val="1"/>
          <c:tx>
            <c:strRef>
              <c:f>'MFA-9'!$C$43</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'MFA-9'!$D$39:$O$39</c15:sqref>
                  </c15:fullRef>
                </c:ext>
              </c:extLst>
              <c:f>'MFA-9'!$D$39</c:f>
              <c:strCache>
                <c:ptCount val="1"/>
                <c:pt idx="0">
                  <c:v>JUNIO</c:v>
                </c:pt>
              </c:strCache>
            </c:strRef>
          </c:cat>
          <c:val>
            <c:numRef>
              <c:extLst>
                <c:ext xmlns:c15="http://schemas.microsoft.com/office/drawing/2012/chart" uri="{02D57815-91ED-43cb-92C2-25804820EDAC}">
                  <c15:fullRef>
                    <c15:sqref>'MFA-9'!$D$43:$O$43</c15:sqref>
                  </c15:fullRef>
                </c:ext>
              </c:extLst>
              <c:f>'MFA-9'!$D$43</c:f>
              <c:numCache>
                <c:formatCode>0%</c:formatCode>
                <c:ptCount val="1"/>
                <c:pt idx="0" formatCode="0.00%">
                  <c:v>0.5</c:v>
                </c:pt>
              </c:numCache>
            </c:numRef>
          </c:val>
          <c:smooth val="0"/>
          <c:extLst>
            <c:ext xmlns:c16="http://schemas.microsoft.com/office/drawing/2014/chart" uri="{C3380CC4-5D6E-409C-BE32-E72D297353CC}">
              <c16:uniqueId val="{00000001-B4EE-4D4C-BB7E-521C4CFE785F}"/>
            </c:ext>
          </c:extLst>
        </c:ser>
        <c:dLbls>
          <c:showLegendKey val="0"/>
          <c:showVal val="0"/>
          <c:showCatName val="0"/>
          <c:showSerName val="0"/>
          <c:showPercent val="0"/>
          <c:showBubbleSize val="0"/>
        </c:dLbls>
        <c:marker val="1"/>
        <c:smooth val="0"/>
        <c:axId val="336248272"/>
        <c:axId val="336248832"/>
      </c:lineChart>
      <c:catAx>
        <c:axId val="33624827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6248832"/>
        <c:crosses val="autoZero"/>
        <c:auto val="1"/>
        <c:lblAlgn val="ctr"/>
        <c:lblOffset val="100"/>
        <c:noMultiLvlLbl val="0"/>
      </c:catAx>
      <c:valAx>
        <c:axId val="336248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6248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'MFA-10'!$C$41</c:f>
              <c:strCache>
                <c:ptCount val="1"/>
                <c:pt idx="0">
                  <c:v>VALOR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'MFA-10'!$D$38:$O$38</c15:sqref>
                  </c15:fullRef>
                </c:ext>
              </c:extLst>
              <c:f>'MFA-10'!$D$38</c:f>
              <c:strCache>
                <c:ptCount val="1"/>
                <c:pt idx="0">
                  <c:v>2018</c:v>
                </c:pt>
              </c:strCache>
            </c:strRef>
          </c:cat>
          <c:val>
            <c:numRef>
              <c:extLst>
                <c:ext xmlns:c15="http://schemas.microsoft.com/office/drawing/2012/chart" uri="{02D57815-91ED-43cb-92C2-25804820EDAC}">
                  <c15:fullRef>
                    <c15:sqref>'MFA-10'!$D$41:$O$41</c15:sqref>
                  </c15:fullRef>
                </c:ext>
              </c:extLst>
              <c:f>'MFA-10'!$D$41</c:f>
              <c:numCache>
                <c:formatCode>General</c:formatCode>
                <c:ptCount val="1"/>
                <c:pt idx="0">
                  <c:v>145</c:v>
                </c:pt>
              </c:numCache>
            </c:numRef>
          </c:val>
          <c:smooth val="0"/>
          <c:extLst>
            <c:ext xmlns:c16="http://schemas.microsoft.com/office/drawing/2014/chart" uri="{C3380CC4-5D6E-409C-BE32-E72D297353CC}">
              <c16:uniqueId val="{00000000-49B3-42F7-9F3F-35E96A9BB424}"/>
            </c:ext>
          </c:extLst>
        </c:ser>
        <c:ser>
          <c:idx val="1"/>
          <c:order val="1"/>
          <c:tx>
            <c:strRef>
              <c:f>'MFA-10'!$C$42</c:f>
              <c:strCache>
                <c:ptCount val="1"/>
                <c:pt idx="0">
                  <c:v>META PONDERADA</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'MFA-10'!$D$38:$O$38</c15:sqref>
                  </c15:fullRef>
                </c:ext>
              </c:extLst>
              <c:f>'MFA-10'!$D$38</c:f>
              <c:strCache>
                <c:ptCount val="1"/>
                <c:pt idx="0">
                  <c:v>2018</c:v>
                </c:pt>
              </c:strCache>
            </c:strRef>
          </c:cat>
          <c:val>
            <c:numRef>
              <c:extLst>
                <c:ext xmlns:c15="http://schemas.microsoft.com/office/drawing/2012/chart" uri="{02D57815-91ED-43cb-92C2-25804820EDAC}">
                  <c15:fullRef>
                    <c15:sqref>'MFA-10'!$D$42:$O$42</c15:sqref>
                  </c15:fullRef>
                </c:ext>
              </c:extLst>
              <c:f>'MFA-10'!$D$42</c:f>
              <c:numCache>
                <c:formatCode>General</c:formatCode>
                <c:ptCount val="1"/>
                <c:pt idx="0" formatCode="0">
                  <c:v>148</c:v>
                </c:pt>
              </c:numCache>
            </c:numRef>
          </c:val>
          <c:smooth val="0"/>
          <c:extLst>
            <c:ext xmlns:c16="http://schemas.microsoft.com/office/drawing/2014/chart" uri="{C3380CC4-5D6E-409C-BE32-E72D297353CC}">
              <c16:uniqueId val="{00000001-49B3-42F7-9F3F-35E96A9BB424}"/>
            </c:ext>
          </c:extLst>
        </c:ser>
        <c:dLbls>
          <c:showLegendKey val="0"/>
          <c:showVal val="0"/>
          <c:showCatName val="0"/>
          <c:showSerName val="0"/>
          <c:showPercent val="0"/>
          <c:showBubbleSize val="0"/>
        </c:dLbls>
        <c:marker val="1"/>
        <c:smooth val="0"/>
        <c:axId val="336252192"/>
        <c:axId val="336252752"/>
      </c:lineChart>
      <c:catAx>
        <c:axId val="33625219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6252752"/>
        <c:crosses val="autoZero"/>
        <c:auto val="1"/>
        <c:lblAlgn val="ctr"/>
        <c:lblOffset val="100"/>
        <c:noMultiLvlLbl val="0"/>
      </c:catAx>
      <c:valAx>
        <c:axId val="336252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6252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'MFA-11'!$C$41</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'MFA-11'!$D$38:$O$38</c15:sqref>
                  </c15:fullRef>
                </c:ext>
              </c:extLst>
              <c:f>'MFA-11'!$D$38</c:f>
              <c:strCache>
                <c:ptCount val="1"/>
                <c:pt idx="0">
                  <c:v>JUNIO</c:v>
                </c:pt>
              </c:strCache>
            </c:strRef>
          </c:cat>
          <c:val>
            <c:numRef>
              <c:extLst>
                <c:ext xmlns:c15="http://schemas.microsoft.com/office/drawing/2012/chart" uri="{02D57815-91ED-43cb-92C2-25804820EDAC}">
                  <c15:fullRef>
                    <c15:sqref>'MFA-11'!$D$41:$O$41</c15:sqref>
                  </c15:fullRef>
                </c:ext>
              </c:extLst>
              <c:f>'MFA-11'!$D$41</c:f>
              <c:numCache>
                <c:formatCode>0%</c:formatCode>
                <c:ptCount val="1"/>
                <c:pt idx="0">
                  <c:v>0.47985347985347987</c:v>
                </c:pt>
              </c:numCache>
            </c:numRef>
          </c:val>
          <c:smooth val="0"/>
          <c:extLst>
            <c:ext xmlns:c16="http://schemas.microsoft.com/office/drawing/2014/chart" uri="{C3380CC4-5D6E-409C-BE32-E72D297353CC}">
              <c16:uniqueId val="{00000000-C6E1-401D-B691-5188A1409547}"/>
            </c:ext>
          </c:extLst>
        </c:ser>
        <c:ser>
          <c:idx val="1"/>
          <c:order val="1"/>
          <c:tx>
            <c:strRef>
              <c:f>'MFA-11'!$C$42</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9525">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'MFA-11'!$D$38:$O$38</c15:sqref>
                  </c15:fullRef>
                </c:ext>
              </c:extLst>
              <c:f>'MFA-11'!$D$38</c:f>
              <c:strCache>
                <c:ptCount val="1"/>
                <c:pt idx="0">
                  <c:v>JUNIO</c:v>
                </c:pt>
              </c:strCache>
            </c:strRef>
          </c:cat>
          <c:val>
            <c:numRef>
              <c:extLst>
                <c:ext xmlns:c15="http://schemas.microsoft.com/office/drawing/2012/chart" uri="{02D57815-91ED-43cb-92C2-25804820EDAC}">
                  <c15:fullRef>
                    <c15:sqref>'MFA-11'!$D$42:$O$42</c15:sqref>
                  </c15:fullRef>
                </c:ext>
              </c:extLst>
              <c:f>'MFA-11'!$D$42</c:f>
              <c:numCache>
                <c:formatCode>0%</c:formatCode>
                <c:ptCount val="1"/>
                <c:pt idx="0">
                  <c:v>0.4</c:v>
                </c:pt>
              </c:numCache>
            </c:numRef>
          </c:val>
          <c:smooth val="0"/>
          <c:extLst>
            <c:ext xmlns:c16="http://schemas.microsoft.com/office/drawing/2014/chart" uri="{C3380CC4-5D6E-409C-BE32-E72D297353CC}">
              <c16:uniqueId val="{00000001-C6E1-401D-B691-5188A1409547}"/>
            </c:ext>
          </c:extLst>
        </c:ser>
        <c:dLbls>
          <c:showLegendKey val="0"/>
          <c:showVal val="0"/>
          <c:showCatName val="0"/>
          <c:showSerName val="0"/>
          <c:showPercent val="0"/>
          <c:showBubbleSize val="0"/>
        </c:dLbls>
        <c:marker val="1"/>
        <c:smooth val="0"/>
        <c:axId val="336256112"/>
        <c:axId val="336256672"/>
      </c:lineChart>
      <c:catAx>
        <c:axId val="336256112"/>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6256672"/>
        <c:crosses val="autoZero"/>
        <c:auto val="1"/>
        <c:lblAlgn val="ctr"/>
        <c:lblOffset val="100"/>
        <c:noMultiLvlLbl val="0"/>
      </c:catAx>
      <c:valAx>
        <c:axId val="336256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6256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'MBU-7'!$C$41</c:f>
              <c:strCache>
                <c:ptCount val="1"/>
                <c:pt idx="0">
                  <c:v>VALOR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'MBU-7'!$D$38:$O$38</c15:sqref>
                  </c15:fullRef>
                </c:ext>
              </c:extLst>
              <c:f>'MBU-7'!$D$38</c:f>
              <c:strCache>
                <c:ptCount val="1"/>
                <c:pt idx="0">
                  <c:v>JUNIO</c:v>
                </c:pt>
              </c:strCache>
            </c:strRef>
          </c:cat>
          <c:val>
            <c:numRef>
              <c:extLst>
                <c:ext xmlns:c15="http://schemas.microsoft.com/office/drawing/2012/chart" uri="{02D57815-91ED-43cb-92C2-25804820EDAC}">
                  <c15:fullRef>
                    <c15:sqref>'MBU-7'!$D$41:$O$41</c15:sqref>
                  </c15:fullRef>
                </c:ext>
              </c:extLst>
              <c:f>'MBU-7'!$D$41</c:f>
              <c:numCache>
                <c:formatCode>0%</c:formatCode>
                <c:ptCount val="1"/>
                <c:pt idx="0">
                  <c:v>0.15238642898217369</c:v>
                </c:pt>
              </c:numCache>
            </c:numRef>
          </c:val>
          <c:smooth val="0"/>
          <c:extLst>
            <c:ext xmlns:c16="http://schemas.microsoft.com/office/drawing/2014/chart" uri="{C3380CC4-5D6E-409C-BE32-E72D297353CC}">
              <c16:uniqueId val="{00000000-418D-44B1-A18C-B29B782BA10A}"/>
            </c:ext>
          </c:extLst>
        </c:ser>
        <c:ser>
          <c:idx val="1"/>
          <c:order val="1"/>
          <c:tx>
            <c:strRef>
              <c:f>'MBU-7'!$C$42</c:f>
              <c:strCache>
                <c:ptCount val="1"/>
                <c:pt idx="0">
                  <c:v>META PONDERADA</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'MBU-7'!$D$38:$O$38</c15:sqref>
                  </c15:fullRef>
                </c:ext>
              </c:extLst>
              <c:f>'MBU-7'!$D$38</c:f>
              <c:strCache>
                <c:ptCount val="1"/>
                <c:pt idx="0">
                  <c:v>JUNIO</c:v>
                </c:pt>
              </c:strCache>
            </c:strRef>
          </c:cat>
          <c:val>
            <c:numRef>
              <c:extLst>
                <c:ext xmlns:c15="http://schemas.microsoft.com/office/drawing/2012/chart" uri="{02D57815-91ED-43cb-92C2-25804820EDAC}">
                  <c15:fullRef>
                    <c15:sqref>'MBU-7'!$D$42:$O$42</c15:sqref>
                  </c15:fullRef>
                </c:ext>
              </c:extLst>
              <c:f>'MBU-7'!$D$42</c:f>
              <c:numCache>
                <c:formatCode>0%</c:formatCode>
                <c:ptCount val="1"/>
                <c:pt idx="0">
                  <c:v>0.1</c:v>
                </c:pt>
              </c:numCache>
            </c:numRef>
          </c:val>
          <c:smooth val="0"/>
          <c:extLst>
            <c:ext xmlns:c16="http://schemas.microsoft.com/office/drawing/2014/chart" uri="{C3380CC4-5D6E-409C-BE32-E72D297353CC}">
              <c16:uniqueId val="{00000001-418D-44B1-A18C-B29B782BA10A}"/>
            </c:ext>
          </c:extLst>
        </c:ser>
        <c:dLbls>
          <c:showLegendKey val="0"/>
          <c:showVal val="0"/>
          <c:showCatName val="0"/>
          <c:showSerName val="0"/>
          <c:showPercent val="0"/>
          <c:showBubbleSize val="0"/>
        </c:dLbls>
        <c:marker val="1"/>
        <c:smooth val="0"/>
        <c:axId val="336261712"/>
        <c:axId val="336262272"/>
      </c:lineChart>
      <c:catAx>
        <c:axId val="33626171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6262272"/>
        <c:crosses val="autoZero"/>
        <c:auto val="1"/>
        <c:lblAlgn val="ctr"/>
        <c:lblOffset val="100"/>
        <c:noMultiLvlLbl val="0"/>
      </c:catAx>
      <c:valAx>
        <c:axId val="33626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6261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'MBU-8'!$C$41</c:f>
              <c:strCache>
                <c:ptCount val="1"/>
                <c:pt idx="0">
                  <c:v>VALOR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'MBU-8'!$D$38:$O$38</c15:sqref>
                  </c15:fullRef>
                </c:ext>
              </c:extLst>
              <c:f>'MBU-8'!$D$38:$E$38</c:f>
              <c:strCache>
                <c:ptCount val="2"/>
                <c:pt idx="0">
                  <c:v>JUNIO</c:v>
                </c:pt>
                <c:pt idx="1">
                  <c:v>DICIEMBRE</c:v>
                </c:pt>
              </c:strCache>
            </c:strRef>
          </c:cat>
          <c:val>
            <c:numRef>
              <c:extLst>
                <c:ext xmlns:c15="http://schemas.microsoft.com/office/drawing/2012/chart" uri="{02D57815-91ED-43cb-92C2-25804820EDAC}">
                  <c15:fullRef>
                    <c15:sqref>'MBU-8'!$D$41:$O$41</c15:sqref>
                  </c15:fullRef>
                </c:ext>
              </c:extLst>
              <c:f>'MBU-8'!$D$41:$E$41</c:f>
              <c:numCache>
                <c:formatCode>0%</c:formatCode>
                <c:ptCount val="2"/>
                <c:pt idx="0">
                  <c:v>0</c:v>
                </c:pt>
                <c:pt idx="1">
                  <c:v>0</c:v>
                </c:pt>
              </c:numCache>
            </c:numRef>
          </c:val>
          <c:smooth val="0"/>
          <c:extLst>
            <c:ext xmlns:c16="http://schemas.microsoft.com/office/drawing/2014/chart" uri="{C3380CC4-5D6E-409C-BE32-E72D297353CC}">
              <c16:uniqueId val="{00000000-418D-44B1-A18C-B29B782BA10A}"/>
            </c:ext>
          </c:extLst>
        </c:ser>
        <c:ser>
          <c:idx val="1"/>
          <c:order val="1"/>
          <c:tx>
            <c:strRef>
              <c:f>'MBU-8'!$C$42</c:f>
              <c:strCache>
                <c:ptCount val="1"/>
                <c:pt idx="0">
                  <c:v>META PONDERADA</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'MBU-8'!$D$38:$O$38</c15:sqref>
                  </c15:fullRef>
                </c:ext>
              </c:extLst>
              <c:f>'MBU-8'!$D$38:$E$38</c:f>
              <c:strCache>
                <c:ptCount val="2"/>
                <c:pt idx="0">
                  <c:v>JUNIO</c:v>
                </c:pt>
                <c:pt idx="1">
                  <c:v>DICIEMBRE</c:v>
                </c:pt>
              </c:strCache>
            </c:strRef>
          </c:cat>
          <c:val>
            <c:numRef>
              <c:extLst>
                <c:ext xmlns:c15="http://schemas.microsoft.com/office/drawing/2012/chart" uri="{02D57815-91ED-43cb-92C2-25804820EDAC}">
                  <c15:fullRef>
                    <c15:sqref>'MBU-8'!$D$42:$O$42</c15:sqref>
                  </c15:fullRef>
                </c:ext>
              </c:extLst>
              <c:f>'MBU-8'!$D$42:$E$42</c:f>
              <c:numCache>
                <c:formatCode>0%</c:formatCode>
                <c:ptCount val="2"/>
                <c:pt idx="0">
                  <c:v>0.5</c:v>
                </c:pt>
                <c:pt idx="1">
                  <c:v>0.5</c:v>
                </c:pt>
              </c:numCache>
            </c:numRef>
          </c:val>
          <c:smooth val="0"/>
          <c:extLst>
            <c:ext xmlns:c16="http://schemas.microsoft.com/office/drawing/2014/chart" uri="{C3380CC4-5D6E-409C-BE32-E72D297353CC}">
              <c16:uniqueId val="{00000001-418D-44B1-A18C-B29B782BA10A}"/>
            </c:ext>
          </c:extLst>
        </c:ser>
        <c:dLbls>
          <c:showLegendKey val="0"/>
          <c:showVal val="0"/>
          <c:showCatName val="0"/>
          <c:showSerName val="0"/>
          <c:showPercent val="0"/>
          <c:showBubbleSize val="0"/>
        </c:dLbls>
        <c:marker val="1"/>
        <c:smooth val="0"/>
        <c:axId val="305818048"/>
        <c:axId val="305818608"/>
      </c:lineChart>
      <c:catAx>
        <c:axId val="30581804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5818608"/>
        <c:crosses val="autoZero"/>
        <c:auto val="1"/>
        <c:lblAlgn val="ctr"/>
        <c:lblOffset val="100"/>
        <c:noMultiLvlLbl val="0"/>
      </c:catAx>
      <c:valAx>
        <c:axId val="305818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5818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71274315388427E-2"/>
          <c:y val="5.6279732427539843E-2"/>
          <c:w val="0.92142861127692455"/>
          <c:h val="0.80106982137040827"/>
        </c:manualLayout>
      </c:layout>
      <c:lineChart>
        <c:grouping val="standard"/>
        <c:varyColors val="0"/>
        <c:ser>
          <c:idx val="0"/>
          <c:order val="0"/>
          <c:tx>
            <c:strRef>
              <c:f>'EAA-1'!$C$47</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lumMod val="75000"/>
                  </a:schemeClr>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'EAA-1'!$D$44:$O$44</c15:sqref>
                  </c15:fullRef>
                </c:ext>
              </c:extLst>
              <c:f>'EAA-1'!$D$44</c:f>
              <c:strCache>
                <c:ptCount val="1"/>
                <c:pt idx="0">
                  <c:v>JUNIO</c:v>
                </c:pt>
              </c:strCache>
            </c:strRef>
          </c:cat>
          <c:val>
            <c:numRef>
              <c:extLst>
                <c:ext xmlns:c15="http://schemas.microsoft.com/office/drawing/2012/chart" uri="{02D57815-91ED-43cb-92C2-25804820EDAC}">
                  <c15:fullRef>
                    <c15:sqref>'EAA-1'!$D$47:$O$47</c15:sqref>
                  </c15:fullRef>
                </c:ext>
              </c:extLst>
              <c:f>'EAA-1'!$D$47</c:f>
              <c:numCache>
                <c:formatCode>0%</c:formatCode>
                <c:ptCount val="1"/>
                <c:pt idx="0">
                  <c:v>0</c:v>
                </c:pt>
              </c:numCache>
            </c:numRef>
          </c:val>
          <c:smooth val="0"/>
          <c:extLst>
            <c:ext xmlns:c16="http://schemas.microsoft.com/office/drawing/2014/chart" uri="{C3380CC4-5D6E-409C-BE32-E72D297353CC}">
              <c16:uniqueId val="{00000000-2D27-48D7-BFF3-C89894F01626}"/>
            </c:ext>
          </c:extLst>
        </c:ser>
        <c:ser>
          <c:idx val="1"/>
          <c:order val="1"/>
          <c:tx>
            <c:strRef>
              <c:f>'EAA-1'!$C$48</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9525">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'EAA-1'!$D$44:$O$44</c15:sqref>
                  </c15:fullRef>
                </c:ext>
              </c:extLst>
              <c:f>'EAA-1'!$D$44</c:f>
              <c:strCache>
                <c:ptCount val="1"/>
                <c:pt idx="0">
                  <c:v>JUNIO</c:v>
                </c:pt>
              </c:strCache>
            </c:strRef>
          </c:cat>
          <c:val>
            <c:numRef>
              <c:extLst>
                <c:ext xmlns:c15="http://schemas.microsoft.com/office/drawing/2012/chart" uri="{02D57815-91ED-43cb-92C2-25804820EDAC}">
                  <c15:fullRef>
                    <c15:sqref>'EAA-1'!$D$48:$O$48</c15:sqref>
                  </c15:fullRef>
                </c:ext>
              </c:extLst>
              <c:f>'EAA-1'!$D$48</c:f>
              <c:numCache>
                <c:formatCode>0.00%</c:formatCode>
                <c:ptCount val="1"/>
                <c:pt idx="0" formatCode="0%">
                  <c:v>0.5</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marker val="1"/>
        <c:smooth val="0"/>
        <c:axId val="305821968"/>
        <c:axId val="305822528"/>
      </c:lineChart>
      <c:catAx>
        <c:axId val="305821968"/>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5822528"/>
        <c:crosses val="autoZero"/>
        <c:auto val="1"/>
        <c:lblAlgn val="ctr"/>
        <c:lblOffset val="100"/>
        <c:noMultiLvlLbl val="0"/>
      </c:catAx>
      <c:valAx>
        <c:axId val="305822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5821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'EAA-2'!$C$44</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'EAA-2'!$D$41:$O$41</c15:sqref>
                  </c15:fullRef>
                </c:ext>
              </c:extLst>
              <c:f>'EAA-2'!$D$41</c:f>
              <c:strCache>
                <c:ptCount val="1"/>
                <c:pt idx="0">
                  <c:v>JUNIO</c:v>
                </c:pt>
              </c:strCache>
            </c:strRef>
          </c:cat>
          <c:val>
            <c:numRef>
              <c:extLst>
                <c:ext xmlns:c15="http://schemas.microsoft.com/office/drawing/2012/chart" uri="{02D57815-91ED-43cb-92C2-25804820EDAC}">
                  <c15:fullRef>
                    <c15:sqref>'EAA-2'!$D$44:$O$44</c15:sqref>
                  </c15:fullRef>
                </c:ext>
              </c:extLst>
              <c:f>'EAA-2'!$D$44</c:f>
              <c:numCache>
                <c:formatCode>0%</c:formatCode>
                <c:ptCount val="1"/>
                <c:pt idx="0">
                  <c:v>1</c:v>
                </c:pt>
              </c:numCache>
            </c:numRef>
          </c:val>
          <c:smooth val="0"/>
          <c:extLst>
            <c:ext xmlns:c16="http://schemas.microsoft.com/office/drawing/2014/chart" uri="{C3380CC4-5D6E-409C-BE32-E72D297353CC}">
              <c16:uniqueId val="{00000000-2D27-48D7-BFF3-C89894F01626}"/>
            </c:ext>
          </c:extLst>
        </c:ser>
        <c:ser>
          <c:idx val="1"/>
          <c:order val="1"/>
          <c:tx>
            <c:strRef>
              <c:f>'EAA-2'!$C$45</c:f>
              <c:strCache>
                <c:ptCount val="1"/>
                <c:pt idx="0">
                  <c:v>META PONDERADA</c:v>
                </c:pt>
              </c:strCache>
            </c:strRef>
          </c:tx>
          <c:spPr>
            <a:ln w="12700"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12700">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'EAA-2'!$D$41:$O$41</c15:sqref>
                  </c15:fullRef>
                </c:ext>
              </c:extLst>
              <c:f>'EAA-2'!$D$41</c:f>
              <c:strCache>
                <c:ptCount val="1"/>
                <c:pt idx="0">
                  <c:v>JUNIO</c:v>
                </c:pt>
              </c:strCache>
            </c:strRef>
          </c:cat>
          <c:val>
            <c:numRef>
              <c:extLst>
                <c:ext xmlns:c15="http://schemas.microsoft.com/office/drawing/2012/chart" uri="{02D57815-91ED-43cb-92C2-25804820EDAC}">
                  <c15:fullRef>
                    <c15:sqref>'EAA-2'!$D$45:$O$45</c15:sqref>
                  </c15:fullRef>
                </c:ext>
              </c:extLst>
              <c:f>'EAA-2'!$D$45</c:f>
              <c:numCache>
                <c:formatCode>0.00%</c:formatCode>
                <c:ptCount val="1"/>
                <c:pt idx="0" formatCode="0%">
                  <c:v>1</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marker val="1"/>
        <c:smooth val="0"/>
        <c:axId val="305825888"/>
        <c:axId val="305826448"/>
      </c:lineChart>
      <c:catAx>
        <c:axId val="305825888"/>
        <c:scaling>
          <c:orientation val="minMax"/>
        </c:scaling>
        <c:delete val="0"/>
        <c:axPos val="b"/>
        <c:numFmt formatCode="General" sourceLinked="0"/>
        <c:majorTickMark val="none"/>
        <c:minorTickMark val="none"/>
        <c:tickLblPos val="nextTo"/>
        <c:spPr>
          <a:noFill/>
          <a:ln w="12700" cap="flat" cmpd="sng" algn="ctr">
            <a:solidFill>
              <a:srgbClr val="00B050"/>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5826448"/>
        <c:crosses val="autoZero"/>
        <c:auto val="1"/>
        <c:lblAlgn val="ctr"/>
        <c:lblOffset val="100"/>
        <c:noMultiLvlLbl val="0"/>
      </c:catAx>
      <c:valAx>
        <c:axId val="305826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5825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'EAA-3'!$C$44</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'EAA-3'!$D$41:$O$41</c15:sqref>
                  </c15:fullRef>
                </c:ext>
              </c:extLst>
              <c:f>'EAA-3'!$D$41</c:f>
              <c:strCache>
                <c:ptCount val="1"/>
                <c:pt idx="0">
                  <c:v>JUNIO</c:v>
                </c:pt>
              </c:strCache>
            </c:strRef>
          </c:cat>
          <c:val>
            <c:numRef>
              <c:extLst>
                <c:ext xmlns:c15="http://schemas.microsoft.com/office/drawing/2012/chart" uri="{02D57815-91ED-43cb-92C2-25804820EDAC}">
                  <c15:fullRef>
                    <c15:sqref>'EAA-3'!$D$44:$O$44</c15:sqref>
                  </c15:fullRef>
                </c:ext>
              </c:extLst>
              <c:f>'EAA-3'!$D$44</c:f>
              <c:numCache>
                <c:formatCode>0%</c:formatCode>
                <c:ptCount val="1"/>
                <c:pt idx="0">
                  <c:v>0.25</c:v>
                </c:pt>
              </c:numCache>
            </c:numRef>
          </c:val>
          <c:smooth val="0"/>
          <c:extLst>
            <c:ext xmlns:c16="http://schemas.microsoft.com/office/drawing/2014/chart" uri="{C3380CC4-5D6E-409C-BE32-E72D297353CC}">
              <c16:uniqueId val="{00000000-1266-459C-96FE-4A27F55F2A6D}"/>
            </c:ext>
          </c:extLst>
        </c:ser>
        <c:ser>
          <c:idx val="1"/>
          <c:order val="1"/>
          <c:tx>
            <c:strRef>
              <c:f>'EAA-3'!$C$45</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28575">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'EAA-3'!$D$41:$O$41</c15:sqref>
                  </c15:fullRef>
                </c:ext>
              </c:extLst>
              <c:f>'EAA-3'!$D$41</c:f>
              <c:strCache>
                <c:ptCount val="1"/>
                <c:pt idx="0">
                  <c:v>JUNIO</c:v>
                </c:pt>
              </c:strCache>
            </c:strRef>
          </c:cat>
          <c:val>
            <c:numRef>
              <c:extLst>
                <c:ext xmlns:c15="http://schemas.microsoft.com/office/drawing/2012/chart" uri="{02D57815-91ED-43cb-92C2-25804820EDAC}">
                  <c15:fullRef>
                    <c15:sqref>'EAA-3'!$D$45:$O$45</c15:sqref>
                  </c15:fullRef>
                </c:ext>
              </c:extLst>
              <c:f>'EAA-3'!$D$45</c:f>
              <c:numCache>
                <c:formatCode>0%</c:formatCode>
                <c:ptCount val="1"/>
                <c:pt idx="0">
                  <c:v>0.2</c:v>
                </c:pt>
              </c:numCache>
            </c:numRef>
          </c:val>
          <c:smooth val="0"/>
          <c:extLst>
            <c:ext xmlns:c16="http://schemas.microsoft.com/office/drawing/2014/chart" uri="{C3380CC4-5D6E-409C-BE32-E72D297353CC}">
              <c16:uniqueId val="{00000001-1266-459C-96FE-4A27F55F2A6D}"/>
            </c:ext>
          </c:extLst>
        </c:ser>
        <c:dLbls>
          <c:showLegendKey val="0"/>
          <c:showVal val="0"/>
          <c:showCatName val="0"/>
          <c:showSerName val="0"/>
          <c:showPercent val="0"/>
          <c:showBubbleSize val="0"/>
        </c:dLbls>
        <c:marker val="1"/>
        <c:smooth val="0"/>
        <c:axId val="305829808"/>
        <c:axId val="305830368"/>
      </c:lineChart>
      <c:catAx>
        <c:axId val="305829808"/>
        <c:scaling>
          <c:orientation val="minMax"/>
        </c:scaling>
        <c:delete val="0"/>
        <c:axPos val="b"/>
        <c:numFmt formatCode="General" sourceLinked="0"/>
        <c:majorTickMark val="none"/>
        <c:minorTickMark val="none"/>
        <c:tickLblPos val="nextTo"/>
        <c:spPr>
          <a:noFill/>
          <a:ln w="12700" cap="flat" cmpd="sng" algn="ctr">
            <a:solidFill>
              <a:srgbClr val="00B050"/>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5830368"/>
        <c:crosses val="autoZero"/>
        <c:auto val="1"/>
        <c:lblAlgn val="ctr"/>
        <c:lblOffset val="100"/>
        <c:noMultiLvlLbl val="0"/>
      </c:catAx>
      <c:valAx>
        <c:axId val="305830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05829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587950516029011E-2"/>
          <c:y val="3.4236799437354297E-2"/>
          <c:w val="0.92142861127692455"/>
          <c:h val="0.8609149272900668"/>
        </c:manualLayout>
      </c:layout>
      <c:lineChart>
        <c:grouping val="standard"/>
        <c:varyColors val="0"/>
        <c:ser>
          <c:idx val="0"/>
          <c:order val="0"/>
          <c:tx>
            <c:strRef>
              <c:f>'INS-2'!$C$78</c:f>
              <c:strCache>
                <c:ptCount val="1"/>
                <c:pt idx="0">
                  <c:v>VALOR </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'INS-2'!$D$75:$G$75</c15:sqref>
                  </c15:fullRef>
                </c:ext>
              </c:extLst>
              <c:f>'INS-2'!$D$75:$F$75</c:f>
              <c:strCache>
                <c:ptCount val="3"/>
                <c:pt idx="0">
                  <c:v>MARZO</c:v>
                </c:pt>
                <c:pt idx="1">
                  <c:v>JUNIO</c:v>
                </c:pt>
                <c:pt idx="2">
                  <c:v>SEPTIEMBRE</c:v>
                </c:pt>
              </c:strCache>
            </c:strRef>
          </c:cat>
          <c:val>
            <c:numRef>
              <c:extLst>
                <c:ext xmlns:c15="http://schemas.microsoft.com/office/drawing/2012/chart" uri="{02D57815-91ED-43cb-92C2-25804820EDAC}">
                  <c15:fullRef>
                    <c15:sqref>'INS-2'!$D$78:$O$78</c15:sqref>
                  </c15:fullRef>
                </c:ext>
              </c:extLst>
              <c:f>'INS-2'!$D$78:$F$78</c:f>
              <c:numCache>
                <c:formatCode>0%</c:formatCode>
                <c:ptCount val="3"/>
                <c:pt idx="0">
                  <c:v>0.6784922394678492</c:v>
                </c:pt>
                <c:pt idx="1">
                  <c:v>0.66242038216560506</c:v>
                </c:pt>
                <c:pt idx="2">
                  <c:v>0.65593561368209252</c:v>
                </c:pt>
              </c:numCache>
            </c:numRef>
          </c:val>
          <c:smooth val="0"/>
          <c:extLst>
            <c:ext xmlns:c16="http://schemas.microsoft.com/office/drawing/2014/chart" uri="{C3380CC4-5D6E-409C-BE32-E72D297353CC}">
              <c16:uniqueId val="{00000000-2D27-48D7-BFF3-C89894F01626}"/>
            </c:ext>
          </c:extLst>
        </c:ser>
        <c:ser>
          <c:idx val="1"/>
          <c:order val="1"/>
          <c:tx>
            <c:strRef>
              <c:f>'INS-2'!$C$79</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'INS-2'!$D$75:$G$75</c15:sqref>
                  </c15:fullRef>
                </c:ext>
              </c:extLst>
              <c:f>'INS-2'!$D$75:$F$75</c:f>
              <c:strCache>
                <c:ptCount val="3"/>
                <c:pt idx="0">
                  <c:v>MARZO</c:v>
                </c:pt>
                <c:pt idx="1">
                  <c:v>JUNIO</c:v>
                </c:pt>
                <c:pt idx="2">
                  <c:v>SEPTIEMBRE</c:v>
                </c:pt>
              </c:strCache>
            </c:strRef>
          </c:cat>
          <c:val>
            <c:numRef>
              <c:extLst>
                <c:ext xmlns:c15="http://schemas.microsoft.com/office/drawing/2012/chart" uri="{02D57815-91ED-43cb-92C2-25804820EDAC}">
                  <c15:fullRef>
                    <c15:sqref>'INS-2'!$D$79:$O$79</c15:sqref>
                  </c15:fullRef>
                </c:ext>
              </c:extLst>
              <c:f>'INS-2'!$D$79:$F$79</c:f>
              <c:numCache>
                <c:formatCode>0%</c:formatCode>
                <c:ptCount val="3"/>
                <c:pt idx="0">
                  <c:v>0.8</c:v>
                </c:pt>
                <c:pt idx="1">
                  <c:v>0.8</c:v>
                </c:pt>
                <c:pt idx="2">
                  <c:v>0.8</c:v>
                </c:pt>
              </c:numCache>
            </c:numRef>
          </c:val>
          <c:smooth val="0"/>
          <c:extLst>
            <c:ext xmlns:c16="http://schemas.microsoft.com/office/drawing/2014/chart" uri="{C3380CC4-5D6E-409C-BE32-E72D297353CC}">
              <c16:uniqueId val="{00000000-885A-48BE-950D-235CB6432469}"/>
            </c:ext>
          </c:extLst>
        </c:ser>
        <c:dLbls>
          <c:showLegendKey val="0"/>
          <c:showVal val="0"/>
          <c:showCatName val="0"/>
          <c:showSerName val="0"/>
          <c:showPercent val="0"/>
          <c:showBubbleSize val="0"/>
        </c:dLbls>
        <c:smooth val="0"/>
        <c:axId val="332436496"/>
        <c:axId val="332437056"/>
      </c:lineChart>
      <c:catAx>
        <c:axId val="33243649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2437056"/>
        <c:crosses val="autoZero"/>
        <c:auto val="1"/>
        <c:lblAlgn val="ctr"/>
        <c:lblOffset val="100"/>
        <c:noMultiLvlLbl val="0"/>
      </c:catAx>
      <c:valAx>
        <c:axId val="3324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2436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'MCT-1'!$C$42</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'MCT-1'!$D$39:$O$39</c15:sqref>
                  </c15:fullRef>
                </c:ext>
              </c:extLst>
              <c:f>'MCT-1'!$D$39</c:f>
              <c:strCache>
                <c:ptCount val="1"/>
                <c:pt idx="0">
                  <c:v>JUNIO</c:v>
                </c:pt>
              </c:strCache>
            </c:strRef>
          </c:cat>
          <c:val>
            <c:numRef>
              <c:extLst>
                <c:ext xmlns:c15="http://schemas.microsoft.com/office/drawing/2012/chart" uri="{02D57815-91ED-43cb-92C2-25804820EDAC}">
                  <c15:fullRef>
                    <c15:sqref>'MCT-1'!$D$42:$O$42</c15:sqref>
                  </c15:fullRef>
                </c:ext>
              </c:extLst>
              <c:f>'MCT-1'!$D$42</c:f>
              <c:numCache>
                <c:formatCode>General</c:formatCode>
                <c:ptCount val="1"/>
                <c:pt idx="0">
                  <c:v>1</c:v>
                </c:pt>
              </c:numCache>
            </c:numRef>
          </c:val>
          <c:smooth val="0"/>
          <c:extLst>
            <c:ext xmlns:c16="http://schemas.microsoft.com/office/drawing/2014/chart" uri="{C3380CC4-5D6E-409C-BE32-E72D297353CC}">
              <c16:uniqueId val="{00000000-CB01-48D9-BE18-2357A2FB4763}"/>
            </c:ext>
          </c:extLst>
        </c:ser>
        <c:ser>
          <c:idx val="1"/>
          <c:order val="1"/>
          <c:tx>
            <c:strRef>
              <c:f>'MCT-1'!$C$43</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'MCT-1'!$D$39:$O$39</c15:sqref>
                  </c15:fullRef>
                </c:ext>
              </c:extLst>
              <c:f>'MCT-1'!$D$39</c:f>
              <c:strCache>
                <c:ptCount val="1"/>
                <c:pt idx="0">
                  <c:v>JUNIO</c:v>
                </c:pt>
              </c:strCache>
            </c:strRef>
          </c:cat>
          <c:val>
            <c:numRef>
              <c:extLst>
                <c:ext xmlns:c15="http://schemas.microsoft.com/office/drawing/2012/chart" uri="{02D57815-91ED-43cb-92C2-25804820EDAC}">
                  <c15:fullRef>
                    <c15:sqref>'MCT-1'!$D$43:$O$43</c15:sqref>
                  </c15:fullRef>
                </c:ext>
              </c:extLst>
              <c:f>'MCT-1'!$D$43</c:f>
              <c:numCache>
                <c:formatCode>General</c:formatCode>
                <c:ptCount val="1"/>
                <c:pt idx="0">
                  <c:v>2.5</c:v>
                </c:pt>
              </c:numCache>
            </c:numRef>
          </c:val>
          <c:smooth val="0"/>
          <c:extLst>
            <c:ext xmlns:c16="http://schemas.microsoft.com/office/drawing/2014/chart" uri="{C3380CC4-5D6E-409C-BE32-E72D297353CC}">
              <c16:uniqueId val="{00000001-CB01-48D9-BE18-2357A2FB4763}"/>
            </c:ext>
          </c:extLst>
        </c:ser>
        <c:dLbls>
          <c:showLegendKey val="0"/>
          <c:showVal val="0"/>
          <c:showCatName val="0"/>
          <c:showSerName val="0"/>
          <c:showPercent val="0"/>
          <c:showBubbleSize val="0"/>
        </c:dLbls>
        <c:marker val="1"/>
        <c:smooth val="0"/>
        <c:axId val="337081504"/>
        <c:axId val="337082064"/>
      </c:lineChart>
      <c:catAx>
        <c:axId val="33708150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7082064"/>
        <c:crosses val="autoZero"/>
        <c:auto val="1"/>
        <c:lblAlgn val="ctr"/>
        <c:lblOffset val="100"/>
        <c:noMultiLvlLbl val="0"/>
      </c:catAx>
      <c:valAx>
        <c:axId val="337082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7081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'MCT-2'!$C$48</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'MCT-2'!$D$45:$O$45</c15:sqref>
                  </c15:fullRef>
                </c:ext>
              </c:extLst>
              <c:f>'MCT-2'!$D$45</c:f>
              <c:strCache>
                <c:ptCount val="1"/>
                <c:pt idx="0">
                  <c:v>JUNIO</c:v>
                </c:pt>
              </c:strCache>
            </c:strRef>
          </c:cat>
          <c:val>
            <c:numRef>
              <c:extLst>
                <c:ext xmlns:c15="http://schemas.microsoft.com/office/drawing/2012/chart" uri="{02D57815-91ED-43cb-92C2-25804820EDAC}">
                  <c15:fullRef>
                    <c15:sqref>'MCT-2'!$D$48:$O$48</c15:sqref>
                  </c15:fullRef>
                </c:ext>
              </c:extLst>
              <c:f>'MCT-2'!$D$48</c:f>
              <c:numCache>
                <c:formatCode>General</c:formatCode>
                <c:ptCount val="1"/>
                <c:pt idx="0">
                  <c:v>33</c:v>
                </c:pt>
              </c:numCache>
            </c:numRef>
          </c:val>
          <c:smooth val="0"/>
          <c:extLst>
            <c:ext xmlns:c16="http://schemas.microsoft.com/office/drawing/2014/chart" uri="{C3380CC4-5D6E-409C-BE32-E72D297353CC}">
              <c16:uniqueId val="{00000000-CB01-48D9-BE18-2357A2FB4763}"/>
            </c:ext>
          </c:extLst>
        </c:ser>
        <c:ser>
          <c:idx val="1"/>
          <c:order val="1"/>
          <c:tx>
            <c:strRef>
              <c:f>'MCT-2'!$C$49</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'MCT-2'!$D$45:$O$45</c15:sqref>
                  </c15:fullRef>
                </c:ext>
              </c:extLst>
              <c:f>'MCT-2'!$D$45</c:f>
              <c:strCache>
                <c:ptCount val="1"/>
                <c:pt idx="0">
                  <c:v>JUNIO</c:v>
                </c:pt>
              </c:strCache>
            </c:strRef>
          </c:cat>
          <c:val>
            <c:numRef>
              <c:extLst>
                <c:ext xmlns:c15="http://schemas.microsoft.com/office/drawing/2012/chart" uri="{02D57815-91ED-43cb-92C2-25804820EDAC}">
                  <c15:fullRef>
                    <c15:sqref>'MCT-2'!$D$49:$O$49</c15:sqref>
                  </c15:fullRef>
                </c:ext>
              </c:extLst>
              <c:f>'MCT-2'!$D$49</c:f>
              <c:numCache>
                <c:formatCode>General</c:formatCode>
                <c:ptCount val="1"/>
                <c:pt idx="0">
                  <c:v>19.5</c:v>
                </c:pt>
              </c:numCache>
            </c:numRef>
          </c:val>
          <c:smooth val="0"/>
          <c:extLst>
            <c:ext xmlns:c15="http://schemas.microsoft.com/office/drawing/2012/chart" uri="{02D57815-91ED-43cb-92C2-25804820EDAC}">
              <c15:categoryFilterExceptions>
                <c15:categoryFilterException>
                  <c15:sqref>'MCT-2'!$E$49</c15:sqref>
                  <c15:bubble3D val="0"/>
                  <c15:marker>
                    <c:symbol val="circle"/>
                    <c:size val="5"/>
                    <c:spPr>
                      <a:solidFill>
                        <a:srgbClr val="00B050"/>
                      </a:solidFill>
                      <a:ln w="38100">
                        <a:solidFill>
                          <a:srgbClr val="00B050"/>
                        </a:solidFill>
                      </a:ln>
                      <a:effectLst/>
                    </c:spPr>
                  </c15:marker>
                </c15:categoryFilterException>
              </c15:categoryFilterExceptions>
            </c:ext>
            <c:ext xmlns:c16="http://schemas.microsoft.com/office/drawing/2014/chart" uri="{C3380CC4-5D6E-409C-BE32-E72D297353CC}">
              <c16:uniqueId val="{00000001-CB01-48D9-BE18-2357A2FB4763}"/>
            </c:ext>
          </c:extLst>
        </c:ser>
        <c:dLbls>
          <c:showLegendKey val="0"/>
          <c:showVal val="0"/>
          <c:showCatName val="0"/>
          <c:showSerName val="0"/>
          <c:showPercent val="0"/>
          <c:showBubbleSize val="0"/>
        </c:dLbls>
        <c:marker val="1"/>
        <c:smooth val="0"/>
        <c:axId val="337085424"/>
        <c:axId val="337085984"/>
      </c:lineChart>
      <c:catAx>
        <c:axId val="33708542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7085984"/>
        <c:crosses val="autoZero"/>
        <c:auto val="1"/>
        <c:lblAlgn val="ctr"/>
        <c:lblOffset val="100"/>
        <c:noMultiLvlLbl val="0"/>
      </c:catAx>
      <c:valAx>
        <c:axId val="337085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7085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'MCT-3'!$C$48</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'MCT-3'!$D$45:$O$45</c15:sqref>
                  </c15:fullRef>
                </c:ext>
              </c:extLst>
              <c:f>'MCT-3'!$D$45</c:f>
              <c:strCache>
                <c:ptCount val="1"/>
                <c:pt idx="0">
                  <c:v>JUNIO</c:v>
                </c:pt>
              </c:strCache>
            </c:strRef>
          </c:cat>
          <c:val>
            <c:numRef>
              <c:extLst>
                <c:ext xmlns:c15="http://schemas.microsoft.com/office/drawing/2012/chart" uri="{02D57815-91ED-43cb-92C2-25804820EDAC}">
                  <c15:fullRef>
                    <c15:sqref>'MCT-3'!$D$48:$O$48</c15:sqref>
                  </c15:fullRef>
                </c:ext>
              </c:extLst>
              <c:f>'MCT-3'!$D$48</c:f>
              <c:numCache>
                <c:formatCode>General</c:formatCode>
                <c:ptCount val="1"/>
                <c:pt idx="0">
                  <c:v>25</c:v>
                </c:pt>
              </c:numCache>
            </c:numRef>
          </c:val>
          <c:smooth val="0"/>
          <c:extLst>
            <c:ext xmlns:c16="http://schemas.microsoft.com/office/drawing/2014/chart" uri="{C3380CC4-5D6E-409C-BE32-E72D297353CC}">
              <c16:uniqueId val="{00000000-CB01-48D9-BE18-2357A2FB4763}"/>
            </c:ext>
          </c:extLst>
        </c:ser>
        <c:ser>
          <c:idx val="1"/>
          <c:order val="1"/>
          <c:tx>
            <c:strRef>
              <c:f>'MCT-3'!$C$49</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'MCT-3'!$D$45:$O$45</c15:sqref>
                  </c15:fullRef>
                </c:ext>
              </c:extLst>
              <c:f>'MCT-3'!$D$45</c:f>
              <c:strCache>
                <c:ptCount val="1"/>
                <c:pt idx="0">
                  <c:v>JUNIO</c:v>
                </c:pt>
              </c:strCache>
            </c:strRef>
          </c:cat>
          <c:val>
            <c:numRef>
              <c:extLst>
                <c:ext xmlns:c15="http://schemas.microsoft.com/office/drawing/2012/chart" uri="{02D57815-91ED-43cb-92C2-25804820EDAC}">
                  <c15:fullRef>
                    <c15:sqref>'MCT-3'!$D$49:$O$49</c15:sqref>
                  </c15:fullRef>
                </c:ext>
              </c:extLst>
              <c:f>'MCT-3'!$D$49</c:f>
              <c:numCache>
                <c:formatCode>General</c:formatCode>
                <c:ptCount val="1"/>
                <c:pt idx="0">
                  <c:v>12</c:v>
                </c:pt>
              </c:numCache>
            </c:numRef>
          </c:val>
          <c:smooth val="0"/>
          <c:extLst>
            <c:ext xmlns:c16="http://schemas.microsoft.com/office/drawing/2014/chart" uri="{C3380CC4-5D6E-409C-BE32-E72D297353CC}">
              <c16:uniqueId val="{00000001-CB01-48D9-BE18-2357A2FB4763}"/>
            </c:ext>
          </c:extLst>
        </c:ser>
        <c:dLbls>
          <c:showLegendKey val="0"/>
          <c:showVal val="0"/>
          <c:showCatName val="0"/>
          <c:showSerName val="0"/>
          <c:showPercent val="0"/>
          <c:showBubbleSize val="0"/>
        </c:dLbls>
        <c:marker val="1"/>
        <c:smooth val="0"/>
        <c:axId val="337089344"/>
        <c:axId val="337089904"/>
      </c:lineChart>
      <c:catAx>
        <c:axId val="3370893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7089904"/>
        <c:crosses val="autoZero"/>
        <c:auto val="1"/>
        <c:lblAlgn val="ctr"/>
        <c:lblOffset val="100"/>
        <c:noMultiLvlLbl val="0"/>
      </c:catAx>
      <c:valAx>
        <c:axId val="337089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708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'MCT-4'!$C$46</c:f>
              <c:strCache>
                <c:ptCount val="1"/>
                <c:pt idx="0">
                  <c:v>VALOR </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'MCT-4'!$D$43:$O$43</c15:sqref>
                  </c15:fullRef>
                </c:ext>
              </c:extLst>
              <c:f>'MCT-4'!$D$43</c:f>
              <c:strCache>
                <c:ptCount val="1"/>
                <c:pt idx="0">
                  <c:v>JUNIO</c:v>
                </c:pt>
              </c:strCache>
            </c:strRef>
          </c:cat>
          <c:val>
            <c:numRef>
              <c:extLst>
                <c:ext xmlns:c15="http://schemas.microsoft.com/office/drawing/2012/chart" uri="{02D57815-91ED-43cb-92C2-25804820EDAC}">
                  <c15:fullRef>
                    <c15:sqref>'MCT-4'!$D$46:$O$46</c15:sqref>
                  </c15:fullRef>
                </c:ext>
              </c:extLst>
              <c:f>'MCT-4'!$D$46</c:f>
              <c:numCache>
                <c:formatCode>General</c:formatCode>
                <c:ptCount val="1"/>
                <c:pt idx="0">
                  <c:v>15</c:v>
                </c:pt>
              </c:numCache>
            </c:numRef>
          </c:val>
          <c:smooth val="0"/>
          <c:extLst>
            <c:ext xmlns:c16="http://schemas.microsoft.com/office/drawing/2014/chart" uri="{C3380CC4-5D6E-409C-BE32-E72D297353CC}">
              <c16:uniqueId val="{00000000-CB01-48D9-BE18-2357A2FB4763}"/>
            </c:ext>
          </c:extLst>
        </c:ser>
        <c:ser>
          <c:idx val="1"/>
          <c:order val="1"/>
          <c:tx>
            <c:strRef>
              <c:f>'MCT-4'!$C$47</c:f>
              <c:strCache>
                <c:ptCount val="1"/>
                <c:pt idx="0">
                  <c:v>META PONDERADA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'MCT-4'!$D$43:$O$43</c15:sqref>
                  </c15:fullRef>
                </c:ext>
              </c:extLst>
              <c:f>'MCT-4'!$D$43</c:f>
              <c:strCache>
                <c:ptCount val="1"/>
                <c:pt idx="0">
                  <c:v>JUNIO</c:v>
                </c:pt>
              </c:strCache>
            </c:strRef>
          </c:cat>
          <c:val>
            <c:numRef>
              <c:extLst>
                <c:ext xmlns:c15="http://schemas.microsoft.com/office/drawing/2012/chart" uri="{02D57815-91ED-43cb-92C2-25804820EDAC}">
                  <c15:fullRef>
                    <c15:sqref>'MCT-4'!$D$47:$O$47</c15:sqref>
                  </c15:fullRef>
                </c:ext>
              </c:extLst>
              <c:f>'MCT-4'!$D$47</c:f>
              <c:numCache>
                <c:formatCode>General</c:formatCode>
                <c:ptCount val="1"/>
                <c:pt idx="0">
                  <c:v>5</c:v>
                </c:pt>
              </c:numCache>
            </c:numRef>
          </c:val>
          <c:smooth val="0"/>
          <c:extLst>
            <c:ext xmlns:c16="http://schemas.microsoft.com/office/drawing/2014/chart" uri="{C3380CC4-5D6E-409C-BE32-E72D297353CC}">
              <c16:uniqueId val="{00000001-CB01-48D9-BE18-2357A2FB4763}"/>
            </c:ext>
          </c:extLst>
        </c:ser>
        <c:dLbls>
          <c:showLegendKey val="0"/>
          <c:showVal val="0"/>
          <c:showCatName val="0"/>
          <c:showSerName val="0"/>
          <c:showPercent val="0"/>
          <c:showBubbleSize val="0"/>
        </c:dLbls>
        <c:marker val="1"/>
        <c:smooth val="0"/>
        <c:axId val="337093264"/>
        <c:axId val="337093824"/>
      </c:lineChart>
      <c:catAx>
        <c:axId val="33709326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7093824"/>
        <c:crosses val="autoZero"/>
        <c:auto val="1"/>
        <c:lblAlgn val="ctr"/>
        <c:lblOffset val="100"/>
        <c:noMultiLvlLbl val="0"/>
      </c:catAx>
      <c:valAx>
        <c:axId val="337093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7093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'MIU-1'!$C$45</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'MIU-1'!$D$42:$O$42</c15:sqref>
                  </c15:fullRef>
                </c:ext>
              </c:extLst>
              <c:f>'MIU-1'!$D$42</c:f>
              <c:strCache>
                <c:ptCount val="1"/>
                <c:pt idx="0">
                  <c:v>JUNIO</c:v>
                </c:pt>
              </c:strCache>
            </c:strRef>
          </c:cat>
          <c:val>
            <c:numRef>
              <c:extLst>
                <c:ext xmlns:c15="http://schemas.microsoft.com/office/drawing/2012/chart" uri="{02D57815-91ED-43cb-92C2-25804820EDAC}">
                  <c15:fullRef>
                    <c15:sqref>'MIU-1'!$D$45:$O$45</c15:sqref>
                  </c15:fullRef>
                </c:ext>
              </c:extLst>
              <c:f>'MIU-1'!$D$45</c:f>
              <c:numCache>
                <c:formatCode>0%</c:formatCode>
                <c:ptCount val="1"/>
                <c:pt idx="0">
                  <c:v>0.71604938271604934</c:v>
                </c:pt>
              </c:numCache>
            </c:numRef>
          </c:val>
          <c:smooth val="0"/>
          <c:extLst>
            <c:ext xmlns:c16="http://schemas.microsoft.com/office/drawing/2014/chart" uri="{C3380CC4-5D6E-409C-BE32-E72D297353CC}">
              <c16:uniqueId val="{00000000-EE6B-41CA-99BE-D2116BAAB39C}"/>
            </c:ext>
          </c:extLst>
        </c:ser>
        <c:ser>
          <c:idx val="1"/>
          <c:order val="1"/>
          <c:tx>
            <c:strRef>
              <c:f>'MIU-1'!$C$46</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9525">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'MIU-1'!$D$42:$O$42</c15:sqref>
                  </c15:fullRef>
                </c:ext>
              </c:extLst>
              <c:f>'MIU-1'!$D$42</c:f>
              <c:strCache>
                <c:ptCount val="1"/>
                <c:pt idx="0">
                  <c:v>JUNIO</c:v>
                </c:pt>
              </c:strCache>
            </c:strRef>
          </c:cat>
          <c:val>
            <c:numRef>
              <c:extLst>
                <c:ext xmlns:c15="http://schemas.microsoft.com/office/drawing/2012/chart" uri="{02D57815-91ED-43cb-92C2-25804820EDAC}">
                  <c15:fullRef>
                    <c15:sqref>'MIU-1'!$D$46:$O$46</c15:sqref>
                  </c15:fullRef>
                </c:ext>
              </c:extLst>
              <c:f>'MIU-1'!$D$46</c:f>
              <c:numCache>
                <c:formatCode>0%</c:formatCode>
                <c:ptCount val="1"/>
                <c:pt idx="0">
                  <c:v>0.7</c:v>
                </c:pt>
              </c:numCache>
            </c:numRef>
          </c:val>
          <c:smooth val="0"/>
          <c:extLst>
            <c:ext xmlns:c16="http://schemas.microsoft.com/office/drawing/2014/chart" uri="{C3380CC4-5D6E-409C-BE32-E72D297353CC}">
              <c16:uniqueId val="{00000001-EE6B-41CA-99BE-D2116BAAB39C}"/>
            </c:ext>
          </c:extLst>
        </c:ser>
        <c:dLbls>
          <c:showLegendKey val="0"/>
          <c:showVal val="0"/>
          <c:showCatName val="0"/>
          <c:showSerName val="0"/>
          <c:showPercent val="0"/>
          <c:showBubbleSize val="0"/>
        </c:dLbls>
        <c:marker val="1"/>
        <c:smooth val="0"/>
        <c:axId val="339838752"/>
        <c:axId val="339839312"/>
      </c:lineChart>
      <c:catAx>
        <c:axId val="339838752"/>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9839312"/>
        <c:crosses val="autoZero"/>
        <c:auto val="1"/>
        <c:lblAlgn val="ctr"/>
        <c:lblOffset val="100"/>
        <c:noMultiLvlLbl val="0"/>
      </c:catAx>
      <c:valAx>
        <c:axId val="339839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9838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'MIU-2'!$C$45</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'MIU-2'!$D$42:$O$42</c15:sqref>
                  </c15:fullRef>
                </c:ext>
              </c:extLst>
              <c:f>'MIU-2'!$D$42</c:f>
              <c:strCache>
                <c:ptCount val="1"/>
                <c:pt idx="0">
                  <c:v>JUNIO</c:v>
                </c:pt>
              </c:strCache>
            </c:strRef>
          </c:cat>
          <c:val>
            <c:numRef>
              <c:extLst>
                <c:ext xmlns:c15="http://schemas.microsoft.com/office/drawing/2012/chart" uri="{02D57815-91ED-43cb-92C2-25804820EDAC}">
                  <c15:fullRef>
                    <c15:sqref>'MIU-2'!$D$45:$O$45</c15:sqref>
                  </c15:fullRef>
                </c:ext>
              </c:extLst>
              <c:f>'MIU-2'!$D$45</c:f>
              <c:numCache>
                <c:formatCode>0%</c:formatCode>
                <c:ptCount val="1"/>
                <c:pt idx="0">
                  <c:v>0.75714285714285712</c:v>
                </c:pt>
              </c:numCache>
            </c:numRef>
          </c:val>
          <c:smooth val="0"/>
          <c:extLst>
            <c:ext xmlns:c16="http://schemas.microsoft.com/office/drawing/2014/chart" uri="{C3380CC4-5D6E-409C-BE32-E72D297353CC}">
              <c16:uniqueId val="{00000000-EE6B-41CA-99BE-D2116BAAB39C}"/>
            </c:ext>
          </c:extLst>
        </c:ser>
        <c:ser>
          <c:idx val="1"/>
          <c:order val="1"/>
          <c:tx>
            <c:strRef>
              <c:f>'MIU-2'!$C$46</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9525">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'MIU-2'!$D$42:$O$42</c15:sqref>
                  </c15:fullRef>
                </c:ext>
              </c:extLst>
              <c:f>'MIU-2'!$D$42</c:f>
              <c:strCache>
                <c:ptCount val="1"/>
                <c:pt idx="0">
                  <c:v>JUNIO</c:v>
                </c:pt>
              </c:strCache>
            </c:strRef>
          </c:cat>
          <c:val>
            <c:numRef>
              <c:extLst>
                <c:ext xmlns:c15="http://schemas.microsoft.com/office/drawing/2012/chart" uri="{02D57815-91ED-43cb-92C2-25804820EDAC}">
                  <c15:fullRef>
                    <c15:sqref>'MIU-2'!$D$46:$O$46</c15:sqref>
                  </c15:fullRef>
                </c:ext>
              </c:extLst>
              <c:f>'MIU-2'!$D$46</c:f>
              <c:numCache>
                <c:formatCode>0%</c:formatCode>
                <c:ptCount val="1"/>
                <c:pt idx="0">
                  <c:v>0.7</c:v>
                </c:pt>
              </c:numCache>
            </c:numRef>
          </c:val>
          <c:smooth val="0"/>
          <c:extLst>
            <c:ext xmlns:c16="http://schemas.microsoft.com/office/drawing/2014/chart" uri="{C3380CC4-5D6E-409C-BE32-E72D297353CC}">
              <c16:uniqueId val="{00000001-EE6B-41CA-99BE-D2116BAAB39C}"/>
            </c:ext>
          </c:extLst>
        </c:ser>
        <c:dLbls>
          <c:showLegendKey val="0"/>
          <c:showVal val="0"/>
          <c:showCatName val="0"/>
          <c:showSerName val="0"/>
          <c:showPercent val="0"/>
          <c:showBubbleSize val="0"/>
        </c:dLbls>
        <c:marker val="1"/>
        <c:smooth val="0"/>
        <c:axId val="339842672"/>
        <c:axId val="339843232"/>
      </c:lineChart>
      <c:catAx>
        <c:axId val="339842672"/>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9843232"/>
        <c:crosses val="autoZero"/>
        <c:auto val="1"/>
        <c:lblAlgn val="ctr"/>
        <c:lblOffset val="100"/>
        <c:noMultiLvlLbl val="0"/>
      </c:catAx>
      <c:valAx>
        <c:axId val="339843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9842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'MIU-3'!$C$47</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'MIU-3'!$D$44:$O$44</c15:sqref>
                  </c15:fullRef>
                </c:ext>
              </c:extLst>
              <c:f>'MIU-3'!$D$44</c:f>
              <c:strCache>
                <c:ptCount val="1"/>
                <c:pt idx="0">
                  <c:v>JUNIO</c:v>
                </c:pt>
              </c:strCache>
            </c:strRef>
          </c:cat>
          <c:val>
            <c:numRef>
              <c:extLst>
                <c:ext xmlns:c15="http://schemas.microsoft.com/office/drawing/2012/chart" uri="{02D57815-91ED-43cb-92C2-25804820EDAC}">
                  <c15:fullRef>
                    <c15:sqref>'MIU-3'!$D$47:$O$47</c15:sqref>
                  </c15:fullRef>
                </c:ext>
              </c:extLst>
              <c:f>'MIU-3'!$D$47</c:f>
              <c:numCache>
                <c:formatCode>0%</c:formatCode>
                <c:ptCount val="1"/>
                <c:pt idx="0">
                  <c:v>0.95145631067961167</c:v>
                </c:pt>
              </c:numCache>
            </c:numRef>
          </c:val>
          <c:smooth val="0"/>
          <c:extLst>
            <c:ext xmlns:c16="http://schemas.microsoft.com/office/drawing/2014/chart" uri="{C3380CC4-5D6E-409C-BE32-E72D297353CC}">
              <c16:uniqueId val="{00000000-EE6B-41CA-99BE-D2116BAAB39C}"/>
            </c:ext>
          </c:extLst>
        </c:ser>
        <c:ser>
          <c:idx val="1"/>
          <c:order val="1"/>
          <c:tx>
            <c:strRef>
              <c:f>'MIU-3'!$C$48</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9525">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'MIU-3'!$D$44:$O$44</c15:sqref>
                  </c15:fullRef>
                </c:ext>
              </c:extLst>
              <c:f>'MIU-3'!$D$44</c:f>
              <c:strCache>
                <c:ptCount val="1"/>
                <c:pt idx="0">
                  <c:v>JUNIO</c:v>
                </c:pt>
              </c:strCache>
            </c:strRef>
          </c:cat>
          <c:val>
            <c:numRef>
              <c:extLst>
                <c:ext xmlns:c15="http://schemas.microsoft.com/office/drawing/2012/chart" uri="{02D57815-91ED-43cb-92C2-25804820EDAC}">
                  <c15:fullRef>
                    <c15:sqref>'MIU-3'!$D$48:$O$48</c15:sqref>
                  </c15:fullRef>
                </c:ext>
              </c:extLst>
              <c:f>'MIU-3'!$D$48</c:f>
              <c:numCache>
                <c:formatCode>0%</c:formatCode>
                <c:ptCount val="1"/>
                <c:pt idx="0">
                  <c:v>0.7</c:v>
                </c:pt>
              </c:numCache>
            </c:numRef>
          </c:val>
          <c:smooth val="0"/>
          <c:extLst>
            <c:ext xmlns:c16="http://schemas.microsoft.com/office/drawing/2014/chart" uri="{C3380CC4-5D6E-409C-BE32-E72D297353CC}">
              <c16:uniqueId val="{00000001-EE6B-41CA-99BE-D2116BAAB39C}"/>
            </c:ext>
          </c:extLst>
        </c:ser>
        <c:dLbls>
          <c:showLegendKey val="0"/>
          <c:showVal val="0"/>
          <c:showCatName val="0"/>
          <c:showSerName val="0"/>
          <c:showPercent val="0"/>
          <c:showBubbleSize val="0"/>
        </c:dLbls>
        <c:marker val="1"/>
        <c:smooth val="0"/>
        <c:axId val="339846592"/>
        <c:axId val="339847152"/>
      </c:lineChart>
      <c:catAx>
        <c:axId val="339846592"/>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9847152"/>
        <c:crosses val="autoZero"/>
        <c:auto val="1"/>
        <c:lblAlgn val="ctr"/>
        <c:lblOffset val="100"/>
        <c:noMultiLvlLbl val="0"/>
      </c:catAx>
      <c:valAx>
        <c:axId val="339847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9846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'MIU-4'!$C$42</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'MIU-4'!$D$39:$O$39</c15:sqref>
                  </c15:fullRef>
                </c:ext>
              </c:extLst>
              <c:f>'MIU-4'!$D$39</c:f>
              <c:strCache>
                <c:ptCount val="1"/>
                <c:pt idx="0">
                  <c:v>JUNIO</c:v>
                </c:pt>
              </c:strCache>
            </c:strRef>
          </c:cat>
          <c:val>
            <c:numRef>
              <c:extLst>
                <c:ext xmlns:c15="http://schemas.microsoft.com/office/drawing/2012/chart" uri="{02D57815-91ED-43cb-92C2-25804820EDAC}">
                  <c15:fullRef>
                    <c15:sqref>'MIU-4'!$D$42:$O$42</c15:sqref>
                  </c15:fullRef>
                </c:ext>
              </c:extLst>
              <c:f>'MIU-4'!$D$42</c:f>
              <c:numCache>
                <c:formatCode>0%</c:formatCode>
                <c:ptCount val="1"/>
                <c:pt idx="0">
                  <c:v>0.75177304964539005</c:v>
                </c:pt>
              </c:numCache>
            </c:numRef>
          </c:val>
          <c:smooth val="0"/>
          <c:extLst>
            <c:ext xmlns:c16="http://schemas.microsoft.com/office/drawing/2014/chart" uri="{C3380CC4-5D6E-409C-BE32-E72D297353CC}">
              <c16:uniqueId val="{00000000-EE6B-41CA-99BE-D2116BAAB39C}"/>
            </c:ext>
          </c:extLst>
        </c:ser>
        <c:ser>
          <c:idx val="1"/>
          <c:order val="1"/>
          <c:tx>
            <c:strRef>
              <c:f>'MIU-4'!$C$43</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9525">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'MIU-4'!$D$39:$O$39</c15:sqref>
                  </c15:fullRef>
                </c:ext>
              </c:extLst>
              <c:f>'MIU-4'!$D$39</c:f>
              <c:strCache>
                <c:ptCount val="1"/>
                <c:pt idx="0">
                  <c:v>JUNIO</c:v>
                </c:pt>
              </c:strCache>
            </c:strRef>
          </c:cat>
          <c:val>
            <c:numRef>
              <c:extLst>
                <c:ext xmlns:c15="http://schemas.microsoft.com/office/drawing/2012/chart" uri="{02D57815-91ED-43cb-92C2-25804820EDAC}">
                  <c15:fullRef>
                    <c15:sqref>'MIU-4'!$D$43:$O$43</c15:sqref>
                  </c15:fullRef>
                </c:ext>
              </c:extLst>
              <c:f>'MIU-4'!$D$43</c:f>
              <c:numCache>
                <c:formatCode>0%</c:formatCode>
                <c:ptCount val="1"/>
                <c:pt idx="0">
                  <c:v>0.7</c:v>
                </c:pt>
              </c:numCache>
            </c:numRef>
          </c:val>
          <c:smooth val="0"/>
          <c:extLst>
            <c:ext xmlns:c16="http://schemas.microsoft.com/office/drawing/2014/chart" uri="{C3380CC4-5D6E-409C-BE32-E72D297353CC}">
              <c16:uniqueId val="{00000001-EE6B-41CA-99BE-D2116BAAB39C}"/>
            </c:ext>
          </c:extLst>
        </c:ser>
        <c:dLbls>
          <c:showLegendKey val="0"/>
          <c:showVal val="0"/>
          <c:showCatName val="0"/>
          <c:showSerName val="0"/>
          <c:showPercent val="0"/>
          <c:showBubbleSize val="0"/>
        </c:dLbls>
        <c:marker val="1"/>
        <c:smooth val="0"/>
        <c:axId val="339389648"/>
        <c:axId val="339390208"/>
      </c:lineChart>
      <c:catAx>
        <c:axId val="339389648"/>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9390208"/>
        <c:crosses val="autoZero"/>
        <c:auto val="1"/>
        <c:lblAlgn val="ctr"/>
        <c:lblOffset val="100"/>
        <c:noMultiLvlLbl val="0"/>
      </c:catAx>
      <c:valAx>
        <c:axId val="339390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9389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'AAA-1'!$C$45</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'AAA-1'!$D$42:$O$42</c15:sqref>
                  </c15:fullRef>
                </c:ext>
              </c:extLst>
              <c:f>'AAA-1'!$D$42</c:f>
              <c:strCache>
                <c:ptCount val="1"/>
                <c:pt idx="0">
                  <c:v>JUNIO</c:v>
                </c:pt>
              </c:strCache>
            </c:strRef>
          </c:cat>
          <c:val>
            <c:numRef>
              <c:extLst>
                <c:ext xmlns:c15="http://schemas.microsoft.com/office/drawing/2012/chart" uri="{02D57815-91ED-43cb-92C2-25804820EDAC}">
                  <c15:fullRef>
                    <c15:sqref>'AAA-1'!$D$45:$O$45</c15:sqref>
                  </c15:fullRef>
                </c:ext>
              </c:extLst>
              <c:f>'AAA-1'!$D$45</c:f>
              <c:numCache>
                <c:formatCode>0%</c:formatCode>
                <c:ptCount val="1"/>
                <c:pt idx="0">
                  <c:v>0.8</c:v>
                </c:pt>
              </c:numCache>
            </c:numRef>
          </c:val>
          <c:smooth val="0"/>
          <c:extLst>
            <c:ext xmlns:c16="http://schemas.microsoft.com/office/drawing/2014/chart" uri="{C3380CC4-5D6E-409C-BE32-E72D297353CC}">
              <c16:uniqueId val="{00000000-A3A2-43F7-A6EB-C452F4F40B13}"/>
            </c:ext>
          </c:extLst>
        </c:ser>
        <c:ser>
          <c:idx val="1"/>
          <c:order val="1"/>
          <c:tx>
            <c:strRef>
              <c:f>'AAA-1'!$C$46</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'AAA-1'!$D$42:$O$42</c15:sqref>
                  </c15:fullRef>
                </c:ext>
              </c:extLst>
              <c:f>'AAA-1'!$D$42</c:f>
              <c:strCache>
                <c:ptCount val="1"/>
                <c:pt idx="0">
                  <c:v>JUNIO</c:v>
                </c:pt>
              </c:strCache>
            </c:strRef>
          </c:cat>
          <c:val>
            <c:numRef>
              <c:extLst>
                <c:ext xmlns:c15="http://schemas.microsoft.com/office/drawing/2012/chart" uri="{02D57815-91ED-43cb-92C2-25804820EDAC}">
                  <c15:fullRef>
                    <c15:sqref>'AAA-1'!$D$46:$O$46</c15:sqref>
                  </c15:fullRef>
                </c:ext>
              </c:extLst>
              <c:f>'AAA-1'!$D$46</c:f>
              <c:numCache>
                <c:formatCode>0%</c:formatCode>
                <c:ptCount val="1"/>
                <c:pt idx="0">
                  <c:v>0.5</c:v>
                </c:pt>
              </c:numCache>
            </c:numRef>
          </c:val>
          <c:smooth val="0"/>
          <c:extLst>
            <c:ext xmlns:c16="http://schemas.microsoft.com/office/drawing/2014/chart" uri="{C3380CC4-5D6E-409C-BE32-E72D297353CC}">
              <c16:uniqueId val="{00000001-A3A2-43F7-A6EB-C452F4F40B13}"/>
            </c:ext>
          </c:extLst>
        </c:ser>
        <c:dLbls>
          <c:showLegendKey val="0"/>
          <c:showVal val="0"/>
          <c:showCatName val="0"/>
          <c:showSerName val="0"/>
          <c:showPercent val="0"/>
          <c:showBubbleSize val="0"/>
        </c:dLbls>
        <c:marker val="1"/>
        <c:smooth val="0"/>
        <c:axId val="339393568"/>
        <c:axId val="339394128"/>
      </c:lineChart>
      <c:catAx>
        <c:axId val="33939356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9394128"/>
        <c:crosses val="autoZero"/>
        <c:auto val="1"/>
        <c:lblAlgn val="ctr"/>
        <c:lblOffset val="100"/>
        <c:noMultiLvlLbl val="0"/>
      </c:catAx>
      <c:valAx>
        <c:axId val="33939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9393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'AAA-2'!$C$45</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'AAA-2'!$D$42:$O$42</c15:sqref>
                  </c15:fullRef>
                </c:ext>
              </c:extLst>
              <c:f>'AAA-2'!$D$42</c:f>
              <c:strCache>
                <c:ptCount val="1"/>
                <c:pt idx="0">
                  <c:v>JUNIO</c:v>
                </c:pt>
              </c:strCache>
            </c:strRef>
          </c:cat>
          <c:val>
            <c:numRef>
              <c:extLst>
                <c:ext xmlns:c15="http://schemas.microsoft.com/office/drawing/2012/chart" uri="{02D57815-91ED-43cb-92C2-25804820EDAC}">
                  <c15:fullRef>
                    <c15:sqref>'AAA-2'!$D$45:$O$45</c15:sqref>
                  </c15:fullRef>
                </c:ext>
              </c:extLst>
              <c:f>'AAA-2'!$D$45</c:f>
              <c:numCache>
                <c:formatCode>0%</c:formatCode>
                <c:ptCount val="1"/>
                <c:pt idx="0">
                  <c:v>0.41818181818181815</c:v>
                </c:pt>
              </c:numCache>
            </c:numRef>
          </c:val>
          <c:smooth val="0"/>
          <c:extLst>
            <c:ext xmlns:c16="http://schemas.microsoft.com/office/drawing/2014/chart" uri="{C3380CC4-5D6E-409C-BE32-E72D297353CC}">
              <c16:uniqueId val="{00000000-EEDA-4D6F-9A2E-3D0882528DAF}"/>
            </c:ext>
          </c:extLst>
        </c:ser>
        <c:ser>
          <c:idx val="1"/>
          <c:order val="1"/>
          <c:tx>
            <c:strRef>
              <c:f>'AAA-2'!$C$46</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'AAA-2'!$D$42:$O$42</c15:sqref>
                  </c15:fullRef>
                </c:ext>
              </c:extLst>
              <c:f>'AAA-2'!$D$42</c:f>
              <c:strCache>
                <c:ptCount val="1"/>
                <c:pt idx="0">
                  <c:v>JUNIO</c:v>
                </c:pt>
              </c:strCache>
            </c:strRef>
          </c:cat>
          <c:val>
            <c:numRef>
              <c:extLst>
                <c:ext xmlns:c15="http://schemas.microsoft.com/office/drawing/2012/chart" uri="{02D57815-91ED-43cb-92C2-25804820EDAC}">
                  <c15:fullRef>
                    <c15:sqref>'AAA-2'!$D$46:$O$46</c15:sqref>
                  </c15:fullRef>
                </c:ext>
              </c:extLst>
              <c:f>'AAA-2'!$D$46</c:f>
              <c:numCache>
                <c:formatCode>0%</c:formatCode>
                <c:ptCount val="1"/>
                <c:pt idx="0">
                  <c:v>0.5</c:v>
                </c:pt>
              </c:numCache>
            </c:numRef>
          </c:val>
          <c:smooth val="0"/>
          <c:extLst>
            <c:ext xmlns:c16="http://schemas.microsoft.com/office/drawing/2014/chart" uri="{C3380CC4-5D6E-409C-BE32-E72D297353CC}">
              <c16:uniqueId val="{00000001-EEDA-4D6F-9A2E-3D0882528DAF}"/>
            </c:ext>
          </c:extLst>
        </c:ser>
        <c:dLbls>
          <c:showLegendKey val="0"/>
          <c:showVal val="0"/>
          <c:showCatName val="0"/>
          <c:showSerName val="0"/>
          <c:showPercent val="0"/>
          <c:showBubbleSize val="0"/>
        </c:dLbls>
        <c:marker val="1"/>
        <c:smooth val="0"/>
        <c:axId val="339851632"/>
        <c:axId val="339851072"/>
      </c:lineChart>
      <c:catAx>
        <c:axId val="33985163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9851072"/>
        <c:crosses val="autoZero"/>
        <c:auto val="1"/>
        <c:lblAlgn val="ctr"/>
        <c:lblOffset val="100"/>
        <c:noMultiLvlLbl val="0"/>
      </c:catAx>
      <c:valAx>
        <c:axId val="339851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9851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'INS-4'!$C$45</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f>'INS-4'!$D$42:$G$42</c:f>
              <c:strCache>
                <c:ptCount val="2"/>
                <c:pt idx="0">
                  <c:v>JUNIO</c:v>
                </c:pt>
                <c:pt idx="1">
                  <c:v>DICIEMBRE</c:v>
                </c:pt>
              </c:strCache>
            </c:strRef>
          </c:cat>
          <c:val>
            <c:numRef>
              <c:f>'INS-4'!$D$45:$G$45</c:f>
              <c:numCache>
                <c:formatCode>0%</c:formatCode>
                <c:ptCount val="4"/>
                <c:pt idx="0">
                  <c:v>0.92592592592592593</c:v>
                </c:pt>
                <c:pt idx="1">
                  <c:v>0</c:v>
                </c:pt>
                <c:pt idx="2">
                  <c:v>0</c:v>
                </c:pt>
                <c:pt idx="3">
                  <c:v>0</c:v>
                </c:pt>
              </c:numCache>
            </c:numRef>
          </c:val>
          <c:smooth val="0"/>
          <c:extLst>
            <c:ext xmlns:c16="http://schemas.microsoft.com/office/drawing/2014/chart" uri="{C3380CC4-5D6E-409C-BE32-E72D297353CC}">
              <c16:uniqueId val="{00000000-2D27-48D7-BFF3-C89894F01626}"/>
            </c:ext>
          </c:extLst>
        </c:ser>
        <c:ser>
          <c:idx val="1"/>
          <c:order val="1"/>
          <c:tx>
            <c:strRef>
              <c:f>'INS-4'!$C$46</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f>'INS-4'!$D$42:$G$42</c:f>
              <c:strCache>
                <c:ptCount val="2"/>
                <c:pt idx="0">
                  <c:v>JUNIO</c:v>
                </c:pt>
                <c:pt idx="1">
                  <c:v>DICIEMBRE</c:v>
                </c:pt>
              </c:strCache>
            </c:strRef>
          </c:cat>
          <c:val>
            <c:numRef>
              <c:f>'INS-4'!$D$46:$G$46</c:f>
              <c:numCache>
                <c:formatCode>0%</c:formatCode>
                <c:ptCount val="4"/>
                <c:pt idx="0">
                  <c:v>0.8</c:v>
                </c:pt>
                <c:pt idx="1">
                  <c:v>0.8</c:v>
                </c:pt>
                <c:pt idx="2">
                  <c:v>0</c:v>
                </c:pt>
                <c:pt idx="3">
                  <c:v>0</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33405312"/>
        <c:axId val="333405872"/>
      </c:lineChart>
      <c:catAx>
        <c:axId val="333405312"/>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3405872"/>
        <c:crosses val="autoZero"/>
        <c:auto val="1"/>
        <c:lblAlgn val="ctr"/>
        <c:lblOffset val="100"/>
        <c:noMultiLvlLbl val="0"/>
      </c:catAx>
      <c:valAx>
        <c:axId val="333405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3405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'AAA-3'!$C$45</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'AAA-3'!$D$42:$O$42</c15:sqref>
                  </c15:fullRef>
                </c:ext>
              </c:extLst>
              <c:f>'AAA-3'!$D$42</c:f>
              <c:strCache>
                <c:ptCount val="1"/>
                <c:pt idx="0">
                  <c:v>JUNIO</c:v>
                </c:pt>
              </c:strCache>
            </c:strRef>
          </c:cat>
          <c:val>
            <c:numRef>
              <c:extLst>
                <c:ext xmlns:c15="http://schemas.microsoft.com/office/drawing/2012/chart" uri="{02D57815-91ED-43cb-92C2-25804820EDAC}">
                  <c15:fullRef>
                    <c15:sqref>'AAA-3'!$D$45:$O$45</c15:sqref>
                  </c15:fullRef>
                </c:ext>
              </c:extLst>
              <c:f>'AAA-3'!$D$45</c:f>
              <c:numCache>
                <c:formatCode>0%</c:formatCode>
                <c:ptCount val="1"/>
                <c:pt idx="0">
                  <c:v>0.46607736476276823</c:v>
                </c:pt>
              </c:numCache>
            </c:numRef>
          </c:val>
          <c:smooth val="0"/>
          <c:extLst>
            <c:ext xmlns:c16="http://schemas.microsoft.com/office/drawing/2014/chart" uri="{C3380CC4-5D6E-409C-BE32-E72D297353CC}">
              <c16:uniqueId val="{00000000-0126-4345-83FD-43C6950CC20C}"/>
            </c:ext>
          </c:extLst>
        </c:ser>
        <c:ser>
          <c:idx val="1"/>
          <c:order val="1"/>
          <c:tx>
            <c:strRef>
              <c:f>'AAA-3'!$C$46</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'AAA-3'!$D$42:$O$42</c15:sqref>
                  </c15:fullRef>
                </c:ext>
              </c:extLst>
              <c:f>'AAA-3'!$D$42</c:f>
              <c:strCache>
                <c:ptCount val="1"/>
                <c:pt idx="0">
                  <c:v>JUNIO</c:v>
                </c:pt>
              </c:strCache>
            </c:strRef>
          </c:cat>
          <c:val>
            <c:numRef>
              <c:extLst>
                <c:ext xmlns:c15="http://schemas.microsoft.com/office/drawing/2012/chart" uri="{02D57815-91ED-43cb-92C2-25804820EDAC}">
                  <c15:fullRef>
                    <c15:sqref>'AAA-3'!$D$46:$O$46</c15:sqref>
                  </c15:fullRef>
                </c:ext>
              </c:extLst>
              <c:f>'AAA-3'!$D$46</c:f>
              <c:numCache>
                <c:formatCode>0%</c:formatCode>
                <c:ptCount val="1"/>
                <c:pt idx="0">
                  <c:v>0.3</c:v>
                </c:pt>
              </c:numCache>
            </c:numRef>
          </c:val>
          <c:smooth val="0"/>
          <c:extLst>
            <c:ext xmlns:c16="http://schemas.microsoft.com/office/drawing/2014/chart" uri="{C3380CC4-5D6E-409C-BE32-E72D297353CC}">
              <c16:uniqueId val="{00000001-0126-4345-83FD-43C6950CC20C}"/>
            </c:ext>
          </c:extLst>
        </c:ser>
        <c:dLbls>
          <c:showLegendKey val="0"/>
          <c:showVal val="0"/>
          <c:showCatName val="0"/>
          <c:showSerName val="0"/>
          <c:showPercent val="0"/>
          <c:showBubbleSize val="0"/>
        </c:dLbls>
        <c:marker val="1"/>
        <c:smooth val="0"/>
        <c:axId val="339397488"/>
        <c:axId val="339398048"/>
      </c:lineChart>
      <c:catAx>
        <c:axId val="33939748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9398048"/>
        <c:crosses val="autoZero"/>
        <c:auto val="1"/>
        <c:lblAlgn val="ctr"/>
        <c:lblOffset val="100"/>
        <c:noMultiLvlLbl val="0"/>
      </c:catAx>
      <c:valAx>
        <c:axId val="339398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9397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'AAA-4'!$C$45</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'AAA-4'!$D$42:$O$42</c15:sqref>
                  </c15:fullRef>
                </c:ext>
              </c:extLst>
              <c:f>'AAA-4'!$D$42</c:f>
              <c:strCache>
                <c:ptCount val="1"/>
                <c:pt idx="0">
                  <c:v>JUNIO</c:v>
                </c:pt>
              </c:strCache>
            </c:strRef>
          </c:cat>
          <c:val>
            <c:numRef>
              <c:extLst>
                <c:ext xmlns:c15="http://schemas.microsoft.com/office/drawing/2012/chart" uri="{02D57815-91ED-43cb-92C2-25804820EDAC}">
                  <c15:fullRef>
                    <c15:sqref>'AAA-4'!$D$45:$O$45</c15:sqref>
                  </c15:fullRef>
                </c:ext>
              </c:extLst>
              <c:f>'AAA-4'!$D$45</c:f>
              <c:numCache>
                <c:formatCode>0%</c:formatCode>
                <c:ptCount val="1"/>
                <c:pt idx="0">
                  <c:v>0.25181323662737987</c:v>
                </c:pt>
              </c:numCache>
            </c:numRef>
          </c:val>
          <c:smooth val="0"/>
          <c:extLst>
            <c:ext xmlns:c16="http://schemas.microsoft.com/office/drawing/2014/chart" uri="{C3380CC4-5D6E-409C-BE32-E72D297353CC}">
              <c16:uniqueId val="{00000000-D8E4-4B12-85B6-3FAEEAD92AB4}"/>
            </c:ext>
          </c:extLst>
        </c:ser>
        <c:ser>
          <c:idx val="1"/>
          <c:order val="1"/>
          <c:tx>
            <c:strRef>
              <c:f>'AAA-4'!$C$46</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'AAA-4'!$D$42:$O$42</c15:sqref>
                  </c15:fullRef>
                </c:ext>
              </c:extLst>
              <c:f>'AAA-4'!$D$42</c:f>
              <c:strCache>
                <c:ptCount val="1"/>
                <c:pt idx="0">
                  <c:v>JUNIO</c:v>
                </c:pt>
              </c:strCache>
            </c:strRef>
          </c:cat>
          <c:val>
            <c:numRef>
              <c:extLst>
                <c:ext xmlns:c15="http://schemas.microsoft.com/office/drawing/2012/chart" uri="{02D57815-91ED-43cb-92C2-25804820EDAC}">
                  <c15:fullRef>
                    <c15:sqref>'AAA-4'!$D$46:$O$46</c15:sqref>
                  </c15:fullRef>
                </c:ext>
              </c:extLst>
              <c:f>'AAA-4'!$D$46</c:f>
              <c:numCache>
                <c:formatCode>0%</c:formatCode>
                <c:ptCount val="1"/>
                <c:pt idx="0">
                  <c:v>0.17499999999999999</c:v>
                </c:pt>
              </c:numCache>
            </c:numRef>
          </c:val>
          <c:smooth val="0"/>
          <c:extLst>
            <c:ext xmlns:c16="http://schemas.microsoft.com/office/drawing/2014/chart" uri="{C3380CC4-5D6E-409C-BE32-E72D297353CC}">
              <c16:uniqueId val="{00000001-D8E4-4B12-85B6-3FAEEAD92AB4}"/>
            </c:ext>
          </c:extLst>
        </c:ser>
        <c:dLbls>
          <c:showLegendKey val="0"/>
          <c:showVal val="0"/>
          <c:showCatName val="0"/>
          <c:showSerName val="0"/>
          <c:showPercent val="0"/>
          <c:showBubbleSize val="0"/>
        </c:dLbls>
        <c:marker val="1"/>
        <c:smooth val="0"/>
        <c:axId val="339401408"/>
        <c:axId val="339401968"/>
      </c:lineChart>
      <c:catAx>
        <c:axId val="33940140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9401968"/>
        <c:crosses val="autoZero"/>
        <c:auto val="1"/>
        <c:lblAlgn val="ctr"/>
        <c:lblOffset val="100"/>
        <c:noMultiLvlLbl val="0"/>
      </c:catAx>
      <c:valAx>
        <c:axId val="339401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9401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'AAA-5'!$C$49</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'AAA-5'!$D$46:$O$46</c15:sqref>
                  </c15:fullRef>
                </c:ext>
              </c:extLst>
              <c:f>'AAA-5'!$D$46</c:f>
              <c:strCache>
                <c:ptCount val="1"/>
                <c:pt idx="0">
                  <c:v>JUNIO</c:v>
                </c:pt>
              </c:strCache>
            </c:strRef>
          </c:cat>
          <c:val>
            <c:numRef>
              <c:extLst>
                <c:ext xmlns:c15="http://schemas.microsoft.com/office/drawing/2012/chart" uri="{02D57815-91ED-43cb-92C2-25804820EDAC}">
                  <c15:fullRef>
                    <c15:sqref>'AAA-5'!$D$49:$O$49</c15:sqref>
                  </c15:fullRef>
                </c:ext>
              </c:extLst>
              <c:f>'AAA-5'!$D$49</c:f>
              <c:numCache>
                <c:formatCode>0%</c:formatCode>
                <c:ptCount val="1"/>
                <c:pt idx="0">
                  <c:v>0.25954198473282442</c:v>
                </c:pt>
              </c:numCache>
            </c:numRef>
          </c:val>
          <c:smooth val="0"/>
          <c:extLst>
            <c:ext xmlns:c16="http://schemas.microsoft.com/office/drawing/2014/chart" uri="{C3380CC4-5D6E-409C-BE32-E72D297353CC}">
              <c16:uniqueId val="{00000000-FA42-4487-BD6B-80EF5B0337F6}"/>
            </c:ext>
          </c:extLst>
        </c:ser>
        <c:ser>
          <c:idx val="1"/>
          <c:order val="1"/>
          <c:tx>
            <c:strRef>
              <c:f>'AAA-5'!$C$50</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'AAA-5'!$D$46:$O$46</c15:sqref>
                  </c15:fullRef>
                </c:ext>
              </c:extLst>
              <c:f>'AAA-5'!$D$46</c:f>
              <c:strCache>
                <c:ptCount val="1"/>
                <c:pt idx="0">
                  <c:v>JUNIO</c:v>
                </c:pt>
              </c:strCache>
            </c:strRef>
          </c:cat>
          <c:val>
            <c:numRef>
              <c:extLst>
                <c:ext xmlns:c15="http://schemas.microsoft.com/office/drawing/2012/chart" uri="{02D57815-91ED-43cb-92C2-25804820EDAC}">
                  <c15:fullRef>
                    <c15:sqref>'AAA-5'!$D$50:$O$50</c15:sqref>
                  </c15:fullRef>
                </c:ext>
              </c:extLst>
              <c:f>'AAA-5'!$D$50</c:f>
              <c:numCache>
                <c:formatCode>0%</c:formatCode>
                <c:ptCount val="1"/>
                <c:pt idx="0">
                  <c:v>0.5</c:v>
                </c:pt>
              </c:numCache>
            </c:numRef>
          </c:val>
          <c:smooth val="0"/>
          <c:extLst>
            <c:ext xmlns:c16="http://schemas.microsoft.com/office/drawing/2014/chart" uri="{C3380CC4-5D6E-409C-BE32-E72D297353CC}">
              <c16:uniqueId val="{00000001-FA42-4487-BD6B-80EF5B0337F6}"/>
            </c:ext>
          </c:extLst>
        </c:ser>
        <c:dLbls>
          <c:showLegendKey val="0"/>
          <c:showVal val="0"/>
          <c:showCatName val="0"/>
          <c:showSerName val="0"/>
          <c:showPercent val="0"/>
          <c:showBubbleSize val="0"/>
        </c:dLbls>
        <c:marker val="1"/>
        <c:smooth val="0"/>
        <c:axId val="341366320"/>
        <c:axId val="341366880"/>
      </c:lineChart>
      <c:catAx>
        <c:axId val="34136632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1366880"/>
        <c:crosses val="autoZero"/>
        <c:auto val="1"/>
        <c:lblAlgn val="ctr"/>
        <c:lblOffset val="100"/>
        <c:noMultiLvlLbl val="0"/>
      </c:catAx>
      <c:valAx>
        <c:axId val="341366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1366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'ABS-1'!$C$53</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'ABS-1'!$D$50:$O$50</c15:sqref>
                  </c15:fullRef>
                </c:ext>
              </c:extLst>
              <c:f>'ABS-1'!$D$50:$F$50</c:f>
              <c:strCache>
                <c:ptCount val="3"/>
                <c:pt idx="0">
                  <c:v>MARZO</c:v>
                </c:pt>
                <c:pt idx="1">
                  <c:v>JUNIO</c:v>
                </c:pt>
                <c:pt idx="2">
                  <c:v>SEPTIEMBRE</c:v>
                </c:pt>
              </c:strCache>
            </c:strRef>
          </c:cat>
          <c:val>
            <c:numRef>
              <c:extLst>
                <c:ext xmlns:c15="http://schemas.microsoft.com/office/drawing/2012/chart" uri="{02D57815-91ED-43cb-92C2-25804820EDAC}">
                  <c15:fullRef>
                    <c15:sqref>'ABS-1'!$D$53:$O$53</c15:sqref>
                  </c15:fullRef>
                </c:ext>
              </c:extLst>
              <c:f>'ABS-1'!$D$53:$F$53</c:f>
              <c:numCache>
                <c:formatCode>0%</c:formatCode>
                <c:ptCount val="3"/>
                <c:pt idx="0">
                  <c:v>1</c:v>
                </c:pt>
                <c:pt idx="1">
                  <c:v>1</c:v>
                </c:pt>
                <c:pt idx="2">
                  <c:v>0.94871794871794868</c:v>
                </c:pt>
              </c:numCache>
            </c:numRef>
          </c:val>
          <c:smooth val="0"/>
          <c:extLst>
            <c:ext xmlns:c16="http://schemas.microsoft.com/office/drawing/2014/chart" uri="{C3380CC4-5D6E-409C-BE32-E72D297353CC}">
              <c16:uniqueId val="{00000000-2D27-48D7-BFF3-C89894F01626}"/>
            </c:ext>
          </c:extLst>
        </c:ser>
        <c:ser>
          <c:idx val="1"/>
          <c:order val="1"/>
          <c:tx>
            <c:strRef>
              <c:f>'ABS-1'!$C$54</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'ABS-1'!$D$50:$O$50</c15:sqref>
                  </c15:fullRef>
                </c:ext>
              </c:extLst>
              <c:f>'ABS-1'!$D$50:$F$50</c:f>
              <c:strCache>
                <c:ptCount val="3"/>
                <c:pt idx="0">
                  <c:v>MARZO</c:v>
                </c:pt>
                <c:pt idx="1">
                  <c:v>JUNIO</c:v>
                </c:pt>
                <c:pt idx="2">
                  <c:v>SEPTIEMBRE</c:v>
                </c:pt>
              </c:strCache>
            </c:strRef>
          </c:cat>
          <c:val>
            <c:numRef>
              <c:extLst>
                <c:ext xmlns:c15="http://schemas.microsoft.com/office/drawing/2012/chart" uri="{02D57815-91ED-43cb-92C2-25804820EDAC}">
                  <c15:fullRef>
                    <c15:sqref>'ABS-1'!$D$54:$O$54</c15:sqref>
                  </c15:fullRef>
                </c:ext>
              </c:extLst>
              <c:f>'ABS-1'!$D$54:$F$54</c:f>
              <c:numCache>
                <c:formatCode>0%</c:formatCode>
                <c:ptCount val="3"/>
                <c:pt idx="0">
                  <c:v>0.9</c:v>
                </c:pt>
                <c:pt idx="1">
                  <c:v>0.9</c:v>
                </c:pt>
                <c:pt idx="2">
                  <c:v>0.9</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41370240"/>
        <c:axId val="341370800"/>
      </c:lineChart>
      <c:catAx>
        <c:axId val="341370240"/>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1370800"/>
        <c:crosses val="autoZero"/>
        <c:auto val="1"/>
        <c:lblAlgn val="ctr"/>
        <c:lblOffset val="100"/>
        <c:noMultiLvlLbl val="0"/>
      </c:catAx>
      <c:valAx>
        <c:axId val="341370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1370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'ABS-2'!$C$47</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'ABS-2'!$D$44:$O$44</c15:sqref>
                  </c15:fullRef>
                </c:ext>
              </c:extLst>
              <c:f>'ABS-2'!$D$44:$F$44</c:f>
              <c:strCache>
                <c:ptCount val="3"/>
                <c:pt idx="0">
                  <c:v>MARZO</c:v>
                </c:pt>
                <c:pt idx="1">
                  <c:v>JUNIO</c:v>
                </c:pt>
                <c:pt idx="2">
                  <c:v>SEPTIEMBRE</c:v>
                </c:pt>
              </c:strCache>
            </c:strRef>
          </c:cat>
          <c:val>
            <c:numRef>
              <c:extLst>
                <c:ext xmlns:c15="http://schemas.microsoft.com/office/drawing/2012/chart" uri="{02D57815-91ED-43cb-92C2-25804820EDAC}">
                  <c15:fullRef>
                    <c15:sqref>'ABS-2'!$D$47:$O$47</c15:sqref>
                  </c15:fullRef>
                </c:ext>
              </c:extLst>
              <c:f>'ABS-2'!$D$47:$F$47</c:f>
              <c:numCache>
                <c:formatCode>0%</c:formatCode>
                <c:ptCount val="3"/>
                <c:pt idx="0">
                  <c:v>0.83050847457627119</c:v>
                </c:pt>
                <c:pt idx="1">
                  <c:v>0.79487179487179482</c:v>
                </c:pt>
                <c:pt idx="2">
                  <c:v>1</c:v>
                </c:pt>
              </c:numCache>
            </c:numRef>
          </c:val>
          <c:smooth val="0"/>
          <c:extLst>
            <c:ext xmlns:c16="http://schemas.microsoft.com/office/drawing/2014/chart" uri="{C3380CC4-5D6E-409C-BE32-E72D297353CC}">
              <c16:uniqueId val="{00000000-2D27-48D7-BFF3-C89894F01626}"/>
            </c:ext>
          </c:extLst>
        </c:ser>
        <c:ser>
          <c:idx val="1"/>
          <c:order val="1"/>
          <c:tx>
            <c:strRef>
              <c:f>'ABS-2'!$C$48</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'ABS-2'!$D$44:$O$44</c15:sqref>
                  </c15:fullRef>
                </c:ext>
              </c:extLst>
              <c:f>'ABS-2'!$D$44:$F$44</c:f>
              <c:strCache>
                <c:ptCount val="3"/>
                <c:pt idx="0">
                  <c:v>MARZO</c:v>
                </c:pt>
                <c:pt idx="1">
                  <c:v>JUNIO</c:v>
                </c:pt>
                <c:pt idx="2">
                  <c:v>SEPTIEMBRE</c:v>
                </c:pt>
              </c:strCache>
            </c:strRef>
          </c:cat>
          <c:val>
            <c:numRef>
              <c:extLst>
                <c:ext xmlns:c15="http://schemas.microsoft.com/office/drawing/2012/chart" uri="{02D57815-91ED-43cb-92C2-25804820EDAC}">
                  <c15:fullRef>
                    <c15:sqref>'ABS-2'!$D$48:$O$48</c15:sqref>
                  </c15:fullRef>
                </c:ext>
              </c:extLst>
              <c:f>'ABS-2'!$D$48:$F$48</c:f>
              <c:numCache>
                <c:formatCode>0%</c:formatCode>
                <c:ptCount val="3"/>
                <c:pt idx="0">
                  <c:v>0.9</c:v>
                </c:pt>
                <c:pt idx="1">
                  <c:v>0.9</c:v>
                </c:pt>
                <c:pt idx="2">
                  <c:v>0.9</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41374160"/>
        <c:axId val="341374720"/>
      </c:lineChart>
      <c:catAx>
        <c:axId val="341374160"/>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1374720"/>
        <c:crosses val="autoZero"/>
        <c:auto val="1"/>
        <c:lblAlgn val="ctr"/>
        <c:lblOffset val="100"/>
        <c:noMultiLvlLbl val="0"/>
      </c:catAx>
      <c:valAx>
        <c:axId val="341374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1374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'ABS-3'!$C$41</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'ABS-3'!$D$38:$O$38</c15:sqref>
                  </c15:fullRef>
                </c:ext>
              </c:extLst>
              <c:f>'ABS-3'!$D$38</c:f>
              <c:strCache>
                <c:ptCount val="1"/>
                <c:pt idx="0">
                  <c:v>JUNIO</c:v>
                </c:pt>
              </c:strCache>
            </c:strRef>
          </c:cat>
          <c:val>
            <c:numRef>
              <c:extLst>
                <c:ext xmlns:c15="http://schemas.microsoft.com/office/drawing/2012/chart" uri="{02D57815-91ED-43cb-92C2-25804820EDAC}">
                  <c15:fullRef>
                    <c15:sqref>'ABS-3'!$D$41:$O$41</c15:sqref>
                  </c15:fullRef>
                </c:ext>
              </c:extLst>
              <c:f>'ABS-3'!$D$41</c:f>
              <c:numCache>
                <c:formatCode>0%</c:formatCode>
                <c:ptCount val="1"/>
                <c:pt idx="0">
                  <c:v>0.98181818181818181</c:v>
                </c:pt>
              </c:numCache>
            </c:numRef>
          </c:val>
          <c:smooth val="0"/>
          <c:extLst>
            <c:ext xmlns:c16="http://schemas.microsoft.com/office/drawing/2014/chart" uri="{C3380CC4-5D6E-409C-BE32-E72D297353CC}">
              <c16:uniqueId val="{00000000-2D27-48D7-BFF3-C89894F01626}"/>
            </c:ext>
          </c:extLst>
        </c:ser>
        <c:ser>
          <c:idx val="1"/>
          <c:order val="1"/>
          <c:tx>
            <c:strRef>
              <c:f>'ABS-3'!$C$42</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9525">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'ABS-3'!$D$38:$O$38</c15:sqref>
                  </c15:fullRef>
                </c:ext>
              </c:extLst>
              <c:f>'ABS-3'!$D$38</c:f>
              <c:strCache>
                <c:ptCount val="1"/>
                <c:pt idx="0">
                  <c:v>JUNIO</c:v>
                </c:pt>
              </c:strCache>
            </c:strRef>
          </c:cat>
          <c:val>
            <c:numRef>
              <c:extLst>
                <c:ext xmlns:c15="http://schemas.microsoft.com/office/drawing/2012/chart" uri="{02D57815-91ED-43cb-92C2-25804820EDAC}">
                  <c15:fullRef>
                    <c15:sqref>'ABS-3'!$D$42:$O$42</c15:sqref>
                  </c15:fullRef>
                </c:ext>
              </c:extLst>
              <c:f>'ABS-3'!$D$42</c:f>
              <c:numCache>
                <c:formatCode>0%</c:formatCode>
                <c:ptCount val="1"/>
                <c:pt idx="0">
                  <c:v>0.8</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marker val="1"/>
        <c:smooth val="0"/>
        <c:axId val="341378080"/>
        <c:axId val="341378640"/>
      </c:lineChart>
      <c:catAx>
        <c:axId val="341378080"/>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1378640"/>
        <c:crosses val="autoZero"/>
        <c:auto val="1"/>
        <c:lblAlgn val="ctr"/>
        <c:lblOffset val="100"/>
        <c:noMultiLvlLbl val="0"/>
      </c:catAx>
      <c:valAx>
        <c:axId val="341378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1378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'ABS-4'!$C$66</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'ABS-4'!$D$63:$O$63</c15:sqref>
                  </c15:fullRef>
                </c:ext>
              </c:extLst>
              <c:f>'ABS-4'!$D$63:$F$63</c:f>
              <c:strCache>
                <c:ptCount val="3"/>
                <c:pt idx="0">
                  <c:v>MARZO</c:v>
                </c:pt>
                <c:pt idx="1">
                  <c:v>JUNIO</c:v>
                </c:pt>
                <c:pt idx="2">
                  <c:v>SEPTIEMBRE</c:v>
                </c:pt>
              </c:strCache>
            </c:strRef>
          </c:cat>
          <c:val>
            <c:numRef>
              <c:extLst>
                <c:ext xmlns:c15="http://schemas.microsoft.com/office/drawing/2012/chart" uri="{02D57815-91ED-43cb-92C2-25804820EDAC}">
                  <c15:fullRef>
                    <c15:sqref>'ABS-4'!$D$66:$O$66</c15:sqref>
                  </c15:fullRef>
                </c:ext>
              </c:extLst>
              <c:f>'ABS-4'!$D$66:$F$66</c:f>
              <c:numCache>
                <c:formatCode>0%</c:formatCode>
                <c:ptCount val="3"/>
                <c:pt idx="0">
                  <c:v>0.86956521739130432</c:v>
                </c:pt>
                <c:pt idx="1">
                  <c:v>0.5641025641025641</c:v>
                </c:pt>
                <c:pt idx="2">
                  <c:v>0.43055555555555558</c:v>
                </c:pt>
              </c:numCache>
            </c:numRef>
          </c:val>
          <c:smooth val="0"/>
          <c:extLst>
            <c:ext xmlns:c16="http://schemas.microsoft.com/office/drawing/2014/chart" uri="{C3380CC4-5D6E-409C-BE32-E72D297353CC}">
              <c16:uniqueId val="{00000000-2D27-48D7-BFF3-C89894F01626}"/>
            </c:ext>
          </c:extLst>
        </c:ser>
        <c:ser>
          <c:idx val="1"/>
          <c:order val="1"/>
          <c:tx>
            <c:strRef>
              <c:f>'ABS-4'!$C$67</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'ABS-4'!$D$63:$O$63</c15:sqref>
                  </c15:fullRef>
                </c:ext>
              </c:extLst>
              <c:f>'ABS-4'!$D$63:$F$63</c:f>
              <c:strCache>
                <c:ptCount val="3"/>
                <c:pt idx="0">
                  <c:v>MARZO</c:v>
                </c:pt>
                <c:pt idx="1">
                  <c:v>JUNIO</c:v>
                </c:pt>
                <c:pt idx="2">
                  <c:v>SEPTIEMBRE</c:v>
                </c:pt>
              </c:strCache>
            </c:strRef>
          </c:cat>
          <c:val>
            <c:numRef>
              <c:extLst>
                <c:ext xmlns:c15="http://schemas.microsoft.com/office/drawing/2012/chart" uri="{02D57815-91ED-43cb-92C2-25804820EDAC}">
                  <c15:fullRef>
                    <c15:sqref>'ABS-4'!$D$67:$O$67</c15:sqref>
                  </c15:fullRef>
                </c:ext>
              </c:extLst>
              <c:f>'ABS-4'!$D$67:$F$67</c:f>
              <c:numCache>
                <c:formatCode>0%</c:formatCode>
                <c:ptCount val="3"/>
                <c:pt idx="0">
                  <c:v>0.8</c:v>
                </c:pt>
                <c:pt idx="1">
                  <c:v>0.8</c:v>
                </c:pt>
                <c:pt idx="2">
                  <c:v>0.8</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42718064"/>
        <c:axId val="342718624"/>
      </c:lineChart>
      <c:catAx>
        <c:axId val="342718064"/>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2718624"/>
        <c:crosses val="autoZero"/>
        <c:auto val="1"/>
        <c:lblAlgn val="ctr"/>
        <c:lblOffset val="100"/>
        <c:noMultiLvlLbl val="0"/>
      </c:catAx>
      <c:valAx>
        <c:axId val="342718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2718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'ABS-5'!$C$41</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'ABS-5'!$D$38:$O$38</c15:sqref>
                  </c15:fullRef>
                </c:ext>
              </c:extLst>
              <c:f>'ABS-5'!$D$38</c:f>
              <c:strCache>
                <c:ptCount val="1"/>
                <c:pt idx="0">
                  <c:v>JUNIO</c:v>
                </c:pt>
              </c:strCache>
            </c:strRef>
          </c:cat>
          <c:val>
            <c:numRef>
              <c:extLst>
                <c:ext xmlns:c15="http://schemas.microsoft.com/office/drawing/2012/chart" uri="{02D57815-91ED-43cb-92C2-25804820EDAC}">
                  <c15:fullRef>
                    <c15:sqref>'ABS-5'!$D$41:$O$41</c15:sqref>
                  </c15:fullRef>
                </c:ext>
              </c:extLst>
              <c:f>'ABS-5'!$D$41</c:f>
              <c:numCache>
                <c:formatCode>0%</c:formatCode>
                <c:ptCount val="1"/>
                <c:pt idx="0">
                  <c:v>0.91980000000000006</c:v>
                </c:pt>
              </c:numCache>
            </c:numRef>
          </c:val>
          <c:smooth val="0"/>
          <c:extLst>
            <c:ext xmlns:c16="http://schemas.microsoft.com/office/drawing/2014/chart" uri="{C3380CC4-5D6E-409C-BE32-E72D297353CC}">
              <c16:uniqueId val="{00000000-EE6B-41CA-99BE-D2116BAAB39C}"/>
            </c:ext>
          </c:extLst>
        </c:ser>
        <c:ser>
          <c:idx val="1"/>
          <c:order val="1"/>
          <c:tx>
            <c:strRef>
              <c:f>'ABS-5'!$C$42</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9525">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'ABS-5'!$D$38:$O$38</c15:sqref>
                  </c15:fullRef>
                </c:ext>
              </c:extLst>
              <c:f>'ABS-5'!$D$38</c:f>
              <c:strCache>
                <c:ptCount val="1"/>
                <c:pt idx="0">
                  <c:v>JUNIO</c:v>
                </c:pt>
              </c:strCache>
            </c:strRef>
          </c:cat>
          <c:val>
            <c:numRef>
              <c:extLst>
                <c:ext xmlns:c15="http://schemas.microsoft.com/office/drawing/2012/chart" uri="{02D57815-91ED-43cb-92C2-25804820EDAC}">
                  <c15:fullRef>
                    <c15:sqref>'ABS-5'!$D$42:$O$42</c15:sqref>
                  </c15:fullRef>
                </c:ext>
              </c:extLst>
              <c:f>'ABS-5'!$D$42</c:f>
              <c:numCache>
                <c:formatCode>0%</c:formatCode>
                <c:ptCount val="1"/>
                <c:pt idx="0">
                  <c:v>0.9</c:v>
                </c:pt>
              </c:numCache>
            </c:numRef>
          </c:val>
          <c:smooth val="0"/>
          <c:extLst>
            <c:ext xmlns:c16="http://schemas.microsoft.com/office/drawing/2014/chart" uri="{C3380CC4-5D6E-409C-BE32-E72D297353CC}">
              <c16:uniqueId val="{00000001-EE6B-41CA-99BE-D2116BAAB39C}"/>
            </c:ext>
          </c:extLst>
        </c:ser>
        <c:dLbls>
          <c:showLegendKey val="0"/>
          <c:showVal val="0"/>
          <c:showCatName val="0"/>
          <c:showSerName val="0"/>
          <c:showPercent val="0"/>
          <c:showBubbleSize val="0"/>
        </c:dLbls>
        <c:marker val="1"/>
        <c:smooth val="0"/>
        <c:axId val="342721984"/>
        <c:axId val="342722544"/>
      </c:lineChart>
      <c:catAx>
        <c:axId val="342721984"/>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2722544"/>
        <c:crosses val="autoZero"/>
        <c:auto val="1"/>
        <c:lblAlgn val="ctr"/>
        <c:lblOffset val="100"/>
        <c:noMultiLvlLbl val="0"/>
      </c:catAx>
      <c:valAx>
        <c:axId val="342722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2721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663924629966666E-2"/>
          <c:y val="1.4605486177449173E-2"/>
          <c:w val="0.91233607537003336"/>
          <c:h val="0.79242532362166984"/>
        </c:manualLayout>
      </c:layout>
      <c:lineChart>
        <c:grouping val="standard"/>
        <c:varyColors val="0"/>
        <c:ser>
          <c:idx val="0"/>
          <c:order val="0"/>
          <c:tx>
            <c:strRef>
              <c:f>'ADO-1'!$C$44</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'ADO-1'!$D$41:$O$41</c15:sqref>
                  </c15:fullRef>
                </c:ext>
              </c:extLst>
              <c:f>'ADO-1'!$D$41:$F$41</c:f>
              <c:strCache>
                <c:ptCount val="3"/>
                <c:pt idx="0">
                  <c:v>MARZO</c:v>
                </c:pt>
                <c:pt idx="1">
                  <c:v>JUNIO</c:v>
                </c:pt>
                <c:pt idx="2">
                  <c:v>SEPTIEMBRE</c:v>
                </c:pt>
              </c:strCache>
            </c:strRef>
          </c:cat>
          <c:val>
            <c:numRef>
              <c:extLst>
                <c:ext xmlns:c15="http://schemas.microsoft.com/office/drawing/2012/chart" uri="{02D57815-91ED-43cb-92C2-25804820EDAC}">
                  <c15:fullRef>
                    <c15:sqref>'ADO-1'!$D$44:$O$44</c15:sqref>
                  </c15:fullRef>
                </c:ext>
              </c:extLst>
              <c:f>'ADO-1'!$D$44:$F$44</c:f>
              <c:numCache>
                <c:formatCode>0%</c:formatCode>
                <c:ptCount val="3"/>
                <c:pt idx="0">
                  <c:v>0.92462311557788945</c:v>
                </c:pt>
                <c:pt idx="1">
                  <c:v>0.68027210884353739</c:v>
                </c:pt>
                <c:pt idx="2">
                  <c:v>0.80327868852459017</c:v>
                </c:pt>
              </c:numCache>
            </c:numRef>
          </c:val>
          <c:smooth val="0"/>
          <c:extLst>
            <c:ext xmlns:c16="http://schemas.microsoft.com/office/drawing/2014/chart" uri="{C3380CC4-5D6E-409C-BE32-E72D297353CC}">
              <c16:uniqueId val="{00000000-910C-4DAA-BFD5-E4DE51FDE4D7}"/>
            </c:ext>
          </c:extLst>
        </c:ser>
        <c:ser>
          <c:idx val="1"/>
          <c:order val="1"/>
          <c:tx>
            <c:strRef>
              <c:f>'ADO-1'!$C$45</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'ADO-1'!$D$41:$O$41</c15:sqref>
                  </c15:fullRef>
                </c:ext>
              </c:extLst>
              <c:f>'ADO-1'!$D$41:$F$41</c:f>
              <c:strCache>
                <c:ptCount val="3"/>
                <c:pt idx="0">
                  <c:v>MARZO</c:v>
                </c:pt>
                <c:pt idx="1">
                  <c:v>JUNIO</c:v>
                </c:pt>
                <c:pt idx="2">
                  <c:v>SEPTIEMBRE</c:v>
                </c:pt>
              </c:strCache>
            </c:strRef>
          </c:cat>
          <c:val>
            <c:numRef>
              <c:extLst>
                <c:ext xmlns:c15="http://schemas.microsoft.com/office/drawing/2012/chart" uri="{02D57815-91ED-43cb-92C2-25804820EDAC}">
                  <c15:fullRef>
                    <c15:sqref>'ADO-1'!$D$45:$O$45</c15:sqref>
                  </c15:fullRef>
                </c:ext>
              </c:extLst>
              <c:f>'ADO-1'!$D$45:$F$45</c:f>
              <c:numCache>
                <c:formatCode>0%</c:formatCode>
                <c:ptCount val="3"/>
                <c:pt idx="0">
                  <c:v>0.7</c:v>
                </c:pt>
                <c:pt idx="1">
                  <c:v>0.7</c:v>
                </c:pt>
                <c:pt idx="2">
                  <c:v>0.7</c:v>
                </c:pt>
              </c:numCache>
            </c:numRef>
          </c:val>
          <c:smooth val="0"/>
          <c:extLst>
            <c:ext xmlns:c16="http://schemas.microsoft.com/office/drawing/2014/chart" uri="{C3380CC4-5D6E-409C-BE32-E72D297353CC}">
              <c16:uniqueId val="{00000001-910C-4DAA-BFD5-E4DE51FDE4D7}"/>
            </c:ext>
          </c:extLst>
        </c:ser>
        <c:dLbls>
          <c:showLegendKey val="0"/>
          <c:showVal val="0"/>
          <c:showCatName val="0"/>
          <c:showSerName val="0"/>
          <c:showPercent val="0"/>
          <c:showBubbleSize val="0"/>
        </c:dLbls>
        <c:smooth val="0"/>
        <c:axId val="342725904"/>
        <c:axId val="342726464"/>
      </c:lineChart>
      <c:catAx>
        <c:axId val="342725904"/>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2726464"/>
        <c:crosses val="autoZero"/>
        <c:auto val="1"/>
        <c:lblAlgn val="ctr"/>
        <c:lblOffset val="100"/>
        <c:noMultiLvlLbl val="0"/>
      </c:catAx>
      <c:valAx>
        <c:axId val="34272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2725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'AFI-1'!$C$40</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'AFI-1'!$D$37:$O$37</c15:sqref>
                  </c15:fullRef>
                </c:ext>
              </c:extLst>
              <c:f>'AFI-1'!$D$37:$F$37</c:f>
              <c:strCache>
                <c:ptCount val="3"/>
                <c:pt idx="0">
                  <c:v>MARZO</c:v>
                </c:pt>
                <c:pt idx="1">
                  <c:v>JUNIO</c:v>
                </c:pt>
                <c:pt idx="2">
                  <c:v>SEPTIEMBRE</c:v>
                </c:pt>
              </c:strCache>
            </c:strRef>
          </c:cat>
          <c:val>
            <c:numRef>
              <c:extLst>
                <c:ext xmlns:c15="http://schemas.microsoft.com/office/drawing/2012/chart" uri="{02D57815-91ED-43cb-92C2-25804820EDAC}">
                  <c15:fullRef>
                    <c15:sqref>'AFI-1'!$D$40:$O$40</c15:sqref>
                  </c15:fullRef>
                </c:ext>
              </c:extLst>
              <c:f>'AFI-1'!$D$40:$F$40</c:f>
              <c:numCache>
                <c:formatCode>0%</c:formatCode>
                <c:ptCount val="3"/>
                <c:pt idx="0">
                  <c:v>0.96958174904942962</c:v>
                </c:pt>
                <c:pt idx="1">
                  <c:v>0.94059405940594054</c:v>
                </c:pt>
                <c:pt idx="2">
                  <c:v>0.92032967032967028</c:v>
                </c:pt>
              </c:numCache>
            </c:numRef>
          </c:val>
          <c:smooth val="0"/>
          <c:extLst>
            <c:ext xmlns:c16="http://schemas.microsoft.com/office/drawing/2014/chart" uri="{C3380CC4-5D6E-409C-BE32-E72D297353CC}">
              <c16:uniqueId val="{00000000-2D27-48D7-BFF3-C89894F01626}"/>
            </c:ext>
          </c:extLst>
        </c:ser>
        <c:ser>
          <c:idx val="1"/>
          <c:order val="1"/>
          <c:tx>
            <c:strRef>
              <c:f>'AFI-1'!$C$41</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'AFI-1'!$D$37:$O$37</c15:sqref>
                  </c15:fullRef>
                </c:ext>
              </c:extLst>
              <c:f>'AFI-1'!$D$37:$F$37</c:f>
              <c:strCache>
                <c:ptCount val="3"/>
                <c:pt idx="0">
                  <c:v>MARZO</c:v>
                </c:pt>
                <c:pt idx="1">
                  <c:v>JUNIO</c:v>
                </c:pt>
                <c:pt idx="2">
                  <c:v>SEPTIEMBRE</c:v>
                </c:pt>
              </c:strCache>
            </c:strRef>
          </c:cat>
          <c:val>
            <c:numRef>
              <c:extLst>
                <c:ext xmlns:c15="http://schemas.microsoft.com/office/drawing/2012/chart" uri="{02D57815-91ED-43cb-92C2-25804820EDAC}">
                  <c15:fullRef>
                    <c15:sqref>'AFI-1'!$D$41:$O$41</c15:sqref>
                  </c15:fullRef>
                </c:ext>
              </c:extLst>
              <c:f>'AFI-1'!$D$41:$F$41</c:f>
              <c:numCache>
                <c:formatCode>0%</c:formatCode>
                <c:ptCount val="3"/>
                <c:pt idx="0">
                  <c:v>0.95</c:v>
                </c:pt>
                <c:pt idx="1">
                  <c:v>0.95</c:v>
                </c:pt>
                <c:pt idx="2">
                  <c:v>0.95</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42729824"/>
        <c:axId val="342730384"/>
      </c:lineChart>
      <c:catAx>
        <c:axId val="342729824"/>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2730384"/>
        <c:crosses val="autoZero"/>
        <c:auto val="1"/>
        <c:lblAlgn val="ctr"/>
        <c:lblOffset val="100"/>
        <c:noMultiLvlLbl val="0"/>
      </c:catAx>
      <c:valAx>
        <c:axId val="342730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2729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71274315388427E-2"/>
          <c:y val="3.4236799437354297E-2"/>
          <c:w val="0.92142861127692455"/>
          <c:h val="0.83188683105322636"/>
        </c:manualLayout>
      </c:layout>
      <c:lineChart>
        <c:grouping val="standard"/>
        <c:varyColors val="0"/>
        <c:ser>
          <c:idx val="0"/>
          <c:order val="0"/>
          <c:tx>
            <c:strRef>
              <c:f>'INS-4'!$C$45</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dPt>
            <c:idx val="0"/>
            <c:marker>
              <c:symbol val="circle"/>
              <c:size val="5"/>
              <c:spPr>
                <a:solidFill>
                  <a:schemeClr val="accent2"/>
                </a:solidFill>
                <a:ln w="38100">
                  <a:solidFill>
                    <a:schemeClr val="accent2"/>
                  </a:solidFill>
                </a:ln>
                <a:effectLst/>
              </c:spPr>
            </c:marker>
            <c:bubble3D val="0"/>
            <c:extLst>
              <c:ext xmlns:c16="http://schemas.microsoft.com/office/drawing/2014/chart" uri="{C3380CC4-5D6E-409C-BE32-E72D297353CC}">
                <c16:uniqueId val="{00000001-B24C-4BD0-94D0-234175D75113}"/>
              </c:ext>
            </c:extLst>
          </c:dPt>
          <c:cat>
            <c:strRef>
              <c:extLst>
                <c:ext xmlns:c15="http://schemas.microsoft.com/office/drawing/2012/chart" uri="{02D57815-91ED-43cb-92C2-25804820EDAC}">
                  <c15:fullRef>
                    <c15:sqref>'INS-4'!$D$42:$G$42</c15:sqref>
                  </c15:fullRef>
                </c:ext>
              </c:extLst>
              <c:f>'INS-4'!$D$42</c:f>
              <c:strCache>
                <c:ptCount val="1"/>
                <c:pt idx="0">
                  <c:v>JUNIO</c:v>
                </c:pt>
              </c:strCache>
            </c:strRef>
          </c:cat>
          <c:val>
            <c:numRef>
              <c:extLst>
                <c:ext xmlns:c15="http://schemas.microsoft.com/office/drawing/2012/chart" uri="{02D57815-91ED-43cb-92C2-25804820EDAC}">
                  <c15:fullRef>
                    <c15:sqref>'INS-4'!$D$45:$O$45</c15:sqref>
                  </c15:fullRef>
                </c:ext>
              </c:extLst>
              <c:f>'INS-4'!$D$45</c:f>
              <c:numCache>
                <c:formatCode>0%</c:formatCode>
                <c:ptCount val="1"/>
                <c:pt idx="0">
                  <c:v>0.92592592592592593</c:v>
                </c:pt>
              </c:numCache>
            </c:numRef>
          </c:val>
          <c:smooth val="0"/>
          <c:extLst>
            <c:ext xmlns:c16="http://schemas.microsoft.com/office/drawing/2014/chart" uri="{C3380CC4-5D6E-409C-BE32-E72D297353CC}">
              <c16:uniqueId val="{00000000-2D27-48D7-BFF3-C89894F01626}"/>
            </c:ext>
          </c:extLst>
        </c:ser>
        <c:ser>
          <c:idx val="1"/>
          <c:order val="1"/>
          <c:tx>
            <c:strRef>
              <c:f>'INS-4'!$C$46</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dPt>
            <c:idx val="0"/>
            <c:marker>
              <c:symbol val="circle"/>
              <c:size val="5"/>
              <c:spPr>
                <a:solidFill>
                  <a:srgbClr val="00B050"/>
                </a:solidFill>
                <a:ln w="38100">
                  <a:solidFill>
                    <a:srgbClr val="00B050"/>
                  </a:solidFill>
                </a:ln>
                <a:effectLst/>
              </c:spPr>
            </c:marker>
            <c:bubble3D val="0"/>
            <c:extLst>
              <c:ext xmlns:c16="http://schemas.microsoft.com/office/drawing/2014/chart" uri="{C3380CC4-5D6E-409C-BE32-E72D297353CC}">
                <c16:uniqueId val="{00000003-B24C-4BD0-94D0-234175D75113}"/>
              </c:ext>
            </c:extLst>
          </c:dPt>
          <c:cat>
            <c:strRef>
              <c:extLst>
                <c:ext xmlns:c15="http://schemas.microsoft.com/office/drawing/2012/chart" uri="{02D57815-91ED-43cb-92C2-25804820EDAC}">
                  <c15:fullRef>
                    <c15:sqref>'INS-4'!$D$42:$G$42</c15:sqref>
                  </c15:fullRef>
                </c:ext>
              </c:extLst>
              <c:f>'INS-4'!$D$42</c:f>
              <c:strCache>
                <c:ptCount val="1"/>
                <c:pt idx="0">
                  <c:v>JUNIO</c:v>
                </c:pt>
              </c:strCache>
            </c:strRef>
          </c:cat>
          <c:val>
            <c:numRef>
              <c:extLst>
                <c:ext xmlns:c15="http://schemas.microsoft.com/office/drawing/2012/chart" uri="{02D57815-91ED-43cb-92C2-25804820EDAC}">
                  <c15:fullRef>
                    <c15:sqref>'INS-4'!$D$46:$O$46</c15:sqref>
                  </c15:fullRef>
                </c:ext>
              </c:extLst>
              <c:f>'INS-4'!$D$46</c:f>
              <c:numCache>
                <c:formatCode>0%</c:formatCode>
                <c:ptCount val="1"/>
                <c:pt idx="0">
                  <c:v>0.8</c:v>
                </c:pt>
              </c:numCache>
            </c:numRef>
          </c:val>
          <c:smooth val="0"/>
          <c:extLst>
            <c:ext xmlns:c16="http://schemas.microsoft.com/office/drawing/2014/chart" uri="{C3380CC4-5D6E-409C-BE32-E72D297353CC}">
              <c16:uniqueId val="{00000004-B24C-4BD0-94D0-234175D75113}"/>
            </c:ext>
          </c:extLst>
        </c:ser>
        <c:dLbls>
          <c:showLegendKey val="0"/>
          <c:showVal val="0"/>
          <c:showCatName val="0"/>
          <c:showSerName val="0"/>
          <c:showPercent val="0"/>
          <c:showBubbleSize val="0"/>
        </c:dLbls>
        <c:marker val="1"/>
        <c:smooth val="0"/>
        <c:axId val="333409232"/>
        <c:axId val="333409792"/>
      </c:lineChart>
      <c:catAx>
        <c:axId val="33340923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3409792"/>
        <c:crosses val="autoZero"/>
        <c:auto val="1"/>
        <c:lblAlgn val="ctr"/>
        <c:lblOffset val="100"/>
        <c:noMultiLvlLbl val="0"/>
      </c:catAx>
      <c:valAx>
        <c:axId val="333409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340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'AFI-2'!$C$42</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'AFI-2'!$D$39:$E$39</c15:sqref>
                  </c15:fullRef>
                </c:ext>
              </c:extLst>
              <c:f>'AFI-2'!$D$39</c:f>
              <c:strCache>
                <c:ptCount val="1"/>
                <c:pt idx="0">
                  <c:v>JUNIO</c:v>
                </c:pt>
              </c:strCache>
            </c:strRef>
          </c:cat>
          <c:val>
            <c:numRef>
              <c:extLst>
                <c:ext xmlns:c15="http://schemas.microsoft.com/office/drawing/2012/chart" uri="{02D57815-91ED-43cb-92C2-25804820EDAC}">
                  <c15:fullRef>
                    <c15:sqref>'AFI-2'!$D$42:$E$42</c15:sqref>
                  </c15:fullRef>
                </c:ext>
              </c:extLst>
              <c:f>'AFI-2'!$D$42</c:f>
              <c:numCache>
                <c:formatCode>0%</c:formatCode>
                <c:ptCount val="1"/>
                <c:pt idx="0">
                  <c:v>0.73860380671571013</c:v>
                </c:pt>
              </c:numCache>
            </c:numRef>
          </c:val>
          <c:smooth val="0"/>
          <c:extLst>
            <c:ext xmlns:c16="http://schemas.microsoft.com/office/drawing/2014/chart" uri="{C3380CC4-5D6E-409C-BE32-E72D297353CC}">
              <c16:uniqueId val="{00000000-2D27-48D7-BFF3-C89894F01626}"/>
            </c:ext>
          </c:extLst>
        </c:ser>
        <c:ser>
          <c:idx val="1"/>
          <c:order val="1"/>
          <c:tx>
            <c:strRef>
              <c:f>'AFI-2'!$C$43</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'AFI-2'!$D$39:$E$39</c15:sqref>
                  </c15:fullRef>
                </c:ext>
              </c:extLst>
              <c:f>'AFI-2'!$D$39</c:f>
              <c:strCache>
                <c:ptCount val="1"/>
                <c:pt idx="0">
                  <c:v>JUNIO</c:v>
                </c:pt>
              </c:strCache>
            </c:strRef>
          </c:cat>
          <c:val>
            <c:numRef>
              <c:extLst>
                <c:ext xmlns:c15="http://schemas.microsoft.com/office/drawing/2012/chart" uri="{02D57815-91ED-43cb-92C2-25804820EDAC}">
                  <c15:fullRef>
                    <c15:sqref>'AFI-2'!$D$43:$E$43</c15:sqref>
                  </c15:fullRef>
                </c:ext>
              </c:extLst>
              <c:f>'AFI-2'!$D$43</c:f>
              <c:numCache>
                <c:formatCode>0%</c:formatCode>
                <c:ptCount val="1"/>
                <c:pt idx="0">
                  <c:v>0.9</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marker val="1"/>
        <c:smooth val="0"/>
        <c:axId val="343551072"/>
        <c:axId val="343551632"/>
      </c:lineChart>
      <c:catAx>
        <c:axId val="34355107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551632"/>
        <c:crosses val="autoZero"/>
        <c:auto val="1"/>
        <c:lblAlgn val="ctr"/>
        <c:lblOffset val="100"/>
        <c:noMultiLvlLbl val="0"/>
      </c:catAx>
      <c:valAx>
        <c:axId val="343551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551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7839864187588E-2"/>
          <c:y val="4.7235633452836892E-2"/>
          <c:w val="0.92602453198602475"/>
          <c:h val="0.73738610785480907"/>
        </c:manualLayout>
      </c:layout>
      <c:lineChart>
        <c:grouping val="standard"/>
        <c:varyColors val="0"/>
        <c:ser>
          <c:idx val="0"/>
          <c:order val="0"/>
          <c:tx>
            <c:strRef>
              <c:f>'AFI-3'!$C$43</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'AFI-3'!$D$40:$O$40</c15:sqref>
                  </c15:fullRef>
                </c:ext>
              </c:extLst>
              <c:f>'AFI-3'!$D$40:$G$40</c:f>
              <c:strCache>
                <c:ptCount val="4"/>
                <c:pt idx="0">
                  <c:v>FEBRERO</c:v>
                </c:pt>
                <c:pt idx="1">
                  <c:v>ABRIL</c:v>
                </c:pt>
                <c:pt idx="2">
                  <c:v>JUNIO</c:v>
                </c:pt>
                <c:pt idx="3">
                  <c:v>AGOSTO</c:v>
                </c:pt>
              </c:strCache>
            </c:strRef>
          </c:cat>
          <c:val>
            <c:numRef>
              <c:extLst>
                <c:ext xmlns:c15="http://schemas.microsoft.com/office/drawing/2012/chart" uri="{02D57815-91ED-43cb-92C2-25804820EDAC}">
                  <c15:fullRef>
                    <c15:sqref>'AFI-3'!$D$43:$O$43</c15:sqref>
                  </c15:fullRef>
                </c:ext>
              </c:extLst>
              <c:f>'AFI-3'!$D$43:$G$43</c:f>
              <c:numCache>
                <c:formatCode>0%</c:formatCode>
                <c:ptCount val="4"/>
                <c:pt idx="0">
                  <c:v>1</c:v>
                </c:pt>
                <c:pt idx="1">
                  <c:v>0.9999467245783491</c:v>
                </c:pt>
                <c:pt idx="2" formatCode="0.00000%">
                  <c:v>0.99968304775783634</c:v>
                </c:pt>
                <c:pt idx="3" formatCode="0.00%">
                  <c:v>0.99988249248093797</c:v>
                </c:pt>
              </c:numCache>
            </c:numRef>
          </c:val>
          <c:smooth val="0"/>
          <c:extLst>
            <c:ext xmlns:c16="http://schemas.microsoft.com/office/drawing/2014/chart" uri="{C3380CC4-5D6E-409C-BE32-E72D297353CC}">
              <c16:uniqueId val="{00000000-61BF-43F4-9030-A6019EEDB748}"/>
            </c:ext>
          </c:extLst>
        </c:ser>
        <c:ser>
          <c:idx val="1"/>
          <c:order val="1"/>
          <c:tx>
            <c:strRef>
              <c:f>'AFI-3'!$C$44</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'AFI-3'!$D$40:$O$40</c15:sqref>
                  </c15:fullRef>
                </c:ext>
              </c:extLst>
              <c:f>'AFI-3'!$D$40:$G$40</c:f>
              <c:strCache>
                <c:ptCount val="4"/>
                <c:pt idx="0">
                  <c:v>FEBRERO</c:v>
                </c:pt>
                <c:pt idx="1">
                  <c:v>ABRIL</c:v>
                </c:pt>
                <c:pt idx="2">
                  <c:v>JUNIO</c:v>
                </c:pt>
                <c:pt idx="3">
                  <c:v>AGOSTO</c:v>
                </c:pt>
              </c:strCache>
            </c:strRef>
          </c:cat>
          <c:val>
            <c:numRef>
              <c:extLst>
                <c:ext xmlns:c15="http://schemas.microsoft.com/office/drawing/2012/chart" uri="{02D57815-91ED-43cb-92C2-25804820EDAC}">
                  <c15:fullRef>
                    <c15:sqref>'AFI-3'!$D$44:$O$44</c15:sqref>
                  </c15:fullRef>
                </c:ext>
              </c:extLst>
              <c:f>'AFI-3'!$D$44:$G$44</c:f>
              <c:numCache>
                <c:formatCode>0%</c:formatCode>
                <c:ptCount val="4"/>
                <c:pt idx="0">
                  <c:v>0.97</c:v>
                </c:pt>
                <c:pt idx="1">
                  <c:v>0.97</c:v>
                </c:pt>
                <c:pt idx="2">
                  <c:v>0.97</c:v>
                </c:pt>
                <c:pt idx="3">
                  <c:v>0.97</c:v>
                </c:pt>
              </c:numCache>
            </c:numRef>
          </c:val>
          <c:smooth val="0"/>
          <c:extLst>
            <c:ext xmlns:c16="http://schemas.microsoft.com/office/drawing/2014/chart" uri="{C3380CC4-5D6E-409C-BE32-E72D297353CC}">
              <c16:uniqueId val="{00000001-61BF-43F4-9030-A6019EEDB748}"/>
            </c:ext>
          </c:extLst>
        </c:ser>
        <c:dLbls>
          <c:showLegendKey val="0"/>
          <c:showVal val="0"/>
          <c:showCatName val="0"/>
          <c:showSerName val="0"/>
          <c:showPercent val="0"/>
          <c:showBubbleSize val="0"/>
        </c:dLbls>
        <c:smooth val="0"/>
        <c:axId val="343554992"/>
        <c:axId val="343555552"/>
      </c:lineChart>
      <c:catAx>
        <c:axId val="343554992"/>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555552"/>
        <c:crosses val="autoZero"/>
        <c:auto val="1"/>
        <c:lblAlgn val="ctr"/>
        <c:lblOffset val="100"/>
        <c:noMultiLvlLbl val="0"/>
      </c:catAx>
      <c:valAx>
        <c:axId val="343555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554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'AFI-4'!$C$45</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'AFI-4'!$D$42:$O$42</c15:sqref>
                  </c15:fullRef>
                </c:ext>
              </c:extLst>
              <c:f>'AFI-4'!$D$42:$L$42</c:f>
              <c:strCache>
                <c:ptCount val="9"/>
                <c:pt idx="0">
                  <c:v>ENERO</c:v>
                </c:pt>
                <c:pt idx="1">
                  <c:v>FEBRERO</c:v>
                </c:pt>
                <c:pt idx="2">
                  <c:v>MARZO</c:v>
                </c:pt>
                <c:pt idx="3">
                  <c:v>ABRIL</c:v>
                </c:pt>
                <c:pt idx="4">
                  <c:v>MAYO</c:v>
                </c:pt>
                <c:pt idx="5">
                  <c:v>JUNIO</c:v>
                </c:pt>
                <c:pt idx="6">
                  <c:v>JULIO</c:v>
                </c:pt>
                <c:pt idx="7">
                  <c:v>AGOSTO</c:v>
                </c:pt>
                <c:pt idx="8">
                  <c:v>SEPTIEMBRE</c:v>
                </c:pt>
              </c:strCache>
            </c:strRef>
          </c:cat>
          <c:val>
            <c:numRef>
              <c:extLst>
                <c:ext xmlns:c15="http://schemas.microsoft.com/office/drawing/2012/chart" uri="{02D57815-91ED-43cb-92C2-25804820EDAC}">
                  <c15:fullRef>
                    <c15:sqref>'AFI-4'!$D$45:$O$45</c15:sqref>
                  </c15:fullRef>
                </c:ext>
              </c:extLst>
              <c:f>'AFI-4'!$D$45:$L$45</c:f>
              <c:numCache>
                <c:formatCode>0%</c:formatCode>
                <c:ptCount val="9"/>
                <c:pt idx="0">
                  <c:v>0</c:v>
                </c:pt>
                <c:pt idx="1">
                  <c:v>0</c:v>
                </c:pt>
                <c:pt idx="2">
                  <c:v>0</c:v>
                </c:pt>
                <c:pt idx="3">
                  <c:v>0</c:v>
                </c:pt>
                <c:pt idx="4">
                  <c:v>0</c:v>
                </c:pt>
                <c:pt idx="5">
                  <c:v>0</c:v>
                </c:pt>
                <c:pt idx="6">
                  <c:v>0.29411764705882354</c:v>
                </c:pt>
                <c:pt idx="7">
                  <c:v>0.18983050847457628</c:v>
                </c:pt>
                <c:pt idx="8">
                  <c:v>5.689277899343545E-2</c:v>
                </c:pt>
              </c:numCache>
            </c:numRef>
          </c:val>
          <c:smooth val="0"/>
          <c:extLst>
            <c:ext xmlns:c16="http://schemas.microsoft.com/office/drawing/2014/chart" uri="{C3380CC4-5D6E-409C-BE32-E72D297353CC}">
              <c16:uniqueId val="{00000000-2F03-4E28-9429-BD3890A61436}"/>
            </c:ext>
          </c:extLst>
        </c:ser>
        <c:ser>
          <c:idx val="1"/>
          <c:order val="1"/>
          <c:tx>
            <c:strRef>
              <c:f>'AFI-4'!$C$46</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'AFI-4'!$D$42:$O$42</c15:sqref>
                  </c15:fullRef>
                </c:ext>
              </c:extLst>
              <c:f>'AFI-4'!$D$42:$L$42</c:f>
              <c:strCache>
                <c:ptCount val="9"/>
                <c:pt idx="0">
                  <c:v>ENERO</c:v>
                </c:pt>
                <c:pt idx="1">
                  <c:v>FEBRERO</c:v>
                </c:pt>
                <c:pt idx="2">
                  <c:v>MARZO</c:v>
                </c:pt>
                <c:pt idx="3">
                  <c:v>ABRIL</c:v>
                </c:pt>
                <c:pt idx="4">
                  <c:v>MAYO</c:v>
                </c:pt>
                <c:pt idx="5">
                  <c:v>JUNIO</c:v>
                </c:pt>
                <c:pt idx="6">
                  <c:v>JULIO</c:v>
                </c:pt>
                <c:pt idx="7">
                  <c:v>AGOSTO</c:v>
                </c:pt>
                <c:pt idx="8">
                  <c:v>SEPTIEMBRE</c:v>
                </c:pt>
              </c:strCache>
            </c:strRef>
          </c:cat>
          <c:val>
            <c:numRef>
              <c:extLst>
                <c:ext xmlns:c15="http://schemas.microsoft.com/office/drawing/2012/chart" uri="{02D57815-91ED-43cb-92C2-25804820EDAC}">
                  <c15:fullRef>
                    <c15:sqref>'AFI-4'!$D$46:$O$46</c15:sqref>
                  </c15:fullRef>
                </c:ext>
              </c:extLst>
              <c:f>'AFI-4'!$D$46:$L$46</c:f>
              <c:numCache>
                <c:formatCode>0%</c:formatCode>
                <c:ptCount val="9"/>
                <c:pt idx="0">
                  <c:v>0.2</c:v>
                </c:pt>
                <c:pt idx="1">
                  <c:v>0.2</c:v>
                </c:pt>
                <c:pt idx="2">
                  <c:v>0.2</c:v>
                </c:pt>
                <c:pt idx="3">
                  <c:v>0.2</c:v>
                </c:pt>
                <c:pt idx="4">
                  <c:v>0.2</c:v>
                </c:pt>
                <c:pt idx="5">
                  <c:v>0.2</c:v>
                </c:pt>
                <c:pt idx="6">
                  <c:v>0.2</c:v>
                </c:pt>
                <c:pt idx="7">
                  <c:v>0.2</c:v>
                </c:pt>
                <c:pt idx="8">
                  <c:v>0.2</c:v>
                </c:pt>
              </c:numCache>
            </c:numRef>
          </c:val>
          <c:smooth val="0"/>
          <c:extLst>
            <c:ext xmlns:c16="http://schemas.microsoft.com/office/drawing/2014/chart" uri="{C3380CC4-5D6E-409C-BE32-E72D297353CC}">
              <c16:uniqueId val="{00000001-2F03-4E28-9429-BD3890A61436}"/>
            </c:ext>
          </c:extLst>
        </c:ser>
        <c:dLbls>
          <c:showLegendKey val="0"/>
          <c:showVal val="0"/>
          <c:showCatName val="0"/>
          <c:showSerName val="0"/>
          <c:showPercent val="0"/>
          <c:showBubbleSize val="0"/>
        </c:dLbls>
        <c:smooth val="0"/>
        <c:axId val="343558912"/>
        <c:axId val="343559472"/>
      </c:lineChart>
      <c:catAx>
        <c:axId val="343558912"/>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559472"/>
        <c:crosses val="autoZero"/>
        <c:auto val="1"/>
        <c:lblAlgn val="ctr"/>
        <c:lblOffset val="100"/>
        <c:noMultiLvlLbl val="0"/>
      </c:catAx>
      <c:valAx>
        <c:axId val="343559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558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'AJU-1'!$C$41</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'AJU-1'!$D$38:$O$38</c15:sqref>
                  </c15:fullRef>
                </c:ext>
              </c:extLst>
              <c:f>'AJU-1'!$D$38</c:f>
              <c:strCache>
                <c:ptCount val="1"/>
                <c:pt idx="0">
                  <c:v>JUNIO</c:v>
                </c:pt>
              </c:strCache>
            </c:strRef>
          </c:cat>
          <c:val>
            <c:numRef>
              <c:extLst>
                <c:ext xmlns:c15="http://schemas.microsoft.com/office/drawing/2012/chart" uri="{02D57815-91ED-43cb-92C2-25804820EDAC}">
                  <c15:fullRef>
                    <c15:sqref>'AJU-1'!$D$41:$O$41</c15:sqref>
                  </c15:fullRef>
                </c:ext>
              </c:extLst>
              <c:f>'AJU-1'!$D$41</c:f>
              <c:numCache>
                <c:formatCode>0%</c:formatCode>
                <c:ptCount val="1"/>
                <c:pt idx="0">
                  <c:v>1</c:v>
                </c:pt>
              </c:numCache>
            </c:numRef>
          </c:val>
          <c:smooth val="0"/>
          <c:extLst>
            <c:ext xmlns:c16="http://schemas.microsoft.com/office/drawing/2014/chart" uri="{C3380CC4-5D6E-409C-BE32-E72D297353CC}">
              <c16:uniqueId val="{00000000-2D27-48D7-BFF3-C89894F01626}"/>
            </c:ext>
          </c:extLst>
        </c:ser>
        <c:ser>
          <c:idx val="1"/>
          <c:order val="1"/>
          <c:tx>
            <c:strRef>
              <c:f>'AJU-1'!$C$42</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'AJU-1'!$D$38:$O$38</c15:sqref>
                  </c15:fullRef>
                </c:ext>
              </c:extLst>
              <c:f>'AJU-1'!$D$38</c:f>
              <c:strCache>
                <c:ptCount val="1"/>
                <c:pt idx="0">
                  <c:v>JUNIO</c:v>
                </c:pt>
              </c:strCache>
            </c:strRef>
          </c:cat>
          <c:val>
            <c:numRef>
              <c:extLst>
                <c:ext xmlns:c15="http://schemas.microsoft.com/office/drawing/2012/chart" uri="{02D57815-91ED-43cb-92C2-25804820EDAC}">
                  <c15:fullRef>
                    <c15:sqref>'AJU-1'!$D$42:$O$42</c15:sqref>
                  </c15:fullRef>
                </c:ext>
              </c:extLst>
              <c:f>'AJU-1'!$D$42</c:f>
              <c:numCache>
                <c:formatCode>0%</c:formatCode>
                <c:ptCount val="1"/>
                <c:pt idx="0">
                  <c:v>1</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marker val="1"/>
        <c:smooth val="0"/>
        <c:axId val="343562832"/>
        <c:axId val="343563392"/>
      </c:lineChart>
      <c:catAx>
        <c:axId val="34356283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563392"/>
        <c:crosses val="autoZero"/>
        <c:auto val="1"/>
        <c:lblAlgn val="ctr"/>
        <c:lblOffset val="100"/>
        <c:noMultiLvlLbl val="0"/>
      </c:catAx>
      <c:valAx>
        <c:axId val="343563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562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'AJU-2'!$C$45</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'AJU-2'!$D$42:$O$42</c15:sqref>
                  </c15:fullRef>
                </c:ext>
              </c:extLst>
              <c:f>'AJU-2'!$D$42</c:f>
              <c:strCache>
                <c:ptCount val="1"/>
                <c:pt idx="0">
                  <c:v>JUNIO</c:v>
                </c:pt>
              </c:strCache>
            </c:strRef>
          </c:cat>
          <c:val>
            <c:numRef>
              <c:extLst>
                <c:ext xmlns:c15="http://schemas.microsoft.com/office/drawing/2012/chart" uri="{02D57815-91ED-43cb-92C2-25804820EDAC}">
                  <c15:fullRef>
                    <c15:sqref>'AJU-2'!$D$45:$O$45</c15:sqref>
                  </c15:fullRef>
                </c:ext>
              </c:extLst>
              <c:f>'AJU-2'!$D$45</c:f>
              <c:numCache>
                <c:formatCode>0%</c:formatCode>
                <c:ptCount val="1"/>
                <c:pt idx="0">
                  <c:v>0.99397590361445787</c:v>
                </c:pt>
              </c:numCache>
            </c:numRef>
          </c:val>
          <c:smooth val="0"/>
          <c:extLst>
            <c:ext xmlns:c16="http://schemas.microsoft.com/office/drawing/2014/chart" uri="{C3380CC4-5D6E-409C-BE32-E72D297353CC}">
              <c16:uniqueId val="{00000000-A7A8-438F-8697-E529DF9FB1FD}"/>
            </c:ext>
          </c:extLst>
        </c:ser>
        <c:ser>
          <c:idx val="1"/>
          <c:order val="1"/>
          <c:tx>
            <c:strRef>
              <c:f>'AJU-2'!$C$46</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'AJU-2'!$D$42:$O$42</c15:sqref>
                  </c15:fullRef>
                </c:ext>
              </c:extLst>
              <c:f>'AJU-2'!$D$42</c:f>
              <c:strCache>
                <c:ptCount val="1"/>
                <c:pt idx="0">
                  <c:v>JUNIO</c:v>
                </c:pt>
              </c:strCache>
            </c:strRef>
          </c:cat>
          <c:val>
            <c:numRef>
              <c:extLst>
                <c:ext xmlns:c15="http://schemas.microsoft.com/office/drawing/2012/chart" uri="{02D57815-91ED-43cb-92C2-25804820EDAC}">
                  <c15:fullRef>
                    <c15:sqref>'AJU-2'!$D$46:$O$46</c15:sqref>
                  </c15:fullRef>
                </c:ext>
              </c:extLst>
              <c:f>'AJU-2'!$D$46</c:f>
              <c:numCache>
                <c:formatCode>0%</c:formatCode>
                <c:ptCount val="1"/>
                <c:pt idx="0">
                  <c:v>1</c:v>
                </c:pt>
              </c:numCache>
            </c:numRef>
          </c:val>
          <c:smooth val="0"/>
          <c:extLst>
            <c:ext xmlns:c16="http://schemas.microsoft.com/office/drawing/2014/chart" uri="{C3380CC4-5D6E-409C-BE32-E72D297353CC}">
              <c16:uniqueId val="{00000001-A7A8-438F-8697-E529DF9FB1FD}"/>
            </c:ext>
          </c:extLst>
        </c:ser>
        <c:dLbls>
          <c:showLegendKey val="0"/>
          <c:showVal val="0"/>
          <c:showCatName val="0"/>
          <c:showSerName val="0"/>
          <c:showPercent val="0"/>
          <c:showBubbleSize val="0"/>
        </c:dLbls>
        <c:marker val="1"/>
        <c:smooth val="0"/>
        <c:axId val="343566752"/>
        <c:axId val="343870576"/>
      </c:lineChart>
      <c:catAx>
        <c:axId val="34356675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870576"/>
        <c:crosses val="autoZero"/>
        <c:auto val="1"/>
        <c:lblAlgn val="ctr"/>
        <c:lblOffset val="100"/>
        <c:noMultiLvlLbl val="0"/>
      </c:catAx>
      <c:valAx>
        <c:axId val="34387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566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 ATH-1'!$C$40</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 ATH-1'!$D$37:$O$37</c15:sqref>
                  </c15:fullRef>
                </c:ext>
              </c:extLst>
              <c:f>' ATH-1'!$D$37:$F$37</c:f>
              <c:strCache>
                <c:ptCount val="3"/>
                <c:pt idx="0">
                  <c:v>MARZO</c:v>
                </c:pt>
                <c:pt idx="1">
                  <c:v>JUNIO</c:v>
                </c:pt>
                <c:pt idx="2">
                  <c:v>SEPTIEMBRE</c:v>
                </c:pt>
              </c:strCache>
            </c:strRef>
          </c:cat>
          <c:val>
            <c:numRef>
              <c:extLst>
                <c:ext xmlns:c15="http://schemas.microsoft.com/office/drawing/2012/chart" uri="{02D57815-91ED-43cb-92C2-25804820EDAC}">
                  <c15:fullRef>
                    <c15:sqref>' ATH-1'!$D$40:$O$40</c15:sqref>
                  </c15:fullRef>
                </c:ext>
              </c:extLst>
              <c:f>' ATH-1'!$D$40:$F$40</c:f>
              <c:numCache>
                <c:formatCode>0%</c:formatCode>
                <c:ptCount val="3"/>
                <c:pt idx="0">
                  <c:v>4.4315992292870907E-2</c:v>
                </c:pt>
                <c:pt idx="1">
                  <c:v>0.26974951830443161</c:v>
                </c:pt>
                <c:pt idx="2">
                  <c:v>0.79960707269155207</c:v>
                </c:pt>
              </c:numCache>
            </c:numRef>
          </c:val>
          <c:smooth val="0"/>
          <c:extLst>
            <c:ext xmlns:c16="http://schemas.microsoft.com/office/drawing/2014/chart" uri="{C3380CC4-5D6E-409C-BE32-E72D297353CC}">
              <c16:uniqueId val="{00000000-2D27-48D7-BFF3-C89894F01626}"/>
            </c:ext>
          </c:extLst>
        </c:ser>
        <c:ser>
          <c:idx val="1"/>
          <c:order val="1"/>
          <c:tx>
            <c:strRef>
              <c:f>' ATH-1'!$C$41</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 ATH-1'!$D$37:$O$37</c15:sqref>
                  </c15:fullRef>
                </c:ext>
              </c:extLst>
              <c:f>' ATH-1'!$D$37:$F$37</c:f>
              <c:strCache>
                <c:ptCount val="3"/>
                <c:pt idx="0">
                  <c:v>MARZO</c:v>
                </c:pt>
                <c:pt idx="1">
                  <c:v>JUNIO</c:v>
                </c:pt>
                <c:pt idx="2">
                  <c:v>SEPTIEMBRE</c:v>
                </c:pt>
              </c:strCache>
            </c:strRef>
          </c:cat>
          <c:val>
            <c:numRef>
              <c:extLst>
                <c:ext xmlns:c15="http://schemas.microsoft.com/office/drawing/2012/chart" uri="{02D57815-91ED-43cb-92C2-25804820EDAC}">
                  <c15:fullRef>
                    <c15:sqref>' ATH-1'!$D$41:$O$41</c15:sqref>
                  </c15:fullRef>
                </c:ext>
              </c:extLst>
              <c:f>' ATH-1'!$D$41:$F$41</c:f>
              <c:numCache>
                <c:formatCode>0%</c:formatCode>
                <c:ptCount val="3"/>
                <c:pt idx="0">
                  <c:v>0.1</c:v>
                </c:pt>
                <c:pt idx="1">
                  <c:v>0.2</c:v>
                </c:pt>
                <c:pt idx="2">
                  <c:v>0.30000000000000004</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43873936"/>
        <c:axId val="343874496"/>
      </c:lineChart>
      <c:catAx>
        <c:axId val="34387393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874496"/>
        <c:crosses val="autoZero"/>
        <c:auto val="1"/>
        <c:lblAlgn val="ctr"/>
        <c:lblOffset val="100"/>
        <c:noMultiLvlLbl val="0"/>
      </c:catAx>
      <c:valAx>
        <c:axId val="343874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873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 ATH-2'!$C$42</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 ATH-2'!$D$39:$O$39</c15:sqref>
                  </c15:fullRef>
                </c:ext>
              </c:extLst>
              <c:f>' ATH-2'!$D$39</c:f>
              <c:strCache>
                <c:ptCount val="1"/>
                <c:pt idx="0">
                  <c:v>JUNIO</c:v>
                </c:pt>
              </c:strCache>
            </c:strRef>
          </c:cat>
          <c:val>
            <c:numRef>
              <c:extLst>
                <c:ext xmlns:c15="http://schemas.microsoft.com/office/drawing/2012/chart" uri="{02D57815-91ED-43cb-92C2-25804820EDAC}">
                  <c15:fullRef>
                    <c15:sqref>' ATH-2'!$D$42:$O$42</c15:sqref>
                  </c15:fullRef>
                </c:ext>
              </c:extLst>
              <c:f>' ATH-2'!$D$42</c:f>
              <c:numCache>
                <c:formatCode>0%</c:formatCode>
                <c:ptCount val="1"/>
                <c:pt idx="0">
                  <c:v>0.80113636363636365</c:v>
                </c:pt>
              </c:numCache>
            </c:numRef>
          </c:val>
          <c:smooth val="0"/>
          <c:extLst>
            <c:ext xmlns:c16="http://schemas.microsoft.com/office/drawing/2014/chart" uri="{C3380CC4-5D6E-409C-BE32-E72D297353CC}">
              <c16:uniqueId val="{00000000-2D27-48D7-BFF3-C89894F01626}"/>
            </c:ext>
          </c:extLst>
        </c:ser>
        <c:ser>
          <c:idx val="1"/>
          <c:order val="1"/>
          <c:tx>
            <c:strRef>
              <c:f>' ATH-2'!$C$43</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 ATH-2'!$D$39:$O$39</c15:sqref>
                  </c15:fullRef>
                </c:ext>
              </c:extLst>
              <c:f>' ATH-2'!$D$39</c:f>
              <c:strCache>
                <c:ptCount val="1"/>
                <c:pt idx="0">
                  <c:v>JUNIO</c:v>
                </c:pt>
              </c:strCache>
            </c:strRef>
          </c:cat>
          <c:val>
            <c:numRef>
              <c:extLst>
                <c:ext xmlns:c15="http://schemas.microsoft.com/office/drawing/2012/chart" uri="{02D57815-91ED-43cb-92C2-25804820EDAC}">
                  <c15:fullRef>
                    <c15:sqref>' ATH-2'!$D$43:$O$43</c15:sqref>
                  </c15:fullRef>
                </c:ext>
              </c:extLst>
              <c:f>' ATH-2'!$D$43</c:f>
              <c:numCache>
                <c:formatCode>0%</c:formatCode>
                <c:ptCount val="1"/>
                <c:pt idx="0">
                  <c:v>0.9</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marker val="1"/>
        <c:smooth val="0"/>
        <c:axId val="343877856"/>
        <c:axId val="343878416"/>
      </c:lineChart>
      <c:catAx>
        <c:axId val="34387785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878416"/>
        <c:crosses val="autoZero"/>
        <c:auto val="1"/>
        <c:lblAlgn val="ctr"/>
        <c:lblOffset val="100"/>
        <c:noMultiLvlLbl val="0"/>
      </c:catAx>
      <c:valAx>
        <c:axId val="343878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877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'ATH-3'!$C$40</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'ATH-3'!$D$37:$O$37</c15:sqref>
                  </c15:fullRef>
                </c:ext>
              </c:extLst>
              <c:f>'ATH-3'!$D$37</c:f>
              <c:strCache>
                <c:ptCount val="1"/>
                <c:pt idx="0">
                  <c:v>JUNIO</c:v>
                </c:pt>
              </c:strCache>
            </c:strRef>
          </c:cat>
          <c:val>
            <c:numRef>
              <c:extLst>
                <c:ext xmlns:c15="http://schemas.microsoft.com/office/drawing/2012/chart" uri="{02D57815-91ED-43cb-92C2-25804820EDAC}">
                  <c15:fullRef>
                    <c15:sqref>'ATH-3'!$D$40:$O$40</c15:sqref>
                  </c15:fullRef>
                </c:ext>
              </c:extLst>
              <c:f>'ATH-3'!$D$40</c:f>
              <c:numCache>
                <c:formatCode>0%</c:formatCode>
                <c:ptCount val="1"/>
                <c:pt idx="0">
                  <c:v>1</c:v>
                </c:pt>
              </c:numCache>
            </c:numRef>
          </c:val>
          <c:smooth val="0"/>
          <c:extLst>
            <c:ext xmlns:c16="http://schemas.microsoft.com/office/drawing/2014/chart" uri="{C3380CC4-5D6E-409C-BE32-E72D297353CC}">
              <c16:uniqueId val="{00000000-87B2-47F6-89E8-7E7FAA473628}"/>
            </c:ext>
          </c:extLst>
        </c:ser>
        <c:ser>
          <c:idx val="1"/>
          <c:order val="1"/>
          <c:tx>
            <c:strRef>
              <c:f>'ATH-3'!$C$41</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'ATH-3'!$D$37:$O$37</c15:sqref>
                  </c15:fullRef>
                </c:ext>
              </c:extLst>
              <c:f>'ATH-3'!$D$37</c:f>
              <c:strCache>
                <c:ptCount val="1"/>
                <c:pt idx="0">
                  <c:v>JUNIO</c:v>
                </c:pt>
              </c:strCache>
            </c:strRef>
          </c:cat>
          <c:val>
            <c:numRef>
              <c:extLst>
                <c:ext xmlns:c15="http://schemas.microsoft.com/office/drawing/2012/chart" uri="{02D57815-91ED-43cb-92C2-25804820EDAC}">
                  <c15:fullRef>
                    <c15:sqref>'ATH-3'!$D$41:$O$41</c15:sqref>
                  </c15:fullRef>
                </c:ext>
              </c:extLst>
              <c:f>'ATH-3'!$D$41</c:f>
              <c:numCache>
                <c:formatCode>0%</c:formatCode>
                <c:ptCount val="1"/>
                <c:pt idx="0">
                  <c:v>0.95</c:v>
                </c:pt>
              </c:numCache>
            </c:numRef>
          </c:val>
          <c:smooth val="0"/>
          <c:extLst>
            <c:ext xmlns:c16="http://schemas.microsoft.com/office/drawing/2014/chart" uri="{C3380CC4-5D6E-409C-BE32-E72D297353CC}">
              <c16:uniqueId val="{00000001-87B2-47F6-89E8-7E7FAA473628}"/>
            </c:ext>
          </c:extLst>
        </c:ser>
        <c:dLbls>
          <c:showLegendKey val="0"/>
          <c:showVal val="0"/>
          <c:showCatName val="0"/>
          <c:showSerName val="0"/>
          <c:showPercent val="0"/>
          <c:showBubbleSize val="0"/>
        </c:dLbls>
        <c:marker val="1"/>
        <c:smooth val="0"/>
        <c:axId val="343881776"/>
        <c:axId val="343882336"/>
      </c:lineChart>
      <c:catAx>
        <c:axId val="34388177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882336"/>
        <c:crosses val="autoZero"/>
        <c:auto val="1"/>
        <c:lblAlgn val="ctr"/>
        <c:lblOffset val="100"/>
        <c:noMultiLvlLbl val="0"/>
      </c:catAx>
      <c:valAx>
        <c:axId val="343882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881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'ASI-1'!$C$63</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'ASI-1'!$D$60:$O$60</c15:sqref>
                  </c15:fullRef>
                </c:ext>
              </c:extLst>
              <c:f>'ASI-1'!$D$60:$F$60</c:f>
              <c:strCache>
                <c:ptCount val="3"/>
                <c:pt idx="0">
                  <c:v>MARZO</c:v>
                </c:pt>
                <c:pt idx="1">
                  <c:v>JUNIO</c:v>
                </c:pt>
                <c:pt idx="2">
                  <c:v>SEPTIEMBRE</c:v>
                </c:pt>
              </c:strCache>
            </c:strRef>
          </c:cat>
          <c:val>
            <c:numRef>
              <c:extLst>
                <c:ext xmlns:c15="http://schemas.microsoft.com/office/drawing/2012/chart" uri="{02D57815-91ED-43cb-92C2-25804820EDAC}">
                  <c15:fullRef>
                    <c15:sqref>'ASI-1'!$D$63:$O$63</c15:sqref>
                  </c15:fullRef>
                </c:ext>
              </c:extLst>
              <c:f>'ASI-1'!$D$63:$F$63</c:f>
              <c:numCache>
                <c:formatCode>General</c:formatCode>
                <c:ptCount val="3"/>
                <c:pt idx="0">
                  <c:v>5</c:v>
                </c:pt>
                <c:pt idx="1">
                  <c:v>14</c:v>
                </c:pt>
                <c:pt idx="2">
                  <c:v>26</c:v>
                </c:pt>
              </c:numCache>
            </c:numRef>
          </c:val>
          <c:smooth val="0"/>
          <c:extLst>
            <c:ext xmlns:c16="http://schemas.microsoft.com/office/drawing/2014/chart" uri="{C3380CC4-5D6E-409C-BE32-E72D297353CC}">
              <c16:uniqueId val="{00000000-CB01-48D9-BE18-2357A2FB4763}"/>
            </c:ext>
          </c:extLst>
        </c:ser>
        <c:ser>
          <c:idx val="1"/>
          <c:order val="1"/>
          <c:tx>
            <c:strRef>
              <c:f>'ASI-1'!$C$64</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'ASI-1'!$D$60:$O$60</c15:sqref>
                  </c15:fullRef>
                </c:ext>
              </c:extLst>
              <c:f>'ASI-1'!$D$60:$F$60</c:f>
              <c:strCache>
                <c:ptCount val="3"/>
                <c:pt idx="0">
                  <c:v>MARZO</c:v>
                </c:pt>
                <c:pt idx="1">
                  <c:v>JUNIO</c:v>
                </c:pt>
                <c:pt idx="2">
                  <c:v>SEPTIEMBRE</c:v>
                </c:pt>
              </c:strCache>
            </c:strRef>
          </c:cat>
          <c:val>
            <c:numRef>
              <c:extLst>
                <c:ext xmlns:c15="http://schemas.microsoft.com/office/drawing/2012/chart" uri="{02D57815-91ED-43cb-92C2-25804820EDAC}">
                  <c15:fullRef>
                    <c15:sqref>'ASI-1'!$D$64:$O$64</c15:sqref>
                  </c15:fullRef>
                </c:ext>
              </c:extLst>
              <c:f>'ASI-1'!$D$64:$F$64</c:f>
              <c:numCache>
                <c:formatCode>General</c:formatCode>
                <c:ptCount val="3"/>
                <c:pt idx="0">
                  <c:v>7.5</c:v>
                </c:pt>
                <c:pt idx="1">
                  <c:v>15</c:v>
                </c:pt>
                <c:pt idx="2">
                  <c:v>22.5</c:v>
                </c:pt>
              </c:numCache>
            </c:numRef>
          </c:val>
          <c:smooth val="0"/>
          <c:extLst>
            <c:ext xmlns:c16="http://schemas.microsoft.com/office/drawing/2014/chart" uri="{C3380CC4-5D6E-409C-BE32-E72D297353CC}">
              <c16:uniqueId val="{00000001-CB01-48D9-BE18-2357A2FB4763}"/>
            </c:ext>
          </c:extLst>
        </c:ser>
        <c:dLbls>
          <c:showLegendKey val="0"/>
          <c:showVal val="0"/>
          <c:showCatName val="0"/>
          <c:showSerName val="0"/>
          <c:showPercent val="0"/>
          <c:showBubbleSize val="0"/>
        </c:dLbls>
        <c:smooth val="0"/>
        <c:axId val="343885696"/>
        <c:axId val="343886256"/>
      </c:lineChart>
      <c:catAx>
        <c:axId val="34388569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886256"/>
        <c:crosses val="autoZero"/>
        <c:auto val="1"/>
        <c:lblAlgn val="ctr"/>
        <c:lblOffset val="100"/>
        <c:noMultiLvlLbl val="0"/>
      </c:catAx>
      <c:valAx>
        <c:axId val="343886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885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1">
          <a:solidFill>
            <a:schemeClr val="tx1"/>
          </a:solidFill>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'SAC-1'!$C$52</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'SAC-1'!$D$49:$O$49</c15:sqref>
                  </c15:fullRef>
                </c:ext>
              </c:extLst>
              <c:f>'SAC-1'!$D$49:$F$49</c:f>
              <c:strCache>
                <c:ptCount val="3"/>
                <c:pt idx="0">
                  <c:v>MARZO</c:v>
                </c:pt>
                <c:pt idx="1">
                  <c:v>JUNIO</c:v>
                </c:pt>
                <c:pt idx="2">
                  <c:v>SEPTIEMBRE</c:v>
                </c:pt>
              </c:strCache>
            </c:strRef>
          </c:cat>
          <c:val>
            <c:numRef>
              <c:extLst>
                <c:ext xmlns:c15="http://schemas.microsoft.com/office/drawing/2012/chart" uri="{02D57815-91ED-43cb-92C2-25804820EDAC}">
                  <c15:fullRef>
                    <c15:sqref>'SAC-1'!$D$52:$O$52</c15:sqref>
                  </c15:fullRef>
                </c:ext>
              </c:extLst>
              <c:f>'SAC-1'!$D$52:$F$52</c:f>
              <c:numCache>
                <c:formatCode>0%</c:formatCode>
                <c:ptCount val="3"/>
                <c:pt idx="0">
                  <c:v>7.7586206896551727E-2</c:v>
                </c:pt>
                <c:pt idx="1">
                  <c:v>9.1517857142857137E-2</c:v>
                </c:pt>
                <c:pt idx="2">
                  <c:v>8.4858569051580693E-2</c:v>
                </c:pt>
              </c:numCache>
            </c:numRef>
          </c:val>
          <c:smooth val="0"/>
          <c:extLst>
            <c:ext xmlns:c16="http://schemas.microsoft.com/office/drawing/2014/chart" uri="{C3380CC4-5D6E-409C-BE32-E72D297353CC}">
              <c16:uniqueId val="{00000000-2D27-48D7-BFF3-C89894F01626}"/>
            </c:ext>
          </c:extLst>
        </c:ser>
        <c:ser>
          <c:idx val="1"/>
          <c:order val="1"/>
          <c:tx>
            <c:strRef>
              <c:f>'SAC-1'!$C$53</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'SAC-1'!$D$49:$O$49</c15:sqref>
                  </c15:fullRef>
                </c:ext>
              </c:extLst>
              <c:f>'SAC-1'!$D$49:$F$49</c:f>
              <c:strCache>
                <c:ptCount val="3"/>
                <c:pt idx="0">
                  <c:v>MARZO</c:v>
                </c:pt>
                <c:pt idx="1">
                  <c:v>JUNIO</c:v>
                </c:pt>
                <c:pt idx="2">
                  <c:v>SEPTIEMBRE</c:v>
                </c:pt>
              </c:strCache>
            </c:strRef>
          </c:cat>
          <c:val>
            <c:numRef>
              <c:extLst>
                <c:ext xmlns:c15="http://schemas.microsoft.com/office/drawing/2012/chart" uri="{02D57815-91ED-43cb-92C2-25804820EDAC}">
                  <c15:fullRef>
                    <c15:sqref>'SAC-1'!$D$53:$O$53</c15:sqref>
                  </c15:fullRef>
                </c:ext>
              </c:extLst>
              <c:f>'SAC-1'!$D$53:$F$53</c:f>
              <c:numCache>
                <c:formatCode>0%</c:formatCode>
                <c:ptCount val="3"/>
                <c:pt idx="0">
                  <c:v>0.1</c:v>
                </c:pt>
                <c:pt idx="1">
                  <c:v>0.1</c:v>
                </c:pt>
                <c:pt idx="2">
                  <c:v>0.1</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43890176"/>
        <c:axId val="343890736"/>
      </c:lineChart>
      <c:catAx>
        <c:axId val="34389017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890736"/>
        <c:crosses val="autoZero"/>
        <c:auto val="1"/>
        <c:lblAlgn val="ctr"/>
        <c:lblOffset val="100"/>
        <c:noMultiLvlLbl val="0"/>
      </c:catAx>
      <c:valAx>
        <c:axId val="343890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890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'INS-5'!$C$68</c:f>
              <c:strCache>
                <c:ptCount val="1"/>
                <c:pt idx="0">
                  <c:v>VALOR </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Pt>
            <c:idx val="0"/>
            <c:marker>
              <c:symbol val="circle"/>
              <c:size val="6"/>
              <c:spPr>
                <a:solidFill>
                  <a:schemeClr val="accent2"/>
                </a:solidFill>
                <a:ln w="9525">
                  <a:solidFill>
                    <a:schemeClr val="accent2"/>
                  </a:solidFill>
                  <a:round/>
                </a:ln>
                <a:effectLst>
                  <a:outerShdw blurRad="57150" dist="19050" dir="5400000" algn="ctr" rotWithShape="0">
                    <a:srgbClr val="000000">
                      <a:alpha val="63000"/>
                    </a:srgbClr>
                  </a:outerShdw>
                </a:effectLst>
              </c:spPr>
            </c:marker>
            <c:bubble3D val="0"/>
            <c:extLst>
              <c:ext xmlns:c16="http://schemas.microsoft.com/office/drawing/2014/chart" uri="{C3380CC4-5D6E-409C-BE32-E72D297353CC}">
                <c16:uniqueId val="{00000000-5317-4A8C-BAFC-BF632670DBD6}"/>
              </c:ext>
            </c:extLst>
          </c:dPt>
          <c:cat>
            <c:strRef>
              <c:extLst>
                <c:ext xmlns:c15="http://schemas.microsoft.com/office/drawing/2012/chart" uri="{02D57815-91ED-43cb-92C2-25804820EDAC}">
                  <c15:fullRef>
                    <c15:sqref>'INS-5'!$D$65:$O$65</c15:sqref>
                  </c15:fullRef>
                </c:ext>
              </c:extLst>
              <c:f>'INS-5'!$D$65</c:f>
              <c:strCache>
                <c:ptCount val="1"/>
                <c:pt idx="0">
                  <c:v>JUNIO</c:v>
                </c:pt>
              </c:strCache>
            </c:strRef>
          </c:cat>
          <c:val>
            <c:numRef>
              <c:extLst>
                <c:ext xmlns:c15="http://schemas.microsoft.com/office/drawing/2012/chart" uri="{02D57815-91ED-43cb-92C2-25804820EDAC}">
                  <c15:fullRef>
                    <c15:sqref>'INS-5'!$D$68:$O$68</c15:sqref>
                  </c15:fullRef>
                </c:ext>
              </c:extLst>
              <c:f>'INS-5'!$D$68</c:f>
              <c:numCache>
                <c:formatCode>0%</c:formatCode>
                <c:ptCount val="1"/>
                <c:pt idx="0">
                  <c:v>0.66666666666666663</c:v>
                </c:pt>
              </c:numCache>
            </c:numRef>
          </c:val>
          <c:smooth val="0"/>
          <c:extLst>
            <c:ext xmlns:c16="http://schemas.microsoft.com/office/drawing/2014/chart" uri="{C3380CC4-5D6E-409C-BE32-E72D297353CC}">
              <c16:uniqueId val="{00000000-2D27-48D7-BFF3-C89894F01626}"/>
            </c:ext>
          </c:extLst>
        </c:ser>
        <c:ser>
          <c:idx val="1"/>
          <c:order val="1"/>
          <c:tx>
            <c:strRef>
              <c:f>'INS-5'!$C$69</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dPt>
            <c:idx val="0"/>
            <c:marker>
              <c:symbol val="circle"/>
              <c:size val="6"/>
              <c:spPr>
                <a:solidFill>
                  <a:srgbClr val="00B050"/>
                </a:solidFill>
                <a:ln w="9525">
                  <a:solidFill>
                    <a:srgbClr val="00B050"/>
                  </a:solidFill>
                  <a:round/>
                </a:ln>
                <a:effectLst>
                  <a:outerShdw blurRad="57150" dist="19050" dir="5400000" algn="ctr" rotWithShape="0">
                    <a:srgbClr val="000000">
                      <a:alpha val="63000"/>
                    </a:srgbClr>
                  </a:outerShdw>
                </a:effectLst>
              </c:spPr>
            </c:marker>
            <c:bubble3D val="0"/>
            <c:extLst>
              <c:ext xmlns:c16="http://schemas.microsoft.com/office/drawing/2014/chart" uri="{C3380CC4-5D6E-409C-BE32-E72D297353CC}">
                <c16:uniqueId val="{00000001-5317-4A8C-BAFC-BF632670DBD6}"/>
              </c:ext>
            </c:extLst>
          </c:dPt>
          <c:cat>
            <c:strRef>
              <c:extLst>
                <c:ext xmlns:c15="http://schemas.microsoft.com/office/drawing/2012/chart" uri="{02D57815-91ED-43cb-92C2-25804820EDAC}">
                  <c15:fullRef>
                    <c15:sqref>'INS-5'!$D$65:$O$65</c15:sqref>
                  </c15:fullRef>
                </c:ext>
              </c:extLst>
              <c:f>'INS-5'!$D$65</c:f>
              <c:strCache>
                <c:ptCount val="1"/>
                <c:pt idx="0">
                  <c:v>JUNIO</c:v>
                </c:pt>
              </c:strCache>
            </c:strRef>
          </c:cat>
          <c:val>
            <c:numRef>
              <c:extLst>
                <c:ext xmlns:c15="http://schemas.microsoft.com/office/drawing/2012/chart" uri="{02D57815-91ED-43cb-92C2-25804820EDAC}">
                  <c15:fullRef>
                    <c15:sqref>'INS-5'!$D$69:$O$69</c15:sqref>
                  </c15:fullRef>
                </c:ext>
              </c:extLst>
              <c:f>'INS-5'!$D$69</c:f>
              <c:numCache>
                <c:formatCode>0%</c:formatCode>
                <c:ptCount val="1"/>
                <c:pt idx="0">
                  <c:v>0.4</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smooth val="0"/>
        <c:axId val="333252704"/>
        <c:axId val="333253264"/>
      </c:lineChart>
      <c:catAx>
        <c:axId val="333252704"/>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3253264"/>
        <c:crosses val="autoZero"/>
        <c:auto val="1"/>
        <c:lblAlgn val="ctr"/>
        <c:lblOffset val="100"/>
        <c:noMultiLvlLbl val="0"/>
      </c:catAx>
      <c:valAx>
        <c:axId val="333253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3252704"/>
        <c:crosses val="autoZero"/>
        <c:crossBetween val="between"/>
        <c:majorUnit val="5.000000000000001E-2"/>
      </c:valAx>
      <c:spPr>
        <a:solidFill>
          <a:schemeClr val="bg1"/>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'SCI-3'!$C$45</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'SCI-3'!$D$42:$G$42</c15:sqref>
                  </c15:fullRef>
                </c:ext>
              </c:extLst>
              <c:f>'SCI-3'!$D$42</c:f>
              <c:strCache>
                <c:ptCount val="1"/>
                <c:pt idx="0">
                  <c:v>JUNIO</c:v>
                </c:pt>
              </c:strCache>
            </c:strRef>
          </c:cat>
          <c:val>
            <c:numRef>
              <c:extLst>
                <c:ext xmlns:c15="http://schemas.microsoft.com/office/drawing/2012/chart" uri="{02D57815-91ED-43cb-92C2-25804820EDAC}">
                  <c15:fullRef>
                    <c15:sqref>'SCI-3'!$D$45:$G$45</c15:sqref>
                  </c15:fullRef>
                </c:ext>
              </c:extLst>
              <c:f>'SCI-3'!$D$45</c:f>
              <c:numCache>
                <c:formatCode>0%</c:formatCode>
                <c:ptCount val="1"/>
                <c:pt idx="0">
                  <c:v>0.20588235294117646</c:v>
                </c:pt>
              </c:numCache>
            </c:numRef>
          </c:val>
          <c:smooth val="0"/>
          <c:extLst>
            <c:ext xmlns:c16="http://schemas.microsoft.com/office/drawing/2014/chart" uri="{C3380CC4-5D6E-409C-BE32-E72D297353CC}">
              <c16:uniqueId val="{00000000-2D27-48D7-BFF3-C89894F01626}"/>
            </c:ext>
          </c:extLst>
        </c:ser>
        <c:ser>
          <c:idx val="1"/>
          <c:order val="1"/>
          <c:tx>
            <c:strRef>
              <c:f>'SCI-3'!$C$46</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'SCI-3'!$D$42:$G$42</c15:sqref>
                  </c15:fullRef>
                </c:ext>
              </c:extLst>
              <c:f>'SCI-3'!$D$42</c:f>
              <c:strCache>
                <c:ptCount val="1"/>
                <c:pt idx="0">
                  <c:v>JUNIO</c:v>
                </c:pt>
              </c:strCache>
            </c:strRef>
          </c:cat>
          <c:val>
            <c:numRef>
              <c:extLst>
                <c:ext xmlns:c15="http://schemas.microsoft.com/office/drawing/2012/chart" uri="{02D57815-91ED-43cb-92C2-25804820EDAC}">
                  <c15:fullRef>
                    <c15:sqref>'SCI-3'!$D$46:$G$46</c15:sqref>
                  </c15:fullRef>
                </c:ext>
              </c:extLst>
              <c:f>'SCI-3'!$D$46</c:f>
              <c:numCache>
                <c:formatCode>0%</c:formatCode>
                <c:ptCount val="1"/>
                <c:pt idx="0">
                  <c:v>0.2</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marker val="1"/>
        <c:smooth val="0"/>
        <c:axId val="343894096"/>
        <c:axId val="343894656"/>
      </c:lineChart>
      <c:catAx>
        <c:axId val="34389409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894656"/>
        <c:crosses val="autoZero"/>
        <c:auto val="1"/>
        <c:lblAlgn val="ctr"/>
        <c:lblOffset val="100"/>
        <c:noMultiLvlLbl val="0"/>
      </c:catAx>
      <c:valAx>
        <c:axId val="343894656"/>
        <c:scaling>
          <c:orientation val="minMax"/>
          <c:max val="0.22000000000000003"/>
          <c:min val="0.19000000000000003"/>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894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663924629966666E-2"/>
          <c:y val="4.865656168215312E-2"/>
          <c:w val="0.91233607537003336"/>
          <c:h val="0.65251246010257724"/>
        </c:manualLayout>
      </c:layout>
      <c:lineChart>
        <c:grouping val="standard"/>
        <c:varyColors val="0"/>
        <c:ser>
          <c:idx val="0"/>
          <c:order val="0"/>
          <c:tx>
            <c:strRef>
              <c:f>'SCI-6'!$C$38</c:f>
              <c:strCache>
                <c:ptCount val="1"/>
                <c:pt idx="0">
                  <c:v>VALOR </c:v>
                </c:pt>
              </c:strCache>
            </c:strRef>
          </c:tx>
          <c:spPr>
            <a:ln w="38100" cap="rnd">
              <a:solidFill>
                <a:schemeClr val="accent2"/>
              </a:solidFill>
              <a:round/>
            </a:ln>
            <a:effectLst/>
          </c:spPr>
          <c:marker>
            <c:symbol val="circle"/>
            <c:size val="5"/>
            <c:spPr>
              <a:solidFill>
                <a:schemeClr val="accent2"/>
              </a:solidFill>
              <a:ln w="38100">
                <a:solidFill>
                  <a:schemeClr val="accent2"/>
                </a:solidFill>
              </a:ln>
              <a:effectLst/>
            </c:spPr>
          </c:marker>
          <c:cat>
            <c:strRef>
              <c:extLst>
                <c:ext xmlns:c15="http://schemas.microsoft.com/office/drawing/2012/chart" uri="{02D57815-91ED-43cb-92C2-25804820EDAC}">
                  <c15:fullRef>
                    <c15:sqref>'SCI-6'!$D$35:$G$35</c15:sqref>
                  </c15:fullRef>
                </c:ext>
              </c:extLst>
              <c:f>'SCI-6'!$D$35</c:f>
              <c:strCache>
                <c:ptCount val="1"/>
                <c:pt idx="0">
                  <c:v>JUNIO</c:v>
                </c:pt>
              </c:strCache>
            </c:strRef>
          </c:cat>
          <c:val>
            <c:numRef>
              <c:extLst>
                <c:ext xmlns:c15="http://schemas.microsoft.com/office/drawing/2012/chart" uri="{02D57815-91ED-43cb-92C2-25804820EDAC}">
                  <c15:fullRef>
                    <c15:sqref>'SCI-6'!$D$38:$G$38</c15:sqref>
                  </c15:fullRef>
                </c:ext>
              </c:extLst>
              <c:f>'SCI-6'!$D$38</c:f>
              <c:numCache>
                <c:formatCode>0%</c:formatCode>
                <c:ptCount val="1"/>
                <c:pt idx="0">
                  <c:v>0.8</c:v>
                </c:pt>
              </c:numCache>
            </c:numRef>
          </c:val>
          <c:smooth val="0"/>
          <c:extLst>
            <c:ext xmlns:c16="http://schemas.microsoft.com/office/drawing/2014/chart" uri="{C3380CC4-5D6E-409C-BE32-E72D297353CC}">
              <c16:uniqueId val="{00000000-E4BD-4484-971C-48D1D485AE42}"/>
            </c:ext>
          </c:extLst>
        </c:ser>
        <c:ser>
          <c:idx val="1"/>
          <c:order val="1"/>
          <c:tx>
            <c:strRef>
              <c:f>'SCI-6'!$C$39</c:f>
              <c:strCache>
                <c:ptCount val="1"/>
                <c:pt idx="0">
                  <c:v>META PONDERADA</c:v>
                </c:pt>
              </c:strCache>
            </c:strRef>
          </c:tx>
          <c:spPr>
            <a:ln w="38100" cap="rnd">
              <a:solidFill>
                <a:srgbClr val="00B050"/>
              </a:solidFill>
              <a:round/>
            </a:ln>
            <a:effectLst/>
          </c:spPr>
          <c:marker>
            <c:symbol val="circle"/>
            <c:size val="5"/>
            <c:spPr>
              <a:solidFill>
                <a:srgbClr val="00B050"/>
              </a:solidFill>
              <a:ln w="38100">
                <a:solidFill>
                  <a:srgbClr val="00B050"/>
                </a:solidFill>
              </a:ln>
              <a:effectLst/>
            </c:spPr>
          </c:marker>
          <c:cat>
            <c:strRef>
              <c:extLst>
                <c:ext xmlns:c15="http://schemas.microsoft.com/office/drawing/2012/chart" uri="{02D57815-91ED-43cb-92C2-25804820EDAC}">
                  <c15:fullRef>
                    <c15:sqref>'SCI-6'!$D$35:$G$35</c15:sqref>
                  </c15:fullRef>
                </c:ext>
              </c:extLst>
              <c:f>'SCI-6'!$D$35</c:f>
              <c:strCache>
                <c:ptCount val="1"/>
                <c:pt idx="0">
                  <c:v>JUNIO</c:v>
                </c:pt>
              </c:strCache>
            </c:strRef>
          </c:cat>
          <c:val>
            <c:numRef>
              <c:extLst>
                <c:ext xmlns:c15="http://schemas.microsoft.com/office/drawing/2012/chart" uri="{02D57815-91ED-43cb-92C2-25804820EDAC}">
                  <c15:fullRef>
                    <c15:sqref>'SCI-6'!$D$39:$G$39</c15:sqref>
                  </c15:fullRef>
                </c:ext>
              </c:extLst>
              <c:f>'SCI-6'!$D$39</c:f>
              <c:numCache>
                <c:formatCode>0%</c:formatCode>
                <c:ptCount val="1"/>
                <c:pt idx="0">
                  <c:v>0.9</c:v>
                </c:pt>
              </c:numCache>
            </c:numRef>
          </c:val>
          <c:smooth val="0"/>
          <c:extLst>
            <c:ext xmlns:c16="http://schemas.microsoft.com/office/drawing/2014/chart" uri="{C3380CC4-5D6E-409C-BE32-E72D297353CC}">
              <c16:uniqueId val="{00000001-E4BD-4484-971C-48D1D485AE42}"/>
            </c:ext>
          </c:extLst>
        </c:ser>
        <c:dLbls>
          <c:showLegendKey val="0"/>
          <c:showVal val="0"/>
          <c:showCatName val="0"/>
          <c:showSerName val="0"/>
          <c:showPercent val="0"/>
          <c:showBubbleSize val="0"/>
        </c:dLbls>
        <c:marker val="1"/>
        <c:smooth val="0"/>
        <c:axId val="343898016"/>
        <c:axId val="343898576"/>
      </c:lineChart>
      <c:catAx>
        <c:axId val="34389801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898576"/>
        <c:crosses val="autoZero"/>
        <c:auto val="1"/>
        <c:lblAlgn val="ctr"/>
        <c:lblOffset val="100"/>
        <c:noMultiLvlLbl val="0"/>
      </c:catAx>
      <c:valAx>
        <c:axId val="343898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898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'SCD-1'!$C$39</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'SCD-1'!$D$36:$G$36</c15:sqref>
                  </c15:fullRef>
                </c:ext>
              </c:extLst>
              <c:f>'SCD-1'!$D$36:$F$36</c:f>
              <c:strCache>
                <c:ptCount val="3"/>
                <c:pt idx="0">
                  <c:v>MARZO</c:v>
                </c:pt>
                <c:pt idx="1">
                  <c:v>JUNIO</c:v>
                </c:pt>
                <c:pt idx="2">
                  <c:v>SEPTIEMBRE</c:v>
                </c:pt>
              </c:strCache>
            </c:strRef>
          </c:cat>
          <c:val>
            <c:numRef>
              <c:extLst>
                <c:ext xmlns:c15="http://schemas.microsoft.com/office/drawing/2012/chart" uri="{02D57815-91ED-43cb-92C2-25804820EDAC}">
                  <c15:fullRef>
                    <c15:sqref>'SCD-1'!$D$39:$G$39</c15:sqref>
                  </c15:fullRef>
                </c:ext>
              </c:extLst>
              <c:f>'SCD-1'!$D$39:$F$39</c:f>
              <c:numCache>
                <c:formatCode>0%</c:formatCode>
                <c:ptCount val="3"/>
                <c:pt idx="0">
                  <c:v>0.95</c:v>
                </c:pt>
                <c:pt idx="1">
                  <c:v>1</c:v>
                </c:pt>
                <c:pt idx="2">
                  <c:v>0.91304347826086951</c:v>
                </c:pt>
              </c:numCache>
            </c:numRef>
          </c:val>
          <c:smooth val="0"/>
          <c:extLst>
            <c:ext xmlns:c16="http://schemas.microsoft.com/office/drawing/2014/chart" uri="{C3380CC4-5D6E-409C-BE32-E72D297353CC}">
              <c16:uniqueId val="{00000000-022F-4010-8BD5-FEC2F4627C1D}"/>
            </c:ext>
          </c:extLst>
        </c:ser>
        <c:ser>
          <c:idx val="1"/>
          <c:order val="1"/>
          <c:tx>
            <c:strRef>
              <c:f>'SCD-1'!$C$40</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cat>
            <c:strRef>
              <c:extLst>
                <c:ext xmlns:c15="http://schemas.microsoft.com/office/drawing/2012/chart" uri="{02D57815-91ED-43cb-92C2-25804820EDAC}">
                  <c15:fullRef>
                    <c15:sqref>'SCD-1'!$D$36:$G$36</c15:sqref>
                  </c15:fullRef>
                </c:ext>
              </c:extLst>
              <c:f>'SCD-1'!$D$36:$F$36</c:f>
              <c:strCache>
                <c:ptCount val="3"/>
                <c:pt idx="0">
                  <c:v>MARZO</c:v>
                </c:pt>
                <c:pt idx="1">
                  <c:v>JUNIO</c:v>
                </c:pt>
                <c:pt idx="2">
                  <c:v>SEPTIEMBRE</c:v>
                </c:pt>
              </c:strCache>
            </c:strRef>
          </c:cat>
          <c:val>
            <c:numRef>
              <c:extLst>
                <c:ext xmlns:c15="http://schemas.microsoft.com/office/drawing/2012/chart" uri="{02D57815-91ED-43cb-92C2-25804820EDAC}">
                  <c15:fullRef>
                    <c15:sqref>'SCD-1'!$D$40:$G$40</c15:sqref>
                  </c15:fullRef>
                </c:ext>
              </c:extLst>
              <c:f>'SCD-1'!$D$40:$F$40</c:f>
              <c:numCache>
                <c:formatCode>0%</c:formatCode>
                <c:ptCount val="3"/>
                <c:pt idx="0">
                  <c:v>0.8</c:v>
                </c:pt>
                <c:pt idx="1">
                  <c:v>0.8</c:v>
                </c:pt>
                <c:pt idx="2">
                  <c:v>0.8</c:v>
                </c:pt>
              </c:numCache>
            </c:numRef>
          </c:val>
          <c:smooth val="0"/>
          <c:extLst>
            <c:ext xmlns:c16="http://schemas.microsoft.com/office/drawing/2014/chart" uri="{C3380CC4-5D6E-409C-BE32-E72D297353CC}">
              <c16:uniqueId val="{00000001-022F-4010-8BD5-FEC2F4627C1D}"/>
            </c:ext>
          </c:extLst>
        </c:ser>
        <c:dLbls>
          <c:showLegendKey val="0"/>
          <c:showVal val="0"/>
          <c:showCatName val="0"/>
          <c:showSerName val="0"/>
          <c:showPercent val="0"/>
          <c:showBubbleSize val="0"/>
        </c:dLbls>
        <c:smooth val="0"/>
        <c:axId val="343901936"/>
        <c:axId val="343902496"/>
      </c:lineChart>
      <c:catAx>
        <c:axId val="34390193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902496"/>
        <c:crosses val="autoZero"/>
        <c:auto val="1"/>
        <c:lblAlgn val="ctr"/>
        <c:lblOffset val="100"/>
        <c:noMultiLvlLbl val="0"/>
      </c:catAx>
      <c:valAx>
        <c:axId val="343902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43901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'EPI-1'!$C$57</c:f>
              <c:strCache>
                <c:ptCount val="1"/>
                <c:pt idx="0">
                  <c:v>VALOR </c:v>
                </c:pt>
              </c:strCache>
            </c:strRef>
          </c:tx>
          <c:spPr>
            <a:solidFill>
              <a:schemeClr val="accent2"/>
            </a:solidFill>
            <a:ln>
              <a:solidFill>
                <a:schemeClr val="accent2">
                  <a:lumMod val="75000"/>
                </a:schemeClr>
              </a:solidFill>
            </a:ln>
            <a:effectLst>
              <a:outerShdw blurRad="57150" dist="19050" dir="5400000" algn="ctr" rotWithShape="0">
                <a:srgbClr val="000000">
                  <a:alpha val="63000"/>
                </a:srgbClr>
              </a:outerShdw>
            </a:effectLst>
          </c:spPr>
          <c:invertIfNegative val="0"/>
          <c:cat>
            <c:numRef>
              <c:f>'EPI-1'!$D$54</c:f>
              <c:numCache>
                <c:formatCode>General</c:formatCode>
                <c:ptCount val="1"/>
                <c:pt idx="0">
                  <c:v>2019</c:v>
                </c:pt>
              </c:numCache>
            </c:numRef>
          </c:cat>
          <c:val>
            <c:numRef>
              <c:f>'EPI-1'!$D$57</c:f>
              <c:numCache>
                <c:formatCode>0%</c:formatCode>
                <c:ptCount val="1"/>
                <c:pt idx="0">
                  <c:v>0.71</c:v>
                </c:pt>
              </c:numCache>
            </c:numRef>
          </c:val>
          <c:extLst>
            <c:ext xmlns:c16="http://schemas.microsoft.com/office/drawing/2014/chart" uri="{C3380CC4-5D6E-409C-BE32-E72D297353CC}">
              <c16:uniqueId val="{00000000-2D27-48D7-BFF3-C89894F01626}"/>
            </c:ext>
          </c:extLst>
        </c:ser>
        <c:ser>
          <c:idx val="1"/>
          <c:order val="1"/>
          <c:tx>
            <c:strRef>
              <c:f>'EPI-1'!$C$58</c:f>
              <c:strCache>
                <c:ptCount val="1"/>
                <c:pt idx="0">
                  <c:v>META PONDERADA</c:v>
                </c:pt>
              </c:strCache>
            </c:strRef>
          </c:tx>
          <c:spPr>
            <a:solidFill>
              <a:srgbClr val="00B050"/>
            </a:solidFill>
            <a:ln>
              <a:solidFill>
                <a:srgbClr val="00B050"/>
              </a:solidFill>
            </a:ln>
            <a:effectLst>
              <a:outerShdw blurRad="57150" dist="19050" dir="5400000" algn="ctr" rotWithShape="0">
                <a:srgbClr val="000000">
                  <a:alpha val="63000"/>
                </a:srgbClr>
              </a:outerShdw>
            </a:effectLst>
          </c:spPr>
          <c:invertIfNegative val="0"/>
          <c:cat>
            <c:numRef>
              <c:f>'EPI-1'!$D$54</c:f>
              <c:numCache>
                <c:formatCode>General</c:formatCode>
                <c:ptCount val="1"/>
                <c:pt idx="0">
                  <c:v>2019</c:v>
                </c:pt>
              </c:numCache>
            </c:numRef>
          </c:cat>
          <c:val>
            <c:numRef>
              <c:f>'EPI-1'!$D$58</c:f>
              <c:numCache>
                <c:formatCode>0%</c:formatCode>
                <c:ptCount val="1"/>
                <c:pt idx="0">
                  <c:v>0.82</c:v>
                </c:pt>
              </c:numCache>
            </c:numRef>
          </c:val>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gapWidth val="150"/>
        <c:axId val="333256624"/>
        <c:axId val="333257184"/>
      </c:barChart>
      <c:catAx>
        <c:axId val="333256624"/>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3257184"/>
        <c:crosses val="autoZero"/>
        <c:auto val="1"/>
        <c:lblAlgn val="ctr"/>
        <c:lblOffset val="100"/>
        <c:noMultiLvlLbl val="0"/>
      </c:catAx>
      <c:valAx>
        <c:axId val="333257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3256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'EPI-2'!$C$41</c:f>
              <c:strCache>
                <c:ptCount val="1"/>
                <c:pt idx="0">
                  <c:v>VALOR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'EPI-2'!$D$38:$O$38</c15:sqref>
                  </c15:fullRef>
                </c:ext>
              </c:extLst>
              <c:f>'EPI-2'!$D$38</c:f>
              <c:strCache>
                <c:ptCount val="1"/>
                <c:pt idx="0">
                  <c:v>JUNIO</c:v>
                </c:pt>
              </c:strCache>
            </c:strRef>
          </c:cat>
          <c:val>
            <c:numRef>
              <c:extLst>
                <c:ext xmlns:c15="http://schemas.microsoft.com/office/drawing/2012/chart" uri="{02D57815-91ED-43cb-92C2-25804820EDAC}">
                  <c15:fullRef>
                    <c15:sqref>'EPI-2'!$D$41:$O$41</c15:sqref>
                  </c15:fullRef>
                </c:ext>
              </c:extLst>
              <c:f>'EPI-2'!$D$41</c:f>
              <c:numCache>
                <c:formatCode>0%</c:formatCode>
                <c:ptCount val="1"/>
                <c:pt idx="0">
                  <c:v>0.77419354838709675</c:v>
                </c:pt>
              </c:numCache>
            </c:numRef>
          </c:val>
          <c:smooth val="0"/>
          <c:extLst>
            <c:ext xmlns:c16="http://schemas.microsoft.com/office/drawing/2014/chart" uri="{C3380CC4-5D6E-409C-BE32-E72D297353CC}">
              <c16:uniqueId val="{00000000-2D27-48D7-BFF3-C89894F01626}"/>
            </c:ext>
          </c:extLst>
        </c:ser>
        <c:ser>
          <c:idx val="1"/>
          <c:order val="1"/>
          <c:tx>
            <c:strRef>
              <c:f>'EPI-2'!$C$42</c:f>
              <c:strCache>
                <c:ptCount val="1"/>
                <c:pt idx="0">
                  <c:v>META PONDERADA</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extLst>
                <c:ext xmlns:c15="http://schemas.microsoft.com/office/drawing/2012/chart" uri="{02D57815-91ED-43cb-92C2-25804820EDAC}">
                  <c15:fullRef>
                    <c15:sqref>'EPI-2'!$D$38:$O$38</c15:sqref>
                  </c15:fullRef>
                </c:ext>
              </c:extLst>
              <c:f>'EPI-2'!$D$38</c:f>
              <c:strCache>
                <c:ptCount val="1"/>
                <c:pt idx="0">
                  <c:v>JUNIO</c:v>
                </c:pt>
              </c:strCache>
            </c:strRef>
          </c:cat>
          <c:val>
            <c:numRef>
              <c:extLst>
                <c:ext xmlns:c15="http://schemas.microsoft.com/office/drawing/2012/chart" uri="{02D57815-91ED-43cb-92C2-25804820EDAC}">
                  <c15:fullRef>
                    <c15:sqref>'EPI-2'!$D$42:$O$42</c15:sqref>
                  </c15:fullRef>
                </c:ext>
              </c:extLst>
              <c:f>'EPI-2'!$D$42</c:f>
              <c:numCache>
                <c:formatCode>0%</c:formatCode>
                <c:ptCount val="1"/>
                <c:pt idx="0">
                  <c:v>0.9</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marker val="1"/>
        <c:smooth val="0"/>
        <c:axId val="334200960"/>
        <c:axId val="334201520"/>
      </c:lineChart>
      <c:catAx>
        <c:axId val="33420096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4201520"/>
        <c:crosses val="autoZero"/>
        <c:auto val="1"/>
        <c:lblAlgn val="ctr"/>
        <c:lblOffset val="100"/>
        <c:noMultiLvlLbl val="0"/>
      </c:catAx>
      <c:valAx>
        <c:axId val="334201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4200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'EPI-3'!$C$48</c:f>
              <c:strCache>
                <c:ptCount val="1"/>
                <c:pt idx="0">
                  <c:v>VALOR </c:v>
                </c:pt>
              </c:strCache>
            </c:strRef>
          </c:tx>
          <c:spPr>
            <a:ln w="34925" cap="rnd">
              <a:solidFill>
                <a:schemeClr val="accent2">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'EPI-3'!$D$45:$E$45</c15:sqref>
                  </c15:fullRef>
                </c:ext>
              </c:extLst>
              <c:f>'EPI-3'!$D$45</c:f>
              <c:strCache>
                <c:ptCount val="1"/>
                <c:pt idx="0">
                  <c:v>JUNIO</c:v>
                </c:pt>
              </c:strCache>
            </c:strRef>
          </c:cat>
          <c:val>
            <c:numRef>
              <c:extLst>
                <c:ext xmlns:c15="http://schemas.microsoft.com/office/drawing/2012/chart" uri="{02D57815-91ED-43cb-92C2-25804820EDAC}">
                  <c15:fullRef>
                    <c15:sqref>'EPI-3'!$D$48:$E$48</c15:sqref>
                  </c15:fullRef>
                </c:ext>
              </c:extLst>
              <c:f>'EPI-3'!$D$48</c:f>
              <c:numCache>
                <c:formatCode>0%</c:formatCode>
                <c:ptCount val="1"/>
                <c:pt idx="0">
                  <c:v>0.89111111111111119</c:v>
                </c:pt>
              </c:numCache>
            </c:numRef>
          </c:val>
          <c:smooth val="0"/>
          <c:extLst>
            <c:ext xmlns:c16="http://schemas.microsoft.com/office/drawing/2014/chart" uri="{C3380CC4-5D6E-409C-BE32-E72D297353CC}">
              <c16:uniqueId val="{00000000-2D27-48D7-BFF3-C89894F01626}"/>
            </c:ext>
          </c:extLst>
        </c:ser>
        <c:ser>
          <c:idx val="1"/>
          <c:order val="1"/>
          <c:tx>
            <c:strRef>
              <c:f>'EPI-3'!$C$49</c:f>
              <c:strCache>
                <c:ptCount val="1"/>
                <c:pt idx="0">
                  <c:v>META PONDERADA</c:v>
                </c:pt>
              </c:strCache>
            </c:strRef>
          </c:tx>
          <c:spPr>
            <a:ln w="34925" cap="rnd">
              <a:solidFill>
                <a:srgbClr val="00B050"/>
              </a:solidFill>
              <a:round/>
            </a:ln>
            <a:effectLst>
              <a:outerShdw blurRad="57150" dist="19050" dir="5400000" algn="ctr" rotWithShape="0">
                <a:srgbClr val="000000">
                  <a:alpha val="63000"/>
                </a:srgbClr>
              </a:outerShdw>
            </a:effectLst>
          </c:spPr>
          <c:marker>
            <c:symbol val="circle"/>
            <c:size val="6"/>
            <c:spPr>
              <a:solidFill>
                <a:srgbClr val="00B050"/>
              </a:solidFill>
              <a:ln w="9525">
                <a:solidFill>
                  <a:srgbClr val="00B050"/>
                </a:solidFill>
                <a:round/>
              </a:ln>
              <a:effectLst>
                <a:outerShdw blurRad="57150" dist="19050" dir="5400000" algn="ctr" rotWithShape="0">
                  <a:srgbClr val="000000">
                    <a:alpha val="63000"/>
                  </a:srgbClr>
                </a:outerShdw>
              </a:effectLst>
            </c:spPr>
          </c:marker>
          <c:cat>
            <c:strRef>
              <c:extLst>
                <c:ext xmlns:c15="http://schemas.microsoft.com/office/drawing/2012/chart" uri="{02D57815-91ED-43cb-92C2-25804820EDAC}">
                  <c15:fullRef>
                    <c15:sqref>'EPI-3'!$D$45:$E$45</c15:sqref>
                  </c15:fullRef>
                </c:ext>
              </c:extLst>
              <c:f>'EPI-3'!$D$45</c:f>
              <c:strCache>
                <c:ptCount val="1"/>
                <c:pt idx="0">
                  <c:v>JUNIO</c:v>
                </c:pt>
              </c:strCache>
            </c:strRef>
          </c:cat>
          <c:val>
            <c:numRef>
              <c:extLst>
                <c:ext xmlns:c15="http://schemas.microsoft.com/office/drawing/2012/chart" uri="{02D57815-91ED-43cb-92C2-25804820EDAC}">
                  <c15:fullRef>
                    <c15:sqref>'EPI-3'!$D$49:$E$49</c15:sqref>
                  </c15:fullRef>
                </c:ext>
              </c:extLst>
              <c:f>'EPI-3'!$D$49</c:f>
              <c:numCache>
                <c:formatCode>0%</c:formatCode>
                <c:ptCount val="1"/>
                <c:pt idx="0">
                  <c:v>0.9</c:v>
                </c:pt>
              </c:numCache>
            </c:numRef>
          </c:val>
          <c:smooth val="0"/>
          <c:extLst>
            <c:ext xmlns:c16="http://schemas.microsoft.com/office/drawing/2014/chart" uri="{C3380CC4-5D6E-409C-BE32-E72D297353CC}">
              <c16:uniqueId val="{00000001-2D27-48D7-BFF3-C89894F01626}"/>
            </c:ext>
          </c:extLst>
        </c:ser>
        <c:dLbls>
          <c:showLegendKey val="0"/>
          <c:showVal val="0"/>
          <c:showCatName val="0"/>
          <c:showSerName val="0"/>
          <c:showPercent val="0"/>
          <c:showBubbleSize val="0"/>
        </c:dLbls>
        <c:marker val="1"/>
        <c:smooth val="0"/>
        <c:axId val="334204880"/>
        <c:axId val="334205440"/>
      </c:lineChart>
      <c:catAx>
        <c:axId val="334204880"/>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4205440"/>
        <c:crosses val="autoZero"/>
        <c:auto val="1"/>
        <c:lblAlgn val="ctr"/>
        <c:lblOffset val="100"/>
        <c:noMultiLvlLbl val="0"/>
      </c:catAx>
      <c:valAx>
        <c:axId val="334205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s-MX"/>
          </a:p>
        </c:txPr>
        <c:crossAx val="334204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trlProps/ctrlProp1.xml><?xml version="1.0" encoding="utf-8"?>
<formControlPr xmlns="http://schemas.microsoft.com/office/spreadsheetml/2009/9/main" objectType="Radio" checked="Checked" firstButton="1" fmlaLink="$E$1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E$17" lockText="1" noThreeD="1"/>
</file>

<file path=xl/ctrlProps/ctrlProp4.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3" Type="http://schemas.openxmlformats.org/officeDocument/2006/relationships/hyperlink" Target="#'MCT-3'!A1"/><Relationship Id="rId18" Type="http://schemas.openxmlformats.org/officeDocument/2006/relationships/hyperlink" Target="#'EPI-1'!A1"/><Relationship Id="rId26" Type="http://schemas.openxmlformats.org/officeDocument/2006/relationships/hyperlink" Target="#'ESG-2'!A1"/><Relationship Id="rId39" Type="http://schemas.openxmlformats.org/officeDocument/2006/relationships/hyperlink" Target="#'INS-5'!A1"/><Relationship Id="rId21" Type="http://schemas.openxmlformats.org/officeDocument/2006/relationships/hyperlink" Target="#'ABS-3'!A1"/><Relationship Id="rId34" Type="http://schemas.openxmlformats.org/officeDocument/2006/relationships/hyperlink" Target="#'ASI-1'!A1"/><Relationship Id="rId42" Type="http://schemas.openxmlformats.org/officeDocument/2006/relationships/hyperlink" Target="#'MFA-7'!A1"/><Relationship Id="rId47" Type="http://schemas.openxmlformats.org/officeDocument/2006/relationships/hyperlink" Target="#'EAA-3'!A1"/><Relationship Id="rId50" Type="http://schemas.openxmlformats.org/officeDocument/2006/relationships/hyperlink" Target="#'ATH-3'!A1"/><Relationship Id="rId55" Type="http://schemas.openxmlformats.org/officeDocument/2006/relationships/hyperlink" Target="#'ABS-2'!A1"/><Relationship Id="rId63" Type="http://schemas.openxmlformats.org/officeDocument/2006/relationships/hyperlink" Target="#'MBU-8'!A1"/><Relationship Id="rId7" Type="http://schemas.openxmlformats.org/officeDocument/2006/relationships/hyperlink" Target="#'MIU-1'!A1"/><Relationship Id="rId2" Type="http://schemas.openxmlformats.org/officeDocument/2006/relationships/hyperlink" Target="#'ESG-1'!A1"/><Relationship Id="rId16" Type="http://schemas.openxmlformats.org/officeDocument/2006/relationships/hyperlink" Target="#'SAC-1'!A1"/><Relationship Id="rId29" Type="http://schemas.openxmlformats.org/officeDocument/2006/relationships/hyperlink" Target="#'EAA-1'!A1"/><Relationship Id="rId11" Type="http://schemas.openxmlformats.org/officeDocument/2006/relationships/hyperlink" Target="#'MCT-1'!A1"/><Relationship Id="rId24" Type="http://schemas.openxmlformats.org/officeDocument/2006/relationships/hyperlink" Target="#'AFI-1'!A1"/><Relationship Id="rId32" Type="http://schemas.openxmlformats.org/officeDocument/2006/relationships/hyperlink" Target="#'AFI-3'!A1"/><Relationship Id="rId37" Type="http://schemas.openxmlformats.org/officeDocument/2006/relationships/hyperlink" Target="#'AAA-3'!A1"/><Relationship Id="rId40" Type="http://schemas.openxmlformats.org/officeDocument/2006/relationships/hyperlink" Target="#'INS-4'!A1"/><Relationship Id="rId45" Type="http://schemas.openxmlformats.org/officeDocument/2006/relationships/hyperlink" Target="#'MFA-10'!A1"/><Relationship Id="rId53" Type="http://schemas.openxmlformats.org/officeDocument/2006/relationships/hyperlink" Target="#'AJU-2'!A1"/><Relationship Id="rId58" Type="http://schemas.openxmlformats.org/officeDocument/2006/relationships/hyperlink" Target="#'EPR-1'!A1"/><Relationship Id="rId5" Type="http://schemas.openxmlformats.org/officeDocument/2006/relationships/hyperlink" Target="#'ABS-1'!A1"/><Relationship Id="rId61" Type="http://schemas.openxmlformats.org/officeDocument/2006/relationships/hyperlink" Target="#'AFI-4'!A1"/><Relationship Id="rId19" Type="http://schemas.openxmlformats.org/officeDocument/2006/relationships/hyperlink" Target="#'EPI-2'!A1"/><Relationship Id="rId14" Type="http://schemas.openxmlformats.org/officeDocument/2006/relationships/hyperlink" Target="#'MFA-11'!A1"/><Relationship Id="rId22" Type="http://schemas.openxmlformats.org/officeDocument/2006/relationships/hyperlink" Target="#'ABS-4'!A1"/><Relationship Id="rId27" Type="http://schemas.openxmlformats.org/officeDocument/2006/relationships/hyperlink" Target="#' ATH-2'!A1"/><Relationship Id="rId30" Type="http://schemas.openxmlformats.org/officeDocument/2006/relationships/hyperlink" Target="#'AAA-2'!A1"/><Relationship Id="rId35" Type="http://schemas.openxmlformats.org/officeDocument/2006/relationships/hyperlink" Target="#'INS-2'!A1"/><Relationship Id="rId43" Type="http://schemas.openxmlformats.org/officeDocument/2006/relationships/hyperlink" Target="#'MFA-8'!A1"/><Relationship Id="rId48" Type="http://schemas.openxmlformats.org/officeDocument/2006/relationships/hyperlink" Target="#'MAR-3'!A1"/><Relationship Id="rId56" Type="http://schemas.openxmlformats.org/officeDocument/2006/relationships/hyperlink" Target="#'ABS-5'!A1"/><Relationship Id="rId64" Type="http://schemas.openxmlformats.org/officeDocument/2006/relationships/hyperlink" Target="#ACTUALIZACIONES!A1"/><Relationship Id="rId8" Type="http://schemas.openxmlformats.org/officeDocument/2006/relationships/hyperlink" Target="#'MIU-2'!A1"/><Relationship Id="rId51" Type="http://schemas.openxmlformats.org/officeDocument/2006/relationships/hyperlink" Target="#'MCT-4'!A1"/><Relationship Id="rId3" Type="http://schemas.openxmlformats.org/officeDocument/2006/relationships/image" Target="../media/image2.png"/><Relationship Id="rId12" Type="http://schemas.openxmlformats.org/officeDocument/2006/relationships/hyperlink" Target="#'MCT-2'!A1"/><Relationship Id="rId17" Type="http://schemas.openxmlformats.org/officeDocument/2006/relationships/hyperlink" Target="#'ADO-1'!A1"/><Relationship Id="rId25" Type="http://schemas.openxmlformats.org/officeDocument/2006/relationships/hyperlink" Target="#'AFI-2'!A1"/><Relationship Id="rId33" Type="http://schemas.openxmlformats.org/officeDocument/2006/relationships/hyperlink" Target="#'MAR-2'!A1"/><Relationship Id="rId38" Type="http://schemas.openxmlformats.org/officeDocument/2006/relationships/hyperlink" Target="#'AAA-4'!A1"/><Relationship Id="rId46" Type="http://schemas.openxmlformats.org/officeDocument/2006/relationships/hyperlink" Target="#'ECO-2'!A1"/><Relationship Id="rId59" Type="http://schemas.openxmlformats.org/officeDocument/2006/relationships/hyperlink" Target="#'SCI-6'!A1"/><Relationship Id="rId20" Type="http://schemas.openxmlformats.org/officeDocument/2006/relationships/hyperlink" Target="#'ECO-1'!A1"/><Relationship Id="rId41" Type="http://schemas.openxmlformats.org/officeDocument/2006/relationships/hyperlink" Target="#'EAA-2'!A1"/><Relationship Id="rId54" Type="http://schemas.openxmlformats.org/officeDocument/2006/relationships/hyperlink" Target="#'EPI-3'!A1"/><Relationship Id="rId62" Type="http://schemas.openxmlformats.org/officeDocument/2006/relationships/hyperlink" Target="#'MBU-7'!A1"/><Relationship Id="rId1" Type="http://schemas.openxmlformats.org/officeDocument/2006/relationships/image" Target="../media/image1.png"/><Relationship Id="rId6" Type="http://schemas.openxmlformats.org/officeDocument/2006/relationships/hyperlink" Target="#'AAA-1'!A1"/><Relationship Id="rId15" Type="http://schemas.openxmlformats.org/officeDocument/2006/relationships/hyperlink" Target="#'MAR-1'!A1"/><Relationship Id="rId23" Type="http://schemas.openxmlformats.org/officeDocument/2006/relationships/hyperlink" Target="#'SCI-3'!A1"/><Relationship Id="rId28" Type="http://schemas.openxmlformats.org/officeDocument/2006/relationships/hyperlink" Target="#'EPR-2'!A1"/><Relationship Id="rId36" Type="http://schemas.openxmlformats.org/officeDocument/2006/relationships/hyperlink" Target="#'INS-1'!A1"/><Relationship Id="rId49" Type="http://schemas.openxmlformats.org/officeDocument/2006/relationships/hyperlink" Target="#' ATH-1'!A1"/><Relationship Id="rId57" Type="http://schemas.openxmlformats.org/officeDocument/2006/relationships/hyperlink" Target="#'SCD-1'!A1"/><Relationship Id="rId10" Type="http://schemas.openxmlformats.org/officeDocument/2006/relationships/hyperlink" Target="#'MIU-4'!A1"/><Relationship Id="rId31" Type="http://schemas.openxmlformats.org/officeDocument/2006/relationships/hyperlink" Target="#'MFA-6'!A1"/><Relationship Id="rId44" Type="http://schemas.openxmlformats.org/officeDocument/2006/relationships/hyperlink" Target="#'MFA-9'!A1"/><Relationship Id="rId52" Type="http://schemas.openxmlformats.org/officeDocument/2006/relationships/hyperlink" Target="#'AJU-1'!A1"/><Relationship Id="rId60" Type="http://schemas.openxmlformats.org/officeDocument/2006/relationships/hyperlink" Target="#'AAA-5'!A1"/><Relationship Id="rId4" Type="http://schemas.openxmlformats.org/officeDocument/2006/relationships/hyperlink" Target="#'MFA-2'!A1"/><Relationship Id="rId9" Type="http://schemas.openxmlformats.org/officeDocument/2006/relationships/hyperlink" Target="#'MIU-3'!A1"/></Relationships>
</file>

<file path=xl/drawings/_rels/drawing10.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1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12.xml"/><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13.xml"/><Relationship Id="rId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14.xml"/><Relationship Id="rId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15.xml"/><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16.xml"/><Relationship Id="rId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17.xml"/><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18.xml"/><Relationship Id="rId4"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19.xml"/><Relationship Id="rId4" Type="http://schemas.openxmlformats.org/officeDocument/2006/relationships/image" Target="../media/image3.png"/></Relationships>
</file>

<file path=xl/drawings/_rels/drawing19.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20.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21.xml"/><Relationship Id="rId4" Type="http://schemas.openxmlformats.org/officeDocument/2006/relationships/image" Target="../media/image3.png"/></Relationships>
</file>

<file path=xl/drawings/_rels/drawing21.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22.xml"/><Relationship Id="rId4" Type="http://schemas.openxmlformats.org/officeDocument/2006/relationships/image" Target="../media/image3.png"/></Relationships>
</file>

<file path=xl/drawings/_rels/drawing22.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23.xml"/><Relationship Id="rId4"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24.xml"/><Relationship Id="rId4" Type="http://schemas.openxmlformats.org/officeDocument/2006/relationships/image" Target="../media/image3.png"/></Relationships>
</file>

<file path=xl/drawings/_rels/drawing24.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25.xml"/><Relationship Id="rId4" Type="http://schemas.openxmlformats.org/officeDocument/2006/relationships/image" Target="../media/image3.png"/></Relationships>
</file>

<file path=xl/drawings/_rels/drawing25.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26.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27.xml"/><Relationship Id="rId4" Type="http://schemas.openxmlformats.org/officeDocument/2006/relationships/image" Target="../media/image3.png"/></Relationships>
</file>

<file path=xl/drawings/_rels/drawing27.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28.xml"/><Relationship Id="rId4" Type="http://schemas.openxmlformats.org/officeDocument/2006/relationships/image" Target="../media/image3.png"/></Relationships>
</file>

<file path=xl/drawings/_rels/drawing28.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29.xml"/><Relationship Id="rId4" Type="http://schemas.openxmlformats.org/officeDocument/2006/relationships/image" Target="../media/image3.png"/></Relationships>
</file>

<file path=xl/drawings/_rels/drawing29.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30.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2.xml"/><Relationship Id="rId5" Type="http://schemas.openxmlformats.org/officeDocument/2006/relationships/chart" Target="../charts/chart3.xml"/><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31.xml"/><Relationship Id="rId4" Type="http://schemas.openxmlformats.org/officeDocument/2006/relationships/image" Target="../media/image3.png"/></Relationships>
</file>

<file path=xl/drawings/_rels/drawing31.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32.xml"/><Relationship Id="rId4" Type="http://schemas.openxmlformats.org/officeDocument/2006/relationships/image" Target="../media/image3.png"/></Relationships>
</file>

<file path=xl/drawings/_rels/drawing32.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33.xml"/><Relationship Id="rId4" Type="http://schemas.openxmlformats.org/officeDocument/2006/relationships/image" Target="../media/image3.png"/></Relationships>
</file>

<file path=xl/drawings/_rels/drawing33.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34.xml"/><Relationship Id="rId4" Type="http://schemas.openxmlformats.org/officeDocument/2006/relationships/image" Target="../media/image3.png"/></Relationships>
</file>

<file path=xl/drawings/_rels/drawing34.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35.xml"/><Relationship Id="rId4" Type="http://schemas.openxmlformats.org/officeDocument/2006/relationships/image" Target="../media/image3.png"/></Relationships>
</file>

<file path=xl/drawings/_rels/drawing35.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36.xml"/><Relationship Id="rId4" Type="http://schemas.openxmlformats.org/officeDocument/2006/relationships/image" Target="../media/image3.png"/></Relationships>
</file>

<file path=xl/drawings/_rels/drawing36.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37.xml"/><Relationship Id="rId4" Type="http://schemas.openxmlformats.org/officeDocument/2006/relationships/image" Target="../media/image3.png"/></Relationships>
</file>

<file path=xl/drawings/_rels/drawing37.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38.xml"/><Relationship Id="rId4" Type="http://schemas.openxmlformats.org/officeDocument/2006/relationships/image" Target="../media/image3.png"/></Relationships>
</file>

<file path=xl/drawings/_rels/drawing38.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39.xml"/><Relationship Id="rId4" Type="http://schemas.openxmlformats.org/officeDocument/2006/relationships/image" Target="../media/image3.png"/></Relationships>
</file>

<file path=xl/drawings/_rels/drawing39.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40.xm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4.xml"/><Relationship Id="rId5" Type="http://schemas.openxmlformats.org/officeDocument/2006/relationships/chart" Target="../charts/chart5.xml"/><Relationship Id="rId4" Type="http://schemas.openxmlformats.org/officeDocument/2006/relationships/image" Target="../media/image3.png"/></Relationships>
</file>

<file path=xl/drawings/_rels/drawing40.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41.xml"/><Relationship Id="rId4" Type="http://schemas.openxmlformats.org/officeDocument/2006/relationships/image" Target="../media/image3.png"/></Relationships>
</file>

<file path=xl/drawings/_rels/drawing41.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42.xml"/><Relationship Id="rId4" Type="http://schemas.openxmlformats.org/officeDocument/2006/relationships/image" Target="../media/image3.png"/></Relationships>
</file>

<file path=xl/drawings/_rels/drawing42.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43.xml"/><Relationship Id="rId4" Type="http://schemas.openxmlformats.org/officeDocument/2006/relationships/image" Target="../media/image3.png"/></Relationships>
</file>

<file path=xl/drawings/_rels/drawing43.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44.xml"/><Relationship Id="rId4" Type="http://schemas.openxmlformats.org/officeDocument/2006/relationships/image" Target="../media/image3.png"/></Relationships>
</file>

<file path=xl/drawings/_rels/drawing44.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45.xml"/><Relationship Id="rId4" Type="http://schemas.openxmlformats.org/officeDocument/2006/relationships/image" Target="../media/image3.png"/></Relationships>
</file>

<file path=xl/drawings/_rels/drawing45.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46.xml"/><Relationship Id="rId4" Type="http://schemas.openxmlformats.org/officeDocument/2006/relationships/image" Target="../media/image3.png"/></Relationships>
</file>

<file path=xl/drawings/_rels/drawing46.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47.xml"/><Relationship Id="rId4" Type="http://schemas.openxmlformats.org/officeDocument/2006/relationships/image" Target="../media/image3.png"/></Relationships>
</file>

<file path=xl/drawings/_rels/drawing47.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48.xml"/><Relationship Id="rId4" Type="http://schemas.openxmlformats.org/officeDocument/2006/relationships/image" Target="../media/image3.png"/></Relationships>
</file>

<file path=xl/drawings/_rels/drawing48.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49.xml"/><Relationship Id="rId4" Type="http://schemas.openxmlformats.org/officeDocument/2006/relationships/image" Target="../media/image3.png"/></Relationships>
</file>

<file path=xl/drawings/_rels/drawing49.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50.xm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6.xml"/><Relationship Id="rId4" Type="http://schemas.openxmlformats.org/officeDocument/2006/relationships/image" Target="../media/image3.png"/></Relationships>
</file>

<file path=xl/drawings/_rels/drawing50.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51.xml"/><Relationship Id="rId4" Type="http://schemas.openxmlformats.org/officeDocument/2006/relationships/image" Target="../media/image3.png"/></Relationships>
</file>

<file path=xl/drawings/_rels/drawing51.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52.xml"/><Relationship Id="rId4" Type="http://schemas.openxmlformats.org/officeDocument/2006/relationships/image" Target="../media/image3.png"/></Relationships>
</file>

<file path=xl/drawings/_rels/drawing52.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53.xml"/><Relationship Id="rId4" Type="http://schemas.openxmlformats.org/officeDocument/2006/relationships/image" Target="../media/image3.png"/></Relationships>
</file>

<file path=xl/drawings/_rels/drawing53.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54.xml"/><Relationship Id="rId4" Type="http://schemas.openxmlformats.org/officeDocument/2006/relationships/image" Target="../media/image3.png"/></Relationships>
</file>

<file path=xl/drawings/_rels/drawing54.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55.xml"/><Relationship Id="rId4" Type="http://schemas.openxmlformats.org/officeDocument/2006/relationships/image" Target="../media/image3.png"/></Relationships>
</file>

<file path=xl/drawings/_rels/drawing55.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56.xml"/><Relationship Id="rId4" Type="http://schemas.openxmlformats.org/officeDocument/2006/relationships/image" Target="../media/image3.png"/></Relationships>
</file>

<file path=xl/drawings/_rels/drawing56.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57.xml"/><Relationship Id="rId4" Type="http://schemas.openxmlformats.org/officeDocument/2006/relationships/image" Target="../media/image3.png"/></Relationships>
</file>

<file path=xl/drawings/_rels/drawing57.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58.xml"/><Relationship Id="rId4" Type="http://schemas.openxmlformats.org/officeDocument/2006/relationships/image" Target="../media/image3.png"/></Relationships>
</file>

<file path=xl/drawings/_rels/drawing58.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59.xml"/><Relationship Id="rId4" Type="http://schemas.openxmlformats.org/officeDocument/2006/relationships/image" Target="../media/image3.png"/></Relationships>
</file>

<file path=xl/drawings/_rels/drawing59.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60.xm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7.xml"/><Relationship Id="rId4" Type="http://schemas.openxmlformats.org/officeDocument/2006/relationships/image" Target="../media/image3.png"/></Relationships>
</file>

<file path=xl/drawings/_rels/drawing60.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61.xml"/><Relationship Id="rId4" Type="http://schemas.openxmlformats.org/officeDocument/2006/relationships/image" Target="../media/image3.png"/></Relationships>
</file>

<file path=xl/drawings/_rels/drawing61.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62.xml"/><Relationship Id="rId4" Type="http://schemas.openxmlformats.org/officeDocument/2006/relationships/image" Target="../media/image3.png"/></Relationships>
</file>

<file path=xl/drawings/_rels/drawing6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ATRIZ DE INDICADORES'!A1"/></Relationships>
</file>

<file path=xl/drawings/_rels/drawing7.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8.xml"/><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9.xml"/><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hyperlink" Target="#'MATRIZ DE INDICADORES'!A1"/><Relationship Id="rId2" Type="http://schemas.openxmlformats.org/officeDocument/2006/relationships/image" Target="../media/image1.png"/><Relationship Id="rId1" Type="http://schemas.openxmlformats.org/officeDocument/2006/relationships/chart" Target="../charts/chart10.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1192327</xdr:colOff>
      <xdr:row>1</xdr:row>
      <xdr:rowOff>62932</xdr:rowOff>
    </xdr:from>
    <xdr:to>
      <xdr:col>2</xdr:col>
      <xdr:colOff>248110</xdr:colOff>
      <xdr:row>4</xdr:row>
      <xdr:rowOff>139432</xdr:rowOff>
    </xdr:to>
    <xdr:pic>
      <xdr:nvPicPr>
        <xdr:cNvPr id="2" name="Imagen 1" descr="https://www.ucundinamarca.edu.co/images/iconos/escudo-ucundinamarca.png">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1439977" y="253432"/>
          <a:ext cx="484533" cy="648000"/>
        </a:xfrm>
        <a:prstGeom prst="rect">
          <a:avLst/>
        </a:prstGeom>
        <a:noFill/>
        <a:ln>
          <a:noFill/>
        </a:ln>
        <a:extLst>
          <a:ext uri="{53640926-AAD7-44D8-BBD7-CCE9431645EC}">
            <a14:shadowObscured xmlns:a14="http://schemas.microsoft.com/office/drawing/2010/main"/>
          </a:ext>
        </a:extLst>
      </xdr:spPr>
    </xdr:pic>
    <xdr:clientData/>
  </xdr:twoCellAnchor>
  <xdr:oneCellAnchor>
    <xdr:from>
      <xdr:col>15</xdr:col>
      <xdr:colOff>23813</xdr:colOff>
      <xdr:row>56</xdr:row>
      <xdr:rowOff>236959</xdr:rowOff>
    </xdr:from>
    <xdr:ext cx="440373" cy="440373"/>
    <xdr:pic>
      <xdr:nvPicPr>
        <xdr:cNvPr id="3" name="Imagen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13422534"/>
          <a:ext cx="440373" cy="440373"/>
        </a:xfrm>
        <a:prstGeom prst="rect">
          <a:avLst/>
        </a:prstGeom>
      </xdr:spPr>
    </xdr:pic>
    <xdr:clientData/>
  </xdr:oneCellAnchor>
  <xdr:oneCellAnchor>
    <xdr:from>
      <xdr:col>15</xdr:col>
      <xdr:colOff>38907</xdr:colOff>
      <xdr:row>12</xdr:row>
      <xdr:rowOff>236959</xdr:rowOff>
    </xdr:from>
    <xdr:ext cx="440373" cy="440373"/>
    <xdr:pic>
      <xdr:nvPicPr>
        <xdr:cNvPr id="4" name="Imagen 3">
          <a:hlinkClick xmlns:r="http://schemas.openxmlformats.org/officeDocument/2006/relationships" r:id="rId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22107" y="2799184"/>
          <a:ext cx="440373" cy="440373"/>
        </a:xfrm>
        <a:prstGeom prst="rect">
          <a:avLst/>
        </a:prstGeom>
      </xdr:spPr>
    </xdr:pic>
    <xdr:clientData/>
  </xdr:oneCellAnchor>
  <xdr:oneCellAnchor>
    <xdr:from>
      <xdr:col>15</xdr:col>
      <xdr:colOff>23813</xdr:colOff>
      <xdr:row>19</xdr:row>
      <xdr:rowOff>236959</xdr:rowOff>
    </xdr:from>
    <xdr:ext cx="440373" cy="440373"/>
    <xdr:pic>
      <xdr:nvPicPr>
        <xdr:cNvPr id="5" name="Imagen 4">
          <a:hlinkClick xmlns:r="http://schemas.openxmlformats.org/officeDocument/2006/relationships" r:id="rId5"/>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7039059"/>
          <a:ext cx="440373" cy="440373"/>
        </a:xfrm>
        <a:prstGeom prst="rect">
          <a:avLst/>
        </a:prstGeom>
      </xdr:spPr>
    </xdr:pic>
    <xdr:clientData/>
  </xdr:oneCellAnchor>
  <xdr:oneCellAnchor>
    <xdr:from>
      <xdr:col>15</xdr:col>
      <xdr:colOff>23813</xdr:colOff>
      <xdr:row>22</xdr:row>
      <xdr:rowOff>236959</xdr:rowOff>
    </xdr:from>
    <xdr:ext cx="440373" cy="440373"/>
    <xdr:pic>
      <xdr:nvPicPr>
        <xdr:cNvPr id="6" name="Imagen 5">
          <a:hlinkClick xmlns:r="http://schemas.openxmlformats.org/officeDocument/2006/relationships" r:id="rId6"/>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20925259"/>
          <a:ext cx="440373" cy="440373"/>
        </a:xfrm>
        <a:prstGeom prst="rect">
          <a:avLst/>
        </a:prstGeom>
      </xdr:spPr>
    </xdr:pic>
    <xdr:clientData/>
  </xdr:oneCellAnchor>
  <xdr:oneCellAnchor>
    <xdr:from>
      <xdr:col>15</xdr:col>
      <xdr:colOff>23813</xdr:colOff>
      <xdr:row>27</xdr:row>
      <xdr:rowOff>236959</xdr:rowOff>
    </xdr:from>
    <xdr:ext cx="440373" cy="440373"/>
    <xdr:pic>
      <xdr:nvPicPr>
        <xdr:cNvPr id="7" name="Imagen 6">
          <a:hlinkClick xmlns:r="http://schemas.openxmlformats.org/officeDocument/2006/relationships" r:id="rId7"/>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43632859"/>
          <a:ext cx="440373" cy="440373"/>
        </a:xfrm>
        <a:prstGeom prst="rect">
          <a:avLst/>
        </a:prstGeom>
      </xdr:spPr>
    </xdr:pic>
    <xdr:clientData/>
  </xdr:oneCellAnchor>
  <xdr:oneCellAnchor>
    <xdr:from>
      <xdr:col>15</xdr:col>
      <xdr:colOff>23813</xdr:colOff>
      <xdr:row>28</xdr:row>
      <xdr:rowOff>236959</xdr:rowOff>
    </xdr:from>
    <xdr:ext cx="440373" cy="440373"/>
    <xdr:pic>
      <xdr:nvPicPr>
        <xdr:cNvPr id="8" name="Imagen 7">
          <a:hlinkClick xmlns:r="http://schemas.openxmlformats.org/officeDocument/2006/relationships" r:id="rId8"/>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44280559"/>
          <a:ext cx="440373" cy="440373"/>
        </a:xfrm>
        <a:prstGeom prst="rect">
          <a:avLst/>
        </a:prstGeom>
      </xdr:spPr>
    </xdr:pic>
    <xdr:clientData/>
  </xdr:oneCellAnchor>
  <xdr:oneCellAnchor>
    <xdr:from>
      <xdr:col>15</xdr:col>
      <xdr:colOff>23813</xdr:colOff>
      <xdr:row>29</xdr:row>
      <xdr:rowOff>236959</xdr:rowOff>
    </xdr:from>
    <xdr:ext cx="440373" cy="440373"/>
    <xdr:pic>
      <xdr:nvPicPr>
        <xdr:cNvPr id="9" name="Imagen 8">
          <a:hlinkClick xmlns:r="http://schemas.openxmlformats.org/officeDocument/2006/relationships" r:id="rId9"/>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44766334"/>
          <a:ext cx="440373" cy="440373"/>
        </a:xfrm>
        <a:prstGeom prst="rect">
          <a:avLst/>
        </a:prstGeom>
      </xdr:spPr>
    </xdr:pic>
    <xdr:clientData/>
  </xdr:oneCellAnchor>
  <xdr:oneCellAnchor>
    <xdr:from>
      <xdr:col>15</xdr:col>
      <xdr:colOff>23813</xdr:colOff>
      <xdr:row>30</xdr:row>
      <xdr:rowOff>236959</xdr:rowOff>
    </xdr:from>
    <xdr:ext cx="440373" cy="440373"/>
    <xdr:pic>
      <xdr:nvPicPr>
        <xdr:cNvPr id="10" name="Imagen 9">
          <a:hlinkClick xmlns:r="http://schemas.openxmlformats.org/officeDocument/2006/relationships" r:id="rId10"/>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45414034"/>
          <a:ext cx="440373" cy="440373"/>
        </a:xfrm>
        <a:prstGeom prst="rect">
          <a:avLst/>
        </a:prstGeom>
      </xdr:spPr>
    </xdr:pic>
    <xdr:clientData/>
  </xdr:oneCellAnchor>
  <xdr:oneCellAnchor>
    <xdr:from>
      <xdr:col>15</xdr:col>
      <xdr:colOff>23813</xdr:colOff>
      <xdr:row>31</xdr:row>
      <xdr:rowOff>236959</xdr:rowOff>
    </xdr:from>
    <xdr:ext cx="440373" cy="440373"/>
    <xdr:pic>
      <xdr:nvPicPr>
        <xdr:cNvPr id="11" name="Imagen 10">
          <a:hlinkClick xmlns:r="http://schemas.openxmlformats.org/officeDocument/2006/relationships" r:id="rId1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45899809"/>
          <a:ext cx="440373" cy="440373"/>
        </a:xfrm>
        <a:prstGeom prst="rect">
          <a:avLst/>
        </a:prstGeom>
      </xdr:spPr>
    </xdr:pic>
    <xdr:clientData/>
  </xdr:oneCellAnchor>
  <xdr:oneCellAnchor>
    <xdr:from>
      <xdr:col>15</xdr:col>
      <xdr:colOff>23813</xdr:colOff>
      <xdr:row>32</xdr:row>
      <xdr:rowOff>236959</xdr:rowOff>
    </xdr:from>
    <xdr:ext cx="440373" cy="440373"/>
    <xdr:pic>
      <xdr:nvPicPr>
        <xdr:cNvPr id="12" name="Imagen 11">
          <a:hlinkClick xmlns:r="http://schemas.openxmlformats.org/officeDocument/2006/relationships" r:id="rId12"/>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48652534"/>
          <a:ext cx="440373" cy="440373"/>
        </a:xfrm>
        <a:prstGeom prst="rect">
          <a:avLst/>
        </a:prstGeom>
      </xdr:spPr>
    </xdr:pic>
    <xdr:clientData/>
  </xdr:oneCellAnchor>
  <xdr:oneCellAnchor>
    <xdr:from>
      <xdr:col>15</xdr:col>
      <xdr:colOff>23813</xdr:colOff>
      <xdr:row>33</xdr:row>
      <xdr:rowOff>236959</xdr:rowOff>
    </xdr:from>
    <xdr:ext cx="440373" cy="440373"/>
    <xdr:pic>
      <xdr:nvPicPr>
        <xdr:cNvPr id="13" name="Imagen 12">
          <a:hlinkClick xmlns:r="http://schemas.openxmlformats.org/officeDocument/2006/relationships" r:id="rId13"/>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52538734"/>
          <a:ext cx="440373" cy="440373"/>
        </a:xfrm>
        <a:prstGeom prst="rect">
          <a:avLst/>
        </a:prstGeom>
      </xdr:spPr>
    </xdr:pic>
    <xdr:clientData/>
  </xdr:oneCellAnchor>
  <xdr:oneCellAnchor>
    <xdr:from>
      <xdr:col>15</xdr:col>
      <xdr:colOff>23813</xdr:colOff>
      <xdr:row>35</xdr:row>
      <xdr:rowOff>236959</xdr:rowOff>
    </xdr:from>
    <xdr:ext cx="440373" cy="440373"/>
    <xdr:pic>
      <xdr:nvPicPr>
        <xdr:cNvPr id="14" name="Imagen 13">
          <a:hlinkClick xmlns:r="http://schemas.openxmlformats.org/officeDocument/2006/relationships" r:id="rId14"/>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58368034"/>
          <a:ext cx="440373" cy="440373"/>
        </a:xfrm>
        <a:prstGeom prst="rect">
          <a:avLst/>
        </a:prstGeom>
      </xdr:spPr>
    </xdr:pic>
    <xdr:clientData/>
  </xdr:oneCellAnchor>
  <xdr:oneCellAnchor>
    <xdr:from>
      <xdr:col>15</xdr:col>
      <xdr:colOff>23813</xdr:colOff>
      <xdr:row>36</xdr:row>
      <xdr:rowOff>236959</xdr:rowOff>
    </xdr:from>
    <xdr:ext cx="440373" cy="440373"/>
    <xdr:pic>
      <xdr:nvPicPr>
        <xdr:cNvPr id="15" name="Imagen 14">
          <a:hlinkClick xmlns:r="http://schemas.openxmlformats.org/officeDocument/2006/relationships" r:id="rId15"/>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60634984"/>
          <a:ext cx="440373" cy="440373"/>
        </a:xfrm>
        <a:prstGeom prst="rect">
          <a:avLst/>
        </a:prstGeom>
      </xdr:spPr>
    </xdr:pic>
    <xdr:clientData/>
  </xdr:oneCellAnchor>
  <xdr:oneCellAnchor>
    <xdr:from>
      <xdr:col>15</xdr:col>
      <xdr:colOff>23813</xdr:colOff>
      <xdr:row>39</xdr:row>
      <xdr:rowOff>236959</xdr:rowOff>
    </xdr:from>
    <xdr:ext cx="440373" cy="440373"/>
    <xdr:pic>
      <xdr:nvPicPr>
        <xdr:cNvPr id="16" name="Imagen 15">
          <a:hlinkClick xmlns:r="http://schemas.openxmlformats.org/officeDocument/2006/relationships" r:id="rId16"/>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72941284"/>
          <a:ext cx="440373" cy="440373"/>
        </a:xfrm>
        <a:prstGeom prst="rect">
          <a:avLst/>
        </a:prstGeom>
      </xdr:spPr>
    </xdr:pic>
    <xdr:clientData/>
  </xdr:oneCellAnchor>
  <xdr:oneCellAnchor>
    <xdr:from>
      <xdr:col>15</xdr:col>
      <xdr:colOff>23813</xdr:colOff>
      <xdr:row>40</xdr:row>
      <xdr:rowOff>236959</xdr:rowOff>
    </xdr:from>
    <xdr:ext cx="440373" cy="440373"/>
    <xdr:pic>
      <xdr:nvPicPr>
        <xdr:cNvPr id="17" name="Imagen 16">
          <a:hlinkClick xmlns:r="http://schemas.openxmlformats.org/officeDocument/2006/relationships" r:id="rId17"/>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77313259"/>
          <a:ext cx="440373" cy="440373"/>
        </a:xfrm>
        <a:prstGeom prst="rect">
          <a:avLst/>
        </a:prstGeom>
      </xdr:spPr>
    </xdr:pic>
    <xdr:clientData/>
  </xdr:oneCellAnchor>
  <xdr:oneCellAnchor>
    <xdr:from>
      <xdr:col>15</xdr:col>
      <xdr:colOff>23813</xdr:colOff>
      <xdr:row>41</xdr:row>
      <xdr:rowOff>236959</xdr:rowOff>
    </xdr:from>
    <xdr:ext cx="440373" cy="440373"/>
    <xdr:pic>
      <xdr:nvPicPr>
        <xdr:cNvPr id="18" name="Imagen 17">
          <a:hlinkClick xmlns:r="http://schemas.openxmlformats.org/officeDocument/2006/relationships" r:id="rId18"/>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80227909"/>
          <a:ext cx="440373" cy="440373"/>
        </a:xfrm>
        <a:prstGeom prst="rect">
          <a:avLst/>
        </a:prstGeom>
      </xdr:spPr>
    </xdr:pic>
    <xdr:clientData/>
  </xdr:oneCellAnchor>
  <xdr:oneCellAnchor>
    <xdr:from>
      <xdr:col>15</xdr:col>
      <xdr:colOff>23813</xdr:colOff>
      <xdr:row>42</xdr:row>
      <xdr:rowOff>236959</xdr:rowOff>
    </xdr:from>
    <xdr:ext cx="440373" cy="440373"/>
    <xdr:pic>
      <xdr:nvPicPr>
        <xdr:cNvPr id="19" name="Imagen 18">
          <a:hlinkClick xmlns:r="http://schemas.openxmlformats.org/officeDocument/2006/relationships" r:id="rId19"/>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82171009"/>
          <a:ext cx="440373" cy="440373"/>
        </a:xfrm>
        <a:prstGeom prst="rect">
          <a:avLst/>
        </a:prstGeom>
      </xdr:spPr>
    </xdr:pic>
    <xdr:clientData/>
  </xdr:oneCellAnchor>
  <xdr:oneCellAnchor>
    <xdr:from>
      <xdr:col>15</xdr:col>
      <xdr:colOff>47625</xdr:colOff>
      <xdr:row>43</xdr:row>
      <xdr:rowOff>70275</xdr:rowOff>
    </xdr:from>
    <xdr:ext cx="440373" cy="440373"/>
    <xdr:pic>
      <xdr:nvPicPr>
        <xdr:cNvPr id="20" name="Imagen 19">
          <a:hlinkClick xmlns:r="http://schemas.openxmlformats.org/officeDocument/2006/relationships" r:id="rId20"/>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169063" y="66673838"/>
          <a:ext cx="440373" cy="440373"/>
        </a:xfrm>
        <a:prstGeom prst="rect">
          <a:avLst/>
        </a:prstGeom>
      </xdr:spPr>
    </xdr:pic>
    <xdr:clientData/>
  </xdr:oneCellAnchor>
  <xdr:oneCellAnchor>
    <xdr:from>
      <xdr:col>15</xdr:col>
      <xdr:colOff>23813</xdr:colOff>
      <xdr:row>45</xdr:row>
      <xdr:rowOff>236959</xdr:rowOff>
    </xdr:from>
    <xdr:ext cx="440373" cy="440373"/>
    <xdr:pic>
      <xdr:nvPicPr>
        <xdr:cNvPr id="21" name="Imagen 20">
          <a:hlinkClick xmlns:r="http://schemas.openxmlformats.org/officeDocument/2006/relationships" r:id="rId21"/>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90753034"/>
          <a:ext cx="440373" cy="440373"/>
        </a:xfrm>
        <a:prstGeom prst="rect">
          <a:avLst/>
        </a:prstGeom>
      </xdr:spPr>
    </xdr:pic>
    <xdr:clientData/>
  </xdr:oneCellAnchor>
  <xdr:oneCellAnchor>
    <xdr:from>
      <xdr:col>15</xdr:col>
      <xdr:colOff>23813</xdr:colOff>
      <xdr:row>46</xdr:row>
      <xdr:rowOff>236959</xdr:rowOff>
    </xdr:from>
    <xdr:ext cx="440373" cy="440373"/>
    <xdr:pic>
      <xdr:nvPicPr>
        <xdr:cNvPr id="22" name="Imagen 21">
          <a:hlinkClick xmlns:r="http://schemas.openxmlformats.org/officeDocument/2006/relationships" r:id="rId22"/>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92210359"/>
          <a:ext cx="440373" cy="440373"/>
        </a:xfrm>
        <a:prstGeom prst="rect">
          <a:avLst/>
        </a:prstGeom>
      </xdr:spPr>
    </xdr:pic>
    <xdr:clientData/>
  </xdr:oneCellAnchor>
  <xdr:oneCellAnchor>
    <xdr:from>
      <xdr:col>15</xdr:col>
      <xdr:colOff>23813</xdr:colOff>
      <xdr:row>47</xdr:row>
      <xdr:rowOff>236959</xdr:rowOff>
    </xdr:from>
    <xdr:ext cx="440373" cy="440373"/>
    <xdr:pic>
      <xdr:nvPicPr>
        <xdr:cNvPr id="23" name="Imagen 22">
          <a:hlinkClick xmlns:r="http://schemas.openxmlformats.org/officeDocument/2006/relationships" r:id="rId23"/>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93343834"/>
          <a:ext cx="440373" cy="440373"/>
        </a:xfrm>
        <a:prstGeom prst="rect">
          <a:avLst/>
        </a:prstGeom>
      </xdr:spPr>
    </xdr:pic>
    <xdr:clientData/>
  </xdr:oneCellAnchor>
  <xdr:oneCellAnchor>
    <xdr:from>
      <xdr:col>15</xdr:col>
      <xdr:colOff>23813</xdr:colOff>
      <xdr:row>52</xdr:row>
      <xdr:rowOff>236959</xdr:rowOff>
    </xdr:from>
    <xdr:ext cx="440373" cy="440373"/>
    <xdr:pic>
      <xdr:nvPicPr>
        <xdr:cNvPr id="24" name="Imagen 23">
          <a:hlinkClick xmlns:r="http://schemas.openxmlformats.org/officeDocument/2006/relationships" r:id="rId24"/>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05973984"/>
          <a:ext cx="440373" cy="440373"/>
        </a:xfrm>
        <a:prstGeom prst="rect">
          <a:avLst/>
        </a:prstGeom>
      </xdr:spPr>
    </xdr:pic>
    <xdr:clientData/>
  </xdr:oneCellAnchor>
  <xdr:oneCellAnchor>
    <xdr:from>
      <xdr:col>15</xdr:col>
      <xdr:colOff>23813</xdr:colOff>
      <xdr:row>53</xdr:row>
      <xdr:rowOff>236959</xdr:rowOff>
    </xdr:from>
    <xdr:ext cx="440373" cy="440373"/>
    <xdr:pic>
      <xdr:nvPicPr>
        <xdr:cNvPr id="25" name="Imagen 24">
          <a:hlinkClick xmlns:r="http://schemas.openxmlformats.org/officeDocument/2006/relationships" r:id="rId25"/>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07269384"/>
          <a:ext cx="440373" cy="440373"/>
        </a:xfrm>
        <a:prstGeom prst="rect">
          <a:avLst/>
        </a:prstGeom>
      </xdr:spPr>
    </xdr:pic>
    <xdr:clientData/>
  </xdr:oneCellAnchor>
  <xdr:oneCellAnchor>
    <xdr:from>
      <xdr:col>15</xdr:col>
      <xdr:colOff>23813</xdr:colOff>
      <xdr:row>57</xdr:row>
      <xdr:rowOff>236959</xdr:rowOff>
    </xdr:from>
    <xdr:ext cx="440373" cy="440373"/>
    <xdr:pic>
      <xdr:nvPicPr>
        <xdr:cNvPr id="26" name="Imagen 25">
          <a:hlinkClick xmlns:r="http://schemas.openxmlformats.org/officeDocument/2006/relationships" r:id="rId26"/>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14717934"/>
          <a:ext cx="440373" cy="440373"/>
        </a:xfrm>
        <a:prstGeom prst="rect">
          <a:avLst/>
        </a:prstGeom>
      </xdr:spPr>
    </xdr:pic>
    <xdr:clientData/>
  </xdr:oneCellAnchor>
  <xdr:oneCellAnchor>
    <xdr:from>
      <xdr:col>15</xdr:col>
      <xdr:colOff>23813</xdr:colOff>
      <xdr:row>59</xdr:row>
      <xdr:rowOff>236959</xdr:rowOff>
    </xdr:from>
    <xdr:ext cx="440373" cy="440373"/>
    <xdr:pic>
      <xdr:nvPicPr>
        <xdr:cNvPr id="27" name="Imagen 26">
          <a:hlinkClick xmlns:r="http://schemas.openxmlformats.org/officeDocument/2006/relationships" r:id="rId27"/>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19089909"/>
          <a:ext cx="440373" cy="440373"/>
        </a:xfrm>
        <a:prstGeom prst="rect">
          <a:avLst/>
        </a:prstGeom>
      </xdr:spPr>
    </xdr:pic>
    <xdr:clientData/>
  </xdr:oneCellAnchor>
  <xdr:oneCellAnchor>
    <xdr:from>
      <xdr:col>15</xdr:col>
      <xdr:colOff>23813</xdr:colOff>
      <xdr:row>63</xdr:row>
      <xdr:rowOff>236959</xdr:rowOff>
    </xdr:from>
    <xdr:ext cx="440373" cy="440373"/>
    <xdr:pic>
      <xdr:nvPicPr>
        <xdr:cNvPr id="28" name="Imagen 27">
          <a:hlinkClick xmlns:r="http://schemas.openxmlformats.org/officeDocument/2006/relationships" r:id="rId28"/>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26862309"/>
          <a:ext cx="440373" cy="440373"/>
        </a:xfrm>
        <a:prstGeom prst="rect">
          <a:avLst/>
        </a:prstGeom>
      </xdr:spPr>
    </xdr:pic>
    <xdr:clientData/>
  </xdr:oneCellAnchor>
  <xdr:oneCellAnchor>
    <xdr:from>
      <xdr:col>15</xdr:col>
      <xdr:colOff>23813</xdr:colOff>
      <xdr:row>64</xdr:row>
      <xdr:rowOff>236959</xdr:rowOff>
    </xdr:from>
    <xdr:ext cx="440373" cy="440373"/>
    <xdr:pic>
      <xdr:nvPicPr>
        <xdr:cNvPr id="29" name="Imagen 28">
          <a:hlinkClick xmlns:r="http://schemas.openxmlformats.org/officeDocument/2006/relationships" r:id="rId29"/>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29291184"/>
          <a:ext cx="440373" cy="440373"/>
        </a:xfrm>
        <a:prstGeom prst="rect">
          <a:avLst/>
        </a:prstGeom>
      </xdr:spPr>
    </xdr:pic>
    <xdr:clientData/>
  </xdr:oneCellAnchor>
  <xdr:oneCellAnchor>
    <xdr:from>
      <xdr:col>15</xdr:col>
      <xdr:colOff>23813</xdr:colOff>
      <xdr:row>23</xdr:row>
      <xdr:rowOff>236959</xdr:rowOff>
    </xdr:from>
    <xdr:ext cx="440373" cy="440373"/>
    <xdr:pic>
      <xdr:nvPicPr>
        <xdr:cNvPr id="30" name="Imagen 29">
          <a:hlinkClick xmlns:r="http://schemas.openxmlformats.org/officeDocument/2006/relationships" r:id="rId30"/>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25135309"/>
          <a:ext cx="440373" cy="440373"/>
        </a:xfrm>
        <a:prstGeom prst="rect">
          <a:avLst/>
        </a:prstGeom>
      </xdr:spPr>
    </xdr:pic>
    <xdr:clientData/>
  </xdr:oneCellAnchor>
  <xdr:oneCellAnchor>
    <xdr:from>
      <xdr:col>15</xdr:col>
      <xdr:colOff>23813</xdr:colOff>
      <xdr:row>12</xdr:row>
      <xdr:rowOff>236959</xdr:rowOff>
    </xdr:from>
    <xdr:ext cx="440373" cy="440373"/>
    <xdr:pic>
      <xdr:nvPicPr>
        <xdr:cNvPr id="31" name="Imagen 30">
          <a:hlinkClick xmlns:r="http://schemas.openxmlformats.org/officeDocument/2006/relationships" r:id="rId31"/>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2799184"/>
          <a:ext cx="440373" cy="440373"/>
        </a:xfrm>
        <a:prstGeom prst="rect">
          <a:avLst/>
        </a:prstGeom>
      </xdr:spPr>
    </xdr:pic>
    <xdr:clientData/>
  </xdr:oneCellAnchor>
  <xdr:oneCellAnchor>
    <xdr:from>
      <xdr:col>15</xdr:col>
      <xdr:colOff>23813</xdr:colOff>
      <xdr:row>54</xdr:row>
      <xdr:rowOff>236959</xdr:rowOff>
    </xdr:from>
    <xdr:ext cx="440373" cy="440373"/>
    <xdr:pic>
      <xdr:nvPicPr>
        <xdr:cNvPr id="32" name="Imagen 31">
          <a:hlinkClick xmlns:r="http://schemas.openxmlformats.org/officeDocument/2006/relationships" r:id="rId32"/>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09536334"/>
          <a:ext cx="440373" cy="440373"/>
        </a:xfrm>
        <a:prstGeom prst="rect">
          <a:avLst/>
        </a:prstGeom>
      </xdr:spPr>
    </xdr:pic>
    <xdr:clientData/>
  </xdr:oneCellAnchor>
  <xdr:oneCellAnchor>
    <xdr:from>
      <xdr:col>15</xdr:col>
      <xdr:colOff>23813</xdr:colOff>
      <xdr:row>37</xdr:row>
      <xdr:rowOff>236959</xdr:rowOff>
    </xdr:from>
    <xdr:ext cx="440373" cy="440373"/>
    <xdr:pic>
      <xdr:nvPicPr>
        <xdr:cNvPr id="33" name="Imagen 32">
          <a:hlinkClick xmlns:r="http://schemas.openxmlformats.org/officeDocument/2006/relationships" r:id="rId33"/>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65654659"/>
          <a:ext cx="440373" cy="440373"/>
        </a:xfrm>
        <a:prstGeom prst="rect">
          <a:avLst/>
        </a:prstGeom>
      </xdr:spPr>
    </xdr:pic>
    <xdr:clientData/>
  </xdr:oneCellAnchor>
  <xdr:oneCellAnchor>
    <xdr:from>
      <xdr:col>15</xdr:col>
      <xdr:colOff>23813</xdr:colOff>
      <xdr:row>61</xdr:row>
      <xdr:rowOff>236959</xdr:rowOff>
    </xdr:from>
    <xdr:ext cx="440373" cy="440373"/>
    <xdr:pic>
      <xdr:nvPicPr>
        <xdr:cNvPr id="34" name="Imagen 33">
          <a:hlinkClick xmlns:r="http://schemas.openxmlformats.org/officeDocument/2006/relationships" r:id="rId34"/>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24595359"/>
          <a:ext cx="440373" cy="440373"/>
        </a:xfrm>
        <a:prstGeom prst="rect">
          <a:avLst/>
        </a:prstGeom>
      </xdr:spPr>
    </xdr:pic>
    <xdr:clientData/>
  </xdr:oneCellAnchor>
  <xdr:oneCellAnchor>
    <xdr:from>
      <xdr:col>15</xdr:col>
      <xdr:colOff>23813</xdr:colOff>
      <xdr:row>69</xdr:row>
      <xdr:rowOff>236959</xdr:rowOff>
    </xdr:from>
    <xdr:ext cx="440373" cy="440373"/>
    <xdr:pic>
      <xdr:nvPicPr>
        <xdr:cNvPr id="35" name="Imagen 34">
          <a:hlinkClick xmlns:r="http://schemas.openxmlformats.org/officeDocument/2006/relationships" r:id="rId35"/>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46150434"/>
          <a:ext cx="440373" cy="440373"/>
        </a:xfrm>
        <a:prstGeom prst="rect">
          <a:avLst/>
        </a:prstGeom>
      </xdr:spPr>
    </xdr:pic>
    <xdr:clientData/>
  </xdr:oneCellAnchor>
  <xdr:oneCellAnchor>
    <xdr:from>
      <xdr:col>15</xdr:col>
      <xdr:colOff>23813</xdr:colOff>
      <xdr:row>68</xdr:row>
      <xdr:rowOff>236959</xdr:rowOff>
    </xdr:from>
    <xdr:ext cx="440373" cy="440373"/>
    <xdr:pic>
      <xdr:nvPicPr>
        <xdr:cNvPr id="36" name="Imagen 35">
          <a:hlinkClick xmlns:r="http://schemas.openxmlformats.org/officeDocument/2006/relationships" r:id="rId36"/>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43073859"/>
          <a:ext cx="440373" cy="440373"/>
        </a:xfrm>
        <a:prstGeom prst="rect">
          <a:avLst/>
        </a:prstGeom>
      </xdr:spPr>
    </xdr:pic>
    <xdr:clientData/>
  </xdr:oneCellAnchor>
  <xdr:oneCellAnchor>
    <xdr:from>
      <xdr:col>15</xdr:col>
      <xdr:colOff>23813</xdr:colOff>
      <xdr:row>24</xdr:row>
      <xdr:rowOff>236959</xdr:rowOff>
    </xdr:from>
    <xdr:ext cx="440373" cy="440373"/>
    <xdr:pic>
      <xdr:nvPicPr>
        <xdr:cNvPr id="37" name="Imagen 36">
          <a:hlinkClick xmlns:r="http://schemas.openxmlformats.org/officeDocument/2006/relationships" r:id="rId37"/>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29831134"/>
          <a:ext cx="440373" cy="440373"/>
        </a:xfrm>
        <a:prstGeom prst="rect">
          <a:avLst/>
        </a:prstGeom>
      </xdr:spPr>
    </xdr:pic>
    <xdr:clientData/>
  </xdr:oneCellAnchor>
  <xdr:oneCellAnchor>
    <xdr:from>
      <xdr:col>15</xdr:col>
      <xdr:colOff>23813</xdr:colOff>
      <xdr:row>25</xdr:row>
      <xdr:rowOff>236959</xdr:rowOff>
    </xdr:from>
    <xdr:ext cx="440373" cy="440373"/>
    <xdr:pic>
      <xdr:nvPicPr>
        <xdr:cNvPr id="38" name="Imagen 37">
          <a:hlinkClick xmlns:r="http://schemas.openxmlformats.org/officeDocument/2006/relationships" r:id="rId3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35031784"/>
          <a:ext cx="440373" cy="440373"/>
        </a:xfrm>
        <a:prstGeom prst="rect">
          <a:avLst/>
        </a:prstGeom>
      </xdr:spPr>
    </xdr:pic>
    <xdr:clientData/>
  </xdr:oneCellAnchor>
  <xdr:oneCellAnchor>
    <xdr:from>
      <xdr:col>15</xdr:col>
      <xdr:colOff>23813</xdr:colOff>
      <xdr:row>70</xdr:row>
      <xdr:rowOff>236959</xdr:rowOff>
    </xdr:from>
    <xdr:ext cx="440373" cy="440373"/>
    <xdr:pic>
      <xdr:nvPicPr>
        <xdr:cNvPr id="39" name="Imagen 38">
          <a:hlinkClick xmlns:r="http://schemas.openxmlformats.org/officeDocument/2006/relationships" r:id="rId3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46636209"/>
          <a:ext cx="440373" cy="440373"/>
        </a:xfrm>
        <a:prstGeom prst="rect">
          <a:avLst/>
        </a:prstGeom>
      </xdr:spPr>
    </xdr:pic>
    <xdr:clientData/>
  </xdr:oneCellAnchor>
  <xdr:oneCellAnchor>
    <xdr:from>
      <xdr:col>15</xdr:col>
      <xdr:colOff>23813</xdr:colOff>
      <xdr:row>71</xdr:row>
      <xdr:rowOff>236959</xdr:rowOff>
    </xdr:from>
    <xdr:ext cx="440373" cy="440373"/>
    <xdr:pic>
      <xdr:nvPicPr>
        <xdr:cNvPr id="40" name="Imagen 39">
          <a:hlinkClick xmlns:r="http://schemas.openxmlformats.org/officeDocument/2006/relationships" r:id="rId40"/>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48093534"/>
          <a:ext cx="440373" cy="440373"/>
        </a:xfrm>
        <a:prstGeom prst="rect">
          <a:avLst/>
        </a:prstGeom>
      </xdr:spPr>
    </xdr:pic>
    <xdr:clientData/>
  </xdr:oneCellAnchor>
  <xdr:oneCellAnchor>
    <xdr:from>
      <xdr:col>15</xdr:col>
      <xdr:colOff>23813</xdr:colOff>
      <xdr:row>65</xdr:row>
      <xdr:rowOff>236959</xdr:rowOff>
    </xdr:from>
    <xdr:ext cx="440373" cy="440373"/>
    <xdr:pic>
      <xdr:nvPicPr>
        <xdr:cNvPr id="41" name="Imagen 40">
          <a:hlinkClick xmlns:r="http://schemas.openxmlformats.org/officeDocument/2006/relationships" r:id="rId41"/>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31558134"/>
          <a:ext cx="440373" cy="440373"/>
        </a:xfrm>
        <a:prstGeom prst="rect">
          <a:avLst/>
        </a:prstGeom>
      </xdr:spPr>
    </xdr:pic>
    <xdr:clientData/>
  </xdr:oneCellAnchor>
  <xdr:oneCellAnchor>
    <xdr:from>
      <xdr:col>15</xdr:col>
      <xdr:colOff>38907</xdr:colOff>
      <xdr:row>13</xdr:row>
      <xdr:rowOff>236959</xdr:rowOff>
    </xdr:from>
    <xdr:ext cx="440373" cy="440373"/>
    <xdr:pic>
      <xdr:nvPicPr>
        <xdr:cNvPr id="42" name="Imagen 41">
          <a:hlinkClick xmlns:r="http://schemas.openxmlformats.org/officeDocument/2006/relationships" r:id="rId4"/>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22107" y="6523459"/>
          <a:ext cx="440373" cy="440373"/>
        </a:xfrm>
        <a:prstGeom prst="rect">
          <a:avLst/>
        </a:prstGeom>
      </xdr:spPr>
    </xdr:pic>
    <xdr:clientData/>
  </xdr:oneCellAnchor>
  <xdr:oneCellAnchor>
    <xdr:from>
      <xdr:col>15</xdr:col>
      <xdr:colOff>23813</xdr:colOff>
      <xdr:row>13</xdr:row>
      <xdr:rowOff>236959</xdr:rowOff>
    </xdr:from>
    <xdr:ext cx="440373" cy="440373"/>
    <xdr:pic>
      <xdr:nvPicPr>
        <xdr:cNvPr id="43" name="Imagen 42">
          <a:hlinkClick xmlns:r="http://schemas.openxmlformats.org/officeDocument/2006/relationships" r:id="rId42"/>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6523459"/>
          <a:ext cx="440373" cy="440373"/>
        </a:xfrm>
        <a:prstGeom prst="rect">
          <a:avLst/>
        </a:prstGeom>
      </xdr:spPr>
    </xdr:pic>
    <xdr:clientData/>
  </xdr:oneCellAnchor>
  <xdr:oneCellAnchor>
    <xdr:from>
      <xdr:col>15</xdr:col>
      <xdr:colOff>38907</xdr:colOff>
      <xdr:row>14</xdr:row>
      <xdr:rowOff>236959</xdr:rowOff>
    </xdr:from>
    <xdr:ext cx="440373" cy="440373"/>
    <xdr:pic>
      <xdr:nvPicPr>
        <xdr:cNvPr id="44" name="Imagen 43">
          <a:hlinkClick xmlns:r="http://schemas.openxmlformats.org/officeDocument/2006/relationships" r:id="rId4"/>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22107" y="8790409"/>
          <a:ext cx="440373" cy="440373"/>
        </a:xfrm>
        <a:prstGeom prst="rect">
          <a:avLst/>
        </a:prstGeom>
      </xdr:spPr>
    </xdr:pic>
    <xdr:clientData/>
  </xdr:oneCellAnchor>
  <xdr:oneCellAnchor>
    <xdr:from>
      <xdr:col>15</xdr:col>
      <xdr:colOff>23813</xdr:colOff>
      <xdr:row>14</xdr:row>
      <xdr:rowOff>236959</xdr:rowOff>
    </xdr:from>
    <xdr:ext cx="440373" cy="440373"/>
    <xdr:pic>
      <xdr:nvPicPr>
        <xdr:cNvPr id="45" name="Imagen 44">
          <a:hlinkClick xmlns:r="http://schemas.openxmlformats.org/officeDocument/2006/relationships" r:id="rId43"/>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8790409"/>
          <a:ext cx="440373" cy="440373"/>
        </a:xfrm>
        <a:prstGeom prst="rect">
          <a:avLst/>
        </a:prstGeom>
      </xdr:spPr>
    </xdr:pic>
    <xdr:clientData/>
  </xdr:oneCellAnchor>
  <xdr:oneCellAnchor>
    <xdr:from>
      <xdr:col>15</xdr:col>
      <xdr:colOff>38907</xdr:colOff>
      <xdr:row>15</xdr:row>
      <xdr:rowOff>236959</xdr:rowOff>
    </xdr:from>
    <xdr:ext cx="440373" cy="440373"/>
    <xdr:pic>
      <xdr:nvPicPr>
        <xdr:cNvPr id="46" name="Imagen 45">
          <a:hlinkClick xmlns:r="http://schemas.openxmlformats.org/officeDocument/2006/relationships" r:id="rId4"/>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22107" y="11057359"/>
          <a:ext cx="440373" cy="440373"/>
        </a:xfrm>
        <a:prstGeom prst="rect">
          <a:avLst/>
        </a:prstGeom>
      </xdr:spPr>
    </xdr:pic>
    <xdr:clientData/>
  </xdr:oneCellAnchor>
  <xdr:oneCellAnchor>
    <xdr:from>
      <xdr:col>15</xdr:col>
      <xdr:colOff>23813</xdr:colOff>
      <xdr:row>15</xdr:row>
      <xdr:rowOff>236959</xdr:rowOff>
    </xdr:from>
    <xdr:ext cx="440373" cy="440373"/>
    <xdr:pic>
      <xdr:nvPicPr>
        <xdr:cNvPr id="47" name="Imagen 46">
          <a:hlinkClick xmlns:r="http://schemas.openxmlformats.org/officeDocument/2006/relationships" r:id="rId44"/>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1057359"/>
          <a:ext cx="440373" cy="440373"/>
        </a:xfrm>
        <a:prstGeom prst="rect">
          <a:avLst/>
        </a:prstGeom>
      </xdr:spPr>
    </xdr:pic>
    <xdr:clientData/>
  </xdr:oneCellAnchor>
  <xdr:oneCellAnchor>
    <xdr:from>
      <xdr:col>15</xdr:col>
      <xdr:colOff>35719</xdr:colOff>
      <xdr:row>16</xdr:row>
      <xdr:rowOff>75378</xdr:rowOff>
    </xdr:from>
    <xdr:ext cx="440373" cy="440373"/>
    <xdr:pic>
      <xdr:nvPicPr>
        <xdr:cNvPr id="48" name="Imagen 47">
          <a:hlinkClick xmlns:r="http://schemas.openxmlformats.org/officeDocument/2006/relationships" r:id="rId45"/>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157157" y="8528816"/>
          <a:ext cx="440373" cy="440373"/>
        </a:xfrm>
        <a:prstGeom prst="rect">
          <a:avLst/>
        </a:prstGeom>
      </xdr:spPr>
    </xdr:pic>
    <xdr:clientData/>
  </xdr:oneCellAnchor>
  <xdr:oneCellAnchor>
    <xdr:from>
      <xdr:col>15</xdr:col>
      <xdr:colOff>23813</xdr:colOff>
      <xdr:row>44</xdr:row>
      <xdr:rowOff>178593</xdr:rowOff>
    </xdr:from>
    <xdr:ext cx="440373" cy="440373"/>
    <xdr:pic>
      <xdr:nvPicPr>
        <xdr:cNvPr id="49" name="Imagen 48">
          <a:hlinkClick xmlns:r="http://schemas.openxmlformats.org/officeDocument/2006/relationships" r:id="rId46"/>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87294243"/>
          <a:ext cx="440373" cy="440373"/>
        </a:xfrm>
        <a:prstGeom prst="rect">
          <a:avLst/>
        </a:prstGeom>
      </xdr:spPr>
    </xdr:pic>
    <xdr:clientData/>
  </xdr:oneCellAnchor>
  <xdr:oneCellAnchor>
    <xdr:from>
      <xdr:col>15</xdr:col>
      <xdr:colOff>23813</xdr:colOff>
      <xdr:row>66</xdr:row>
      <xdr:rowOff>236959</xdr:rowOff>
    </xdr:from>
    <xdr:ext cx="440373" cy="440373"/>
    <xdr:pic>
      <xdr:nvPicPr>
        <xdr:cNvPr id="50" name="Imagen 49">
          <a:hlinkClick xmlns:r="http://schemas.openxmlformats.org/officeDocument/2006/relationships" r:id="rId47"/>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35606259"/>
          <a:ext cx="440373" cy="440373"/>
        </a:xfrm>
        <a:prstGeom prst="rect">
          <a:avLst/>
        </a:prstGeom>
      </xdr:spPr>
    </xdr:pic>
    <xdr:clientData/>
  </xdr:oneCellAnchor>
  <xdr:oneCellAnchor>
    <xdr:from>
      <xdr:col>15</xdr:col>
      <xdr:colOff>23813</xdr:colOff>
      <xdr:row>38</xdr:row>
      <xdr:rowOff>214312</xdr:rowOff>
    </xdr:from>
    <xdr:ext cx="440373" cy="440373"/>
    <xdr:pic>
      <xdr:nvPicPr>
        <xdr:cNvPr id="51" name="Imagen 50">
          <a:hlinkClick xmlns:r="http://schemas.openxmlformats.org/officeDocument/2006/relationships" r:id="rId48"/>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69194362"/>
          <a:ext cx="440373" cy="440373"/>
        </a:xfrm>
        <a:prstGeom prst="rect">
          <a:avLst/>
        </a:prstGeom>
      </xdr:spPr>
    </xdr:pic>
    <xdr:clientData/>
  </xdr:oneCellAnchor>
  <xdr:oneCellAnchor>
    <xdr:from>
      <xdr:col>15</xdr:col>
      <xdr:colOff>23813</xdr:colOff>
      <xdr:row>58</xdr:row>
      <xdr:rowOff>214313</xdr:rowOff>
    </xdr:from>
    <xdr:ext cx="440373" cy="440373"/>
    <xdr:pic>
      <xdr:nvPicPr>
        <xdr:cNvPr id="52" name="Imagen 51">
          <a:hlinkClick xmlns:r="http://schemas.openxmlformats.org/officeDocument/2006/relationships" r:id="rId49"/>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16314538"/>
          <a:ext cx="440373" cy="440373"/>
        </a:xfrm>
        <a:prstGeom prst="rect">
          <a:avLst/>
        </a:prstGeom>
      </xdr:spPr>
    </xdr:pic>
    <xdr:clientData/>
  </xdr:oneCellAnchor>
  <xdr:oneCellAnchor>
    <xdr:from>
      <xdr:col>15</xdr:col>
      <xdr:colOff>23813</xdr:colOff>
      <xdr:row>60</xdr:row>
      <xdr:rowOff>297657</xdr:rowOff>
    </xdr:from>
    <xdr:ext cx="440373" cy="440373"/>
    <xdr:pic>
      <xdr:nvPicPr>
        <xdr:cNvPr id="53" name="Imagen 52">
          <a:hlinkClick xmlns:r="http://schemas.openxmlformats.org/officeDocument/2006/relationships" r:id="rId50"/>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22551032"/>
          <a:ext cx="440373" cy="440373"/>
        </a:xfrm>
        <a:prstGeom prst="rect">
          <a:avLst/>
        </a:prstGeom>
      </xdr:spPr>
    </xdr:pic>
    <xdr:clientData/>
  </xdr:oneCellAnchor>
  <xdr:oneCellAnchor>
    <xdr:from>
      <xdr:col>15</xdr:col>
      <xdr:colOff>23813</xdr:colOff>
      <xdr:row>34</xdr:row>
      <xdr:rowOff>231322</xdr:rowOff>
    </xdr:from>
    <xdr:ext cx="440373" cy="440373"/>
    <xdr:pic macro="[0]!Imagen89_Haga_clic_en">
      <xdr:nvPicPr>
        <xdr:cNvPr id="54" name="Imagen 53">
          <a:hlinkClick xmlns:r="http://schemas.openxmlformats.org/officeDocument/2006/relationships" r:id="rId51"/>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55771597"/>
          <a:ext cx="440373" cy="440373"/>
        </a:xfrm>
        <a:prstGeom prst="rect">
          <a:avLst/>
        </a:prstGeom>
      </xdr:spPr>
    </xdr:pic>
    <xdr:clientData/>
  </xdr:oneCellAnchor>
  <xdr:oneCellAnchor>
    <xdr:from>
      <xdr:col>15</xdr:col>
      <xdr:colOff>23813</xdr:colOff>
      <xdr:row>50</xdr:row>
      <xdr:rowOff>244928</xdr:rowOff>
    </xdr:from>
    <xdr:ext cx="440373" cy="440373"/>
    <xdr:pic>
      <xdr:nvPicPr>
        <xdr:cNvPr id="55" name="Imagen 54">
          <a:hlinkClick xmlns:r="http://schemas.openxmlformats.org/officeDocument/2006/relationships" r:id="rId52"/>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99181103"/>
          <a:ext cx="440373" cy="440373"/>
        </a:xfrm>
        <a:prstGeom prst="rect">
          <a:avLst/>
        </a:prstGeom>
      </xdr:spPr>
    </xdr:pic>
    <xdr:clientData/>
  </xdr:oneCellAnchor>
  <xdr:oneCellAnchor>
    <xdr:from>
      <xdr:col>15</xdr:col>
      <xdr:colOff>23813</xdr:colOff>
      <xdr:row>51</xdr:row>
      <xdr:rowOff>258535</xdr:rowOff>
    </xdr:from>
    <xdr:ext cx="440373" cy="440373"/>
    <xdr:pic>
      <xdr:nvPicPr>
        <xdr:cNvPr id="56" name="Imagen 55">
          <a:hlinkClick xmlns:r="http://schemas.openxmlformats.org/officeDocument/2006/relationships" r:id="rId53"/>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01947435"/>
          <a:ext cx="440373" cy="440373"/>
        </a:xfrm>
        <a:prstGeom prst="rect">
          <a:avLst/>
        </a:prstGeom>
      </xdr:spPr>
    </xdr:pic>
    <xdr:clientData/>
  </xdr:oneCellAnchor>
  <xdr:oneCellAnchor>
    <xdr:from>
      <xdr:col>15</xdr:col>
      <xdr:colOff>23813</xdr:colOff>
      <xdr:row>67</xdr:row>
      <xdr:rowOff>236959</xdr:rowOff>
    </xdr:from>
    <xdr:ext cx="440373" cy="440373"/>
    <xdr:pic>
      <xdr:nvPicPr>
        <xdr:cNvPr id="57" name="Imagen 56">
          <a:hlinkClick xmlns:r="http://schemas.openxmlformats.org/officeDocument/2006/relationships" r:id="rId54"/>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40806909"/>
          <a:ext cx="440373" cy="440373"/>
        </a:xfrm>
        <a:prstGeom prst="rect">
          <a:avLst/>
        </a:prstGeom>
      </xdr:spPr>
    </xdr:pic>
    <xdr:clientData/>
  </xdr:oneCellAnchor>
  <xdr:oneCellAnchor>
    <xdr:from>
      <xdr:col>15</xdr:col>
      <xdr:colOff>23813</xdr:colOff>
      <xdr:row>20</xdr:row>
      <xdr:rowOff>236959</xdr:rowOff>
    </xdr:from>
    <xdr:ext cx="440373" cy="440373"/>
    <xdr:pic>
      <xdr:nvPicPr>
        <xdr:cNvPr id="58" name="Imagen 57">
          <a:hlinkClick xmlns:r="http://schemas.openxmlformats.org/officeDocument/2006/relationships" r:id="rId55"/>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8496384"/>
          <a:ext cx="440373" cy="440373"/>
        </a:xfrm>
        <a:prstGeom prst="rect">
          <a:avLst/>
        </a:prstGeom>
      </xdr:spPr>
    </xdr:pic>
    <xdr:clientData/>
  </xdr:oneCellAnchor>
  <xdr:oneCellAnchor>
    <xdr:from>
      <xdr:col>15</xdr:col>
      <xdr:colOff>23813</xdr:colOff>
      <xdr:row>21</xdr:row>
      <xdr:rowOff>236959</xdr:rowOff>
    </xdr:from>
    <xdr:ext cx="440373" cy="440373"/>
    <xdr:pic>
      <xdr:nvPicPr>
        <xdr:cNvPr id="59" name="Imagen 58">
          <a:hlinkClick xmlns:r="http://schemas.openxmlformats.org/officeDocument/2006/relationships" r:id="rId56"/>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20277559"/>
          <a:ext cx="440373" cy="440373"/>
        </a:xfrm>
        <a:prstGeom prst="rect">
          <a:avLst/>
        </a:prstGeom>
      </xdr:spPr>
    </xdr:pic>
    <xdr:clientData/>
  </xdr:oneCellAnchor>
  <xdr:oneCellAnchor>
    <xdr:from>
      <xdr:col>15</xdr:col>
      <xdr:colOff>23813</xdr:colOff>
      <xdr:row>49</xdr:row>
      <xdr:rowOff>236959</xdr:rowOff>
    </xdr:from>
    <xdr:ext cx="440373" cy="440373"/>
    <xdr:pic>
      <xdr:nvPicPr>
        <xdr:cNvPr id="60" name="Imagen 59">
          <a:hlinkClick xmlns:r="http://schemas.openxmlformats.org/officeDocument/2006/relationships" r:id="rId57"/>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97068109"/>
          <a:ext cx="440373" cy="440373"/>
        </a:xfrm>
        <a:prstGeom prst="rect">
          <a:avLst/>
        </a:prstGeom>
      </xdr:spPr>
    </xdr:pic>
    <xdr:clientData/>
  </xdr:oneCellAnchor>
  <xdr:oneCellAnchor>
    <xdr:from>
      <xdr:col>15</xdr:col>
      <xdr:colOff>23813</xdr:colOff>
      <xdr:row>62</xdr:row>
      <xdr:rowOff>236959</xdr:rowOff>
    </xdr:from>
    <xdr:ext cx="440373" cy="440373"/>
    <xdr:pic>
      <xdr:nvPicPr>
        <xdr:cNvPr id="61" name="Imagen 60">
          <a:hlinkClick xmlns:r="http://schemas.openxmlformats.org/officeDocument/2006/relationships" r:id="rId58"/>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25081134"/>
          <a:ext cx="440373" cy="440373"/>
        </a:xfrm>
        <a:prstGeom prst="rect">
          <a:avLst/>
        </a:prstGeom>
      </xdr:spPr>
    </xdr:pic>
    <xdr:clientData/>
  </xdr:oneCellAnchor>
  <xdr:oneCellAnchor>
    <xdr:from>
      <xdr:col>15</xdr:col>
      <xdr:colOff>23813</xdr:colOff>
      <xdr:row>48</xdr:row>
      <xdr:rowOff>236959</xdr:rowOff>
    </xdr:from>
    <xdr:ext cx="440373" cy="440373"/>
    <xdr:pic>
      <xdr:nvPicPr>
        <xdr:cNvPr id="62" name="Imagen 61">
          <a:hlinkClick xmlns:r="http://schemas.openxmlformats.org/officeDocument/2006/relationships" r:id="rId59"/>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95772709"/>
          <a:ext cx="440373" cy="440373"/>
        </a:xfrm>
        <a:prstGeom prst="rect">
          <a:avLst/>
        </a:prstGeom>
      </xdr:spPr>
    </xdr:pic>
    <xdr:clientData/>
  </xdr:oneCellAnchor>
  <xdr:oneCellAnchor>
    <xdr:from>
      <xdr:col>15</xdr:col>
      <xdr:colOff>23813</xdr:colOff>
      <xdr:row>26</xdr:row>
      <xdr:rowOff>232834</xdr:rowOff>
    </xdr:from>
    <xdr:ext cx="440373" cy="440373"/>
    <xdr:pic>
      <xdr:nvPicPr>
        <xdr:cNvPr id="63" name="Imagen 62">
          <a:hlinkClick xmlns:r="http://schemas.openxmlformats.org/officeDocument/2006/relationships" r:id="rId60"/>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40228309"/>
          <a:ext cx="440373" cy="440373"/>
        </a:xfrm>
        <a:prstGeom prst="rect">
          <a:avLst/>
        </a:prstGeom>
      </xdr:spPr>
    </xdr:pic>
    <xdr:clientData/>
  </xdr:oneCellAnchor>
  <xdr:oneCellAnchor>
    <xdr:from>
      <xdr:col>15</xdr:col>
      <xdr:colOff>23813</xdr:colOff>
      <xdr:row>55</xdr:row>
      <xdr:rowOff>236959</xdr:rowOff>
    </xdr:from>
    <xdr:ext cx="440373" cy="440373"/>
    <xdr:pic>
      <xdr:nvPicPr>
        <xdr:cNvPr id="64" name="Imagen 63">
          <a:hlinkClick xmlns:r="http://schemas.openxmlformats.org/officeDocument/2006/relationships" r:id="rId61"/>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07013" y="111479434"/>
          <a:ext cx="440373" cy="440373"/>
        </a:xfrm>
        <a:prstGeom prst="rect">
          <a:avLst/>
        </a:prstGeom>
      </xdr:spPr>
    </xdr:pic>
    <xdr:clientData/>
  </xdr:oneCellAnchor>
  <xdr:oneCellAnchor>
    <xdr:from>
      <xdr:col>15</xdr:col>
      <xdr:colOff>35019</xdr:colOff>
      <xdr:row>17</xdr:row>
      <xdr:rowOff>56029</xdr:rowOff>
    </xdr:from>
    <xdr:ext cx="440373" cy="440373"/>
    <xdr:pic>
      <xdr:nvPicPr>
        <xdr:cNvPr id="65" name="Imagen 64">
          <a:hlinkClick xmlns:r="http://schemas.openxmlformats.org/officeDocument/2006/relationships" r:id="rId62" tooltip="MBU - 7"/>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73813" y="11564470"/>
          <a:ext cx="440373" cy="440373"/>
        </a:xfrm>
        <a:prstGeom prst="rect">
          <a:avLst/>
        </a:prstGeom>
      </xdr:spPr>
    </xdr:pic>
    <xdr:clientData/>
  </xdr:oneCellAnchor>
  <xdr:oneCellAnchor>
    <xdr:from>
      <xdr:col>15</xdr:col>
      <xdr:colOff>23813</xdr:colOff>
      <xdr:row>18</xdr:row>
      <xdr:rowOff>98486</xdr:rowOff>
    </xdr:from>
    <xdr:ext cx="440373" cy="440373"/>
    <xdr:pic>
      <xdr:nvPicPr>
        <xdr:cNvPr id="66" name="Imagen 65">
          <a:hlinkClick xmlns:r="http://schemas.openxmlformats.org/officeDocument/2006/relationships" r:id="rId63" tooltip="MBU - 7"/>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62607" y="12940427"/>
          <a:ext cx="440373" cy="440373"/>
        </a:xfrm>
        <a:prstGeom prst="rect">
          <a:avLst/>
        </a:prstGeom>
      </xdr:spPr>
    </xdr:pic>
    <xdr:clientData/>
  </xdr:oneCellAnchor>
  <xdr:twoCellAnchor>
    <xdr:from>
      <xdr:col>1</xdr:col>
      <xdr:colOff>212911</xdr:colOff>
      <xdr:row>74</xdr:row>
      <xdr:rowOff>44823</xdr:rowOff>
    </xdr:from>
    <xdr:to>
      <xdr:col>1</xdr:col>
      <xdr:colOff>1210235</xdr:colOff>
      <xdr:row>77</xdr:row>
      <xdr:rowOff>134470</xdr:rowOff>
    </xdr:to>
    <xdr:sp macro="" textlink="">
      <xdr:nvSpPr>
        <xdr:cNvPr id="68" name="Multidocumento 67">
          <a:hlinkClick xmlns:r="http://schemas.openxmlformats.org/officeDocument/2006/relationships" r:id="rId64"/>
        </xdr:cNvPr>
        <xdr:cNvSpPr/>
      </xdr:nvSpPr>
      <xdr:spPr>
        <a:xfrm>
          <a:off x="336176" y="124228411"/>
          <a:ext cx="997324" cy="661147"/>
        </a:xfrm>
        <a:prstGeom prst="flowChartMultidocument">
          <a:avLst/>
        </a:prstGeom>
        <a:solidFill>
          <a:srgbClr val="D5CA3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52</xdr:row>
      <xdr:rowOff>142874</xdr:rowOff>
    </xdr:to>
    <xdr:graphicFrame macro="">
      <xdr:nvGraphicFramePr>
        <xdr:cNvPr id="2" name="3 Gráfico">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236993" name="Option Button 1" hidden="1">
          <a:extLst>
            <a:ext uri="{63B3BB69-23CF-44E3-9099-C40C66FF867C}">
              <a14:compatExt xmlns:a14="http://schemas.microsoft.com/office/drawing/2010/main" spid="_x0000_s1236993"/>
            </a:ext>
            <a:ext uri="{FF2B5EF4-FFF2-40B4-BE49-F238E27FC236}">
              <a16:creationId xmlns:a16="http://schemas.microsoft.com/office/drawing/2014/main" id="{00000000-0008-0000-0900-000001E0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236994" name="Option Button 2" hidden="1">
          <a:extLst>
            <a:ext uri="{63B3BB69-23CF-44E3-9099-C40C66FF867C}">
              <a14:compatExt xmlns:a14="http://schemas.microsoft.com/office/drawing/2010/main" spid="_x0000_s1236994"/>
            </a:ext>
            <a:ext uri="{FF2B5EF4-FFF2-40B4-BE49-F238E27FC236}">
              <a16:creationId xmlns:a16="http://schemas.microsoft.com/office/drawing/2014/main" id="{00000000-0008-0000-0900-000002E0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9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9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9525</xdr:colOff>
      <xdr:row>24</xdr:row>
      <xdr:rowOff>71437</xdr:rowOff>
    </xdr:from>
    <xdr:to>
      <xdr:col>8</xdr:col>
      <xdr:colOff>781049</xdr:colOff>
      <xdr:row>58</xdr:row>
      <xdr:rowOff>142874</xdr:rowOff>
    </xdr:to>
    <xdr:graphicFrame macro="">
      <xdr:nvGraphicFramePr>
        <xdr:cNvPr id="2" name="3 Gráfico">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466725</xdr:colOff>
      <xdr:row>16</xdr:row>
      <xdr:rowOff>276225</xdr:rowOff>
    </xdr:to>
    <xdr:sp macro="" textlink="">
      <xdr:nvSpPr>
        <xdr:cNvPr id="345089" name="Option Button 1" hidden="1">
          <a:extLst>
            <a:ext uri="{63B3BB69-23CF-44E3-9099-C40C66FF867C}">
              <a14:compatExt xmlns:a14="http://schemas.microsoft.com/office/drawing/2010/main" spid="_x0000_s345089"/>
            </a:ext>
            <a:ext uri="{FF2B5EF4-FFF2-40B4-BE49-F238E27FC236}">
              <a16:creationId xmlns:a16="http://schemas.microsoft.com/office/drawing/2014/main" id="{00000000-0008-0000-0A00-0000014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285750</xdr:colOff>
      <xdr:row>16</xdr:row>
      <xdr:rowOff>419100</xdr:rowOff>
    </xdr:to>
    <xdr:sp macro="" textlink="">
      <xdr:nvSpPr>
        <xdr:cNvPr id="345090" name="Option Button 2" hidden="1">
          <a:extLst>
            <a:ext uri="{63B3BB69-23CF-44E3-9099-C40C66FF867C}">
              <a14:compatExt xmlns:a14="http://schemas.microsoft.com/office/drawing/2010/main" spid="_x0000_s345090"/>
            </a:ext>
            <a:ext uri="{FF2B5EF4-FFF2-40B4-BE49-F238E27FC236}">
              <a16:creationId xmlns:a16="http://schemas.microsoft.com/office/drawing/2014/main" id="{00000000-0008-0000-0A00-0000024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A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A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9525</xdr:colOff>
      <xdr:row>24</xdr:row>
      <xdr:rowOff>71437</xdr:rowOff>
    </xdr:from>
    <xdr:to>
      <xdr:col>8</xdr:col>
      <xdr:colOff>781049</xdr:colOff>
      <xdr:row>58</xdr:row>
      <xdr:rowOff>142874</xdr:rowOff>
    </xdr:to>
    <xdr:graphicFrame macro="">
      <xdr:nvGraphicFramePr>
        <xdr:cNvPr id="2" name="3 Gráfico">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466725</xdr:colOff>
      <xdr:row>16</xdr:row>
      <xdr:rowOff>276225</xdr:rowOff>
    </xdr:to>
    <xdr:sp macro="" textlink="">
      <xdr:nvSpPr>
        <xdr:cNvPr id="848897" name="Option Button 1" hidden="1">
          <a:extLst>
            <a:ext uri="{63B3BB69-23CF-44E3-9099-C40C66FF867C}">
              <a14:compatExt xmlns:a14="http://schemas.microsoft.com/office/drawing/2010/main" spid="_x0000_s848897"/>
            </a:ext>
            <a:ext uri="{FF2B5EF4-FFF2-40B4-BE49-F238E27FC236}">
              <a16:creationId xmlns:a16="http://schemas.microsoft.com/office/drawing/2014/main" id="{00000000-0008-0000-0B00-000001F40C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285750</xdr:colOff>
      <xdr:row>16</xdr:row>
      <xdr:rowOff>419100</xdr:rowOff>
    </xdr:to>
    <xdr:sp macro="" textlink="">
      <xdr:nvSpPr>
        <xdr:cNvPr id="848898" name="Option Button 2" hidden="1">
          <a:extLst>
            <a:ext uri="{63B3BB69-23CF-44E3-9099-C40C66FF867C}">
              <a14:compatExt xmlns:a14="http://schemas.microsoft.com/office/drawing/2010/main" spid="_x0000_s848898"/>
            </a:ext>
            <a:ext uri="{FF2B5EF4-FFF2-40B4-BE49-F238E27FC236}">
              <a16:creationId xmlns:a16="http://schemas.microsoft.com/office/drawing/2014/main" id="{00000000-0008-0000-0B00-000002F40C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B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B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9525</xdr:colOff>
      <xdr:row>24</xdr:row>
      <xdr:rowOff>71437</xdr:rowOff>
    </xdr:from>
    <xdr:to>
      <xdr:col>8</xdr:col>
      <xdr:colOff>781049</xdr:colOff>
      <xdr:row>36</xdr:row>
      <xdr:rowOff>142874</xdr:rowOff>
    </xdr:to>
    <xdr:graphicFrame macro="">
      <xdr:nvGraphicFramePr>
        <xdr:cNvPr id="2" name="3 Gráfico">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466725</xdr:colOff>
      <xdr:row>16</xdr:row>
      <xdr:rowOff>276225</xdr:rowOff>
    </xdr:to>
    <xdr:sp macro="" textlink="">
      <xdr:nvSpPr>
        <xdr:cNvPr id="1355777" name="Option Button 1" hidden="1">
          <a:extLst>
            <a:ext uri="{63B3BB69-23CF-44E3-9099-C40C66FF867C}">
              <a14:compatExt xmlns:a14="http://schemas.microsoft.com/office/drawing/2010/main" spid="_x0000_s1355777"/>
            </a:ext>
            <a:ext uri="{FF2B5EF4-FFF2-40B4-BE49-F238E27FC236}">
              <a16:creationId xmlns:a16="http://schemas.microsoft.com/office/drawing/2014/main" id="{00000000-0008-0000-0C00-000001B014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285750</xdr:colOff>
      <xdr:row>16</xdr:row>
      <xdr:rowOff>419100</xdr:rowOff>
    </xdr:to>
    <xdr:sp macro="" textlink="">
      <xdr:nvSpPr>
        <xdr:cNvPr id="1355778" name="Option Button 2" hidden="1">
          <a:extLst>
            <a:ext uri="{63B3BB69-23CF-44E3-9099-C40C66FF867C}">
              <a14:compatExt xmlns:a14="http://schemas.microsoft.com/office/drawing/2010/main" spid="_x0000_s1355778"/>
            </a:ext>
            <a:ext uri="{FF2B5EF4-FFF2-40B4-BE49-F238E27FC236}">
              <a16:creationId xmlns:a16="http://schemas.microsoft.com/office/drawing/2014/main" id="{00000000-0008-0000-0C00-000002B014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C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C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9525</xdr:colOff>
      <xdr:row>24</xdr:row>
      <xdr:rowOff>71437</xdr:rowOff>
    </xdr:from>
    <xdr:to>
      <xdr:col>8</xdr:col>
      <xdr:colOff>781049</xdr:colOff>
      <xdr:row>35</xdr:row>
      <xdr:rowOff>142874</xdr:rowOff>
    </xdr:to>
    <xdr:graphicFrame macro="">
      <xdr:nvGraphicFramePr>
        <xdr:cNvPr id="2" name="3 Gráfico">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466725</xdr:colOff>
      <xdr:row>16</xdr:row>
      <xdr:rowOff>276225</xdr:rowOff>
    </xdr:to>
    <xdr:sp macro="" textlink="">
      <xdr:nvSpPr>
        <xdr:cNvPr id="1356801" name="Option Button 1" hidden="1">
          <a:extLst>
            <a:ext uri="{63B3BB69-23CF-44E3-9099-C40C66FF867C}">
              <a14:compatExt xmlns:a14="http://schemas.microsoft.com/office/drawing/2010/main" spid="_x0000_s1356801"/>
            </a:ext>
            <a:ext uri="{FF2B5EF4-FFF2-40B4-BE49-F238E27FC236}">
              <a16:creationId xmlns:a16="http://schemas.microsoft.com/office/drawing/2014/main" id="{00000000-0008-0000-0D00-000001B414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285750</xdr:colOff>
      <xdr:row>16</xdr:row>
      <xdr:rowOff>419100</xdr:rowOff>
    </xdr:to>
    <xdr:sp macro="" textlink="">
      <xdr:nvSpPr>
        <xdr:cNvPr id="1356802" name="Option Button 2" hidden="1">
          <a:extLst>
            <a:ext uri="{63B3BB69-23CF-44E3-9099-C40C66FF867C}">
              <a14:compatExt xmlns:a14="http://schemas.microsoft.com/office/drawing/2010/main" spid="_x0000_s1356802"/>
            </a:ext>
            <a:ext uri="{FF2B5EF4-FFF2-40B4-BE49-F238E27FC236}">
              <a16:creationId xmlns:a16="http://schemas.microsoft.com/office/drawing/2014/main" id="{00000000-0008-0000-0D00-000002B414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D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D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37</xdr:row>
      <xdr:rowOff>142874</xdr:rowOff>
    </xdr:to>
    <xdr:graphicFrame macro="">
      <xdr:nvGraphicFramePr>
        <xdr:cNvPr id="2" name="3 Gráfico">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371713" name="Option Button 1" hidden="1">
          <a:extLst>
            <a:ext uri="{63B3BB69-23CF-44E3-9099-C40C66FF867C}">
              <a14:compatExt xmlns:a14="http://schemas.microsoft.com/office/drawing/2010/main" spid="_x0000_s371713"/>
            </a:ext>
            <a:ext uri="{FF2B5EF4-FFF2-40B4-BE49-F238E27FC236}">
              <a16:creationId xmlns:a16="http://schemas.microsoft.com/office/drawing/2014/main" id="{00000000-0008-0000-0E00-000001AC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371714" name="Option Button 2" hidden="1">
          <a:extLst>
            <a:ext uri="{63B3BB69-23CF-44E3-9099-C40C66FF867C}">
              <a14:compatExt xmlns:a14="http://schemas.microsoft.com/office/drawing/2010/main" spid="_x0000_s371714"/>
            </a:ext>
            <a:ext uri="{FF2B5EF4-FFF2-40B4-BE49-F238E27FC236}">
              <a16:creationId xmlns:a16="http://schemas.microsoft.com/office/drawing/2014/main" id="{00000000-0008-0000-0E00-000002AC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E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E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49</xdr:row>
      <xdr:rowOff>142874</xdr:rowOff>
    </xdr:to>
    <xdr:graphicFrame macro="">
      <xdr:nvGraphicFramePr>
        <xdr:cNvPr id="2" name="3 Gráfico">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538625" name="Option Button 1" hidden="1">
          <a:extLst>
            <a:ext uri="{63B3BB69-23CF-44E3-9099-C40C66FF867C}">
              <a14:compatExt xmlns:a14="http://schemas.microsoft.com/office/drawing/2010/main" spid="_x0000_s538625"/>
            </a:ext>
            <a:ext uri="{FF2B5EF4-FFF2-40B4-BE49-F238E27FC236}">
              <a16:creationId xmlns:a16="http://schemas.microsoft.com/office/drawing/2014/main" id="{00000000-0008-0000-0F00-0000013808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538626" name="Option Button 2" hidden="1">
          <a:extLst>
            <a:ext uri="{63B3BB69-23CF-44E3-9099-C40C66FF867C}">
              <a14:compatExt xmlns:a14="http://schemas.microsoft.com/office/drawing/2010/main" spid="_x0000_s538626"/>
            </a:ext>
            <a:ext uri="{FF2B5EF4-FFF2-40B4-BE49-F238E27FC236}">
              <a16:creationId xmlns:a16="http://schemas.microsoft.com/office/drawing/2014/main" id="{00000000-0008-0000-0F00-0000023808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F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F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38</xdr:row>
      <xdr:rowOff>142874</xdr:rowOff>
    </xdr:to>
    <xdr:graphicFrame macro="">
      <xdr:nvGraphicFramePr>
        <xdr:cNvPr id="2" name="3 Gráfico">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942081" name="Option Button 1" hidden="1">
          <a:extLst>
            <a:ext uri="{63B3BB69-23CF-44E3-9099-C40C66FF867C}">
              <a14:compatExt xmlns:a14="http://schemas.microsoft.com/office/drawing/2010/main" spid="_x0000_s942081"/>
            </a:ext>
            <a:ext uri="{FF2B5EF4-FFF2-40B4-BE49-F238E27FC236}">
              <a16:creationId xmlns:a16="http://schemas.microsoft.com/office/drawing/2014/main" id="{00000000-0008-0000-1000-00000160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942082" name="Option Button 2" hidden="1">
          <a:extLst>
            <a:ext uri="{63B3BB69-23CF-44E3-9099-C40C66FF867C}">
              <a14:compatExt xmlns:a14="http://schemas.microsoft.com/office/drawing/2010/main" spid="_x0000_s942082"/>
            </a:ext>
            <a:ext uri="{FF2B5EF4-FFF2-40B4-BE49-F238E27FC236}">
              <a16:creationId xmlns:a16="http://schemas.microsoft.com/office/drawing/2014/main" id="{00000000-0008-0000-1000-00000260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1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0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34</xdr:row>
      <xdr:rowOff>142874</xdr:rowOff>
    </xdr:to>
    <xdr:graphicFrame macro="">
      <xdr:nvGraphicFramePr>
        <xdr:cNvPr id="2" name="3 Gráfico">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990209" name="Option Button 1" hidden="1">
          <a:extLst>
            <a:ext uri="{63B3BB69-23CF-44E3-9099-C40C66FF867C}">
              <a14:compatExt xmlns:a14="http://schemas.microsoft.com/office/drawing/2010/main" spid="_x0000_s990209"/>
            </a:ext>
            <a:ext uri="{FF2B5EF4-FFF2-40B4-BE49-F238E27FC236}">
              <a16:creationId xmlns:a16="http://schemas.microsoft.com/office/drawing/2014/main" id="{00000000-0008-0000-1100-0000011C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990210" name="Option Button 2" hidden="1">
          <a:extLst>
            <a:ext uri="{63B3BB69-23CF-44E3-9099-C40C66FF867C}">
              <a14:compatExt xmlns:a14="http://schemas.microsoft.com/office/drawing/2010/main" spid="_x0000_s990210"/>
            </a:ext>
            <a:ext uri="{FF2B5EF4-FFF2-40B4-BE49-F238E27FC236}">
              <a16:creationId xmlns:a16="http://schemas.microsoft.com/office/drawing/2014/main" id="{00000000-0008-0000-1100-0000021C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11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1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35</xdr:row>
      <xdr:rowOff>142874</xdr:rowOff>
    </xdr:to>
    <xdr:graphicFrame macro="">
      <xdr:nvGraphicFramePr>
        <xdr:cNvPr id="2" name="3 Gráfico">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991233" name="Option Button 1" hidden="1">
          <a:extLst>
            <a:ext uri="{63B3BB69-23CF-44E3-9099-C40C66FF867C}">
              <a14:compatExt xmlns:a14="http://schemas.microsoft.com/office/drawing/2010/main" spid="_x0000_s991233"/>
            </a:ext>
            <a:ext uri="{FF2B5EF4-FFF2-40B4-BE49-F238E27FC236}">
              <a16:creationId xmlns:a16="http://schemas.microsoft.com/office/drawing/2014/main" id="{00000000-0008-0000-1200-00000120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991234" name="Option Button 2" hidden="1">
          <a:extLst>
            <a:ext uri="{63B3BB69-23CF-44E3-9099-C40C66FF867C}">
              <a14:compatExt xmlns:a14="http://schemas.microsoft.com/office/drawing/2010/main" spid="_x0000_s991234"/>
            </a:ext>
            <a:ext uri="{FF2B5EF4-FFF2-40B4-BE49-F238E27FC236}">
              <a16:creationId xmlns:a16="http://schemas.microsoft.com/office/drawing/2014/main" id="{00000000-0008-0000-1200-00000220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12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2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37</xdr:row>
      <xdr:rowOff>142874</xdr:rowOff>
    </xdr:to>
    <xdr:graphicFrame macro="">
      <xdr:nvGraphicFramePr>
        <xdr:cNvPr id="2" name="3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295274</xdr:colOff>
      <xdr:row>16</xdr:row>
      <xdr:rowOff>276225</xdr:rowOff>
    </xdr:to>
    <xdr:sp macro="" textlink="">
      <xdr:nvSpPr>
        <xdr:cNvPr id="375809" name="Option Button 1" hidden="1">
          <a:extLst>
            <a:ext uri="{63B3BB69-23CF-44E3-9099-C40C66FF867C}">
              <a14:compatExt xmlns:a14="http://schemas.microsoft.com/office/drawing/2010/main" spid="_x0000_s375809"/>
            </a:ext>
            <a:ext uri="{FF2B5EF4-FFF2-40B4-BE49-F238E27FC236}">
              <a16:creationId xmlns:a16="http://schemas.microsoft.com/office/drawing/2014/main" id="{00000000-0008-0000-0100-000001BC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76200</xdr:colOff>
      <xdr:row>16</xdr:row>
      <xdr:rowOff>419100</xdr:rowOff>
    </xdr:to>
    <xdr:sp macro="" textlink="">
      <xdr:nvSpPr>
        <xdr:cNvPr id="375810" name="Option Button 2" hidden="1">
          <a:extLst>
            <a:ext uri="{63B3BB69-23CF-44E3-9099-C40C66FF867C}">
              <a14:compatExt xmlns:a14="http://schemas.microsoft.com/office/drawing/2010/main" spid="_x0000_s375810"/>
            </a:ext>
            <a:ext uri="{FF2B5EF4-FFF2-40B4-BE49-F238E27FC236}">
              <a16:creationId xmlns:a16="http://schemas.microsoft.com/office/drawing/2014/main" id="{00000000-0008-0000-0100-000002BC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39</xdr:row>
      <xdr:rowOff>142874</xdr:rowOff>
    </xdr:to>
    <xdr:graphicFrame macro="">
      <xdr:nvGraphicFramePr>
        <xdr:cNvPr id="2" name="3 Gráfico">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992257" name="Option Button 1" hidden="1">
          <a:extLst>
            <a:ext uri="{63B3BB69-23CF-44E3-9099-C40C66FF867C}">
              <a14:compatExt xmlns:a14="http://schemas.microsoft.com/office/drawing/2010/main" spid="_x0000_s992257"/>
            </a:ext>
            <a:ext uri="{FF2B5EF4-FFF2-40B4-BE49-F238E27FC236}">
              <a16:creationId xmlns:a16="http://schemas.microsoft.com/office/drawing/2014/main" id="{00000000-0008-0000-1300-00000124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992258" name="Option Button 2" hidden="1">
          <a:extLst>
            <a:ext uri="{63B3BB69-23CF-44E3-9099-C40C66FF867C}">
              <a14:compatExt xmlns:a14="http://schemas.microsoft.com/office/drawing/2010/main" spid="_x0000_s992258"/>
            </a:ext>
            <a:ext uri="{FF2B5EF4-FFF2-40B4-BE49-F238E27FC236}">
              <a16:creationId xmlns:a16="http://schemas.microsoft.com/office/drawing/2014/main" id="{00000000-0008-0000-1300-00000224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13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3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35</xdr:row>
      <xdr:rowOff>142874</xdr:rowOff>
    </xdr:to>
    <xdr:graphicFrame macro="">
      <xdr:nvGraphicFramePr>
        <xdr:cNvPr id="2" name="3 Gráfico">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993281" name="Option Button 1" hidden="1">
          <a:extLst>
            <a:ext uri="{63B3BB69-23CF-44E3-9099-C40C66FF867C}">
              <a14:compatExt xmlns:a14="http://schemas.microsoft.com/office/drawing/2010/main" spid="_x0000_s993281"/>
            </a:ext>
            <a:ext uri="{FF2B5EF4-FFF2-40B4-BE49-F238E27FC236}">
              <a16:creationId xmlns:a16="http://schemas.microsoft.com/office/drawing/2014/main" id="{00000000-0008-0000-1400-00000128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993282" name="Option Button 2" hidden="1">
          <a:extLst>
            <a:ext uri="{63B3BB69-23CF-44E3-9099-C40C66FF867C}">
              <a14:compatExt xmlns:a14="http://schemas.microsoft.com/office/drawing/2010/main" spid="_x0000_s993282"/>
            </a:ext>
            <a:ext uri="{FF2B5EF4-FFF2-40B4-BE49-F238E27FC236}">
              <a16:creationId xmlns:a16="http://schemas.microsoft.com/office/drawing/2014/main" id="{00000000-0008-0000-1400-00000228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14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4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9525</xdr:colOff>
      <xdr:row>23</xdr:row>
      <xdr:rowOff>42862</xdr:rowOff>
    </xdr:from>
    <xdr:to>
      <xdr:col>8</xdr:col>
      <xdr:colOff>781049</xdr:colOff>
      <xdr:row>34</xdr:row>
      <xdr:rowOff>358589</xdr:rowOff>
    </xdr:to>
    <xdr:graphicFrame macro="">
      <xdr:nvGraphicFramePr>
        <xdr:cNvPr id="2" name="3 Gráfico">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266700</xdr:rowOff>
    </xdr:to>
    <xdr:sp macro="" textlink="">
      <xdr:nvSpPr>
        <xdr:cNvPr id="994305" name="Option Button 1" hidden="1">
          <a:extLst>
            <a:ext uri="{63B3BB69-23CF-44E3-9099-C40C66FF867C}">
              <a14:compatExt xmlns:a14="http://schemas.microsoft.com/office/drawing/2010/main" spid="_x0000_s994305"/>
            </a:ext>
            <a:ext uri="{FF2B5EF4-FFF2-40B4-BE49-F238E27FC236}">
              <a16:creationId xmlns:a16="http://schemas.microsoft.com/office/drawing/2014/main" id="{00000000-0008-0000-1500-0000012C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504825</xdr:colOff>
      <xdr:row>16</xdr:row>
      <xdr:rowOff>409575</xdr:rowOff>
    </xdr:to>
    <xdr:sp macro="" textlink="">
      <xdr:nvSpPr>
        <xdr:cNvPr id="994306" name="Option Button 2" hidden="1">
          <a:extLst>
            <a:ext uri="{63B3BB69-23CF-44E3-9099-C40C66FF867C}">
              <a14:compatExt xmlns:a14="http://schemas.microsoft.com/office/drawing/2010/main" spid="_x0000_s994306"/>
            </a:ext>
            <a:ext uri="{FF2B5EF4-FFF2-40B4-BE49-F238E27FC236}">
              <a16:creationId xmlns:a16="http://schemas.microsoft.com/office/drawing/2014/main" id="{00000000-0008-0000-1500-0000022C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32002</xdr:colOff>
      <xdr:row>8</xdr:row>
      <xdr:rowOff>21431</xdr:rowOff>
    </xdr:to>
    <xdr:pic>
      <xdr:nvPicPr>
        <xdr:cNvPr id="5" name="Imagen 4" descr="https://www.ucundinamarca.edu.co/images/iconos/escudo-ucundinamarca.png">
          <a:extLst>
            <a:ext uri="{FF2B5EF4-FFF2-40B4-BE49-F238E27FC236}">
              <a16:creationId xmlns:a16="http://schemas.microsoft.com/office/drawing/2014/main" id="{00000000-0008-0000-15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14512" y="726281"/>
          <a:ext cx="589215"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313751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5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92147"/>
          <a:ext cx="660060" cy="42803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34</xdr:row>
      <xdr:rowOff>142874</xdr:rowOff>
    </xdr:to>
    <xdr:graphicFrame macro="">
      <xdr:nvGraphicFramePr>
        <xdr:cNvPr id="2" name="3 Gráfico">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995329" name="Option Button 1" hidden="1">
          <a:extLst>
            <a:ext uri="{63B3BB69-23CF-44E3-9099-C40C66FF867C}">
              <a14:compatExt xmlns:a14="http://schemas.microsoft.com/office/drawing/2010/main" spid="_x0000_s995329"/>
            </a:ext>
            <a:ext uri="{FF2B5EF4-FFF2-40B4-BE49-F238E27FC236}">
              <a16:creationId xmlns:a16="http://schemas.microsoft.com/office/drawing/2014/main" id="{00000000-0008-0000-1600-00000130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17</xdr:row>
      <xdr:rowOff>9525</xdr:rowOff>
    </xdr:to>
    <xdr:sp macro="" textlink="">
      <xdr:nvSpPr>
        <xdr:cNvPr id="995330" name="Option Button 2" hidden="1">
          <a:extLst>
            <a:ext uri="{63B3BB69-23CF-44E3-9099-C40C66FF867C}">
              <a14:compatExt xmlns:a14="http://schemas.microsoft.com/office/drawing/2010/main" spid="_x0000_s995330"/>
            </a:ext>
            <a:ext uri="{FF2B5EF4-FFF2-40B4-BE49-F238E27FC236}">
              <a16:creationId xmlns:a16="http://schemas.microsoft.com/office/drawing/2014/main" id="{00000000-0008-0000-1600-00000230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16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6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34</xdr:row>
      <xdr:rowOff>142874</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209550</xdr:colOff>
          <xdr:row>15</xdr:row>
          <xdr:rowOff>161925</xdr:rowOff>
        </xdr:from>
        <xdr:to>
          <xdr:col>6</xdr:col>
          <xdr:colOff>733425</xdr:colOff>
          <xdr:row>16</xdr:row>
          <xdr:rowOff>276225</xdr:rowOff>
        </xdr:to>
        <xdr:sp macro="" textlink="">
          <xdr:nvSpPr>
            <xdr:cNvPr id="64513" name="Option Button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209550</xdr:rowOff>
        </xdr:from>
        <xdr:to>
          <xdr:col>5</xdr:col>
          <xdr:colOff>514350</xdr:colOff>
          <xdr:row>16</xdr:row>
          <xdr:rowOff>419100</xdr:rowOff>
        </xdr:to>
        <xdr:sp macro="" textlink="">
          <xdr:nvSpPr>
            <xdr:cNvPr id="64514" name="Option Button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mc:Choice>
    <mc:Fallback/>
  </mc:AlternateContent>
  <xdr:oneCellAnchor>
    <xdr:from>
      <xdr:col>2</xdr:col>
      <xdr:colOff>1119187</xdr:colOff>
      <xdr:row>4</xdr:row>
      <xdr:rowOff>11906</xdr:rowOff>
    </xdr:from>
    <xdr:ext cx="592717" cy="806823"/>
    <xdr:pic>
      <xdr:nvPicPr>
        <xdr:cNvPr id="5" name="Imagen 4" descr="https://www.ucundinamarca.edu.co/images/iconos/escudo-ucundinamarca.pn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2717" cy="806823"/>
        </a:xfrm>
        <a:prstGeom prst="rect">
          <a:avLst/>
        </a:prstGeom>
        <a:noFill/>
        <a:ln>
          <a:noFill/>
        </a:ln>
        <a:extLst>
          <a:ext uri="{53640926-AAD7-44D8-BBD7-CCE9431645EC}">
            <a14:shadowObscured xmlns:a14="http://schemas.microsoft.com/office/drawing/2010/main"/>
          </a:ext>
        </a:extLst>
      </xdr:spPr>
    </xdr:pic>
    <xdr:clientData/>
  </xdr:oneCellAnchor>
  <xdr:oneCellAnchor>
    <xdr:from>
      <xdr:col>1</xdr:col>
      <xdr:colOff>82316</xdr:colOff>
      <xdr:row>1</xdr:row>
      <xdr:rowOff>58797</xdr:rowOff>
    </xdr:from>
    <xdr:ext cx="660620" cy="450447"/>
    <xdr:pic>
      <xdr:nvPicPr>
        <xdr:cNvPr id="6" name="Imagen 5">
          <a:hlinkClick xmlns:r="http://schemas.openxmlformats.org/officeDocument/2006/relationships" r:id="rId3"/>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620" cy="450447"/>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34</xdr:row>
      <xdr:rowOff>142874</xdr:rowOff>
    </xdr:to>
    <xdr:graphicFrame macro="">
      <xdr:nvGraphicFramePr>
        <xdr:cNvPr id="2" name="3 Gráfico">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514497" name="Option Button 1" hidden="1">
          <a:extLst>
            <a:ext uri="{63B3BB69-23CF-44E3-9099-C40C66FF867C}">
              <a14:compatExt xmlns:a14="http://schemas.microsoft.com/office/drawing/2010/main" spid="_x0000_s1514497"/>
            </a:ext>
            <a:ext uri="{FF2B5EF4-FFF2-40B4-BE49-F238E27FC236}">
              <a16:creationId xmlns:a16="http://schemas.microsoft.com/office/drawing/2014/main" id="{00000000-0008-0000-1700-0000011C17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514498" name="Option Button 2" hidden="1">
          <a:extLst>
            <a:ext uri="{63B3BB69-23CF-44E3-9099-C40C66FF867C}">
              <a14:compatExt xmlns:a14="http://schemas.microsoft.com/office/drawing/2010/main" spid="_x0000_s1514498"/>
            </a:ext>
            <a:ext uri="{FF2B5EF4-FFF2-40B4-BE49-F238E27FC236}">
              <a16:creationId xmlns:a16="http://schemas.microsoft.com/office/drawing/2014/main" id="{00000000-0008-0000-1700-0000021C17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oneCellAnchor>
    <xdr:from>
      <xdr:col>2</xdr:col>
      <xdr:colOff>1119187</xdr:colOff>
      <xdr:row>4</xdr:row>
      <xdr:rowOff>11906</xdr:rowOff>
    </xdr:from>
    <xdr:ext cx="592717" cy="806823"/>
    <xdr:pic>
      <xdr:nvPicPr>
        <xdr:cNvPr id="5" name="Imagen 4" descr="https://www.ucundinamarca.edu.co/images/iconos/escudo-ucundinamarca.png">
          <a:extLst>
            <a:ext uri="{FF2B5EF4-FFF2-40B4-BE49-F238E27FC236}">
              <a16:creationId xmlns:a16="http://schemas.microsoft.com/office/drawing/2014/main" id="{00000000-0008-0000-17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2290762" y="773906"/>
          <a:ext cx="592717" cy="806823"/>
        </a:xfrm>
        <a:prstGeom prst="rect">
          <a:avLst/>
        </a:prstGeom>
        <a:noFill/>
        <a:ln>
          <a:noFill/>
        </a:ln>
        <a:extLst>
          <a:ext uri="{53640926-AAD7-44D8-BBD7-CCE9431645EC}">
            <a14:shadowObscured xmlns:a14="http://schemas.microsoft.com/office/drawing/2010/main"/>
          </a:ext>
        </a:extLst>
      </xdr:spPr>
    </xdr:pic>
    <xdr:clientData/>
  </xdr:oneCellAnchor>
  <xdr:oneCellAnchor>
    <xdr:from>
      <xdr:col>1</xdr:col>
      <xdr:colOff>82316</xdr:colOff>
      <xdr:row>1</xdr:row>
      <xdr:rowOff>58797</xdr:rowOff>
    </xdr:from>
    <xdr:ext cx="660620" cy="450447"/>
    <xdr:pic>
      <xdr:nvPicPr>
        <xdr:cNvPr id="6" name="Imagen 5">
          <a:hlinkClick xmlns:r="http://schemas.openxmlformats.org/officeDocument/2006/relationships" r:id="rId3"/>
          <a:extLst>
            <a:ext uri="{FF2B5EF4-FFF2-40B4-BE49-F238E27FC236}">
              <a16:creationId xmlns:a16="http://schemas.microsoft.com/office/drawing/2014/main" id="{00000000-0008-0000-17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844316" y="249297"/>
          <a:ext cx="660620" cy="450447"/>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40</xdr:row>
      <xdr:rowOff>142874</xdr:rowOff>
    </xdr:to>
    <xdr:graphicFrame macro="">
      <xdr:nvGraphicFramePr>
        <xdr:cNvPr id="2" name="3 Gráfico">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389121" name="Option Button 1" hidden="1">
          <a:extLst>
            <a:ext uri="{63B3BB69-23CF-44E3-9099-C40C66FF867C}">
              <a14:compatExt xmlns:a14="http://schemas.microsoft.com/office/drawing/2010/main" spid="_x0000_s389121"/>
            </a:ext>
            <a:ext uri="{FF2B5EF4-FFF2-40B4-BE49-F238E27FC236}">
              <a16:creationId xmlns:a16="http://schemas.microsoft.com/office/drawing/2014/main" id="{00000000-0008-0000-1900-000001F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389122" name="Option Button 2" hidden="1">
          <a:extLst>
            <a:ext uri="{63B3BB69-23CF-44E3-9099-C40C66FF867C}">
              <a14:compatExt xmlns:a14="http://schemas.microsoft.com/office/drawing/2010/main" spid="_x0000_s389122"/>
            </a:ext>
            <a:ext uri="{FF2B5EF4-FFF2-40B4-BE49-F238E27FC236}">
              <a16:creationId xmlns:a16="http://schemas.microsoft.com/office/drawing/2014/main" id="{00000000-0008-0000-1900-000002F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19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9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37</xdr:row>
      <xdr:rowOff>142874</xdr:rowOff>
    </xdr:to>
    <xdr:graphicFrame macro="">
      <xdr:nvGraphicFramePr>
        <xdr:cNvPr id="2" name="3 Gráfico">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708609" name="Option Button 1" hidden="1">
          <a:extLst>
            <a:ext uri="{63B3BB69-23CF-44E3-9099-C40C66FF867C}">
              <a14:compatExt xmlns:a14="http://schemas.microsoft.com/office/drawing/2010/main" spid="_x0000_s708609"/>
            </a:ext>
            <a:ext uri="{FF2B5EF4-FFF2-40B4-BE49-F238E27FC236}">
              <a16:creationId xmlns:a16="http://schemas.microsoft.com/office/drawing/2014/main" id="{00000000-0008-0000-1A00-000001D00A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708610" name="Option Button 2" hidden="1">
          <a:extLst>
            <a:ext uri="{63B3BB69-23CF-44E3-9099-C40C66FF867C}">
              <a14:compatExt xmlns:a14="http://schemas.microsoft.com/office/drawing/2010/main" spid="_x0000_s708610"/>
            </a:ext>
            <a:ext uri="{FF2B5EF4-FFF2-40B4-BE49-F238E27FC236}">
              <a16:creationId xmlns:a16="http://schemas.microsoft.com/office/drawing/2014/main" id="{00000000-0008-0000-1A00-000002D00A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1A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A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37</xdr:row>
      <xdr:rowOff>142874</xdr:rowOff>
    </xdr:to>
    <xdr:graphicFrame macro="">
      <xdr:nvGraphicFramePr>
        <xdr:cNvPr id="2" name="3 Gráfico">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077249" name="Option Button 1" hidden="1">
          <a:extLst>
            <a:ext uri="{63B3BB69-23CF-44E3-9099-C40C66FF867C}">
              <a14:compatExt xmlns:a14="http://schemas.microsoft.com/office/drawing/2010/main" spid="_x0000_s1077249"/>
            </a:ext>
            <a:ext uri="{FF2B5EF4-FFF2-40B4-BE49-F238E27FC236}">
              <a16:creationId xmlns:a16="http://schemas.microsoft.com/office/drawing/2014/main" id="{00000000-0008-0000-1B00-000001701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077250" name="Option Button 2" hidden="1">
          <a:extLst>
            <a:ext uri="{63B3BB69-23CF-44E3-9099-C40C66FF867C}">
              <a14:compatExt xmlns:a14="http://schemas.microsoft.com/office/drawing/2010/main" spid="_x0000_s1077250"/>
            </a:ext>
            <a:ext uri="{FF2B5EF4-FFF2-40B4-BE49-F238E27FC236}">
              <a16:creationId xmlns:a16="http://schemas.microsoft.com/office/drawing/2014/main" id="{00000000-0008-0000-1B00-000002701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1B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B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35</xdr:row>
      <xdr:rowOff>142874</xdr:rowOff>
    </xdr:to>
    <xdr:graphicFrame macro="">
      <xdr:nvGraphicFramePr>
        <xdr:cNvPr id="2" name="3 Gráfico">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266700</xdr:rowOff>
    </xdr:to>
    <xdr:sp macro="" textlink="">
      <xdr:nvSpPr>
        <xdr:cNvPr id="365569" name="Option Button 1" hidden="1">
          <a:extLst>
            <a:ext uri="{63B3BB69-23CF-44E3-9099-C40C66FF867C}">
              <a14:compatExt xmlns:a14="http://schemas.microsoft.com/office/drawing/2010/main" spid="_x0000_s365569"/>
            </a:ext>
            <a:ext uri="{FF2B5EF4-FFF2-40B4-BE49-F238E27FC236}">
              <a16:creationId xmlns:a16="http://schemas.microsoft.com/office/drawing/2014/main" id="{00000000-0008-0000-1C00-0000019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504825</xdr:colOff>
      <xdr:row>16</xdr:row>
      <xdr:rowOff>409575</xdr:rowOff>
    </xdr:to>
    <xdr:sp macro="" textlink="">
      <xdr:nvSpPr>
        <xdr:cNvPr id="365570" name="Option Button 2" hidden="1">
          <a:extLst>
            <a:ext uri="{63B3BB69-23CF-44E3-9099-C40C66FF867C}">
              <a14:compatExt xmlns:a14="http://schemas.microsoft.com/office/drawing/2010/main" spid="_x0000_s365570"/>
            </a:ext>
            <a:ext uri="{FF2B5EF4-FFF2-40B4-BE49-F238E27FC236}">
              <a16:creationId xmlns:a16="http://schemas.microsoft.com/office/drawing/2014/main" id="{00000000-0008-0000-1C00-0000029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32002</xdr:colOff>
      <xdr:row>8</xdr:row>
      <xdr:rowOff>21431</xdr:rowOff>
    </xdr:to>
    <xdr:pic>
      <xdr:nvPicPr>
        <xdr:cNvPr id="5" name="Imagen 4" descr="https://www.ucundinamarca.edu.co/images/iconos/escudo-ucundinamarca.png">
          <a:extLst>
            <a:ext uri="{FF2B5EF4-FFF2-40B4-BE49-F238E27FC236}">
              <a16:creationId xmlns:a16="http://schemas.microsoft.com/office/drawing/2014/main" id="{00000000-0008-0000-1C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14512" y="726281"/>
          <a:ext cx="589215"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313751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C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92147"/>
          <a:ext cx="660060" cy="4280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71</xdr:row>
      <xdr:rowOff>142874</xdr:rowOff>
    </xdr:to>
    <xdr:graphicFrame macro="">
      <xdr:nvGraphicFramePr>
        <xdr:cNvPr id="2" name="3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742950</xdr:colOff>
      <xdr:row>16</xdr:row>
      <xdr:rowOff>276225</xdr:rowOff>
    </xdr:to>
    <xdr:sp macro="" textlink="">
      <xdr:nvSpPr>
        <xdr:cNvPr id="390145" name="Option Button 1" hidden="1">
          <a:extLst>
            <a:ext uri="{63B3BB69-23CF-44E3-9099-C40C66FF867C}">
              <a14:compatExt xmlns:a14="http://schemas.microsoft.com/office/drawing/2010/main" spid="_x0000_s390145"/>
            </a:ext>
            <a:ext uri="{FF2B5EF4-FFF2-40B4-BE49-F238E27FC236}">
              <a16:creationId xmlns:a16="http://schemas.microsoft.com/office/drawing/2014/main" id="{00000000-0008-0000-0200-000001F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390146" name="Option Button 2" hidden="1">
          <a:extLst>
            <a:ext uri="{63B3BB69-23CF-44E3-9099-C40C66FF867C}">
              <a14:compatExt xmlns:a14="http://schemas.microsoft.com/office/drawing/2010/main" spid="_x0000_s390146"/>
            </a:ext>
            <a:ext uri="{FF2B5EF4-FFF2-40B4-BE49-F238E27FC236}">
              <a16:creationId xmlns:a16="http://schemas.microsoft.com/office/drawing/2014/main" id="{00000000-0008-0000-0200-000002F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xdr:from>
      <xdr:col>2</xdr:col>
      <xdr:colOff>9525</xdr:colOff>
      <xdr:row>23</xdr:row>
      <xdr:rowOff>42861</xdr:rowOff>
    </xdr:from>
    <xdr:to>
      <xdr:col>8</xdr:col>
      <xdr:colOff>781049</xdr:colOff>
      <xdr:row>71</xdr:row>
      <xdr:rowOff>142874</xdr:rowOff>
    </xdr:to>
    <xdr:graphicFrame macro="">
      <xdr:nvGraphicFramePr>
        <xdr:cNvPr id="12" name="3 Gráfico">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4</xdr:col>
      <xdr:colOff>209550</xdr:colOff>
      <xdr:row>15</xdr:row>
      <xdr:rowOff>161925</xdr:rowOff>
    </xdr:from>
    <xdr:to>
      <xdr:col>6</xdr:col>
      <xdr:colOff>742950</xdr:colOff>
      <xdr:row>16</xdr:row>
      <xdr:rowOff>276225</xdr:rowOff>
    </xdr:to>
    <xdr:sp macro="" textlink="">
      <xdr:nvSpPr>
        <xdr:cNvPr id="390149" name="Option Button 5" hidden="1">
          <a:extLst>
            <a:ext uri="{63B3BB69-23CF-44E3-9099-C40C66FF867C}">
              <a14:compatExt xmlns:a14="http://schemas.microsoft.com/office/drawing/2010/main" spid="_x0000_s390149"/>
            </a:ext>
            <a:ext uri="{FF2B5EF4-FFF2-40B4-BE49-F238E27FC236}">
              <a16:creationId xmlns:a16="http://schemas.microsoft.com/office/drawing/2014/main" id="{00000000-0008-0000-0200-000005F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390150" name="Option Button 6" hidden="1">
          <a:extLst>
            <a:ext uri="{63B3BB69-23CF-44E3-9099-C40C66FF867C}">
              <a14:compatExt xmlns:a14="http://schemas.microsoft.com/office/drawing/2010/main" spid="_x0000_s390150"/>
            </a:ext>
            <a:ext uri="{FF2B5EF4-FFF2-40B4-BE49-F238E27FC236}">
              <a16:creationId xmlns:a16="http://schemas.microsoft.com/office/drawing/2014/main" id="{00000000-0008-0000-0200-000006F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15" name="Imagen 14" descr="https://www.ucundinamarca.edu.co/images/iconos/escudo-ucundinamarca.png">
          <a:extLst>
            <a:ext uri="{FF2B5EF4-FFF2-40B4-BE49-F238E27FC236}">
              <a16:creationId xmlns:a16="http://schemas.microsoft.com/office/drawing/2014/main" id="{00000000-0008-0000-0200-00000F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16" name="Imagen 15">
          <a:hlinkClick xmlns:r="http://schemas.openxmlformats.org/officeDocument/2006/relationships" r:id="rId3"/>
          <a:extLst>
            <a:ext uri="{FF2B5EF4-FFF2-40B4-BE49-F238E27FC236}">
              <a16:creationId xmlns:a16="http://schemas.microsoft.com/office/drawing/2014/main" id="{00000000-0008-0000-0200-000010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42</xdr:row>
      <xdr:rowOff>0</xdr:rowOff>
    </xdr:to>
    <xdr:graphicFrame macro="">
      <xdr:nvGraphicFramePr>
        <xdr:cNvPr id="2" name="3 Gráfico">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266700</xdr:rowOff>
    </xdr:to>
    <xdr:sp macro="" textlink="">
      <xdr:nvSpPr>
        <xdr:cNvPr id="366593" name="Option Button 1" hidden="1">
          <a:extLst>
            <a:ext uri="{63B3BB69-23CF-44E3-9099-C40C66FF867C}">
              <a14:compatExt xmlns:a14="http://schemas.microsoft.com/office/drawing/2010/main" spid="_x0000_s366593"/>
            </a:ext>
            <a:ext uri="{FF2B5EF4-FFF2-40B4-BE49-F238E27FC236}">
              <a16:creationId xmlns:a16="http://schemas.microsoft.com/office/drawing/2014/main" id="{00000000-0008-0000-1D00-0000019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504825</xdr:colOff>
      <xdr:row>16</xdr:row>
      <xdr:rowOff>409575</xdr:rowOff>
    </xdr:to>
    <xdr:sp macro="" textlink="">
      <xdr:nvSpPr>
        <xdr:cNvPr id="366594" name="Option Button 2" hidden="1">
          <a:extLst>
            <a:ext uri="{63B3BB69-23CF-44E3-9099-C40C66FF867C}">
              <a14:compatExt xmlns:a14="http://schemas.microsoft.com/office/drawing/2010/main" spid="_x0000_s366594"/>
            </a:ext>
            <a:ext uri="{FF2B5EF4-FFF2-40B4-BE49-F238E27FC236}">
              <a16:creationId xmlns:a16="http://schemas.microsoft.com/office/drawing/2014/main" id="{00000000-0008-0000-1D00-0000029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32002</xdr:colOff>
      <xdr:row>8</xdr:row>
      <xdr:rowOff>21431</xdr:rowOff>
    </xdr:to>
    <xdr:pic>
      <xdr:nvPicPr>
        <xdr:cNvPr id="5" name="Imagen 4" descr="https://www.ucundinamarca.edu.co/images/iconos/escudo-ucundinamarca.png">
          <a:extLst>
            <a:ext uri="{FF2B5EF4-FFF2-40B4-BE49-F238E27FC236}">
              <a16:creationId xmlns:a16="http://schemas.microsoft.com/office/drawing/2014/main" id="{00000000-0008-0000-1D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14512" y="726281"/>
          <a:ext cx="589215"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313751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D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92147"/>
          <a:ext cx="660060" cy="42803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41</xdr:row>
      <xdr:rowOff>142874</xdr:rowOff>
    </xdr:to>
    <xdr:graphicFrame macro="">
      <xdr:nvGraphicFramePr>
        <xdr:cNvPr id="2" name="3 Gráfico">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266700</xdr:rowOff>
    </xdr:to>
    <xdr:sp macro="" textlink="">
      <xdr:nvSpPr>
        <xdr:cNvPr id="367617" name="Option Button 1" hidden="1">
          <a:extLst>
            <a:ext uri="{63B3BB69-23CF-44E3-9099-C40C66FF867C}">
              <a14:compatExt xmlns:a14="http://schemas.microsoft.com/office/drawing/2010/main" spid="_x0000_s367617"/>
            </a:ext>
            <a:ext uri="{FF2B5EF4-FFF2-40B4-BE49-F238E27FC236}">
              <a16:creationId xmlns:a16="http://schemas.microsoft.com/office/drawing/2014/main" id="{00000000-0008-0000-1E00-0000019C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504825</xdr:colOff>
      <xdr:row>16</xdr:row>
      <xdr:rowOff>409575</xdr:rowOff>
    </xdr:to>
    <xdr:sp macro="" textlink="">
      <xdr:nvSpPr>
        <xdr:cNvPr id="367618" name="Option Button 2" hidden="1">
          <a:extLst>
            <a:ext uri="{63B3BB69-23CF-44E3-9099-C40C66FF867C}">
              <a14:compatExt xmlns:a14="http://schemas.microsoft.com/office/drawing/2010/main" spid="_x0000_s367618"/>
            </a:ext>
            <a:ext uri="{FF2B5EF4-FFF2-40B4-BE49-F238E27FC236}">
              <a16:creationId xmlns:a16="http://schemas.microsoft.com/office/drawing/2014/main" id="{00000000-0008-0000-1E00-0000029C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32002</xdr:colOff>
      <xdr:row>8</xdr:row>
      <xdr:rowOff>21431</xdr:rowOff>
    </xdr:to>
    <xdr:pic>
      <xdr:nvPicPr>
        <xdr:cNvPr id="5" name="Imagen 4" descr="https://www.ucundinamarca.edu.co/images/iconos/escudo-ucundinamarca.png">
          <a:extLst>
            <a:ext uri="{FF2B5EF4-FFF2-40B4-BE49-F238E27FC236}">
              <a16:creationId xmlns:a16="http://schemas.microsoft.com/office/drawing/2014/main" id="{00000000-0008-0000-1E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14512" y="726281"/>
          <a:ext cx="589215"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313751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E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92147"/>
          <a:ext cx="660060" cy="42803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39</xdr:row>
      <xdr:rowOff>142874</xdr:rowOff>
    </xdr:to>
    <xdr:graphicFrame macro="">
      <xdr:nvGraphicFramePr>
        <xdr:cNvPr id="2" name="3 Gráfico">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266700</xdr:rowOff>
    </xdr:to>
    <xdr:sp macro="" textlink="">
      <xdr:nvSpPr>
        <xdr:cNvPr id="1118209" name="Option Button 1" hidden="1">
          <a:extLst>
            <a:ext uri="{63B3BB69-23CF-44E3-9099-C40C66FF867C}">
              <a14:compatExt xmlns:a14="http://schemas.microsoft.com/office/drawing/2010/main" spid="_x0000_s1118209"/>
            </a:ext>
            <a:ext uri="{FF2B5EF4-FFF2-40B4-BE49-F238E27FC236}">
              <a16:creationId xmlns:a16="http://schemas.microsoft.com/office/drawing/2014/main" id="{00000000-0008-0000-1F00-00000110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504825</xdr:colOff>
      <xdr:row>16</xdr:row>
      <xdr:rowOff>409575</xdr:rowOff>
    </xdr:to>
    <xdr:sp macro="" textlink="">
      <xdr:nvSpPr>
        <xdr:cNvPr id="1118210" name="Option Button 2" hidden="1">
          <a:extLst>
            <a:ext uri="{63B3BB69-23CF-44E3-9099-C40C66FF867C}">
              <a14:compatExt xmlns:a14="http://schemas.microsoft.com/office/drawing/2010/main" spid="_x0000_s1118210"/>
            </a:ext>
            <a:ext uri="{FF2B5EF4-FFF2-40B4-BE49-F238E27FC236}">
              <a16:creationId xmlns:a16="http://schemas.microsoft.com/office/drawing/2014/main" id="{00000000-0008-0000-1F00-00000210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32002</xdr:colOff>
      <xdr:row>8</xdr:row>
      <xdr:rowOff>21431</xdr:rowOff>
    </xdr:to>
    <xdr:pic>
      <xdr:nvPicPr>
        <xdr:cNvPr id="5" name="Imagen 4" descr="https://www.ucundinamarca.edu.co/images/iconos/escudo-ucundinamarca.png">
          <a:extLst>
            <a:ext uri="{FF2B5EF4-FFF2-40B4-BE49-F238E27FC236}">
              <a16:creationId xmlns:a16="http://schemas.microsoft.com/office/drawing/2014/main" id="{00000000-0008-0000-1F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14512" y="726281"/>
          <a:ext cx="589215"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313751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1F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92147"/>
          <a:ext cx="660060" cy="42803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38</xdr:row>
      <xdr:rowOff>142874</xdr:rowOff>
    </xdr:to>
    <xdr:graphicFrame macro="">
      <xdr:nvGraphicFramePr>
        <xdr:cNvPr id="2" name="3 Gráfico">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238017" name="Option Button 1" hidden="1">
          <a:extLst>
            <a:ext uri="{63B3BB69-23CF-44E3-9099-C40C66FF867C}">
              <a14:compatExt xmlns:a14="http://schemas.microsoft.com/office/drawing/2010/main" spid="_x0000_s1238017"/>
            </a:ext>
            <a:ext uri="{FF2B5EF4-FFF2-40B4-BE49-F238E27FC236}">
              <a16:creationId xmlns:a16="http://schemas.microsoft.com/office/drawing/2014/main" id="{00000000-0008-0000-2000-000001E4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238018" name="Option Button 2" hidden="1">
          <a:extLst>
            <a:ext uri="{63B3BB69-23CF-44E3-9099-C40C66FF867C}">
              <a14:compatExt xmlns:a14="http://schemas.microsoft.com/office/drawing/2010/main" spid="_x0000_s1238018"/>
            </a:ext>
            <a:ext uri="{FF2B5EF4-FFF2-40B4-BE49-F238E27FC236}">
              <a16:creationId xmlns:a16="http://schemas.microsoft.com/office/drawing/2014/main" id="{00000000-0008-0000-2000-000002E4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oneCellAnchor>
    <xdr:from>
      <xdr:col>2</xdr:col>
      <xdr:colOff>1119187</xdr:colOff>
      <xdr:row>4</xdr:row>
      <xdr:rowOff>11906</xdr:rowOff>
    </xdr:from>
    <xdr:ext cx="589215" cy="809625"/>
    <xdr:pic>
      <xdr:nvPicPr>
        <xdr:cNvPr id="5" name="Imagen 4" descr="https://www.ucundinamarca.edu.co/images/iconos/escudo-ucundinamarca.png">
          <a:extLst>
            <a:ext uri="{FF2B5EF4-FFF2-40B4-BE49-F238E27FC236}">
              <a16:creationId xmlns:a16="http://schemas.microsoft.com/office/drawing/2014/main" id="{00000000-0008-0000-2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89215" cy="809625"/>
        </a:xfrm>
        <a:prstGeom prst="rect">
          <a:avLst/>
        </a:prstGeom>
        <a:noFill/>
        <a:ln>
          <a:noFill/>
        </a:ln>
        <a:extLst>
          <a:ext uri="{53640926-AAD7-44D8-BBD7-CCE9431645EC}">
            <a14:shadowObscured xmlns:a14="http://schemas.microsoft.com/office/drawing/2010/main"/>
          </a:ext>
        </a:extLst>
      </xdr:spPr>
    </xdr:pic>
    <xdr:clientData/>
  </xdr:oneCellAnchor>
  <xdr:oneCellAnchor>
    <xdr:from>
      <xdr:col>1</xdr:col>
      <xdr:colOff>82316</xdr:colOff>
      <xdr:row>1</xdr:row>
      <xdr:rowOff>58797</xdr:rowOff>
    </xdr:from>
    <xdr:ext cx="664822" cy="451848"/>
    <xdr:pic>
      <xdr:nvPicPr>
        <xdr:cNvPr id="6" name="Imagen 5">
          <a:hlinkClick xmlns:r="http://schemas.openxmlformats.org/officeDocument/2006/relationships" r:id="rId3"/>
          <a:extLst>
            <a:ext uri="{FF2B5EF4-FFF2-40B4-BE49-F238E27FC236}">
              <a16:creationId xmlns:a16="http://schemas.microsoft.com/office/drawing/2014/main" id="{00000000-0008-0000-20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4822" cy="451848"/>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38</xdr:row>
      <xdr:rowOff>142874</xdr:rowOff>
    </xdr:to>
    <xdr:graphicFrame macro="">
      <xdr:nvGraphicFramePr>
        <xdr:cNvPr id="2" name="3 Gráfico">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239041" name="Option Button 1" hidden="1">
          <a:extLst>
            <a:ext uri="{63B3BB69-23CF-44E3-9099-C40C66FF867C}">
              <a14:compatExt xmlns:a14="http://schemas.microsoft.com/office/drawing/2010/main" spid="_x0000_s1239041"/>
            </a:ext>
            <a:ext uri="{FF2B5EF4-FFF2-40B4-BE49-F238E27FC236}">
              <a16:creationId xmlns:a16="http://schemas.microsoft.com/office/drawing/2014/main" id="{00000000-0008-0000-2100-000001E8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239042" name="Option Button 2" hidden="1">
          <a:extLst>
            <a:ext uri="{63B3BB69-23CF-44E3-9099-C40C66FF867C}">
              <a14:compatExt xmlns:a14="http://schemas.microsoft.com/office/drawing/2010/main" spid="_x0000_s1239042"/>
            </a:ext>
            <a:ext uri="{FF2B5EF4-FFF2-40B4-BE49-F238E27FC236}">
              <a16:creationId xmlns:a16="http://schemas.microsoft.com/office/drawing/2014/main" id="{00000000-0008-0000-2100-000002E8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oneCellAnchor>
    <xdr:from>
      <xdr:col>2</xdr:col>
      <xdr:colOff>1119187</xdr:colOff>
      <xdr:row>4</xdr:row>
      <xdr:rowOff>11906</xdr:rowOff>
    </xdr:from>
    <xdr:ext cx="589215" cy="809625"/>
    <xdr:pic>
      <xdr:nvPicPr>
        <xdr:cNvPr id="5" name="Imagen 4" descr="https://www.ucundinamarca.edu.co/images/iconos/escudo-ucundinamarca.png">
          <a:extLst>
            <a:ext uri="{FF2B5EF4-FFF2-40B4-BE49-F238E27FC236}">
              <a16:creationId xmlns:a16="http://schemas.microsoft.com/office/drawing/2014/main" id="{00000000-0008-0000-21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89215" cy="809625"/>
        </a:xfrm>
        <a:prstGeom prst="rect">
          <a:avLst/>
        </a:prstGeom>
        <a:noFill/>
        <a:ln>
          <a:noFill/>
        </a:ln>
        <a:extLst>
          <a:ext uri="{53640926-AAD7-44D8-BBD7-CCE9431645EC}">
            <a14:shadowObscured xmlns:a14="http://schemas.microsoft.com/office/drawing/2010/main"/>
          </a:ext>
        </a:extLst>
      </xdr:spPr>
    </xdr:pic>
    <xdr:clientData/>
  </xdr:oneCellAnchor>
  <xdr:oneCellAnchor>
    <xdr:from>
      <xdr:col>1</xdr:col>
      <xdr:colOff>82316</xdr:colOff>
      <xdr:row>1</xdr:row>
      <xdr:rowOff>58797</xdr:rowOff>
    </xdr:from>
    <xdr:ext cx="664822" cy="451848"/>
    <xdr:pic>
      <xdr:nvPicPr>
        <xdr:cNvPr id="6" name="Imagen 5">
          <a:hlinkClick xmlns:r="http://schemas.openxmlformats.org/officeDocument/2006/relationships" r:id="rId3"/>
          <a:extLst>
            <a:ext uri="{FF2B5EF4-FFF2-40B4-BE49-F238E27FC236}">
              <a16:creationId xmlns:a16="http://schemas.microsoft.com/office/drawing/2014/main" id="{00000000-0008-0000-21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4822" cy="451848"/>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40</xdr:row>
      <xdr:rowOff>142874</xdr:rowOff>
    </xdr:to>
    <xdr:graphicFrame macro="">
      <xdr:nvGraphicFramePr>
        <xdr:cNvPr id="2" name="3 Gráfico">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240065" name="Option Button 1" hidden="1">
          <a:extLst>
            <a:ext uri="{63B3BB69-23CF-44E3-9099-C40C66FF867C}">
              <a14:compatExt xmlns:a14="http://schemas.microsoft.com/office/drawing/2010/main" spid="_x0000_s1240065"/>
            </a:ext>
            <a:ext uri="{FF2B5EF4-FFF2-40B4-BE49-F238E27FC236}">
              <a16:creationId xmlns:a16="http://schemas.microsoft.com/office/drawing/2014/main" id="{00000000-0008-0000-2200-000001EC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240066" name="Option Button 2" hidden="1">
          <a:extLst>
            <a:ext uri="{63B3BB69-23CF-44E3-9099-C40C66FF867C}">
              <a14:compatExt xmlns:a14="http://schemas.microsoft.com/office/drawing/2010/main" spid="_x0000_s1240066"/>
            </a:ext>
            <a:ext uri="{FF2B5EF4-FFF2-40B4-BE49-F238E27FC236}">
              <a16:creationId xmlns:a16="http://schemas.microsoft.com/office/drawing/2014/main" id="{00000000-0008-0000-2200-000002EC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oneCellAnchor>
    <xdr:from>
      <xdr:col>2</xdr:col>
      <xdr:colOff>1119187</xdr:colOff>
      <xdr:row>4</xdr:row>
      <xdr:rowOff>11906</xdr:rowOff>
    </xdr:from>
    <xdr:ext cx="589215" cy="809625"/>
    <xdr:pic>
      <xdr:nvPicPr>
        <xdr:cNvPr id="5" name="Imagen 4" descr="https://www.ucundinamarca.edu.co/images/iconos/escudo-ucundinamarca.png">
          <a:extLst>
            <a:ext uri="{FF2B5EF4-FFF2-40B4-BE49-F238E27FC236}">
              <a16:creationId xmlns:a16="http://schemas.microsoft.com/office/drawing/2014/main" id="{00000000-0008-0000-22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89215" cy="809625"/>
        </a:xfrm>
        <a:prstGeom prst="rect">
          <a:avLst/>
        </a:prstGeom>
        <a:noFill/>
        <a:ln>
          <a:noFill/>
        </a:ln>
        <a:extLst>
          <a:ext uri="{53640926-AAD7-44D8-BBD7-CCE9431645EC}">
            <a14:shadowObscured xmlns:a14="http://schemas.microsoft.com/office/drawing/2010/main"/>
          </a:ext>
        </a:extLst>
      </xdr:spPr>
    </xdr:pic>
    <xdr:clientData/>
  </xdr:oneCellAnchor>
  <xdr:oneCellAnchor>
    <xdr:from>
      <xdr:col>1</xdr:col>
      <xdr:colOff>82316</xdr:colOff>
      <xdr:row>1</xdr:row>
      <xdr:rowOff>58797</xdr:rowOff>
    </xdr:from>
    <xdr:ext cx="664822" cy="451848"/>
    <xdr:pic>
      <xdr:nvPicPr>
        <xdr:cNvPr id="6" name="Imagen 5">
          <a:hlinkClick xmlns:r="http://schemas.openxmlformats.org/officeDocument/2006/relationships" r:id="rId3"/>
          <a:extLst>
            <a:ext uri="{FF2B5EF4-FFF2-40B4-BE49-F238E27FC236}">
              <a16:creationId xmlns:a16="http://schemas.microsoft.com/office/drawing/2014/main" id="{00000000-0008-0000-22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4822" cy="451848"/>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35</xdr:row>
      <xdr:rowOff>142874</xdr:rowOff>
    </xdr:to>
    <xdr:graphicFrame macro="">
      <xdr:nvGraphicFramePr>
        <xdr:cNvPr id="2" name="3 Gráfico">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241089" name="Option Button 1" hidden="1">
          <a:extLst>
            <a:ext uri="{63B3BB69-23CF-44E3-9099-C40C66FF867C}">
              <a14:compatExt xmlns:a14="http://schemas.microsoft.com/office/drawing/2010/main" spid="_x0000_s1241089"/>
            </a:ext>
            <a:ext uri="{FF2B5EF4-FFF2-40B4-BE49-F238E27FC236}">
              <a16:creationId xmlns:a16="http://schemas.microsoft.com/office/drawing/2014/main" id="{00000000-0008-0000-2300-000001F0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241090" name="Option Button 2" hidden="1">
          <a:extLst>
            <a:ext uri="{63B3BB69-23CF-44E3-9099-C40C66FF867C}">
              <a14:compatExt xmlns:a14="http://schemas.microsoft.com/office/drawing/2010/main" spid="_x0000_s1241090"/>
            </a:ext>
            <a:ext uri="{FF2B5EF4-FFF2-40B4-BE49-F238E27FC236}">
              <a16:creationId xmlns:a16="http://schemas.microsoft.com/office/drawing/2014/main" id="{00000000-0008-0000-2300-000002F0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oneCellAnchor>
    <xdr:from>
      <xdr:col>2</xdr:col>
      <xdr:colOff>1119187</xdr:colOff>
      <xdr:row>4</xdr:row>
      <xdr:rowOff>11906</xdr:rowOff>
    </xdr:from>
    <xdr:ext cx="589215" cy="809625"/>
    <xdr:pic>
      <xdr:nvPicPr>
        <xdr:cNvPr id="5" name="Imagen 4" descr="https://www.ucundinamarca.edu.co/images/iconos/escudo-ucundinamarca.png">
          <a:extLst>
            <a:ext uri="{FF2B5EF4-FFF2-40B4-BE49-F238E27FC236}">
              <a16:creationId xmlns:a16="http://schemas.microsoft.com/office/drawing/2014/main" id="{00000000-0008-0000-23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89215" cy="809625"/>
        </a:xfrm>
        <a:prstGeom prst="rect">
          <a:avLst/>
        </a:prstGeom>
        <a:noFill/>
        <a:ln>
          <a:noFill/>
        </a:ln>
        <a:extLst>
          <a:ext uri="{53640926-AAD7-44D8-BBD7-CCE9431645EC}">
            <a14:shadowObscured xmlns:a14="http://schemas.microsoft.com/office/drawing/2010/main"/>
          </a:ext>
        </a:extLst>
      </xdr:spPr>
    </xdr:pic>
    <xdr:clientData/>
  </xdr:oneCellAnchor>
  <xdr:oneCellAnchor>
    <xdr:from>
      <xdr:col>1</xdr:col>
      <xdr:colOff>82316</xdr:colOff>
      <xdr:row>1</xdr:row>
      <xdr:rowOff>58797</xdr:rowOff>
    </xdr:from>
    <xdr:ext cx="664822" cy="451848"/>
    <xdr:pic>
      <xdr:nvPicPr>
        <xdr:cNvPr id="6" name="Imagen 5">
          <a:hlinkClick xmlns:r="http://schemas.openxmlformats.org/officeDocument/2006/relationships" r:id="rId3"/>
          <a:extLst>
            <a:ext uri="{FF2B5EF4-FFF2-40B4-BE49-F238E27FC236}">
              <a16:creationId xmlns:a16="http://schemas.microsoft.com/office/drawing/2014/main" id="{00000000-0008-0000-23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4822" cy="451848"/>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38</xdr:row>
      <xdr:rowOff>142874</xdr:rowOff>
    </xdr:to>
    <xdr:graphicFrame macro="">
      <xdr:nvGraphicFramePr>
        <xdr:cNvPr id="2" name="3 Gráfico">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934913" name="Option Button 1" hidden="1">
          <a:extLst>
            <a:ext uri="{63B3BB69-23CF-44E3-9099-C40C66FF867C}">
              <a14:compatExt xmlns:a14="http://schemas.microsoft.com/office/drawing/2010/main" spid="_x0000_s934913"/>
            </a:ext>
            <a:ext uri="{FF2B5EF4-FFF2-40B4-BE49-F238E27FC236}">
              <a16:creationId xmlns:a16="http://schemas.microsoft.com/office/drawing/2014/main" id="{00000000-0008-0000-2400-00000144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934914" name="Option Button 2" hidden="1">
          <a:extLst>
            <a:ext uri="{63B3BB69-23CF-44E3-9099-C40C66FF867C}">
              <a14:compatExt xmlns:a14="http://schemas.microsoft.com/office/drawing/2010/main" spid="_x0000_s934914"/>
            </a:ext>
            <a:ext uri="{FF2B5EF4-FFF2-40B4-BE49-F238E27FC236}">
              <a16:creationId xmlns:a16="http://schemas.microsoft.com/office/drawing/2014/main" id="{00000000-0008-0000-2400-00000244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24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24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5</xdr:col>
      <xdr:colOff>542925</xdr:colOff>
      <xdr:row>15</xdr:row>
      <xdr:rowOff>161925</xdr:rowOff>
    </xdr:from>
    <xdr:to>
      <xdr:col>8</xdr:col>
      <xdr:colOff>219075</xdr:colOff>
      <xdr:row>16</xdr:row>
      <xdr:rowOff>276225</xdr:rowOff>
    </xdr:to>
    <xdr:sp macro="" textlink="">
      <xdr:nvSpPr>
        <xdr:cNvPr id="934915" name="Option Button 3" hidden="1">
          <a:extLst>
            <a:ext uri="{63B3BB69-23CF-44E3-9099-C40C66FF867C}">
              <a14:compatExt xmlns:a14="http://schemas.microsoft.com/office/drawing/2010/main" spid="_x0000_s934915"/>
            </a:ext>
            <a:ext uri="{FF2B5EF4-FFF2-40B4-BE49-F238E27FC236}">
              <a16:creationId xmlns:a16="http://schemas.microsoft.com/office/drawing/2014/main" id="{00000000-0008-0000-2400-00000344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RELACIÓN</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38</xdr:row>
      <xdr:rowOff>142874</xdr:rowOff>
    </xdr:to>
    <xdr:graphicFrame macro="">
      <xdr:nvGraphicFramePr>
        <xdr:cNvPr id="2" name="3 Gráfico">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561975</xdr:colOff>
      <xdr:row>16</xdr:row>
      <xdr:rowOff>276225</xdr:rowOff>
    </xdr:to>
    <xdr:sp macro="" textlink="">
      <xdr:nvSpPr>
        <xdr:cNvPr id="935937" name="Option Button 1" hidden="1">
          <a:extLst>
            <a:ext uri="{63B3BB69-23CF-44E3-9099-C40C66FF867C}">
              <a14:compatExt xmlns:a14="http://schemas.microsoft.com/office/drawing/2010/main" spid="_x0000_s935937"/>
            </a:ext>
            <a:ext uri="{FF2B5EF4-FFF2-40B4-BE49-F238E27FC236}">
              <a16:creationId xmlns:a16="http://schemas.microsoft.com/office/drawing/2014/main" id="{00000000-0008-0000-2500-00000148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342900</xdr:colOff>
      <xdr:row>16</xdr:row>
      <xdr:rowOff>419100</xdr:rowOff>
    </xdr:to>
    <xdr:sp macro="" textlink="">
      <xdr:nvSpPr>
        <xdr:cNvPr id="935938" name="Option Button 2" hidden="1">
          <a:extLst>
            <a:ext uri="{63B3BB69-23CF-44E3-9099-C40C66FF867C}">
              <a14:compatExt xmlns:a14="http://schemas.microsoft.com/office/drawing/2010/main" spid="_x0000_s935938"/>
            </a:ext>
            <a:ext uri="{FF2B5EF4-FFF2-40B4-BE49-F238E27FC236}">
              <a16:creationId xmlns:a16="http://schemas.microsoft.com/office/drawing/2014/main" id="{00000000-0008-0000-2500-00000248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25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25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5</xdr:col>
      <xdr:colOff>542925</xdr:colOff>
      <xdr:row>15</xdr:row>
      <xdr:rowOff>161925</xdr:rowOff>
    </xdr:from>
    <xdr:to>
      <xdr:col>8</xdr:col>
      <xdr:colOff>219075</xdr:colOff>
      <xdr:row>16</xdr:row>
      <xdr:rowOff>276225</xdr:rowOff>
    </xdr:to>
    <xdr:sp macro="" textlink="">
      <xdr:nvSpPr>
        <xdr:cNvPr id="935939" name="Option Button 3" hidden="1">
          <a:extLst>
            <a:ext uri="{63B3BB69-23CF-44E3-9099-C40C66FF867C}">
              <a14:compatExt xmlns:a14="http://schemas.microsoft.com/office/drawing/2010/main" spid="_x0000_s935939"/>
            </a:ext>
            <a:ext uri="{FF2B5EF4-FFF2-40B4-BE49-F238E27FC236}">
              <a16:creationId xmlns:a16="http://schemas.microsoft.com/office/drawing/2014/main" id="{00000000-0008-0000-2500-00000348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RELACIÓN</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38</xdr:row>
      <xdr:rowOff>142874</xdr:rowOff>
    </xdr:to>
    <xdr:graphicFrame macro="">
      <xdr:nvGraphicFramePr>
        <xdr:cNvPr id="2" name="3 Gráfico">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937985" name="Option Button 1" hidden="1">
          <a:extLst>
            <a:ext uri="{63B3BB69-23CF-44E3-9099-C40C66FF867C}">
              <a14:compatExt xmlns:a14="http://schemas.microsoft.com/office/drawing/2010/main" spid="_x0000_s937985"/>
            </a:ext>
            <a:ext uri="{FF2B5EF4-FFF2-40B4-BE49-F238E27FC236}">
              <a16:creationId xmlns:a16="http://schemas.microsoft.com/office/drawing/2014/main" id="{00000000-0008-0000-2600-00000150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937986" name="Option Button 2" hidden="1">
          <a:extLst>
            <a:ext uri="{63B3BB69-23CF-44E3-9099-C40C66FF867C}">
              <a14:compatExt xmlns:a14="http://schemas.microsoft.com/office/drawing/2010/main" spid="_x0000_s937986"/>
            </a:ext>
            <a:ext uri="{FF2B5EF4-FFF2-40B4-BE49-F238E27FC236}">
              <a16:creationId xmlns:a16="http://schemas.microsoft.com/office/drawing/2014/main" id="{00000000-0008-0000-2600-00000250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26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26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5</xdr:col>
      <xdr:colOff>542925</xdr:colOff>
      <xdr:row>15</xdr:row>
      <xdr:rowOff>161925</xdr:rowOff>
    </xdr:from>
    <xdr:to>
      <xdr:col>8</xdr:col>
      <xdr:colOff>219075</xdr:colOff>
      <xdr:row>16</xdr:row>
      <xdr:rowOff>276225</xdr:rowOff>
    </xdr:to>
    <xdr:sp macro="" textlink="">
      <xdr:nvSpPr>
        <xdr:cNvPr id="937987" name="Option Button 3" hidden="1">
          <a:extLst>
            <a:ext uri="{63B3BB69-23CF-44E3-9099-C40C66FF867C}">
              <a14:compatExt xmlns:a14="http://schemas.microsoft.com/office/drawing/2010/main" spid="_x0000_s937987"/>
            </a:ext>
            <a:ext uri="{FF2B5EF4-FFF2-40B4-BE49-F238E27FC236}">
              <a16:creationId xmlns:a16="http://schemas.microsoft.com/office/drawing/2014/main" id="{00000000-0008-0000-2600-00000350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RELACIÓN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38</xdr:row>
      <xdr:rowOff>142874</xdr:rowOff>
    </xdr:to>
    <xdr:graphicFrame macro="">
      <xdr:nvGraphicFramePr>
        <xdr:cNvPr id="2" name="3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742950</xdr:colOff>
      <xdr:row>16</xdr:row>
      <xdr:rowOff>276225</xdr:rowOff>
    </xdr:to>
    <xdr:sp macro="" textlink="">
      <xdr:nvSpPr>
        <xdr:cNvPr id="651265" name="Option Button 1" hidden="1">
          <a:extLst>
            <a:ext uri="{63B3BB69-23CF-44E3-9099-C40C66FF867C}">
              <a14:compatExt xmlns:a14="http://schemas.microsoft.com/office/drawing/2010/main" spid="_x0000_s651265"/>
            </a:ext>
            <a:ext uri="{FF2B5EF4-FFF2-40B4-BE49-F238E27FC236}">
              <a16:creationId xmlns:a16="http://schemas.microsoft.com/office/drawing/2014/main" id="{00000000-0008-0000-0300-000001F0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651266" name="Option Button 2" hidden="1">
          <a:extLst>
            <a:ext uri="{63B3BB69-23CF-44E3-9099-C40C66FF867C}">
              <a14:compatExt xmlns:a14="http://schemas.microsoft.com/office/drawing/2010/main" spid="_x0000_s651266"/>
            </a:ext>
            <a:ext uri="{FF2B5EF4-FFF2-40B4-BE49-F238E27FC236}">
              <a16:creationId xmlns:a16="http://schemas.microsoft.com/office/drawing/2014/main" id="{00000000-0008-0000-0300-000002F0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3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xdr:from>
      <xdr:col>2</xdr:col>
      <xdr:colOff>9525</xdr:colOff>
      <xdr:row>23</xdr:row>
      <xdr:rowOff>42861</xdr:rowOff>
    </xdr:from>
    <xdr:to>
      <xdr:col>8</xdr:col>
      <xdr:colOff>781049</xdr:colOff>
      <xdr:row>38</xdr:row>
      <xdr:rowOff>142874</xdr:rowOff>
    </xdr:to>
    <xdr:graphicFrame macro="">
      <xdr:nvGraphicFramePr>
        <xdr:cNvPr id="7" name="3 Gráfico">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4</xdr:col>
      <xdr:colOff>209550</xdr:colOff>
      <xdr:row>15</xdr:row>
      <xdr:rowOff>161925</xdr:rowOff>
    </xdr:from>
    <xdr:to>
      <xdr:col>6</xdr:col>
      <xdr:colOff>742950</xdr:colOff>
      <xdr:row>16</xdr:row>
      <xdr:rowOff>276225</xdr:rowOff>
    </xdr:to>
    <xdr:sp macro="" textlink="">
      <xdr:nvSpPr>
        <xdr:cNvPr id="651267" name="Option Button 3" hidden="1">
          <a:extLst>
            <a:ext uri="{63B3BB69-23CF-44E3-9099-C40C66FF867C}">
              <a14:compatExt xmlns:a14="http://schemas.microsoft.com/office/drawing/2010/main" spid="_x0000_s651267"/>
            </a:ext>
            <a:ext uri="{FF2B5EF4-FFF2-40B4-BE49-F238E27FC236}">
              <a16:creationId xmlns:a16="http://schemas.microsoft.com/office/drawing/2014/main" id="{00000000-0008-0000-0300-000003F0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651268" name="Option Button 4" hidden="1">
          <a:extLst>
            <a:ext uri="{63B3BB69-23CF-44E3-9099-C40C66FF867C}">
              <a14:compatExt xmlns:a14="http://schemas.microsoft.com/office/drawing/2010/main" spid="_x0000_s651268"/>
            </a:ext>
            <a:ext uri="{FF2B5EF4-FFF2-40B4-BE49-F238E27FC236}">
              <a16:creationId xmlns:a16="http://schemas.microsoft.com/office/drawing/2014/main" id="{00000000-0008-0000-0300-000004F009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10" name="Imagen 9" descr="https://www.ucundinamarca.edu.co/images/iconos/escudo-ucundinamarca.png">
          <a:extLst>
            <a:ext uri="{FF2B5EF4-FFF2-40B4-BE49-F238E27FC236}">
              <a16:creationId xmlns:a16="http://schemas.microsoft.com/office/drawing/2014/main" id="{00000000-0008-0000-0300-00000A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11" name="Imagen 10">
          <a:hlinkClick xmlns:r="http://schemas.openxmlformats.org/officeDocument/2006/relationships" r:id="rId3"/>
          <a:extLst>
            <a:ext uri="{FF2B5EF4-FFF2-40B4-BE49-F238E27FC236}">
              <a16:creationId xmlns:a16="http://schemas.microsoft.com/office/drawing/2014/main" id="{00000000-0008-0000-0300-00000B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38</xdr:row>
      <xdr:rowOff>142874</xdr:rowOff>
    </xdr:to>
    <xdr:graphicFrame macro="">
      <xdr:nvGraphicFramePr>
        <xdr:cNvPr id="2" name="3 Gráfico">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939009" name="Option Button 1" hidden="1">
          <a:extLst>
            <a:ext uri="{63B3BB69-23CF-44E3-9099-C40C66FF867C}">
              <a14:compatExt xmlns:a14="http://schemas.microsoft.com/office/drawing/2010/main" spid="_x0000_s939009"/>
            </a:ext>
            <a:ext uri="{FF2B5EF4-FFF2-40B4-BE49-F238E27FC236}">
              <a16:creationId xmlns:a16="http://schemas.microsoft.com/office/drawing/2014/main" id="{00000000-0008-0000-2700-00000154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939010" name="Option Button 2" hidden="1">
          <a:extLst>
            <a:ext uri="{63B3BB69-23CF-44E3-9099-C40C66FF867C}">
              <a14:compatExt xmlns:a14="http://schemas.microsoft.com/office/drawing/2010/main" spid="_x0000_s939010"/>
            </a:ext>
            <a:ext uri="{FF2B5EF4-FFF2-40B4-BE49-F238E27FC236}">
              <a16:creationId xmlns:a16="http://schemas.microsoft.com/office/drawing/2014/main" id="{00000000-0008-0000-2700-00000254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27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27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5</xdr:col>
      <xdr:colOff>542925</xdr:colOff>
      <xdr:row>15</xdr:row>
      <xdr:rowOff>161925</xdr:rowOff>
    </xdr:from>
    <xdr:to>
      <xdr:col>8</xdr:col>
      <xdr:colOff>219075</xdr:colOff>
      <xdr:row>16</xdr:row>
      <xdr:rowOff>276225</xdr:rowOff>
    </xdr:to>
    <xdr:sp macro="" textlink="">
      <xdr:nvSpPr>
        <xdr:cNvPr id="939011" name="Option Button 3" hidden="1">
          <a:extLst>
            <a:ext uri="{63B3BB69-23CF-44E3-9099-C40C66FF867C}">
              <a14:compatExt xmlns:a14="http://schemas.microsoft.com/office/drawing/2010/main" spid="_x0000_s939011"/>
            </a:ext>
            <a:ext uri="{FF2B5EF4-FFF2-40B4-BE49-F238E27FC236}">
              <a16:creationId xmlns:a16="http://schemas.microsoft.com/office/drawing/2014/main" id="{00000000-0008-0000-2700-000003540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RELACIÓN</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42</xdr:row>
      <xdr:rowOff>142874</xdr:rowOff>
    </xdr:to>
    <xdr:graphicFrame macro="">
      <xdr:nvGraphicFramePr>
        <xdr:cNvPr id="2" name="3 Gráfico">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431553" name="Option Button 1" hidden="1">
          <a:extLst>
            <a:ext uri="{63B3BB69-23CF-44E3-9099-C40C66FF867C}">
              <a14:compatExt xmlns:a14="http://schemas.microsoft.com/office/drawing/2010/main" spid="_x0000_s1431553"/>
            </a:ext>
            <a:ext uri="{FF2B5EF4-FFF2-40B4-BE49-F238E27FC236}">
              <a16:creationId xmlns:a16="http://schemas.microsoft.com/office/drawing/2014/main" id="{00000000-0008-0000-2800-000001D81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431554" name="Option Button 2" hidden="1">
          <a:extLst>
            <a:ext uri="{63B3BB69-23CF-44E3-9099-C40C66FF867C}">
              <a14:compatExt xmlns:a14="http://schemas.microsoft.com/office/drawing/2010/main" spid="_x0000_s1431554"/>
            </a:ext>
            <a:ext uri="{FF2B5EF4-FFF2-40B4-BE49-F238E27FC236}">
              <a16:creationId xmlns:a16="http://schemas.microsoft.com/office/drawing/2014/main" id="{00000000-0008-0000-2800-000002D81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28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28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5</xdr:col>
      <xdr:colOff>542925</xdr:colOff>
      <xdr:row>15</xdr:row>
      <xdr:rowOff>161925</xdr:rowOff>
    </xdr:from>
    <xdr:to>
      <xdr:col>8</xdr:col>
      <xdr:colOff>219075</xdr:colOff>
      <xdr:row>16</xdr:row>
      <xdr:rowOff>276225</xdr:rowOff>
    </xdr:to>
    <xdr:sp macro="" textlink="">
      <xdr:nvSpPr>
        <xdr:cNvPr id="1431555" name="Option Button 3" hidden="1">
          <a:extLst>
            <a:ext uri="{63B3BB69-23CF-44E3-9099-C40C66FF867C}">
              <a14:compatExt xmlns:a14="http://schemas.microsoft.com/office/drawing/2010/main" spid="_x0000_s1431555"/>
            </a:ext>
            <a:ext uri="{FF2B5EF4-FFF2-40B4-BE49-F238E27FC236}">
              <a16:creationId xmlns:a16="http://schemas.microsoft.com/office/drawing/2014/main" id="{00000000-0008-0000-2800-000003D81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RELACIÓN</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46</xdr:row>
      <xdr:rowOff>142874</xdr:rowOff>
    </xdr:to>
    <xdr:graphicFrame macro="">
      <xdr:nvGraphicFramePr>
        <xdr:cNvPr id="2" name="3 Gráfico">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243137" name="Option Button 1" hidden="1">
          <a:extLst>
            <a:ext uri="{63B3BB69-23CF-44E3-9099-C40C66FF867C}">
              <a14:compatExt xmlns:a14="http://schemas.microsoft.com/office/drawing/2010/main" spid="_x0000_s1243137"/>
            </a:ext>
            <a:ext uri="{FF2B5EF4-FFF2-40B4-BE49-F238E27FC236}">
              <a16:creationId xmlns:a16="http://schemas.microsoft.com/office/drawing/2014/main" id="{00000000-0008-0000-2900-000001F8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243138" name="Option Button 2" hidden="1">
          <a:extLst>
            <a:ext uri="{63B3BB69-23CF-44E3-9099-C40C66FF867C}">
              <a14:compatExt xmlns:a14="http://schemas.microsoft.com/office/drawing/2010/main" spid="_x0000_s1243138"/>
            </a:ext>
            <a:ext uri="{FF2B5EF4-FFF2-40B4-BE49-F238E27FC236}">
              <a16:creationId xmlns:a16="http://schemas.microsoft.com/office/drawing/2014/main" id="{00000000-0008-0000-2900-000002F8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29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29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40</xdr:row>
      <xdr:rowOff>142874</xdr:rowOff>
    </xdr:to>
    <xdr:graphicFrame macro="">
      <xdr:nvGraphicFramePr>
        <xdr:cNvPr id="2" name="3 Gráfico">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244161" name="Option Button 1" hidden="1">
          <a:extLst>
            <a:ext uri="{63B3BB69-23CF-44E3-9099-C40C66FF867C}">
              <a14:compatExt xmlns:a14="http://schemas.microsoft.com/office/drawing/2010/main" spid="_x0000_s1244161"/>
            </a:ext>
            <a:ext uri="{FF2B5EF4-FFF2-40B4-BE49-F238E27FC236}">
              <a16:creationId xmlns:a16="http://schemas.microsoft.com/office/drawing/2014/main" id="{00000000-0008-0000-2A00-000001FC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244162" name="Option Button 2" hidden="1">
          <a:extLst>
            <a:ext uri="{63B3BB69-23CF-44E3-9099-C40C66FF867C}">
              <a14:compatExt xmlns:a14="http://schemas.microsoft.com/office/drawing/2010/main" spid="_x0000_s1244162"/>
            </a:ext>
            <a:ext uri="{FF2B5EF4-FFF2-40B4-BE49-F238E27FC236}">
              <a16:creationId xmlns:a16="http://schemas.microsoft.com/office/drawing/2014/main" id="{00000000-0008-0000-2A00-000002FC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2A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2A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34</xdr:row>
      <xdr:rowOff>142874</xdr:rowOff>
    </xdr:to>
    <xdr:graphicFrame macro="">
      <xdr:nvGraphicFramePr>
        <xdr:cNvPr id="2" name="3 Gráfico">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245185" name="Option Button 1" hidden="1">
          <a:extLst>
            <a:ext uri="{63B3BB69-23CF-44E3-9099-C40C66FF867C}">
              <a14:compatExt xmlns:a14="http://schemas.microsoft.com/office/drawing/2010/main" spid="_x0000_s1245185"/>
            </a:ext>
            <a:ext uri="{FF2B5EF4-FFF2-40B4-BE49-F238E27FC236}">
              <a16:creationId xmlns:a16="http://schemas.microsoft.com/office/drawing/2014/main" id="{00000000-0008-0000-2B00-0000010013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245186" name="Option Button 2" hidden="1">
          <a:extLst>
            <a:ext uri="{63B3BB69-23CF-44E3-9099-C40C66FF867C}">
              <a14:compatExt xmlns:a14="http://schemas.microsoft.com/office/drawing/2010/main" spid="_x0000_s1245186"/>
            </a:ext>
            <a:ext uri="{FF2B5EF4-FFF2-40B4-BE49-F238E27FC236}">
              <a16:creationId xmlns:a16="http://schemas.microsoft.com/office/drawing/2014/main" id="{00000000-0008-0000-2B00-0000020013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2B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2B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59</xdr:row>
      <xdr:rowOff>142874</xdr:rowOff>
    </xdr:to>
    <xdr:graphicFrame macro="">
      <xdr:nvGraphicFramePr>
        <xdr:cNvPr id="2" name="3 Gráfico">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246209" name="Option Button 1" hidden="1">
          <a:extLst>
            <a:ext uri="{63B3BB69-23CF-44E3-9099-C40C66FF867C}">
              <a14:compatExt xmlns:a14="http://schemas.microsoft.com/office/drawing/2010/main" spid="_x0000_s1246209"/>
            </a:ext>
            <a:ext uri="{FF2B5EF4-FFF2-40B4-BE49-F238E27FC236}">
              <a16:creationId xmlns:a16="http://schemas.microsoft.com/office/drawing/2014/main" id="{00000000-0008-0000-2C00-0000010413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246210" name="Option Button 2" hidden="1">
          <a:extLst>
            <a:ext uri="{63B3BB69-23CF-44E3-9099-C40C66FF867C}">
              <a14:compatExt xmlns:a14="http://schemas.microsoft.com/office/drawing/2010/main" spid="_x0000_s1246210"/>
            </a:ext>
            <a:ext uri="{FF2B5EF4-FFF2-40B4-BE49-F238E27FC236}">
              <a16:creationId xmlns:a16="http://schemas.microsoft.com/office/drawing/2014/main" id="{00000000-0008-0000-2C00-0000020413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2C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2C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34</xdr:row>
      <xdr:rowOff>142874</xdr:rowOff>
    </xdr:to>
    <xdr:graphicFrame macro="">
      <xdr:nvGraphicFramePr>
        <xdr:cNvPr id="2" name="3 Gráfico">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247233" name="Option Button 1" hidden="1">
          <a:extLst>
            <a:ext uri="{63B3BB69-23CF-44E3-9099-C40C66FF867C}">
              <a14:compatExt xmlns:a14="http://schemas.microsoft.com/office/drawing/2010/main" spid="_x0000_s1247233"/>
            </a:ext>
            <a:ext uri="{FF2B5EF4-FFF2-40B4-BE49-F238E27FC236}">
              <a16:creationId xmlns:a16="http://schemas.microsoft.com/office/drawing/2014/main" id="{00000000-0008-0000-2D00-0000010813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247234" name="Option Button 2" hidden="1">
          <a:extLst>
            <a:ext uri="{63B3BB69-23CF-44E3-9099-C40C66FF867C}">
              <a14:compatExt xmlns:a14="http://schemas.microsoft.com/office/drawing/2010/main" spid="_x0000_s1247234"/>
            </a:ext>
            <a:ext uri="{FF2B5EF4-FFF2-40B4-BE49-F238E27FC236}">
              <a16:creationId xmlns:a16="http://schemas.microsoft.com/office/drawing/2014/main" id="{00000000-0008-0000-2D00-0000020813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oneCellAnchor>
    <xdr:from>
      <xdr:col>2</xdr:col>
      <xdr:colOff>1119187</xdr:colOff>
      <xdr:row>4</xdr:row>
      <xdr:rowOff>11906</xdr:rowOff>
    </xdr:from>
    <xdr:ext cx="589215" cy="809625"/>
    <xdr:pic>
      <xdr:nvPicPr>
        <xdr:cNvPr id="5" name="Imagen 4" descr="https://www.ucundinamarca.edu.co/images/iconos/escudo-ucundinamarca.png">
          <a:extLst>
            <a:ext uri="{FF2B5EF4-FFF2-40B4-BE49-F238E27FC236}">
              <a16:creationId xmlns:a16="http://schemas.microsoft.com/office/drawing/2014/main" id="{00000000-0008-0000-2D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89215" cy="809625"/>
        </a:xfrm>
        <a:prstGeom prst="rect">
          <a:avLst/>
        </a:prstGeom>
        <a:noFill/>
        <a:ln>
          <a:noFill/>
        </a:ln>
        <a:extLst>
          <a:ext uri="{53640926-AAD7-44D8-BBD7-CCE9431645EC}">
            <a14:shadowObscured xmlns:a14="http://schemas.microsoft.com/office/drawing/2010/main"/>
          </a:ext>
        </a:extLst>
      </xdr:spPr>
    </xdr:pic>
    <xdr:clientData/>
  </xdr:oneCellAnchor>
  <xdr:oneCellAnchor>
    <xdr:from>
      <xdr:col>1</xdr:col>
      <xdr:colOff>82316</xdr:colOff>
      <xdr:row>1</xdr:row>
      <xdr:rowOff>58797</xdr:rowOff>
    </xdr:from>
    <xdr:ext cx="664822" cy="451848"/>
    <xdr:pic>
      <xdr:nvPicPr>
        <xdr:cNvPr id="6" name="Imagen 5">
          <a:hlinkClick xmlns:r="http://schemas.openxmlformats.org/officeDocument/2006/relationships" r:id="rId3"/>
          <a:extLst>
            <a:ext uri="{FF2B5EF4-FFF2-40B4-BE49-F238E27FC236}">
              <a16:creationId xmlns:a16="http://schemas.microsoft.com/office/drawing/2014/main" id="{00000000-0008-0000-2D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4822" cy="451848"/>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37</xdr:row>
      <xdr:rowOff>142874</xdr:rowOff>
    </xdr:to>
    <xdr:graphicFrame macro="">
      <xdr:nvGraphicFramePr>
        <xdr:cNvPr id="2" name="3 Gráfico">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059841" name="Option Button 1" hidden="1">
          <a:extLst>
            <a:ext uri="{63B3BB69-23CF-44E3-9099-C40C66FF867C}">
              <a14:compatExt xmlns:a14="http://schemas.microsoft.com/office/drawing/2010/main" spid="_x0000_s1059841"/>
            </a:ext>
            <a:ext uri="{FF2B5EF4-FFF2-40B4-BE49-F238E27FC236}">
              <a16:creationId xmlns:a16="http://schemas.microsoft.com/office/drawing/2014/main" id="{00000000-0008-0000-2E00-0000012C1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059842" name="Option Button 2" hidden="1">
          <a:extLst>
            <a:ext uri="{63B3BB69-23CF-44E3-9099-C40C66FF867C}">
              <a14:compatExt xmlns:a14="http://schemas.microsoft.com/office/drawing/2010/main" spid="_x0000_s1059842"/>
            </a:ext>
            <a:ext uri="{FF2B5EF4-FFF2-40B4-BE49-F238E27FC236}">
              <a16:creationId xmlns:a16="http://schemas.microsoft.com/office/drawing/2014/main" id="{00000000-0008-0000-2E00-0000022C1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2E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2E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33</xdr:row>
      <xdr:rowOff>142874</xdr:rowOff>
    </xdr:to>
    <xdr:graphicFrame macro="">
      <xdr:nvGraphicFramePr>
        <xdr:cNvPr id="2" name="3 Gráfico">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382977" name="Option Button 1" hidden="1">
          <a:extLst>
            <a:ext uri="{63B3BB69-23CF-44E3-9099-C40C66FF867C}">
              <a14:compatExt xmlns:a14="http://schemas.microsoft.com/office/drawing/2010/main" spid="_x0000_s382977"/>
            </a:ext>
            <a:ext uri="{FF2B5EF4-FFF2-40B4-BE49-F238E27FC236}">
              <a16:creationId xmlns:a16="http://schemas.microsoft.com/office/drawing/2014/main" id="{00000000-0008-0000-2F00-000001D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382978" name="Option Button 2" hidden="1">
          <a:extLst>
            <a:ext uri="{63B3BB69-23CF-44E3-9099-C40C66FF867C}">
              <a14:compatExt xmlns:a14="http://schemas.microsoft.com/office/drawing/2010/main" spid="_x0000_s382978"/>
            </a:ext>
            <a:ext uri="{FF2B5EF4-FFF2-40B4-BE49-F238E27FC236}">
              <a16:creationId xmlns:a16="http://schemas.microsoft.com/office/drawing/2014/main" id="{00000000-0008-0000-2F00-000002D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2F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2F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35</xdr:row>
      <xdr:rowOff>142874</xdr:rowOff>
    </xdr:to>
    <xdr:graphicFrame macro="">
      <xdr:nvGraphicFramePr>
        <xdr:cNvPr id="2" name="3 Gráfico">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457200</xdr:colOff>
      <xdr:row>16</xdr:row>
      <xdr:rowOff>276225</xdr:rowOff>
    </xdr:to>
    <xdr:sp macro="" textlink="">
      <xdr:nvSpPr>
        <xdr:cNvPr id="384001" name="Option Button 1" hidden="1">
          <a:extLst>
            <a:ext uri="{63B3BB69-23CF-44E3-9099-C40C66FF867C}">
              <a14:compatExt xmlns:a14="http://schemas.microsoft.com/office/drawing/2010/main" spid="_x0000_s384001"/>
            </a:ext>
            <a:ext uri="{FF2B5EF4-FFF2-40B4-BE49-F238E27FC236}">
              <a16:creationId xmlns:a16="http://schemas.microsoft.com/office/drawing/2014/main" id="{00000000-0008-0000-3000-000001DC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238125</xdr:colOff>
      <xdr:row>16</xdr:row>
      <xdr:rowOff>419100</xdr:rowOff>
    </xdr:to>
    <xdr:sp macro="" textlink="">
      <xdr:nvSpPr>
        <xdr:cNvPr id="384002" name="Option Button 2" hidden="1">
          <a:extLst>
            <a:ext uri="{63B3BB69-23CF-44E3-9099-C40C66FF867C}">
              <a14:compatExt xmlns:a14="http://schemas.microsoft.com/office/drawing/2010/main" spid="_x0000_s384002"/>
            </a:ext>
            <a:ext uri="{FF2B5EF4-FFF2-40B4-BE49-F238E27FC236}">
              <a16:creationId xmlns:a16="http://schemas.microsoft.com/office/drawing/2014/main" id="{00000000-0008-0000-3000-000002DC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0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61</xdr:row>
      <xdr:rowOff>142874</xdr:rowOff>
    </xdr:to>
    <xdr:graphicFrame macro="">
      <xdr:nvGraphicFramePr>
        <xdr:cNvPr id="2" name="3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456129" name="Option Button 1" hidden="1">
          <a:extLst>
            <a:ext uri="{63B3BB69-23CF-44E3-9099-C40C66FF867C}">
              <a14:compatExt xmlns:a14="http://schemas.microsoft.com/office/drawing/2010/main" spid="_x0000_s1456129"/>
            </a:ext>
            <a:ext uri="{FF2B5EF4-FFF2-40B4-BE49-F238E27FC236}">
              <a16:creationId xmlns:a16="http://schemas.microsoft.com/office/drawing/2014/main" id="{00000000-0008-0000-0400-000001381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456130" name="Option Button 2" hidden="1">
          <a:extLst>
            <a:ext uri="{63B3BB69-23CF-44E3-9099-C40C66FF867C}">
              <a14:compatExt xmlns:a14="http://schemas.microsoft.com/office/drawing/2010/main" spid="_x0000_s1456130"/>
            </a:ext>
            <a:ext uri="{FF2B5EF4-FFF2-40B4-BE49-F238E27FC236}">
              <a16:creationId xmlns:a16="http://schemas.microsoft.com/office/drawing/2014/main" id="{00000000-0008-0000-0400-000002381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4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36</xdr:row>
      <xdr:rowOff>142874</xdr:rowOff>
    </xdr:to>
    <xdr:graphicFrame macro="">
      <xdr:nvGraphicFramePr>
        <xdr:cNvPr id="2" name="3 Gráfico">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295275</xdr:colOff>
      <xdr:row>16</xdr:row>
      <xdr:rowOff>276225</xdr:rowOff>
    </xdr:to>
    <xdr:sp macro="" textlink="">
      <xdr:nvSpPr>
        <xdr:cNvPr id="1405953" name="Option Button 1" hidden="1">
          <a:extLst>
            <a:ext uri="{63B3BB69-23CF-44E3-9099-C40C66FF867C}">
              <a14:compatExt xmlns:a14="http://schemas.microsoft.com/office/drawing/2010/main" spid="_x0000_s1405953"/>
            </a:ext>
            <a:ext uri="{FF2B5EF4-FFF2-40B4-BE49-F238E27FC236}">
              <a16:creationId xmlns:a16="http://schemas.microsoft.com/office/drawing/2014/main" id="{00000000-0008-0000-3100-000001741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180975</xdr:colOff>
      <xdr:row>16</xdr:row>
      <xdr:rowOff>419100</xdr:rowOff>
    </xdr:to>
    <xdr:sp macro="" textlink="">
      <xdr:nvSpPr>
        <xdr:cNvPr id="1405954" name="Option Button 2" hidden="1">
          <a:extLst>
            <a:ext uri="{63B3BB69-23CF-44E3-9099-C40C66FF867C}">
              <a14:compatExt xmlns:a14="http://schemas.microsoft.com/office/drawing/2010/main" spid="_x0000_s1405954"/>
            </a:ext>
            <a:ext uri="{FF2B5EF4-FFF2-40B4-BE49-F238E27FC236}">
              <a16:creationId xmlns:a16="http://schemas.microsoft.com/office/drawing/2014/main" id="{00000000-0008-0000-3100-000002741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1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1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38</xdr:row>
      <xdr:rowOff>142874</xdr:rowOff>
    </xdr:to>
    <xdr:graphicFrame macro="">
      <xdr:nvGraphicFramePr>
        <xdr:cNvPr id="2" name="3 Gráfico">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542925</xdr:colOff>
      <xdr:row>16</xdr:row>
      <xdr:rowOff>276225</xdr:rowOff>
    </xdr:to>
    <xdr:sp macro="" textlink="">
      <xdr:nvSpPr>
        <xdr:cNvPr id="1553409" name="Option Button 1" hidden="1">
          <a:extLst>
            <a:ext uri="{63B3BB69-23CF-44E3-9099-C40C66FF867C}">
              <a14:compatExt xmlns:a14="http://schemas.microsoft.com/office/drawing/2010/main" spid="_x0000_s1553409"/>
            </a:ext>
            <a:ext uri="{FF2B5EF4-FFF2-40B4-BE49-F238E27FC236}">
              <a16:creationId xmlns:a16="http://schemas.microsoft.com/office/drawing/2014/main" id="{00000000-0008-0000-3200-000001B417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323850</xdr:colOff>
      <xdr:row>16</xdr:row>
      <xdr:rowOff>419100</xdr:rowOff>
    </xdr:to>
    <xdr:sp macro="" textlink="">
      <xdr:nvSpPr>
        <xdr:cNvPr id="1553410" name="Option Button 2" hidden="1">
          <a:extLst>
            <a:ext uri="{63B3BB69-23CF-44E3-9099-C40C66FF867C}">
              <a14:compatExt xmlns:a14="http://schemas.microsoft.com/office/drawing/2010/main" spid="_x0000_s1553410"/>
            </a:ext>
            <a:ext uri="{FF2B5EF4-FFF2-40B4-BE49-F238E27FC236}">
              <a16:creationId xmlns:a16="http://schemas.microsoft.com/office/drawing/2014/main" id="{00000000-0008-0000-3200-000002B417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2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2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34</xdr:row>
      <xdr:rowOff>142874</xdr:rowOff>
    </xdr:to>
    <xdr:graphicFrame macro="">
      <xdr:nvGraphicFramePr>
        <xdr:cNvPr id="2" name="3 Gráfico">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157121" name="Option Button 1" hidden="1">
          <a:extLst>
            <a:ext uri="{63B3BB69-23CF-44E3-9099-C40C66FF867C}">
              <a14:compatExt xmlns:a14="http://schemas.microsoft.com/office/drawing/2010/main" spid="_x0000_s1157121"/>
            </a:ext>
            <a:ext uri="{FF2B5EF4-FFF2-40B4-BE49-F238E27FC236}">
              <a16:creationId xmlns:a16="http://schemas.microsoft.com/office/drawing/2014/main" id="{00000000-0008-0000-3300-000001A8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157122" name="Option Button 2" hidden="1">
          <a:extLst>
            <a:ext uri="{63B3BB69-23CF-44E3-9099-C40C66FF867C}">
              <a14:compatExt xmlns:a14="http://schemas.microsoft.com/office/drawing/2010/main" spid="_x0000_s1157122"/>
            </a:ext>
            <a:ext uri="{FF2B5EF4-FFF2-40B4-BE49-F238E27FC236}">
              <a16:creationId xmlns:a16="http://schemas.microsoft.com/office/drawing/2014/main" id="{00000000-0008-0000-3300-000002A8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3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3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5</xdr:col>
      <xdr:colOff>542925</xdr:colOff>
      <xdr:row>15</xdr:row>
      <xdr:rowOff>161925</xdr:rowOff>
    </xdr:from>
    <xdr:to>
      <xdr:col>8</xdr:col>
      <xdr:colOff>219075</xdr:colOff>
      <xdr:row>16</xdr:row>
      <xdr:rowOff>276225</xdr:rowOff>
    </xdr:to>
    <xdr:sp macro="" textlink="">
      <xdr:nvSpPr>
        <xdr:cNvPr id="1157123" name="Option Button 3" hidden="1">
          <a:extLst>
            <a:ext uri="{63B3BB69-23CF-44E3-9099-C40C66FF867C}">
              <a14:compatExt xmlns:a14="http://schemas.microsoft.com/office/drawing/2010/main" spid="_x0000_s1157123"/>
            </a:ext>
            <a:ext uri="{FF2B5EF4-FFF2-40B4-BE49-F238E27FC236}">
              <a16:creationId xmlns:a16="http://schemas.microsoft.com/office/drawing/2014/main" id="{00000000-0008-0000-3300-000003A8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RELACIÓN</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38</xdr:row>
      <xdr:rowOff>142874</xdr:rowOff>
    </xdr:to>
    <xdr:graphicFrame macro="">
      <xdr:nvGraphicFramePr>
        <xdr:cNvPr id="2" name="3 Gráfico">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158145" name="Option Button 1" hidden="1">
          <a:extLst>
            <a:ext uri="{63B3BB69-23CF-44E3-9099-C40C66FF867C}">
              <a14:compatExt xmlns:a14="http://schemas.microsoft.com/office/drawing/2010/main" spid="_x0000_s1158145"/>
            </a:ext>
            <a:ext uri="{FF2B5EF4-FFF2-40B4-BE49-F238E27FC236}">
              <a16:creationId xmlns:a16="http://schemas.microsoft.com/office/drawing/2014/main" id="{00000000-0008-0000-3400-000001AC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158146" name="Option Button 2" hidden="1">
          <a:extLst>
            <a:ext uri="{63B3BB69-23CF-44E3-9099-C40C66FF867C}">
              <a14:compatExt xmlns:a14="http://schemas.microsoft.com/office/drawing/2010/main" spid="_x0000_s1158146"/>
            </a:ext>
            <a:ext uri="{FF2B5EF4-FFF2-40B4-BE49-F238E27FC236}">
              <a16:creationId xmlns:a16="http://schemas.microsoft.com/office/drawing/2014/main" id="{00000000-0008-0000-3400-000002AC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4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4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twoCellAnchor editAs="oneCell">
    <xdr:from>
      <xdr:col>5</xdr:col>
      <xdr:colOff>542925</xdr:colOff>
      <xdr:row>15</xdr:row>
      <xdr:rowOff>161925</xdr:rowOff>
    </xdr:from>
    <xdr:to>
      <xdr:col>8</xdr:col>
      <xdr:colOff>219075</xdr:colOff>
      <xdr:row>16</xdr:row>
      <xdr:rowOff>276225</xdr:rowOff>
    </xdr:to>
    <xdr:sp macro="" textlink="">
      <xdr:nvSpPr>
        <xdr:cNvPr id="1158147" name="Option Button 3" hidden="1">
          <a:extLst>
            <a:ext uri="{63B3BB69-23CF-44E3-9099-C40C66FF867C}">
              <a14:compatExt xmlns:a14="http://schemas.microsoft.com/office/drawing/2010/main" spid="_x0000_s1158147"/>
            </a:ext>
            <a:ext uri="{FF2B5EF4-FFF2-40B4-BE49-F238E27FC236}">
              <a16:creationId xmlns:a16="http://schemas.microsoft.com/office/drawing/2014/main" id="{00000000-0008-0000-3400-000003AC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RELACIÓN</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2</xdr:col>
      <xdr:colOff>54348</xdr:colOff>
      <xdr:row>23</xdr:row>
      <xdr:rowOff>31655</xdr:rowOff>
    </xdr:from>
    <xdr:to>
      <xdr:col>8</xdr:col>
      <xdr:colOff>825872</xdr:colOff>
      <xdr:row>33</xdr:row>
      <xdr:rowOff>131668</xdr:rowOff>
    </xdr:to>
    <xdr:graphicFrame macro="">
      <xdr:nvGraphicFramePr>
        <xdr:cNvPr id="2" name="3 Gráfico">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387073" name="Option Button 1" hidden="1">
          <a:extLst>
            <a:ext uri="{63B3BB69-23CF-44E3-9099-C40C66FF867C}">
              <a14:compatExt xmlns:a14="http://schemas.microsoft.com/office/drawing/2010/main" spid="_x0000_s387073"/>
            </a:ext>
            <a:ext uri="{FF2B5EF4-FFF2-40B4-BE49-F238E27FC236}">
              <a16:creationId xmlns:a16="http://schemas.microsoft.com/office/drawing/2014/main" id="{00000000-0008-0000-3500-000001E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387074" name="Option Button 2" hidden="1">
          <a:extLst>
            <a:ext uri="{63B3BB69-23CF-44E3-9099-C40C66FF867C}">
              <a14:compatExt xmlns:a14="http://schemas.microsoft.com/office/drawing/2010/main" spid="_x0000_s387074"/>
            </a:ext>
            <a:ext uri="{FF2B5EF4-FFF2-40B4-BE49-F238E27FC236}">
              <a16:creationId xmlns:a16="http://schemas.microsoft.com/office/drawing/2014/main" id="{00000000-0008-0000-3500-000002E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5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5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35</xdr:row>
      <xdr:rowOff>142874</xdr:rowOff>
    </xdr:to>
    <xdr:graphicFrame macro="">
      <xdr:nvGraphicFramePr>
        <xdr:cNvPr id="2" name="3 Gráfico">
          <a:extLst>
            <a:ext uri="{FF2B5EF4-FFF2-40B4-BE49-F238E27FC236}">
              <a16:creationId xmlns:a16="http://schemas.microsoft.com/office/drawing/2014/main" id="{00000000-0008-0000-3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037313" name="Option Button 1" hidden="1">
          <a:extLst>
            <a:ext uri="{63B3BB69-23CF-44E3-9099-C40C66FF867C}">
              <a14:compatExt xmlns:a14="http://schemas.microsoft.com/office/drawing/2010/main" spid="_x0000_s1037313"/>
            </a:ext>
            <a:ext uri="{FF2B5EF4-FFF2-40B4-BE49-F238E27FC236}">
              <a16:creationId xmlns:a16="http://schemas.microsoft.com/office/drawing/2014/main" id="{00000000-0008-0000-3600-000001D4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037314" name="Option Button 2" hidden="1">
          <a:extLst>
            <a:ext uri="{63B3BB69-23CF-44E3-9099-C40C66FF867C}">
              <a14:compatExt xmlns:a14="http://schemas.microsoft.com/office/drawing/2010/main" spid="_x0000_s1037314"/>
            </a:ext>
            <a:ext uri="{FF2B5EF4-FFF2-40B4-BE49-F238E27FC236}">
              <a16:creationId xmlns:a16="http://schemas.microsoft.com/office/drawing/2014/main" id="{00000000-0008-0000-3600-000002D40F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6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6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33</xdr:row>
      <xdr:rowOff>142874</xdr:rowOff>
    </xdr:to>
    <xdr:graphicFrame macro="">
      <xdr:nvGraphicFramePr>
        <xdr:cNvPr id="2" name="3 Gráfico">
          <a:extLst>
            <a:ext uri="{FF2B5EF4-FFF2-40B4-BE49-F238E27FC236}">
              <a16:creationId xmlns:a16="http://schemas.microsoft.com/office/drawing/2014/main" id="{00000000-0008-0000-3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290241" name="Option Button 1" hidden="1">
          <a:extLst>
            <a:ext uri="{63B3BB69-23CF-44E3-9099-C40C66FF867C}">
              <a14:compatExt xmlns:a14="http://schemas.microsoft.com/office/drawing/2010/main" spid="_x0000_s1290241"/>
            </a:ext>
            <a:ext uri="{FF2B5EF4-FFF2-40B4-BE49-F238E27FC236}">
              <a16:creationId xmlns:a16="http://schemas.microsoft.com/office/drawing/2014/main" id="{00000000-0008-0000-3700-000001B013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290242" name="Option Button 2" hidden="1">
          <a:extLst>
            <a:ext uri="{63B3BB69-23CF-44E3-9099-C40C66FF867C}">
              <a14:compatExt xmlns:a14="http://schemas.microsoft.com/office/drawing/2010/main" spid="_x0000_s1290242"/>
            </a:ext>
            <a:ext uri="{FF2B5EF4-FFF2-40B4-BE49-F238E27FC236}">
              <a16:creationId xmlns:a16="http://schemas.microsoft.com/office/drawing/2014/main" id="{00000000-0008-0000-3700-000002B013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7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7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56</xdr:row>
      <xdr:rowOff>142874</xdr:rowOff>
    </xdr:to>
    <xdr:graphicFrame macro="">
      <xdr:nvGraphicFramePr>
        <xdr:cNvPr id="2" name="3 Gráfico">
          <a:extLst>
            <a:ext uri="{FF2B5EF4-FFF2-40B4-BE49-F238E27FC236}">
              <a16:creationId xmlns:a16="http://schemas.microsoft.com/office/drawing/2014/main" i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266700</xdr:rowOff>
    </xdr:to>
    <xdr:sp macro="" textlink="">
      <xdr:nvSpPr>
        <xdr:cNvPr id="1242113" name="Option Button 1" hidden="1">
          <a:extLst>
            <a:ext uri="{63B3BB69-23CF-44E3-9099-C40C66FF867C}">
              <a14:compatExt xmlns:a14="http://schemas.microsoft.com/office/drawing/2010/main" spid="_x0000_s1242113"/>
            </a:ext>
            <a:ext uri="{FF2B5EF4-FFF2-40B4-BE49-F238E27FC236}">
              <a16:creationId xmlns:a16="http://schemas.microsoft.com/office/drawing/2014/main" id="{00000000-0008-0000-3800-000001F4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504825</xdr:colOff>
      <xdr:row>16</xdr:row>
      <xdr:rowOff>409575</xdr:rowOff>
    </xdr:to>
    <xdr:sp macro="" textlink="">
      <xdr:nvSpPr>
        <xdr:cNvPr id="1242114" name="Option Button 2" hidden="1">
          <a:extLst>
            <a:ext uri="{63B3BB69-23CF-44E3-9099-C40C66FF867C}">
              <a14:compatExt xmlns:a14="http://schemas.microsoft.com/office/drawing/2010/main" spid="_x0000_s1242114"/>
            </a:ext>
            <a:ext uri="{FF2B5EF4-FFF2-40B4-BE49-F238E27FC236}">
              <a16:creationId xmlns:a16="http://schemas.microsoft.com/office/drawing/2014/main" id="{00000000-0008-0000-3800-000002F41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32002</xdr:colOff>
      <xdr:row>8</xdr:row>
      <xdr:rowOff>21431</xdr:rowOff>
    </xdr:to>
    <xdr:pic>
      <xdr:nvPicPr>
        <xdr:cNvPr id="5" name="Imagen 4" descr="https://www.ucundinamarca.edu.co/images/iconos/escudo-ucundinamarca.png">
          <a:extLst>
            <a:ext uri="{FF2B5EF4-FFF2-40B4-BE49-F238E27FC236}">
              <a16:creationId xmlns:a16="http://schemas.microsoft.com/office/drawing/2014/main" id="{00000000-0008-0000-38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14512" y="726281"/>
          <a:ext cx="589215"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313751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8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92147"/>
          <a:ext cx="660060" cy="4280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209550</xdr:colOff>
          <xdr:row>15</xdr:row>
          <xdr:rowOff>161925</xdr:rowOff>
        </xdr:from>
        <xdr:to>
          <xdr:col>6</xdr:col>
          <xdr:colOff>733425</xdr:colOff>
          <xdr:row>16</xdr:row>
          <xdr:rowOff>266700</xdr:rowOff>
        </xdr:to>
        <xdr:sp macro="" textlink="">
          <xdr:nvSpPr>
            <xdr:cNvPr id="58369" name="Option Button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209550</xdr:rowOff>
        </xdr:from>
        <xdr:to>
          <xdr:col>5</xdr:col>
          <xdr:colOff>504825</xdr:colOff>
          <xdr:row>16</xdr:row>
          <xdr:rowOff>409575</xdr:rowOff>
        </xdr:to>
        <xdr:sp macro="" textlink="">
          <xdr:nvSpPr>
            <xdr:cNvPr id="58370" name="Option Button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mc:Choice>
    <mc:Fallback/>
  </mc:AlternateContent>
</xdr:wsDr>
</file>

<file path=xl/drawings/drawing58.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45</xdr:row>
      <xdr:rowOff>142874</xdr:rowOff>
    </xdr:to>
    <xdr:graphicFrame macro="">
      <xdr:nvGraphicFramePr>
        <xdr:cNvPr id="2" name="3 Gráfico">
          <a:extLst>
            <a:ext uri="{FF2B5EF4-FFF2-40B4-BE49-F238E27FC236}">
              <a16:creationId xmlns:a16="http://schemas.microsoft.com/office/drawing/2014/main" id="{00000000-0008-0000-3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372737" name="Option Button 1" hidden="1">
          <a:extLst>
            <a:ext uri="{63B3BB69-23CF-44E3-9099-C40C66FF867C}">
              <a14:compatExt xmlns:a14="http://schemas.microsoft.com/office/drawing/2010/main" spid="_x0000_s372737"/>
            </a:ext>
            <a:ext uri="{FF2B5EF4-FFF2-40B4-BE49-F238E27FC236}">
              <a16:creationId xmlns:a16="http://schemas.microsoft.com/office/drawing/2014/main" id="{00000000-0008-0000-3900-000001B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372738" name="Option Button 2" hidden="1">
          <a:extLst>
            <a:ext uri="{63B3BB69-23CF-44E3-9099-C40C66FF867C}">
              <a14:compatExt xmlns:a14="http://schemas.microsoft.com/office/drawing/2010/main" spid="_x0000_s372738"/>
            </a:ext>
            <a:ext uri="{FF2B5EF4-FFF2-40B4-BE49-F238E27FC236}">
              <a16:creationId xmlns:a16="http://schemas.microsoft.com/office/drawing/2014/main" id="{00000000-0008-0000-3900-000002B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9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9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38</xdr:row>
      <xdr:rowOff>142874</xdr:rowOff>
    </xdr:to>
    <xdr:graphicFrame macro="">
      <xdr:nvGraphicFramePr>
        <xdr:cNvPr id="2" name="3 Gráfico">
          <a:extLst>
            <a:ext uri="{FF2B5EF4-FFF2-40B4-BE49-F238E27FC236}">
              <a16:creationId xmlns:a16="http://schemas.microsoft.com/office/drawing/2014/main" id="{00000000-0008-0000-3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380929" name="Option Button 1" hidden="1">
          <a:extLst>
            <a:ext uri="{63B3BB69-23CF-44E3-9099-C40C66FF867C}">
              <a14:compatExt xmlns:a14="http://schemas.microsoft.com/office/drawing/2010/main" spid="_x0000_s380929"/>
            </a:ext>
            <a:ext uri="{FF2B5EF4-FFF2-40B4-BE49-F238E27FC236}">
              <a16:creationId xmlns:a16="http://schemas.microsoft.com/office/drawing/2014/main" id="{00000000-0008-0000-3A00-000001D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380930" name="Option Button 2" hidden="1">
          <a:extLst>
            <a:ext uri="{63B3BB69-23CF-44E3-9099-C40C66FF867C}">
              <a14:compatExt xmlns:a14="http://schemas.microsoft.com/office/drawing/2010/main" spid="_x0000_s380930"/>
            </a:ext>
            <a:ext uri="{FF2B5EF4-FFF2-40B4-BE49-F238E27FC236}">
              <a16:creationId xmlns:a16="http://schemas.microsoft.com/office/drawing/2014/main" id="{00000000-0008-0000-3A00-000002D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A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A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50</xdr:row>
      <xdr:rowOff>142874</xdr:rowOff>
    </xdr:to>
    <xdr:graphicFrame macro="">
      <xdr:nvGraphicFramePr>
        <xdr:cNvPr id="2" name="3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374785" name="Option Button 1" hidden="1">
          <a:extLst>
            <a:ext uri="{63B3BB69-23CF-44E3-9099-C40C66FF867C}">
              <a14:compatExt xmlns:a14="http://schemas.microsoft.com/office/drawing/2010/main" spid="_x0000_s374785"/>
            </a:ext>
            <a:ext uri="{FF2B5EF4-FFF2-40B4-BE49-F238E27FC236}">
              <a16:creationId xmlns:a16="http://schemas.microsoft.com/office/drawing/2014/main" id="{00000000-0008-0000-0500-000001B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374786" name="Option Button 2" hidden="1">
          <a:extLst>
            <a:ext uri="{63B3BB69-23CF-44E3-9099-C40C66FF867C}">
              <a14:compatExt xmlns:a14="http://schemas.microsoft.com/office/drawing/2010/main" spid="_x0000_s374786"/>
            </a:ext>
            <a:ext uri="{FF2B5EF4-FFF2-40B4-BE49-F238E27FC236}">
              <a16:creationId xmlns:a16="http://schemas.microsoft.com/office/drawing/2014/main" id="{00000000-0008-0000-0500-000002B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5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31</xdr:row>
      <xdr:rowOff>142874</xdr:rowOff>
    </xdr:to>
    <xdr:graphicFrame macro="">
      <xdr:nvGraphicFramePr>
        <xdr:cNvPr id="2" name="3 Gráfico">
          <a:extLst>
            <a:ext uri="{FF2B5EF4-FFF2-40B4-BE49-F238E27FC236}">
              <a16:creationId xmlns:a16="http://schemas.microsoft.com/office/drawing/2014/main" id="{00000000-0008-0000-3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427457" name="Option Button 1" hidden="1">
          <a:extLst>
            <a:ext uri="{63B3BB69-23CF-44E3-9099-C40C66FF867C}">
              <a14:compatExt xmlns:a14="http://schemas.microsoft.com/office/drawing/2010/main" spid="_x0000_s1427457"/>
            </a:ext>
            <a:ext uri="{FF2B5EF4-FFF2-40B4-BE49-F238E27FC236}">
              <a16:creationId xmlns:a16="http://schemas.microsoft.com/office/drawing/2014/main" id="{00000000-0008-0000-3B00-000001C81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427458" name="Option Button 2" hidden="1">
          <a:extLst>
            <a:ext uri="{63B3BB69-23CF-44E3-9099-C40C66FF867C}">
              <a14:compatExt xmlns:a14="http://schemas.microsoft.com/office/drawing/2010/main" spid="_x0000_s1427458"/>
            </a:ext>
            <a:ext uri="{FF2B5EF4-FFF2-40B4-BE49-F238E27FC236}">
              <a16:creationId xmlns:a16="http://schemas.microsoft.com/office/drawing/2014/main" id="{00000000-0008-0000-3B00-000002C81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B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B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32</xdr:row>
      <xdr:rowOff>142874</xdr:rowOff>
    </xdr:to>
    <xdr:graphicFrame macro="">
      <xdr:nvGraphicFramePr>
        <xdr:cNvPr id="2" name="3 Gráfico">
          <a:extLst>
            <a:ext uri="{FF2B5EF4-FFF2-40B4-BE49-F238E27FC236}">
              <a16:creationId xmlns:a16="http://schemas.microsoft.com/office/drawing/2014/main" id="{00000000-0008-0000-3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303553" name="Option Button 1" hidden="1">
          <a:extLst>
            <a:ext uri="{63B3BB69-23CF-44E3-9099-C40C66FF867C}">
              <a14:compatExt xmlns:a14="http://schemas.microsoft.com/office/drawing/2010/main" spid="_x0000_s1303553"/>
            </a:ext>
            <a:ext uri="{FF2B5EF4-FFF2-40B4-BE49-F238E27FC236}">
              <a16:creationId xmlns:a16="http://schemas.microsoft.com/office/drawing/2014/main" id="{00000000-0008-0000-3C00-000001E413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303554" name="Option Button 2" hidden="1">
          <a:extLst>
            <a:ext uri="{63B3BB69-23CF-44E3-9099-C40C66FF867C}">
              <a14:compatExt xmlns:a14="http://schemas.microsoft.com/office/drawing/2010/main" spid="_x0000_s1303554"/>
            </a:ext>
            <a:ext uri="{FF2B5EF4-FFF2-40B4-BE49-F238E27FC236}">
              <a16:creationId xmlns:a16="http://schemas.microsoft.com/office/drawing/2014/main" id="{00000000-0008-0000-3C00-000002E413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3C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3C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1</xdr:col>
      <xdr:colOff>139130</xdr:colOff>
      <xdr:row>0</xdr:row>
      <xdr:rowOff>42809</xdr:rowOff>
    </xdr:from>
    <xdr:to>
      <xdr:col>1</xdr:col>
      <xdr:colOff>799750</xdr:colOff>
      <xdr:row>2</xdr:row>
      <xdr:rowOff>129380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D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3967" t="17147" r="23775" b="16493"/>
        <a:stretch/>
      </xdr:blipFill>
      <xdr:spPr>
        <a:xfrm>
          <a:off x="503006" y="42809"/>
          <a:ext cx="660620" cy="4504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34</xdr:row>
      <xdr:rowOff>142874</xdr:rowOff>
    </xdr:to>
    <xdr:graphicFrame macro="">
      <xdr:nvGraphicFramePr>
        <xdr:cNvPr id="2" name="3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169409" name="Option Button 1" hidden="1">
          <a:extLst>
            <a:ext uri="{63B3BB69-23CF-44E3-9099-C40C66FF867C}">
              <a14:compatExt xmlns:a14="http://schemas.microsoft.com/office/drawing/2010/main" spid="_x0000_s1169409"/>
            </a:ext>
            <a:ext uri="{FF2B5EF4-FFF2-40B4-BE49-F238E27FC236}">
              <a16:creationId xmlns:a16="http://schemas.microsoft.com/office/drawing/2014/main" id="{00000000-0008-0000-0600-000001D8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169410" name="Option Button 2" hidden="1">
          <a:extLst>
            <a:ext uri="{63B3BB69-23CF-44E3-9099-C40C66FF867C}">
              <a14:compatExt xmlns:a14="http://schemas.microsoft.com/office/drawing/2010/main" spid="_x0000_s1169410"/>
            </a:ext>
            <a:ext uri="{FF2B5EF4-FFF2-40B4-BE49-F238E27FC236}">
              <a16:creationId xmlns:a16="http://schemas.microsoft.com/office/drawing/2014/main" id="{00000000-0008-0000-0600-000002D8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6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6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41</xdr:row>
      <xdr:rowOff>142874</xdr:rowOff>
    </xdr:to>
    <xdr:graphicFrame macro="">
      <xdr:nvGraphicFramePr>
        <xdr:cNvPr id="2" name="3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170433" name="Option Button 1" hidden="1">
          <a:extLst>
            <a:ext uri="{63B3BB69-23CF-44E3-9099-C40C66FF867C}">
              <a14:compatExt xmlns:a14="http://schemas.microsoft.com/office/drawing/2010/main" spid="_x0000_s1170433"/>
            </a:ext>
            <a:ext uri="{FF2B5EF4-FFF2-40B4-BE49-F238E27FC236}">
              <a16:creationId xmlns:a16="http://schemas.microsoft.com/office/drawing/2014/main" id="{00000000-0008-0000-0700-000001DC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170434" name="Option Button 2" hidden="1">
          <a:extLst>
            <a:ext uri="{63B3BB69-23CF-44E3-9099-C40C66FF867C}">
              <a14:compatExt xmlns:a14="http://schemas.microsoft.com/office/drawing/2010/main" spid="_x0000_s1170434"/>
            </a:ext>
            <a:ext uri="{FF2B5EF4-FFF2-40B4-BE49-F238E27FC236}">
              <a16:creationId xmlns:a16="http://schemas.microsoft.com/office/drawing/2014/main" id="{00000000-0008-0000-0700-000002DC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oneCellAnchor>
    <xdr:from>
      <xdr:col>2</xdr:col>
      <xdr:colOff>1119187</xdr:colOff>
      <xdr:row>4</xdr:row>
      <xdr:rowOff>11906</xdr:rowOff>
    </xdr:from>
    <xdr:ext cx="592717" cy="806823"/>
    <xdr:pic>
      <xdr:nvPicPr>
        <xdr:cNvPr id="5" name="Imagen 4" descr="https://www.ucundinamarca.edu.co/images/iconos/escudo-ucundinamarca.png">
          <a:extLst>
            <a:ext uri="{FF2B5EF4-FFF2-40B4-BE49-F238E27FC236}">
              <a16:creationId xmlns:a16="http://schemas.microsoft.com/office/drawing/2014/main" id="{00000000-0008-0000-07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2290762" y="773906"/>
          <a:ext cx="592717" cy="806823"/>
        </a:xfrm>
        <a:prstGeom prst="rect">
          <a:avLst/>
        </a:prstGeom>
        <a:noFill/>
        <a:ln>
          <a:noFill/>
        </a:ln>
        <a:extLst>
          <a:ext uri="{53640926-AAD7-44D8-BBD7-CCE9431645EC}">
            <a14:shadowObscured xmlns:a14="http://schemas.microsoft.com/office/drawing/2010/main"/>
          </a:ext>
        </a:extLst>
      </xdr:spPr>
    </xdr:pic>
    <xdr:clientData/>
  </xdr:oneCellAnchor>
  <xdr:oneCellAnchor>
    <xdr:from>
      <xdr:col>1</xdr:col>
      <xdr:colOff>82316</xdr:colOff>
      <xdr:row>1</xdr:row>
      <xdr:rowOff>58797</xdr:rowOff>
    </xdr:from>
    <xdr:ext cx="660620" cy="450447"/>
    <xdr:pic>
      <xdr:nvPicPr>
        <xdr:cNvPr id="6" name="Imagen 5">
          <a:hlinkClick xmlns:r="http://schemas.openxmlformats.org/officeDocument/2006/relationships" r:id="rId3"/>
          <a:extLst>
            <a:ext uri="{FF2B5EF4-FFF2-40B4-BE49-F238E27FC236}">
              <a16:creationId xmlns:a16="http://schemas.microsoft.com/office/drawing/2014/main" id="{00000000-0008-0000-07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844316" y="249297"/>
          <a:ext cx="660620" cy="45044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2</xdr:col>
      <xdr:colOff>9525</xdr:colOff>
      <xdr:row>23</xdr:row>
      <xdr:rowOff>42861</xdr:rowOff>
    </xdr:from>
    <xdr:to>
      <xdr:col>8</xdr:col>
      <xdr:colOff>781049</xdr:colOff>
      <xdr:row>46</xdr:row>
      <xdr:rowOff>142874</xdr:rowOff>
    </xdr:to>
    <xdr:graphicFrame macro="">
      <xdr:nvGraphicFramePr>
        <xdr:cNvPr id="2" name="3 Gráfico">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209550</xdr:colOff>
      <xdr:row>15</xdr:row>
      <xdr:rowOff>161925</xdr:rowOff>
    </xdr:from>
    <xdr:to>
      <xdr:col>6</xdr:col>
      <xdr:colOff>733425</xdr:colOff>
      <xdr:row>16</xdr:row>
      <xdr:rowOff>276225</xdr:rowOff>
    </xdr:to>
    <xdr:sp macro="" textlink="">
      <xdr:nvSpPr>
        <xdr:cNvPr id="1176577" name="Option Button 1" hidden="1">
          <a:extLst>
            <a:ext uri="{63B3BB69-23CF-44E3-9099-C40C66FF867C}">
              <a14:compatExt xmlns:a14="http://schemas.microsoft.com/office/drawing/2010/main" spid="_x0000_s1176577"/>
            </a:ext>
            <a:ext uri="{FF2B5EF4-FFF2-40B4-BE49-F238E27FC236}">
              <a16:creationId xmlns:a16="http://schemas.microsoft.com/office/drawing/2014/main" id="{00000000-0008-0000-0800-000001F4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PORCENTAJE</a:t>
          </a:r>
        </a:p>
      </xdr:txBody>
    </xdr:sp>
    <xdr:clientData/>
  </xdr:twoCellAnchor>
  <xdr:twoCellAnchor editAs="oneCell">
    <xdr:from>
      <xdr:col>4</xdr:col>
      <xdr:colOff>209550</xdr:colOff>
      <xdr:row>16</xdr:row>
      <xdr:rowOff>209550</xdr:rowOff>
    </xdr:from>
    <xdr:to>
      <xdr:col>5</xdr:col>
      <xdr:colOff>514350</xdr:colOff>
      <xdr:row>16</xdr:row>
      <xdr:rowOff>419100</xdr:rowOff>
    </xdr:to>
    <xdr:sp macro="" textlink="">
      <xdr:nvSpPr>
        <xdr:cNvPr id="1176578" name="Option Button 2" hidden="1">
          <a:extLst>
            <a:ext uri="{63B3BB69-23CF-44E3-9099-C40C66FF867C}">
              <a14:compatExt xmlns:a14="http://schemas.microsoft.com/office/drawing/2010/main" spid="_x0000_s1176578"/>
            </a:ext>
            <a:ext uri="{FF2B5EF4-FFF2-40B4-BE49-F238E27FC236}">
              <a16:creationId xmlns:a16="http://schemas.microsoft.com/office/drawing/2014/main" id="{00000000-0008-0000-0800-000002F41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NÚMERO</a:t>
          </a:r>
        </a:p>
      </xdr:txBody>
    </xdr:sp>
    <xdr:clientData/>
  </xdr:twoCellAnchor>
  <xdr:twoCellAnchor editAs="oneCell">
    <xdr:from>
      <xdr:col>2</xdr:col>
      <xdr:colOff>1119187</xdr:colOff>
      <xdr:row>4</xdr:row>
      <xdr:rowOff>11906</xdr:rowOff>
    </xdr:from>
    <xdr:to>
      <xdr:col>3</xdr:col>
      <xdr:colOff>53433</xdr:colOff>
      <xdr:row>8</xdr:row>
      <xdr:rowOff>11906</xdr:rowOff>
    </xdr:to>
    <xdr:pic>
      <xdr:nvPicPr>
        <xdr:cNvPr id="5" name="Imagen 4" descr="https://www.ucundinamarca.edu.co/images/iconos/escudo-ucundinamarca.png">
          <a:extLst>
            <a:ext uri="{FF2B5EF4-FFF2-40B4-BE49-F238E27FC236}">
              <a16:creationId xmlns:a16="http://schemas.microsoft.com/office/drawing/2014/main" id="{00000000-0008-0000-08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51" r="10221" b="20986"/>
        <a:stretch/>
      </xdr:blipFill>
      <xdr:spPr bwMode="auto">
        <a:xfrm>
          <a:off x="1833562" y="707231"/>
          <a:ext cx="591596" cy="800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82316</xdr:colOff>
      <xdr:row>1</xdr:row>
      <xdr:rowOff>58797</xdr:rowOff>
    </xdr:from>
    <xdr:to>
      <xdr:col>2</xdr:col>
      <xdr:colOff>294701</xdr:colOff>
      <xdr:row>3</xdr:row>
      <xdr:rowOff>105832</xdr:rowOff>
    </xdr:to>
    <xdr:pic>
      <xdr:nvPicPr>
        <xdr:cNvPr id="6" name="Imagen 5">
          <a:hlinkClick xmlns:r="http://schemas.openxmlformats.org/officeDocument/2006/relationships" r:id="rId3"/>
          <a:extLst>
            <a:ext uri="{FF2B5EF4-FFF2-40B4-BE49-F238E27FC236}">
              <a16:creationId xmlns:a16="http://schemas.microsoft.com/office/drawing/2014/main" id="{00000000-0008-0000-08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3967" t="17147" r="23775" b="16493"/>
        <a:stretch/>
      </xdr:blipFill>
      <xdr:spPr>
        <a:xfrm>
          <a:off x="349016" y="163572"/>
          <a:ext cx="660060" cy="4470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narrodriguez\Desktop\INDICADORES%20EFICIENCIA%202019\Indicadores%20AAA.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KYLINARES\Downloads\ESGr027_DI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IIPA%202019/ESGr027_V6%20%20MCT%20AFI%20ATH%20MIT.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VIGENCIA%20%202019/ANGELICA/INDICADORES/Indicadores%20AJU.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VIGENCIA%20%202017\1.%20%20%20SAD%20-%20SITIO%20WEB\DOCUMENTOS%20SGC%20V2\Documentos%20Publicados\MACROPROCESO%20ESTRATEGICO\ESG-%20Sistemas%20Integrados%20de%20Gesti&#243;n\ESG-%20Registros\ESGr027_V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neDrive%20-%20Universidad%20de%20Cundinamarca\VIGENCIA%20%202018\VIGENCIA%20%202019\2019%20%20%20DOCUMENTACI&#211;N%20IMPORTANTE\2019%20%20%20INDICADORES\IIPA%202019\ESGr027_V6%20%20MCT%20AFI%20ATH%20MI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ailunicundiedu-my.sharepoint.com/VIGENCIA%20%202019/ANGELICA/INDICADORES/Indicadores%20AJU.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ilunicundiedu-my.sharepoint.com/personal/calidad_ucundinamarca_edu_co/Documents/VIGENCIA%20%202018/VIGENCIA%20%202019/2019%20%20%20DOCUMENTACI&#211;N%20IMPORTANTE/2019%20%20%20INDICADORES/ESGr027_V6%2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VIGENCIA%20%202019\2019%20%20%20DOCUMENTACI&#211;N%20IMPORTANTE\2019%20%20%20INDICADORES\ESGr027_V6%20(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CALIDAD\Downloads\ESGr027_2019_MAR%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KYLINARES\Desktop\ESGr027%202019%20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SGr027_V6%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INDICADORES"/>
      <sheetName val="AAA 1"/>
      <sheetName val="AAA (2)"/>
      <sheetName val="AAA (3)"/>
      <sheetName val="AAA (4)"/>
      <sheetName val="ITEM"/>
    </sheetNames>
    <sheetDataSet>
      <sheetData sheetId="0"/>
      <sheetData sheetId="1">
        <row r="42">
          <cell r="D42" t="str">
            <v>MARZO</v>
          </cell>
        </row>
      </sheetData>
      <sheetData sheetId="2">
        <row r="42">
          <cell r="D42" t="str">
            <v>MARZO</v>
          </cell>
        </row>
      </sheetData>
      <sheetData sheetId="3">
        <row r="42">
          <cell r="D42" t="str">
            <v>MARZO</v>
          </cell>
        </row>
      </sheetData>
      <sheetData sheetId="4">
        <row r="42">
          <cell r="D42" t="str">
            <v>MARZO</v>
          </cell>
        </row>
      </sheetData>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INDICADORES"/>
      <sheetName val="INS-1"/>
      <sheetName val="INS-2"/>
      <sheetName val="INS-3"/>
      <sheetName val="INS-4"/>
      <sheetName val="EPI-1"/>
      <sheetName val="EPI-2"/>
      <sheetName val="ESG-1"/>
      <sheetName val="ESG-2"/>
      <sheetName val="ESG-3"/>
      <sheetName val="ECO-1"/>
      <sheetName val="EPR-1"/>
      <sheetName val="MAR-1"/>
      <sheetName val="MAR-2"/>
      <sheetName val="MFA-6"/>
      <sheetName val="MFA-7"/>
      <sheetName val="MFA-8"/>
      <sheetName val="MFA-9"/>
      <sheetName val="MFA-10"/>
      <sheetName val="MFA-11"/>
      <sheetName val="EAA-1"/>
      <sheetName val="EAA-2"/>
      <sheetName val="MCT-1"/>
      <sheetName val="MCT-2"/>
      <sheetName val="MCT-3"/>
      <sheetName val="MIU-1"/>
      <sheetName val="MIU-2"/>
      <sheetName val="MIU-3"/>
      <sheetName val="MIU-4"/>
      <sheetName val="MIU-5"/>
      <sheetName val="MBU-1"/>
      <sheetName val="MBU-2"/>
      <sheetName val="MBU-3"/>
      <sheetName val="MBU-4"/>
      <sheetName val="MBU-5"/>
      <sheetName val="MBU-6"/>
      <sheetName val="AAA-1"/>
      <sheetName val="AAA-2"/>
      <sheetName val="AAA-3"/>
      <sheetName val="AAA-4"/>
      <sheetName val="ABS-1"/>
      <sheetName val="ABS-2"/>
      <sheetName val="ABS-3"/>
      <sheetName val="ABS-4"/>
      <sheetName val="ADO-1"/>
      <sheetName val="AFI-1"/>
      <sheetName val="AFI-2"/>
      <sheetName val="AFI-3"/>
      <sheetName val="ATH-1"/>
      <sheetName val="ATH-2"/>
      <sheetName val="ATH-3"/>
      <sheetName val="ASI-1"/>
      <sheetName val="ASI-2"/>
      <sheetName val="SAC-1"/>
      <sheetName val="SCI-1"/>
      <sheetName val="SCI-2"/>
      <sheetName val="ACTUALIZACIONES"/>
      <sheetName val="I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4">
          <cell r="D44" t="str">
            <v>FEBRERO</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INDICADORES"/>
      <sheetName val="MCT-1"/>
      <sheetName val="MCT-2"/>
      <sheetName val="MCT-3"/>
      <sheetName val="MCT-4"/>
      <sheetName val="AFI-1"/>
      <sheetName val="AFI-2"/>
      <sheetName val="AFI-3"/>
      <sheetName val="AFI-4"/>
      <sheetName val="ATH-1"/>
      <sheetName val="ATH-2"/>
      <sheetName val="ATH-3"/>
      <sheetName val="MFA-11"/>
      <sheetName val="SAC-1"/>
      <sheetName val="SCI-3"/>
      <sheetName val="ACTUALIZACIONES"/>
      <sheetName val="ITEM"/>
      <sheetName val="AFI-4 (Contabilidad)"/>
    </sheetNames>
    <sheetDataSet>
      <sheetData sheetId="0"/>
      <sheetData sheetId="1"/>
      <sheetData sheetId="2"/>
      <sheetData sheetId="3"/>
      <sheetData sheetId="4"/>
      <sheetData sheetId="5"/>
      <sheetData sheetId="6"/>
      <sheetData sheetId="7"/>
      <sheetData sheetId="8">
        <row r="42">
          <cell r="D42" t="str">
            <v>ENERO</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
      <sheetName val="MATRIZ DE INDICADORES"/>
      <sheetName val="AJU 1"/>
      <sheetName val="AJU 2"/>
    </sheetNames>
    <sheetDataSet>
      <sheetData sheetId="0" refreshError="1"/>
      <sheetData sheetId="1"/>
      <sheetData sheetId="2">
        <row r="42">
          <cell r="D42" t="str">
            <v>JUNIO</v>
          </cell>
        </row>
      </sheetData>
      <sheetData sheetId="3">
        <row r="42">
          <cell r="D42" t="str">
            <v>JUNIO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INDICADORES"/>
      <sheetName val="----1"/>
      <sheetName val="----2"/>
      <sheetName val="ACTUALIZACIONES"/>
      <sheetName val="ITEM"/>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INDICADORES"/>
      <sheetName val="MCT-1"/>
      <sheetName val="MCT-2"/>
      <sheetName val="MCT-3"/>
      <sheetName val="MCT-4"/>
      <sheetName val="AFI-1"/>
      <sheetName val="AFI-2"/>
      <sheetName val="AFI-3"/>
      <sheetName val="AFI-4 (Contabilidad)"/>
      <sheetName val="ATH-1"/>
      <sheetName val="ATH-2"/>
      <sheetName val="ATH-3"/>
      <sheetName val="MFA-11"/>
      <sheetName val="SAC-1"/>
      <sheetName val="SCI-3"/>
      <sheetName val="ACTUALIZACIONES"/>
      <sheetName val="ITE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INDICADORES"/>
      <sheetName val="AJU 1"/>
      <sheetName val="AJU 2"/>
      <sheetName val="ITEM"/>
    </sheetNames>
    <sheetDataSet>
      <sheetData sheetId="0"/>
      <sheetData sheetId="1">
        <row r="42">
          <cell r="D42" t="str">
            <v>JUNIO</v>
          </cell>
        </row>
      </sheetData>
      <sheetData sheetId="2">
        <row r="42">
          <cell r="D42" t="str">
            <v>JUNIO</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
      <sheetName val="MATRIZ DE INDICADORES"/>
      <sheetName val="MBU-8"/>
      <sheetName val="ACTUALIZACIONES"/>
    </sheetNames>
    <sheetDataSet>
      <sheetData sheetId="0"/>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INDICADORES"/>
      <sheetName val="MBU-8"/>
      <sheetName val="ACTUALIZACIONES"/>
      <sheetName val="ITEM"/>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INDICADORES"/>
      <sheetName val="INS-1"/>
      <sheetName val="INS-2"/>
      <sheetName val="INS-3"/>
      <sheetName val="INS-4"/>
      <sheetName val="EPI-1"/>
      <sheetName val="EPI-2"/>
      <sheetName val="EPI-3"/>
      <sheetName val="ESG-1"/>
      <sheetName val="ESG-2"/>
      <sheetName val="ECO-1"/>
      <sheetName val="ECO-2"/>
      <sheetName val="EPR-1"/>
      <sheetName val="EPR-2"/>
      <sheetName val="MAR-1"/>
      <sheetName val="MAR-2"/>
      <sheetName val="MAR-3"/>
      <sheetName val="MFA-6"/>
      <sheetName val="MFA-7"/>
      <sheetName val="MFA-8"/>
      <sheetName val="MFA-9"/>
      <sheetName val="MFA-10"/>
      <sheetName val="MFA-11"/>
      <sheetName val="EAA-1"/>
      <sheetName val="EAA-2"/>
      <sheetName val="EAA-3"/>
      <sheetName val="MCT-1"/>
      <sheetName val="MCT-2"/>
      <sheetName val="MCT-3"/>
      <sheetName val="MCT-4"/>
      <sheetName val="MIU-1"/>
      <sheetName val="MIU-2"/>
      <sheetName val="MIU-3"/>
      <sheetName val="MIU-4"/>
      <sheetName val="AAA-1"/>
      <sheetName val="AAA-2"/>
      <sheetName val="AAA-3"/>
      <sheetName val="AAA-4"/>
      <sheetName val="ABS-1"/>
      <sheetName val="ABS-2"/>
      <sheetName val="ABS-3"/>
      <sheetName val="ABS-4"/>
      <sheetName val="ABS-5"/>
      <sheetName val="ADO-1"/>
      <sheetName val="AFI-1"/>
      <sheetName val="AFI-2"/>
      <sheetName val="AFI-3"/>
      <sheetName val="AJU-1"/>
      <sheetName val="AJU-2"/>
      <sheetName val=" ATH-1"/>
      <sheetName val=" ATH-2"/>
      <sheetName val="ATH-3"/>
      <sheetName val="ASI-1"/>
      <sheetName val="SAC-1"/>
      <sheetName val="SAC-2"/>
      <sheetName val="SCI-1"/>
      <sheetName val="SCI-2"/>
      <sheetName val="SCI-3"/>
      <sheetName val="SCD-1"/>
      <sheetName val="ACTUALIZACIONES"/>
      <sheetName val="ITEM"/>
    </sheetNames>
    <sheetDataSet>
      <sheetData sheetId="0"/>
      <sheetData sheetId="1"/>
      <sheetData sheetId="2"/>
      <sheetData sheetId="3">
        <row r="40">
          <cell r="D40" t="str">
            <v>JUNIO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INDICADORES"/>
      <sheetName val="INS-1"/>
      <sheetName val="INS-2"/>
      <sheetName val="INS-3"/>
      <sheetName val="INS-4"/>
      <sheetName val="EPI-1"/>
      <sheetName val="EPI-2"/>
      <sheetName val="ESG-1"/>
      <sheetName val="ESG-2"/>
      <sheetName val="ESG-3"/>
      <sheetName val="ECO-1"/>
      <sheetName val="ECO-2"/>
      <sheetName val="EPR-1"/>
      <sheetName val="MAR-1"/>
      <sheetName val="MAR-2"/>
      <sheetName val="MFA-6 N"/>
      <sheetName val="MFA-7  N"/>
      <sheetName val="MFA-8 N"/>
      <sheetName val="MFA-9 N"/>
      <sheetName val="MFA-10 N"/>
      <sheetName val="MFA-11 N"/>
      <sheetName val="EAA-1"/>
      <sheetName val="EAA-2"/>
      <sheetName val="EAA-3"/>
      <sheetName val="MCT-1"/>
      <sheetName val="MCT-2"/>
      <sheetName val="MCT-3"/>
      <sheetName val="MIU-1"/>
      <sheetName val="MIU-2"/>
      <sheetName val="MIU-3"/>
      <sheetName val="MIU-4"/>
      <sheetName val="MIU-5"/>
      <sheetName val="MBU-1"/>
      <sheetName val="MBU-2"/>
      <sheetName val="MBU-3"/>
      <sheetName val="MBU-4"/>
      <sheetName val="MBU-5"/>
      <sheetName val="MBU-6"/>
      <sheetName val="AAA-3"/>
      <sheetName val="ABS-1"/>
      <sheetName val="ABS-2"/>
      <sheetName val="ABS-3"/>
      <sheetName val="ABS-4"/>
      <sheetName val="ADO-1"/>
      <sheetName val="AFI-1"/>
      <sheetName val="AFI-2"/>
      <sheetName val="AFI-3"/>
      <sheetName val="ATH-1"/>
      <sheetName val="ATH-2"/>
      <sheetName val="ATH-3"/>
      <sheetName val="ASI-1"/>
      <sheetName val="ASI-2"/>
      <sheetName val="SAC-1"/>
      <sheetName val="SCI-1"/>
      <sheetName val="SCI-2"/>
      <sheetName val="ACTUALIZACIONES"/>
      <sheetName val="AAA-1"/>
      <sheetName val="AAA-2"/>
      <sheetName val="AAA-3-"/>
      <sheetName val="AAA-4"/>
      <sheetName val="AAA-5"/>
      <sheetName val="I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8">
          <cell r="D38" t="str">
            <v>JUNIO</v>
          </cell>
        </row>
      </sheetData>
      <sheetData sheetId="16">
        <row r="39">
          <cell r="D39" t="str">
            <v>JUNIO</v>
          </cell>
        </row>
      </sheetData>
      <sheetData sheetId="17">
        <row r="37">
          <cell r="D37" t="str">
            <v>JUNIO</v>
          </cell>
        </row>
      </sheetData>
      <sheetData sheetId="18">
        <row r="39">
          <cell r="D39" t="str">
            <v>JUNIO</v>
          </cell>
        </row>
      </sheetData>
      <sheetData sheetId="19">
        <row r="38">
          <cell r="D38">
            <v>2018</v>
          </cell>
        </row>
      </sheetData>
      <sheetData sheetId="20">
        <row r="38">
          <cell r="D38" t="str">
            <v>JUNIO</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
      <sheetName val="MATRIZ DE INDICADORES"/>
      <sheetName val="MBU-8"/>
      <sheetName val="ACTUALIZACIONES"/>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4.xml"/><Relationship Id="rId1" Type="http://schemas.openxmlformats.org/officeDocument/2006/relationships/printerSettings" Target="../printerSettings/printerSettings3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0.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5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5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6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6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6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6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65.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72.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73.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7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75.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4"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79.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80.bin"/></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7.xml"/><Relationship Id="rId1" Type="http://schemas.openxmlformats.org/officeDocument/2006/relationships/printerSettings" Target="../printerSettings/printerSettings81.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4"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88.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89.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9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F3D38"/>
    <pageSetUpPr fitToPage="1"/>
  </sheetPr>
  <dimension ref="A1:R74"/>
  <sheetViews>
    <sheetView tabSelected="1" zoomScale="80" zoomScaleNormal="80" workbookViewId="0">
      <pane ySplit="12" topLeftCell="A13" activePane="bottomLeft" state="frozen"/>
      <selection pane="bottomLeft" activeCell="B10" sqref="B10:P11"/>
    </sheetView>
  </sheetViews>
  <sheetFormatPr baseColWidth="10" defaultColWidth="11.42578125" defaultRowHeight="15" x14ac:dyDescent="0.25"/>
  <cols>
    <col min="1" max="1" width="1.85546875" style="103" customWidth="1"/>
    <col min="2" max="2" width="21.42578125" style="131" customWidth="1"/>
    <col min="3" max="3" width="21.42578125" style="132" customWidth="1"/>
    <col min="4" max="4" width="21.42578125" style="131" customWidth="1"/>
    <col min="5" max="5" width="21.42578125" style="107" customWidth="1"/>
    <col min="6" max="6" width="37.28515625" style="107" customWidth="1"/>
    <col min="7" max="7" width="24.5703125" style="107" customWidth="1"/>
    <col min="8" max="8" width="18.42578125" style="107" customWidth="1"/>
    <col min="9" max="9" width="22.140625" style="108" customWidth="1"/>
    <col min="10" max="10" width="21.85546875" style="109" customWidth="1"/>
    <col min="11" max="11" width="15.7109375" style="110" customWidth="1"/>
    <col min="12" max="13" width="15.7109375" style="111" customWidth="1"/>
    <col min="14" max="14" width="14.28515625" style="103" customWidth="1"/>
    <col min="15" max="15" width="13" style="111" customWidth="1"/>
    <col min="16" max="16" width="13" style="103" customWidth="1"/>
    <col min="17" max="17" width="3.28515625" style="127" customWidth="1"/>
    <col min="18" max="16384" width="11.42578125" style="103"/>
  </cols>
  <sheetData>
    <row r="1" spans="1:18" x14ac:dyDescent="0.25">
      <c r="A1" s="96"/>
      <c r="B1" s="112"/>
      <c r="C1" s="113"/>
      <c r="D1" s="112"/>
      <c r="E1" s="97"/>
      <c r="F1" s="97"/>
      <c r="G1" s="97"/>
      <c r="H1" s="97"/>
      <c r="I1" s="98"/>
      <c r="J1" s="99"/>
      <c r="K1" s="100"/>
      <c r="L1" s="101"/>
      <c r="M1" s="101"/>
      <c r="N1" s="96"/>
      <c r="O1" s="101"/>
      <c r="P1" s="96"/>
      <c r="Q1" s="114"/>
      <c r="R1" s="102"/>
    </row>
    <row r="2" spans="1:18" x14ac:dyDescent="0.2">
      <c r="A2" s="96"/>
      <c r="B2" s="206"/>
      <c r="C2" s="207"/>
      <c r="D2" s="195" t="s">
        <v>0</v>
      </c>
      <c r="E2" s="196"/>
      <c r="F2" s="196"/>
      <c r="G2" s="196"/>
      <c r="H2" s="196"/>
      <c r="I2" s="196"/>
      <c r="J2" s="196"/>
      <c r="K2" s="196"/>
      <c r="L2" s="196"/>
      <c r="M2" s="197"/>
      <c r="N2" s="195" t="s">
        <v>1</v>
      </c>
      <c r="O2" s="196"/>
      <c r="P2" s="197"/>
      <c r="Q2" s="115"/>
      <c r="R2" s="102"/>
    </row>
    <row r="3" spans="1:18" x14ac:dyDescent="0.2">
      <c r="A3" s="96"/>
      <c r="B3" s="208"/>
      <c r="C3" s="209"/>
      <c r="D3" s="195" t="s">
        <v>2</v>
      </c>
      <c r="E3" s="196"/>
      <c r="F3" s="196"/>
      <c r="G3" s="196"/>
      <c r="H3" s="196"/>
      <c r="I3" s="196"/>
      <c r="J3" s="196"/>
      <c r="K3" s="196"/>
      <c r="L3" s="196"/>
      <c r="M3" s="197"/>
      <c r="N3" s="195" t="s">
        <v>3</v>
      </c>
      <c r="O3" s="196"/>
      <c r="P3" s="197"/>
      <c r="Q3" s="115"/>
      <c r="R3" s="102"/>
    </row>
    <row r="4" spans="1:18" x14ac:dyDescent="0.2">
      <c r="A4" s="96"/>
      <c r="B4" s="208"/>
      <c r="C4" s="209"/>
      <c r="D4" s="200" t="s">
        <v>4</v>
      </c>
      <c r="E4" s="201"/>
      <c r="F4" s="201"/>
      <c r="G4" s="201"/>
      <c r="H4" s="201"/>
      <c r="I4" s="201"/>
      <c r="J4" s="201"/>
      <c r="K4" s="201"/>
      <c r="L4" s="201"/>
      <c r="M4" s="202"/>
      <c r="N4" s="195" t="s">
        <v>5</v>
      </c>
      <c r="O4" s="196"/>
      <c r="P4" s="197"/>
      <c r="Q4" s="115"/>
      <c r="R4" s="102"/>
    </row>
    <row r="5" spans="1:18" x14ac:dyDescent="0.2">
      <c r="A5" s="96"/>
      <c r="B5" s="210"/>
      <c r="C5" s="211"/>
      <c r="D5" s="203"/>
      <c r="E5" s="204"/>
      <c r="F5" s="204"/>
      <c r="G5" s="204"/>
      <c r="H5" s="204"/>
      <c r="I5" s="204"/>
      <c r="J5" s="204"/>
      <c r="K5" s="204"/>
      <c r="L5" s="204"/>
      <c r="M5" s="205"/>
      <c r="N5" s="195" t="s">
        <v>6</v>
      </c>
      <c r="O5" s="196"/>
      <c r="P5" s="197"/>
      <c r="Q5" s="115"/>
      <c r="R5" s="102"/>
    </row>
    <row r="6" spans="1:18" x14ac:dyDescent="0.25">
      <c r="A6" s="96"/>
      <c r="B6" s="116"/>
      <c r="C6" s="113"/>
      <c r="D6" s="112"/>
      <c r="E6" s="97"/>
      <c r="F6" s="97"/>
      <c r="G6" s="97"/>
      <c r="H6" s="97"/>
      <c r="I6" s="98"/>
      <c r="J6" s="99"/>
      <c r="K6" s="100"/>
      <c r="L6" s="101"/>
      <c r="M6" s="101"/>
      <c r="N6" s="96"/>
      <c r="O6" s="101"/>
      <c r="P6" s="96"/>
      <c r="Q6" s="114"/>
      <c r="R6" s="102"/>
    </row>
    <row r="7" spans="1:18" x14ac:dyDescent="0.25">
      <c r="A7" s="96"/>
      <c r="B7" s="116"/>
      <c r="C7" s="113"/>
      <c r="D7" s="112"/>
      <c r="E7" s="97"/>
      <c r="F7" s="97"/>
      <c r="G7" s="97"/>
      <c r="H7" s="97"/>
      <c r="I7" s="97"/>
      <c r="J7" s="97"/>
      <c r="K7" s="98"/>
      <c r="L7" s="198" t="s">
        <v>7</v>
      </c>
      <c r="M7" s="198"/>
      <c r="N7" s="168" t="s">
        <v>8</v>
      </c>
      <c r="O7" s="168" t="s">
        <v>9</v>
      </c>
      <c r="P7" s="168" t="s">
        <v>10</v>
      </c>
      <c r="Q7" s="114"/>
      <c r="R7" s="102"/>
    </row>
    <row r="8" spans="1:18" x14ac:dyDescent="0.25">
      <c r="A8" s="96"/>
      <c r="B8" s="116"/>
      <c r="C8" s="113"/>
      <c r="D8" s="112"/>
      <c r="E8" s="97"/>
      <c r="F8" s="97"/>
      <c r="G8" s="97"/>
      <c r="H8" s="97"/>
      <c r="I8" s="97"/>
      <c r="J8" s="97"/>
      <c r="K8" s="98"/>
      <c r="L8" s="198"/>
      <c r="M8" s="198"/>
      <c r="N8" s="104">
        <v>2019</v>
      </c>
      <c r="O8" s="104">
        <v>10</v>
      </c>
      <c r="P8" s="104">
        <v>15</v>
      </c>
      <c r="Q8" s="114"/>
      <c r="R8" s="102"/>
    </row>
    <row r="9" spans="1:18" x14ac:dyDescent="0.25">
      <c r="A9" s="96"/>
      <c r="B9" s="116"/>
      <c r="C9" s="113"/>
      <c r="D9" s="112"/>
      <c r="E9" s="97"/>
      <c r="F9" s="97"/>
      <c r="G9" s="97"/>
      <c r="H9" s="97"/>
      <c r="I9" s="98"/>
      <c r="J9" s="105"/>
      <c r="K9" s="105"/>
      <c r="L9" s="106"/>
      <c r="M9" s="106"/>
      <c r="N9" s="106"/>
      <c r="O9" s="106"/>
      <c r="P9" s="106"/>
      <c r="Q9" s="114"/>
      <c r="R9" s="102"/>
    </row>
    <row r="10" spans="1:18" x14ac:dyDescent="0.2">
      <c r="A10" s="96"/>
      <c r="B10" s="199" t="s">
        <v>11</v>
      </c>
      <c r="C10" s="199"/>
      <c r="D10" s="199"/>
      <c r="E10" s="199"/>
      <c r="F10" s="199"/>
      <c r="G10" s="199"/>
      <c r="H10" s="199"/>
      <c r="I10" s="199"/>
      <c r="J10" s="199"/>
      <c r="K10" s="199"/>
      <c r="L10" s="199"/>
      <c r="M10" s="199"/>
      <c r="N10" s="199"/>
      <c r="O10" s="199"/>
      <c r="P10" s="199"/>
      <c r="Q10" s="115"/>
      <c r="R10" s="102"/>
    </row>
    <row r="11" spans="1:18" x14ac:dyDescent="0.2">
      <c r="A11" s="96"/>
      <c r="B11" s="199"/>
      <c r="C11" s="199"/>
      <c r="D11" s="199"/>
      <c r="E11" s="199"/>
      <c r="F11" s="199"/>
      <c r="G11" s="199"/>
      <c r="H11" s="199"/>
      <c r="I11" s="199"/>
      <c r="J11" s="199"/>
      <c r="K11" s="199"/>
      <c r="L11" s="199"/>
      <c r="M11" s="199"/>
      <c r="N11" s="199"/>
      <c r="O11" s="199"/>
      <c r="P11" s="199"/>
      <c r="Q11" s="115"/>
      <c r="R11" s="102"/>
    </row>
    <row r="12" spans="1:18" s="107" customFormat="1" ht="45" x14ac:dyDescent="0.25">
      <c r="A12" s="97"/>
      <c r="B12" s="171" t="s">
        <v>12</v>
      </c>
      <c r="C12" s="171" t="s">
        <v>13</v>
      </c>
      <c r="D12" s="171" t="s">
        <v>14</v>
      </c>
      <c r="E12" s="171" t="s">
        <v>15</v>
      </c>
      <c r="F12" s="171" t="s">
        <v>16</v>
      </c>
      <c r="G12" s="171" t="s">
        <v>17</v>
      </c>
      <c r="H12" s="171" t="s">
        <v>18</v>
      </c>
      <c r="I12" s="171" t="s">
        <v>19</v>
      </c>
      <c r="J12" s="171" t="s">
        <v>20</v>
      </c>
      <c r="K12" s="171" t="s">
        <v>21</v>
      </c>
      <c r="L12" s="171" t="s">
        <v>22</v>
      </c>
      <c r="M12" s="171" t="s">
        <v>23</v>
      </c>
      <c r="N12" s="171" t="s">
        <v>24</v>
      </c>
      <c r="O12" s="171" t="s">
        <v>25</v>
      </c>
      <c r="P12" s="171" t="s">
        <v>26</v>
      </c>
      <c r="Q12" s="114"/>
      <c r="R12" s="117"/>
    </row>
    <row r="13" spans="1:18" ht="195" customHeight="1" x14ac:dyDescent="0.2">
      <c r="A13" s="96"/>
      <c r="B13" s="194" t="s">
        <v>27</v>
      </c>
      <c r="C13" s="194" t="s">
        <v>28</v>
      </c>
      <c r="D13" s="194" t="s">
        <v>29</v>
      </c>
      <c r="E13" s="118" t="s">
        <v>30</v>
      </c>
      <c r="F13" s="178" t="s">
        <v>31</v>
      </c>
      <c r="G13" s="178" t="s">
        <v>32</v>
      </c>
      <c r="H13" s="94" t="s">
        <v>33</v>
      </c>
      <c r="I13" s="188" t="s">
        <v>34</v>
      </c>
      <c r="J13" s="118" t="s">
        <v>35</v>
      </c>
      <c r="K13" s="119" t="s">
        <v>36</v>
      </c>
      <c r="L13" s="119" t="s">
        <v>37</v>
      </c>
      <c r="M13" s="120">
        <v>1</v>
      </c>
      <c r="N13" s="121">
        <v>1</v>
      </c>
      <c r="O13" s="180">
        <v>5</v>
      </c>
      <c r="P13" s="153" t="s">
        <v>38</v>
      </c>
      <c r="Q13" s="114"/>
      <c r="R13" s="102"/>
    </row>
    <row r="14" spans="1:18" ht="135" customHeight="1" x14ac:dyDescent="0.2">
      <c r="A14" s="96"/>
      <c r="B14" s="194"/>
      <c r="C14" s="194"/>
      <c r="D14" s="194"/>
      <c r="E14" s="118" t="s">
        <v>30</v>
      </c>
      <c r="F14" s="178" t="s">
        <v>39</v>
      </c>
      <c r="G14" s="178" t="s">
        <v>40</v>
      </c>
      <c r="H14" s="94" t="s">
        <v>33</v>
      </c>
      <c r="I14" s="188" t="s">
        <v>41</v>
      </c>
      <c r="J14" s="118" t="s">
        <v>42</v>
      </c>
      <c r="K14" s="119" t="s">
        <v>36</v>
      </c>
      <c r="L14" s="119" t="s">
        <v>37</v>
      </c>
      <c r="M14" s="120">
        <v>1</v>
      </c>
      <c r="N14" s="122">
        <v>0.65</v>
      </c>
      <c r="O14" s="180">
        <v>3</v>
      </c>
      <c r="P14" s="154" t="s">
        <v>43</v>
      </c>
      <c r="Q14" s="114"/>
      <c r="R14" s="102"/>
    </row>
    <row r="15" spans="1:18" ht="134.25" customHeight="1" x14ac:dyDescent="0.2">
      <c r="A15" s="96"/>
      <c r="B15" s="194"/>
      <c r="C15" s="194"/>
      <c r="D15" s="194"/>
      <c r="E15" s="118" t="s">
        <v>30</v>
      </c>
      <c r="F15" s="178" t="s">
        <v>44</v>
      </c>
      <c r="G15" s="178" t="s">
        <v>45</v>
      </c>
      <c r="H15" s="94" t="s">
        <v>33</v>
      </c>
      <c r="I15" s="188" t="s">
        <v>46</v>
      </c>
      <c r="J15" s="118" t="s">
        <v>47</v>
      </c>
      <c r="K15" s="119" t="s">
        <v>36</v>
      </c>
      <c r="L15" s="119" t="s">
        <v>37</v>
      </c>
      <c r="M15" s="120">
        <v>1</v>
      </c>
      <c r="N15" s="122">
        <v>1</v>
      </c>
      <c r="O15" s="180">
        <v>5</v>
      </c>
      <c r="P15" s="154" t="s">
        <v>48</v>
      </c>
      <c r="Q15" s="114"/>
      <c r="R15" s="102"/>
    </row>
    <row r="16" spans="1:18" ht="126.75" customHeight="1" x14ac:dyDescent="0.2">
      <c r="A16" s="96"/>
      <c r="B16" s="194"/>
      <c r="C16" s="194"/>
      <c r="D16" s="194"/>
      <c r="E16" s="118" t="s">
        <v>30</v>
      </c>
      <c r="F16" s="178" t="s">
        <v>49</v>
      </c>
      <c r="G16" s="178" t="s">
        <v>50</v>
      </c>
      <c r="H16" s="94" t="s">
        <v>33</v>
      </c>
      <c r="I16" s="188" t="s">
        <v>51</v>
      </c>
      <c r="J16" s="118" t="s">
        <v>52</v>
      </c>
      <c r="K16" s="119" t="s">
        <v>36</v>
      </c>
      <c r="L16" s="119" t="s">
        <v>37</v>
      </c>
      <c r="M16" s="120">
        <v>1</v>
      </c>
      <c r="N16" s="122">
        <v>1</v>
      </c>
      <c r="O16" s="180">
        <v>5</v>
      </c>
      <c r="P16" s="154" t="s">
        <v>53</v>
      </c>
      <c r="Q16" s="114"/>
      <c r="R16" s="102"/>
    </row>
    <row r="17" spans="1:18" ht="105" x14ac:dyDescent="0.2">
      <c r="A17" s="96"/>
      <c r="B17" s="194"/>
      <c r="C17" s="194"/>
      <c r="D17" s="194"/>
      <c r="E17" s="118" t="s">
        <v>30</v>
      </c>
      <c r="F17" s="178" t="s">
        <v>54</v>
      </c>
      <c r="G17" s="178" t="s">
        <v>55</v>
      </c>
      <c r="H17" s="94" t="s">
        <v>33</v>
      </c>
      <c r="I17" s="188" t="s">
        <v>56</v>
      </c>
      <c r="J17" s="178" t="s">
        <v>57</v>
      </c>
      <c r="K17" s="178" t="s">
        <v>36</v>
      </c>
      <c r="L17" s="178" t="s">
        <v>58</v>
      </c>
      <c r="M17" s="178">
        <v>148</v>
      </c>
      <c r="N17" s="185">
        <v>145</v>
      </c>
      <c r="O17" s="180">
        <v>5</v>
      </c>
      <c r="P17" s="153" t="s">
        <v>59</v>
      </c>
      <c r="Q17" s="114"/>
      <c r="R17" s="102"/>
    </row>
    <row r="18" spans="1:18" ht="90" x14ac:dyDescent="0.2">
      <c r="A18" s="96"/>
      <c r="B18" s="194"/>
      <c r="C18" s="194"/>
      <c r="D18" s="194"/>
      <c r="E18" s="118" t="s">
        <v>60</v>
      </c>
      <c r="F18" s="184" t="s">
        <v>67</v>
      </c>
      <c r="G18" s="184" t="s">
        <v>68</v>
      </c>
      <c r="H18" s="95" t="s">
        <v>33</v>
      </c>
      <c r="I18" s="189" t="s">
        <v>497</v>
      </c>
      <c r="J18" s="184" t="s">
        <v>767</v>
      </c>
      <c r="K18" s="178" t="s">
        <v>36</v>
      </c>
      <c r="L18" s="104" t="s">
        <v>37</v>
      </c>
      <c r="M18" s="120">
        <v>0.1</v>
      </c>
      <c r="N18" s="187">
        <v>0.15</v>
      </c>
      <c r="O18" s="180">
        <v>5</v>
      </c>
      <c r="P18" s="154" t="s">
        <v>66</v>
      </c>
      <c r="Q18" s="114"/>
      <c r="R18" s="102"/>
    </row>
    <row r="19" spans="1:18" ht="75" x14ac:dyDescent="0.2">
      <c r="A19" s="96"/>
      <c r="B19" s="194"/>
      <c r="C19" s="194"/>
      <c r="D19" s="194"/>
      <c r="E19" s="118" t="s">
        <v>60</v>
      </c>
      <c r="F19" s="184" t="s">
        <v>61</v>
      </c>
      <c r="G19" s="184" t="s">
        <v>62</v>
      </c>
      <c r="H19" s="95" t="s">
        <v>33</v>
      </c>
      <c r="I19" s="189" t="s">
        <v>63</v>
      </c>
      <c r="J19" s="184" t="s">
        <v>64</v>
      </c>
      <c r="K19" s="178" t="s">
        <v>65</v>
      </c>
      <c r="L19" s="104" t="s">
        <v>37</v>
      </c>
      <c r="M19" s="186">
        <v>0.5</v>
      </c>
      <c r="N19" s="185" t="s">
        <v>743</v>
      </c>
      <c r="O19" s="180"/>
      <c r="P19" s="154" t="s">
        <v>69</v>
      </c>
      <c r="Q19" s="114"/>
      <c r="R19" s="102"/>
    </row>
    <row r="20" spans="1:18" ht="105" x14ac:dyDescent="0.2">
      <c r="A20" s="96"/>
      <c r="B20" s="194"/>
      <c r="C20" s="194"/>
      <c r="D20" s="194"/>
      <c r="E20" s="118" t="s">
        <v>70</v>
      </c>
      <c r="F20" s="178" t="s">
        <v>71</v>
      </c>
      <c r="G20" s="178" t="s">
        <v>72</v>
      </c>
      <c r="H20" s="94" t="s">
        <v>33</v>
      </c>
      <c r="I20" s="188" t="s">
        <v>73</v>
      </c>
      <c r="J20" s="178" t="s">
        <v>74</v>
      </c>
      <c r="K20" s="178" t="s">
        <v>36</v>
      </c>
      <c r="L20" s="178" t="s">
        <v>75</v>
      </c>
      <c r="M20" s="120">
        <v>0.9</v>
      </c>
      <c r="N20" s="179">
        <v>0.95</v>
      </c>
      <c r="O20" s="180">
        <v>5</v>
      </c>
      <c r="P20" s="154" t="s">
        <v>76</v>
      </c>
      <c r="Q20" s="114"/>
      <c r="R20" s="102"/>
    </row>
    <row r="21" spans="1:18" ht="90" x14ac:dyDescent="0.2">
      <c r="A21" s="96"/>
      <c r="B21" s="194"/>
      <c r="C21" s="194"/>
      <c r="D21" s="194"/>
      <c r="E21" s="118" t="s">
        <v>70</v>
      </c>
      <c r="F21" s="178" t="s">
        <v>77</v>
      </c>
      <c r="G21" s="178" t="s">
        <v>78</v>
      </c>
      <c r="H21" s="94" t="s">
        <v>33</v>
      </c>
      <c r="I21" s="188" t="s">
        <v>79</v>
      </c>
      <c r="J21" s="178" t="s">
        <v>80</v>
      </c>
      <c r="K21" s="178" t="s">
        <v>81</v>
      </c>
      <c r="L21" s="178" t="s">
        <v>75</v>
      </c>
      <c r="M21" s="120">
        <v>0.9</v>
      </c>
      <c r="N21" s="179">
        <v>1</v>
      </c>
      <c r="O21" s="180">
        <v>5</v>
      </c>
      <c r="P21" s="154" t="s">
        <v>82</v>
      </c>
      <c r="Q21" s="114"/>
      <c r="R21" s="102"/>
    </row>
    <row r="22" spans="1:18" ht="75" x14ac:dyDescent="0.2">
      <c r="A22" s="96"/>
      <c r="B22" s="194"/>
      <c r="C22" s="194"/>
      <c r="D22" s="194"/>
      <c r="E22" s="185" t="s">
        <v>83</v>
      </c>
      <c r="F22" s="178" t="s">
        <v>84</v>
      </c>
      <c r="G22" s="178" t="s">
        <v>85</v>
      </c>
      <c r="H22" s="94" t="s">
        <v>33</v>
      </c>
      <c r="I22" s="190" t="s">
        <v>86</v>
      </c>
      <c r="J22" s="178" t="s">
        <v>87</v>
      </c>
      <c r="K22" s="178" t="s">
        <v>65</v>
      </c>
      <c r="L22" s="178" t="s">
        <v>37</v>
      </c>
      <c r="M22" s="120">
        <v>0.9</v>
      </c>
      <c r="N22" s="179">
        <v>0.92</v>
      </c>
      <c r="O22" s="180">
        <v>5</v>
      </c>
      <c r="P22" s="154" t="s">
        <v>88</v>
      </c>
      <c r="Q22" s="114"/>
      <c r="R22" s="102"/>
    </row>
    <row r="23" spans="1:18" ht="225" x14ac:dyDescent="0.2">
      <c r="A23" s="96"/>
      <c r="B23" s="194"/>
      <c r="C23" s="194"/>
      <c r="D23" s="194"/>
      <c r="E23" s="118" t="s">
        <v>89</v>
      </c>
      <c r="F23" s="178" t="s">
        <v>90</v>
      </c>
      <c r="G23" s="178" t="s">
        <v>91</v>
      </c>
      <c r="H23" s="94" t="s">
        <v>33</v>
      </c>
      <c r="I23" s="188" t="s">
        <v>92</v>
      </c>
      <c r="J23" s="178" t="s">
        <v>93</v>
      </c>
      <c r="K23" s="178" t="s">
        <v>81</v>
      </c>
      <c r="L23" s="178" t="s">
        <v>37</v>
      </c>
      <c r="M23" s="120">
        <v>1</v>
      </c>
      <c r="N23" s="122">
        <v>0.8</v>
      </c>
      <c r="O23" s="180">
        <v>5</v>
      </c>
      <c r="P23" s="154" t="s">
        <v>94</v>
      </c>
      <c r="Q23" s="114"/>
      <c r="R23" s="102"/>
    </row>
    <row r="24" spans="1:18" ht="246.75" customHeight="1" x14ac:dyDescent="0.2">
      <c r="A24" s="96"/>
      <c r="B24" s="194"/>
      <c r="C24" s="194"/>
      <c r="D24" s="194"/>
      <c r="E24" s="118" t="s">
        <v>89</v>
      </c>
      <c r="F24" s="178" t="s">
        <v>95</v>
      </c>
      <c r="G24" s="178" t="s">
        <v>91</v>
      </c>
      <c r="H24" s="94" t="s">
        <v>33</v>
      </c>
      <c r="I24" s="188" t="s">
        <v>96</v>
      </c>
      <c r="J24" s="178" t="s">
        <v>97</v>
      </c>
      <c r="K24" s="178" t="s">
        <v>36</v>
      </c>
      <c r="L24" s="178" t="s">
        <v>37</v>
      </c>
      <c r="M24" s="120">
        <v>1</v>
      </c>
      <c r="N24" s="181">
        <v>0.42</v>
      </c>
      <c r="O24" s="180">
        <v>5</v>
      </c>
      <c r="P24" s="154" t="s">
        <v>98</v>
      </c>
      <c r="Q24" s="114"/>
      <c r="R24" s="102"/>
    </row>
    <row r="25" spans="1:18" ht="409.5" x14ac:dyDescent="0.2">
      <c r="A25" s="96"/>
      <c r="B25" s="194"/>
      <c r="C25" s="194"/>
      <c r="D25" s="194"/>
      <c r="E25" s="118" t="s">
        <v>89</v>
      </c>
      <c r="F25" s="178" t="s">
        <v>99</v>
      </c>
      <c r="G25" s="178" t="s">
        <v>91</v>
      </c>
      <c r="H25" s="94" t="s">
        <v>33</v>
      </c>
      <c r="I25" s="188" t="s">
        <v>100</v>
      </c>
      <c r="J25" s="178" t="s">
        <v>101</v>
      </c>
      <c r="K25" s="178" t="s">
        <v>81</v>
      </c>
      <c r="L25" s="178" t="s">
        <v>37</v>
      </c>
      <c r="M25" s="120">
        <v>0.6</v>
      </c>
      <c r="N25" s="179">
        <v>0.47</v>
      </c>
      <c r="O25" s="180">
        <v>5</v>
      </c>
      <c r="P25" s="154" t="s">
        <v>102</v>
      </c>
      <c r="Q25" s="114"/>
      <c r="R25" s="102"/>
    </row>
    <row r="26" spans="1:18" ht="387" customHeight="1" x14ac:dyDescent="0.2">
      <c r="A26" s="96"/>
      <c r="B26" s="194"/>
      <c r="C26" s="194"/>
      <c r="D26" s="194"/>
      <c r="E26" s="118" t="s">
        <v>89</v>
      </c>
      <c r="F26" s="178" t="s">
        <v>103</v>
      </c>
      <c r="G26" s="178" t="s">
        <v>104</v>
      </c>
      <c r="H26" s="94" t="s">
        <v>33</v>
      </c>
      <c r="I26" s="188" t="s">
        <v>105</v>
      </c>
      <c r="J26" s="178" t="s">
        <v>106</v>
      </c>
      <c r="K26" s="178" t="s">
        <v>81</v>
      </c>
      <c r="L26" s="178" t="s">
        <v>37</v>
      </c>
      <c r="M26" s="122">
        <v>0.35</v>
      </c>
      <c r="N26" s="179">
        <v>0.25</v>
      </c>
      <c r="O26" s="180">
        <v>5</v>
      </c>
      <c r="P26" s="154" t="s">
        <v>107</v>
      </c>
      <c r="Q26" s="114"/>
      <c r="R26" s="102"/>
    </row>
    <row r="27" spans="1:18" ht="175.5" customHeight="1" x14ac:dyDescent="0.2">
      <c r="A27" s="96"/>
      <c r="B27" s="194"/>
      <c r="C27" s="194"/>
      <c r="D27" s="194"/>
      <c r="E27" s="118" t="s">
        <v>89</v>
      </c>
      <c r="F27" s="178" t="s">
        <v>108</v>
      </c>
      <c r="G27" s="178" t="s">
        <v>91</v>
      </c>
      <c r="H27" s="94" t="s">
        <v>33</v>
      </c>
      <c r="I27" s="188" t="s">
        <v>109</v>
      </c>
      <c r="J27" s="178" t="s">
        <v>110</v>
      </c>
      <c r="K27" s="178" t="s">
        <v>81</v>
      </c>
      <c r="L27" s="178" t="s">
        <v>37</v>
      </c>
      <c r="M27" s="120">
        <v>1</v>
      </c>
      <c r="N27" s="179">
        <v>0.26</v>
      </c>
      <c r="O27" s="180">
        <v>1</v>
      </c>
      <c r="P27" s="154" t="s">
        <v>111</v>
      </c>
      <c r="Q27" s="114"/>
      <c r="R27" s="102"/>
    </row>
    <row r="28" spans="1:18" ht="105" x14ac:dyDescent="0.2">
      <c r="A28" s="96"/>
      <c r="B28" s="194" t="s">
        <v>112</v>
      </c>
      <c r="C28" s="194" t="s">
        <v>113</v>
      </c>
      <c r="D28" s="194" t="s">
        <v>114</v>
      </c>
      <c r="E28" s="185" t="s">
        <v>115</v>
      </c>
      <c r="F28" s="178" t="s">
        <v>116</v>
      </c>
      <c r="G28" s="178" t="s">
        <v>117</v>
      </c>
      <c r="H28" s="94" t="s">
        <v>33</v>
      </c>
      <c r="I28" s="188" t="s">
        <v>118</v>
      </c>
      <c r="J28" s="178" t="s">
        <v>119</v>
      </c>
      <c r="K28" s="178" t="s">
        <v>65</v>
      </c>
      <c r="L28" s="178" t="s">
        <v>37</v>
      </c>
      <c r="M28" s="179">
        <v>0.7</v>
      </c>
      <c r="N28" s="179">
        <v>0.72</v>
      </c>
      <c r="O28" s="180">
        <v>5</v>
      </c>
      <c r="P28" s="153" t="s">
        <v>120</v>
      </c>
      <c r="Q28" s="114"/>
      <c r="R28" s="102"/>
    </row>
    <row r="29" spans="1:18" ht="60" x14ac:dyDescent="0.2">
      <c r="A29" s="96"/>
      <c r="B29" s="194"/>
      <c r="C29" s="194"/>
      <c r="D29" s="194"/>
      <c r="E29" s="185" t="s">
        <v>115</v>
      </c>
      <c r="F29" s="178" t="s">
        <v>121</v>
      </c>
      <c r="G29" s="178" t="s">
        <v>122</v>
      </c>
      <c r="H29" s="94" t="s">
        <v>33</v>
      </c>
      <c r="I29" s="188" t="s">
        <v>123</v>
      </c>
      <c r="J29" s="178" t="s">
        <v>119</v>
      </c>
      <c r="K29" s="178" t="s">
        <v>65</v>
      </c>
      <c r="L29" s="178" t="s">
        <v>37</v>
      </c>
      <c r="M29" s="122">
        <v>0.7</v>
      </c>
      <c r="N29" s="179">
        <v>0.76</v>
      </c>
      <c r="O29" s="180">
        <v>5</v>
      </c>
      <c r="P29" s="153" t="s">
        <v>124</v>
      </c>
      <c r="Q29" s="114"/>
      <c r="R29" s="102"/>
    </row>
    <row r="30" spans="1:18" ht="75" x14ac:dyDescent="0.2">
      <c r="A30" s="96"/>
      <c r="B30" s="194"/>
      <c r="C30" s="194"/>
      <c r="D30" s="194"/>
      <c r="E30" s="185" t="s">
        <v>115</v>
      </c>
      <c r="F30" s="178" t="s">
        <v>121</v>
      </c>
      <c r="G30" s="178" t="s">
        <v>122</v>
      </c>
      <c r="H30" s="94" t="s">
        <v>33</v>
      </c>
      <c r="I30" s="188" t="s">
        <v>125</v>
      </c>
      <c r="J30" s="178" t="s">
        <v>119</v>
      </c>
      <c r="K30" s="178" t="s">
        <v>65</v>
      </c>
      <c r="L30" s="178" t="s">
        <v>37</v>
      </c>
      <c r="M30" s="122">
        <v>0.7</v>
      </c>
      <c r="N30" s="179">
        <v>0.95</v>
      </c>
      <c r="O30" s="180">
        <v>5</v>
      </c>
      <c r="P30" s="153" t="s">
        <v>126</v>
      </c>
      <c r="Q30" s="114"/>
      <c r="R30" s="102"/>
    </row>
    <row r="31" spans="1:18" ht="105" x14ac:dyDescent="0.2">
      <c r="A31" s="96"/>
      <c r="B31" s="194"/>
      <c r="C31" s="194"/>
      <c r="D31" s="194"/>
      <c r="E31" s="185" t="s">
        <v>115</v>
      </c>
      <c r="F31" s="178" t="s">
        <v>127</v>
      </c>
      <c r="G31" s="178" t="s">
        <v>128</v>
      </c>
      <c r="H31" s="94" t="s">
        <v>33</v>
      </c>
      <c r="I31" s="188" t="s">
        <v>129</v>
      </c>
      <c r="J31" s="178" t="s">
        <v>119</v>
      </c>
      <c r="K31" s="178" t="s">
        <v>65</v>
      </c>
      <c r="L31" s="178" t="s">
        <v>37</v>
      </c>
      <c r="M31" s="122">
        <v>0.7</v>
      </c>
      <c r="N31" s="179">
        <v>0.75</v>
      </c>
      <c r="O31" s="180">
        <v>5</v>
      </c>
      <c r="P31" s="153" t="s">
        <v>130</v>
      </c>
      <c r="Q31" s="114"/>
      <c r="R31" s="102"/>
    </row>
    <row r="32" spans="1:18" ht="135" x14ac:dyDescent="0.2">
      <c r="A32" s="96"/>
      <c r="B32" s="194" t="s">
        <v>131</v>
      </c>
      <c r="C32" s="194"/>
      <c r="D32" s="194" t="s">
        <v>132</v>
      </c>
      <c r="E32" s="118" t="s">
        <v>133</v>
      </c>
      <c r="F32" s="178" t="s">
        <v>134</v>
      </c>
      <c r="G32" s="178" t="s">
        <v>761</v>
      </c>
      <c r="H32" s="94" t="s">
        <v>33</v>
      </c>
      <c r="I32" s="188" t="s">
        <v>135</v>
      </c>
      <c r="J32" s="178" t="s">
        <v>136</v>
      </c>
      <c r="K32" s="178" t="s">
        <v>36</v>
      </c>
      <c r="L32" s="178" t="s">
        <v>37</v>
      </c>
      <c r="M32" s="123">
        <v>5</v>
      </c>
      <c r="N32" s="85">
        <v>1</v>
      </c>
      <c r="O32" s="180">
        <v>1</v>
      </c>
      <c r="P32" s="154" t="s">
        <v>137</v>
      </c>
      <c r="Q32" s="114"/>
      <c r="R32" s="102"/>
    </row>
    <row r="33" spans="1:18" ht="195" x14ac:dyDescent="0.2">
      <c r="A33" s="96"/>
      <c r="B33" s="194"/>
      <c r="C33" s="194"/>
      <c r="D33" s="194"/>
      <c r="E33" s="118" t="s">
        <v>133</v>
      </c>
      <c r="F33" s="178" t="s">
        <v>138</v>
      </c>
      <c r="G33" s="178" t="s">
        <v>761</v>
      </c>
      <c r="H33" s="94" t="s">
        <v>33</v>
      </c>
      <c r="I33" s="188" t="s">
        <v>139</v>
      </c>
      <c r="J33" s="178" t="s">
        <v>140</v>
      </c>
      <c r="K33" s="178" t="s">
        <v>36</v>
      </c>
      <c r="L33" s="178" t="s">
        <v>37</v>
      </c>
      <c r="M33" s="123">
        <v>39</v>
      </c>
      <c r="N33" s="180">
        <v>33</v>
      </c>
      <c r="O33" s="180">
        <v>5</v>
      </c>
      <c r="P33" s="154" t="s">
        <v>141</v>
      </c>
      <c r="Q33" s="114"/>
      <c r="R33" s="102"/>
    </row>
    <row r="34" spans="1:18" ht="180" x14ac:dyDescent="0.2">
      <c r="A34" s="96"/>
      <c r="B34" s="194"/>
      <c r="C34" s="194"/>
      <c r="D34" s="194"/>
      <c r="E34" s="118" t="s">
        <v>133</v>
      </c>
      <c r="F34" s="178" t="s">
        <v>142</v>
      </c>
      <c r="G34" s="178" t="s">
        <v>761</v>
      </c>
      <c r="H34" s="94" t="s">
        <v>33</v>
      </c>
      <c r="I34" s="188" t="s">
        <v>143</v>
      </c>
      <c r="J34" s="178" t="s">
        <v>144</v>
      </c>
      <c r="K34" s="178" t="s">
        <v>36</v>
      </c>
      <c r="L34" s="178" t="s">
        <v>37</v>
      </c>
      <c r="M34" s="180">
        <v>24</v>
      </c>
      <c r="N34" s="180">
        <v>25</v>
      </c>
      <c r="O34" s="180">
        <v>5</v>
      </c>
      <c r="P34" s="153" t="s">
        <v>145</v>
      </c>
      <c r="Q34" s="114"/>
      <c r="R34" s="102"/>
    </row>
    <row r="35" spans="1:18" ht="135" x14ac:dyDescent="0.2">
      <c r="A35" s="96"/>
      <c r="B35" s="194"/>
      <c r="C35" s="194"/>
      <c r="D35" s="194"/>
      <c r="E35" s="118" t="s">
        <v>133</v>
      </c>
      <c r="F35" s="178" t="s">
        <v>146</v>
      </c>
      <c r="G35" s="178" t="s">
        <v>761</v>
      </c>
      <c r="H35" s="94" t="s">
        <v>33</v>
      </c>
      <c r="I35" s="188" t="s">
        <v>147</v>
      </c>
      <c r="J35" s="178" t="s">
        <v>148</v>
      </c>
      <c r="K35" s="178" t="s">
        <v>81</v>
      </c>
      <c r="L35" s="178" t="s">
        <v>37</v>
      </c>
      <c r="M35" s="180">
        <v>10</v>
      </c>
      <c r="N35" s="180">
        <v>15</v>
      </c>
      <c r="O35" s="180">
        <v>5</v>
      </c>
      <c r="P35" s="153" t="s">
        <v>149</v>
      </c>
      <c r="Q35" s="114"/>
      <c r="R35" s="102"/>
    </row>
    <row r="36" spans="1:18" ht="150" x14ac:dyDescent="0.2">
      <c r="A36" s="96"/>
      <c r="B36" s="170" t="s">
        <v>150</v>
      </c>
      <c r="C36" s="170" t="s">
        <v>151</v>
      </c>
      <c r="D36" s="170" t="s">
        <v>152</v>
      </c>
      <c r="E36" s="118" t="s">
        <v>30</v>
      </c>
      <c r="F36" s="178" t="s">
        <v>153</v>
      </c>
      <c r="G36" s="178" t="s">
        <v>761</v>
      </c>
      <c r="H36" s="94" t="s">
        <v>33</v>
      </c>
      <c r="I36" s="188" t="s">
        <v>154</v>
      </c>
      <c r="J36" s="178" t="s">
        <v>155</v>
      </c>
      <c r="K36" s="178" t="s">
        <v>36</v>
      </c>
      <c r="L36" s="178" t="s">
        <v>37</v>
      </c>
      <c r="M36" s="120">
        <v>0.8</v>
      </c>
      <c r="N36" s="89">
        <v>0.48</v>
      </c>
      <c r="O36" s="180">
        <v>5</v>
      </c>
      <c r="P36" s="153" t="s">
        <v>156</v>
      </c>
      <c r="Q36" s="114"/>
      <c r="R36" s="102"/>
    </row>
    <row r="37" spans="1:18" ht="270" x14ac:dyDescent="0.2">
      <c r="A37" s="96"/>
      <c r="B37" s="194" t="s">
        <v>157</v>
      </c>
      <c r="C37" s="194" t="s">
        <v>158</v>
      </c>
      <c r="D37" s="194" t="s">
        <v>159</v>
      </c>
      <c r="E37" s="118" t="s">
        <v>160</v>
      </c>
      <c r="F37" s="178" t="s">
        <v>161</v>
      </c>
      <c r="G37" s="178" t="s">
        <v>162</v>
      </c>
      <c r="H37" s="94" t="s">
        <v>33</v>
      </c>
      <c r="I37" s="188" t="s">
        <v>163</v>
      </c>
      <c r="J37" s="178" t="s">
        <v>164</v>
      </c>
      <c r="K37" s="178" t="s">
        <v>36</v>
      </c>
      <c r="L37" s="124" t="s">
        <v>75</v>
      </c>
      <c r="M37" s="125">
        <v>1</v>
      </c>
      <c r="N37" s="181">
        <v>0.56999999999999995</v>
      </c>
      <c r="O37" s="180">
        <v>5</v>
      </c>
      <c r="P37" s="153" t="s">
        <v>165</v>
      </c>
      <c r="Q37" s="114"/>
      <c r="R37" s="102"/>
    </row>
    <row r="38" spans="1:18" ht="165" x14ac:dyDescent="0.2">
      <c r="A38" s="96"/>
      <c r="B38" s="194"/>
      <c r="C38" s="194"/>
      <c r="D38" s="194"/>
      <c r="E38" s="118" t="s">
        <v>160</v>
      </c>
      <c r="F38" s="178" t="s">
        <v>166</v>
      </c>
      <c r="G38" s="178" t="s">
        <v>167</v>
      </c>
      <c r="H38" s="94" t="s">
        <v>33</v>
      </c>
      <c r="I38" s="188" t="s">
        <v>168</v>
      </c>
      <c r="J38" s="178" t="s">
        <v>169</v>
      </c>
      <c r="K38" s="178" t="s">
        <v>36</v>
      </c>
      <c r="L38" s="180" t="s">
        <v>37</v>
      </c>
      <c r="M38" s="125">
        <v>0.9</v>
      </c>
      <c r="N38" s="181">
        <v>0.87</v>
      </c>
      <c r="O38" s="180">
        <v>5</v>
      </c>
      <c r="P38" s="153" t="s">
        <v>170</v>
      </c>
      <c r="Q38" s="114"/>
      <c r="R38" s="102"/>
    </row>
    <row r="39" spans="1:18" ht="195" x14ac:dyDescent="0.2">
      <c r="A39" s="96"/>
      <c r="B39" s="194"/>
      <c r="C39" s="194"/>
      <c r="D39" s="194"/>
      <c r="E39" s="118" t="s">
        <v>160</v>
      </c>
      <c r="F39" s="178" t="s">
        <v>171</v>
      </c>
      <c r="G39" s="178" t="s">
        <v>172</v>
      </c>
      <c r="H39" s="94" t="s">
        <v>33</v>
      </c>
      <c r="I39" s="188" t="s">
        <v>173</v>
      </c>
      <c r="J39" s="119" t="s">
        <v>174</v>
      </c>
      <c r="K39" s="119" t="s">
        <v>81</v>
      </c>
      <c r="L39" s="123" t="s">
        <v>75</v>
      </c>
      <c r="M39" s="125">
        <v>1</v>
      </c>
      <c r="N39" s="126">
        <v>0.56999999999999995</v>
      </c>
      <c r="O39" s="180">
        <v>5</v>
      </c>
      <c r="P39" s="153" t="s">
        <v>175</v>
      </c>
      <c r="Q39" s="114"/>
      <c r="R39" s="102"/>
    </row>
    <row r="40" spans="1:18" ht="240" x14ac:dyDescent="0.2">
      <c r="A40" s="96"/>
      <c r="B40" s="194"/>
      <c r="C40" s="194"/>
      <c r="D40" s="194"/>
      <c r="E40" s="118" t="s">
        <v>176</v>
      </c>
      <c r="F40" s="178" t="s">
        <v>177</v>
      </c>
      <c r="G40" s="178" t="s">
        <v>178</v>
      </c>
      <c r="H40" s="94" t="s">
        <v>33</v>
      </c>
      <c r="I40" s="188" t="s">
        <v>179</v>
      </c>
      <c r="J40" s="178" t="s">
        <v>180</v>
      </c>
      <c r="K40" s="178" t="s">
        <v>81</v>
      </c>
      <c r="L40" s="123" t="s">
        <v>75</v>
      </c>
      <c r="M40" s="89">
        <v>0.1</v>
      </c>
      <c r="N40" s="126">
        <v>0.08</v>
      </c>
      <c r="O40" s="180">
        <v>5</v>
      </c>
      <c r="P40" s="153" t="s">
        <v>181</v>
      </c>
      <c r="Q40" s="114"/>
      <c r="R40" s="102"/>
    </row>
    <row r="41" spans="1:18" ht="135" x14ac:dyDescent="0.2">
      <c r="A41" s="96"/>
      <c r="B41" s="194"/>
      <c r="C41" s="194"/>
      <c r="D41" s="194"/>
      <c r="E41" s="118" t="s">
        <v>182</v>
      </c>
      <c r="F41" s="178" t="s">
        <v>183</v>
      </c>
      <c r="G41" s="178" t="s">
        <v>184</v>
      </c>
      <c r="H41" s="94" t="s">
        <v>33</v>
      </c>
      <c r="I41" s="188" t="s">
        <v>185</v>
      </c>
      <c r="J41" s="178" t="s">
        <v>186</v>
      </c>
      <c r="K41" s="178" t="s">
        <v>81</v>
      </c>
      <c r="L41" s="123" t="s">
        <v>75</v>
      </c>
      <c r="M41" s="125">
        <v>0.7</v>
      </c>
      <c r="N41" s="179">
        <v>0.8</v>
      </c>
      <c r="O41" s="180">
        <v>5</v>
      </c>
      <c r="P41" s="153" t="s">
        <v>187</v>
      </c>
      <c r="Q41" s="114"/>
      <c r="R41" s="102"/>
    </row>
    <row r="42" spans="1:18" ht="120" x14ac:dyDescent="0.2">
      <c r="A42" s="96"/>
      <c r="B42" s="194"/>
      <c r="C42" s="194"/>
      <c r="D42" s="194"/>
      <c r="E42" s="118" t="s">
        <v>188</v>
      </c>
      <c r="F42" s="178" t="s">
        <v>189</v>
      </c>
      <c r="G42" s="178" t="s">
        <v>190</v>
      </c>
      <c r="H42" s="94" t="s">
        <v>33</v>
      </c>
      <c r="I42" s="188" t="s">
        <v>191</v>
      </c>
      <c r="J42" s="178" t="s">
        <v>192</v>
      </c>
      <c r="K42" s="178" t="s">
        <v>36</v>
      </c>
      <c r="L42" s="180" t="s">
        <v>58</v>
      </c>
      <c r="M42" s="125">
        <v>0.82</v>
      </c>
      <c r="N42" s="181">
        <v>0.71</v>
      </c>
      <c r="O42" s="180">
        <v>5</v>
      </c>
      <c r="P42" s="153" t="s">
        <v>193</v>
      </c>
      <c r="Q42" s="114"/>
      <c r="R42" s="102"/>
    </row>
    <row r="43" spans="1:18" ht="255" x14ac:dyDescent="0.2">
      <c r="A43" s="96"/>
      <c r="B43" s="194"/>
      <c r="C43" s="194"/>
      <c r="D43" s="194"/>
      <c r="E43" s="118" t="s">
        <v>188</v>
      </c>
      <c r="F43" s="178" t="s">
        <v>194</v>
      </c>
      <c r="G43" s="178" t="s">
        <v>195</v>
      </c>
      <c r="H43" s="94" t="s">
        <v>33</v>
      </c>
      <c r="I43" s="188" t="s">
        <v>196</v>
      </c>
      <c r="J43" s="178" t="s">
        <v>197</v>
      </c>
      <c r="K43" s="178" t="s">
        <v>81</v>
      </c>
      <c r="L43" s="180" t="s">
        <v>37</v>
      </c>
      <c r="M43" s="125">
        <v>0.9</v>
      </c>
      <c r="N43" s="181">
        <v>0.77</v>
      </c>
      <c r="O43" s="180">
        <v>5</v>
      </c>
      <c r="P43" s="153" t="s">
        <v>198</v>
      </c>
      <c r="Q43" s="114"/>
      <c r="R43" s="102"/>
    </row>
    <row r="44" spans="1:18" ht="105" x14ac:dyDescent="0.2">
      <c r="A44" s="96"/>
      <c r="B44" s="194"/>
      <c r="C44" s="194"/>
      <c r="D44" s="194"/>
      <c r="E44" s="118" t="s">
        <v>199</v>
      </c>
      <c r="F44" s="178" t="s">
        <v>200</v>
      </c>
      <c r="G44" s="178" t="s">
        <v>201</v>
      </c>
      <c r="H44" s="94" t="s">
        <v>33</v>
      </c>
      <c r="I44" s="188" t="s">
        <v>202</v>
      </c>
      <c r="J44" s="178" t="s">
        <v>203</v>
      </c>
      <c r="K44" s="178" t="s">
        <v>81</v>
      </c>
      <c r="L44" s="123" t="s">
        <v>75</v>
      </c>
      <c r="M44" s="125">
        <v>0.7</v>
      </c>
      <c r="N44" s="179">
        <v>0.85</v>
      </c>
      <c r="O44" s="180">
        <v>5</v>
      </c>
      <c r="P44" s="153" t="s">
        <v>204</v>
      </c>
      <c r="Q44" s="114"/>
      <c r="R44" s="102"/>
    </row>
    <row r="45" spans="1:18" ht="180" x14ac:dyDescent="0.2">
      <c r="A45" s="96"/>
      <c r="B45" s="194"/>
      <c r="C45" s="194"/>
      <c r="D45" s="194"/>
      <c r="E45" s="118" t="s">
        <v>199</v>
      </c>
      <c r="F45" s="178" t="s">
        <v>205</v>
      </c>
      <c r="G45" s="178" t="s">
        <v>206</v>
      </c>
      <c r="H45" s="94" t="s">
        <v>33</v>
      </c>
      <c r="I45" s="188" t="s">
        <v>207</v>
      </c>
      <c r="J45" s="178" t="s">
        <v>208</v>
      </c>
      <c r="K45" s="178" t="s">
        <v>81</v>
      </c>
      <c r="L45" s="123" t="s">
        <v>75</v>
      </c>
      <c r="M45" s="125">
        <v>0.75</v>
      </c>
      <c r="N45" s="179">
        <v>0.87</v>
      </c>
      <c r="O45" s="180">
        <v>5</v>
      </c>
      <c r="P45" s="153" t="s">
        <v>209</v>
      </c>
      <c r="Q45" s="114"/>
      <c r="R45" s="102"/>
    </row>
    <row r="46" spans="1:18" ht="90" x14ac:dyDescent="0.2">
      <c r="A46" s="96"/>
      <c r="B46" s="194"/>
      <c r="C46" s="194"/>
      <c r="D46" s="194"/>
      <c r="E46" s="118" t="s">
        <v>210</v>
      </c>
      <c r="F46" s="178" t="s">
        <v>211</v>
      </c>
      <c r="G46" s="178" t="s">
        <v>212</v>
      </c>
      <c r="H46" s="94" t="s">
        <v>33</v>
      </c>
      <c r="I46" s="188" t="s">
        <v>213</v>
      </c>
      <c r="J46" s="178" t="s">
        <v>214</v>
      </c>
      <c r="K46" s="178" t="s">
        <v>36</v>
      </c>
      <c r="L46" s="180" t="s">
        <v>37</v>
      </c>
      <c r="M46" s="125">
        <v>0.8</v>
      </c>
      <c r="N46" s="181">
        <v>0.98</v>
      </c>
      <c r="O46" s="180">
        <v>5</v>
      </c>
      <c r="P46" s="153" t="s">
        <v>215</v>
      </c>
      <c r="Q46" s="114"/>
      <c r="R46" s="102"/>
    </row>
    <row r="47" spans="1:18" ht="120" x14ac:dyDescent="0.2">
      <c r="A47" s="96"/>
      <c r="B47" s="194"/>
      <c r="C47" s="194"/>
      <c r="D47" s="194"/>
      <c r="E47" s="118" t="s">
        <v>210</v>
      </c>
      <c r="F47" s="178" t="s">
        <v>216</v>
      </c>
      <c r="G47" s="178" t="s">
        <v>212</v>
      </c>
      <c r="H47" s="94" t="s">
        <v>33</v>
      </c>
      <c r="I47" s="188" t="s">
        <v>217</v>
      </c>
      <c r="J47" s="178" t="s">
        <v>218</v>
      </c>
      <c r="K47" s="178" t="s">
        <v>36</v>
      </c>
      <c r="L47" s="180" t="s">
        <v>75</v>
      </c>
      <c r="M47" s="125">
        <v>0.8</v>
      </c>
      <c r="N47" s="181">
        <v>0.43</v>
      </c>
      <c r="O47" s="180">
        <v>1</v>
      </c>
      <c r="P47" s="153" t="s">
        <v>219</v>
      </c>
      <c r="Q47" s="114"/>
      <c r="R47" s="102"/>
    </row>
    <row r="48" spans="1:18" ht="135" x14ac:dyDescent="0.2">
      <c r="A48" s="96"/>
      <c r="B48" s="194"/>
      <c r="C48" s="194"/>
      <c r="D48" s="194"/>
      <c r="E48" s="118" t="s">
        <v>220</v>
      </c>
      <c r="F48" s="178" t="s">
        <v>221</v>
      </c>
      <c r="G48" s="178" t="s">
        <v>761</v>
      </c>
      <c r="H48" s="94" t="s">
        <v>33</v>
      </c>
      <c r="I48" s="188" t="s">
        <v>222</v>
      </c>
      <c r="J48" s="178" t="s">
        <v>223</v>
      </c>
      <c r="K48" s="178" t="s">
        <v>81</v>
      </c>
      <c r="L48" s="180" t="s">
        <v>37</v>
      </c>
      <c r="M48" s="125">
        <v>0.2</v>
      </c>
      <c r="N48" s="181">
        <v>0.21</v>
      </c>
      <c r="O48" s="180">
        <v>3</v>
      </c>
      <c r="P48" s="153" t="s">
        <v>224</v>
      </c>
      <c r="Q48" s="114"/>
      <c r="R48" s="102"/>
    </row>
    <row r="49" spans="1:18" ht="105" x14ac:dyDescent="0.2">
      <c r="A49" s="96"/>
      <c r="B49" s="194"/>
      <c r="C49" s="194"/>
      <c r="D49" s="194"/>
      <c r="E49" s="118" t="s">
        <v>220</v>
      </c>
      <c r="F49" s="178" t="s">
        <v>225</v>
      </c>
      <c r="G49" s="178" t="s">
        <v>761</v>
      </c>
      <c r="H49" s="94" t="s">
        <v>33</v>
      </c>
      <c r="I49" s="188" t="s">
        <v>226</v>
      </c>
      <c r="J49" s="178" t="s">
        <v>227</v>
      </c>
      <c r="K49" s="178" t="s">
        <v>81</v>
      </c>
      <c r="L49" s="123" t="s">
        <v>37</v>
      </c>
      <c r="M49" s="89">
        <v>0.9</v>
      </c>
      <c r="N49" s="181">
        <v>0.8</v>
      </c>
      <c r="O49" s="180">
        <v>5</v>
      </c>
      <c r="P49" s="153" t="s">
        <v>228</v>
      </c>
      <c r="Q49" s="114"/>
      <c r="R49" s="102"/>
    </row>
    <row r="50" spans="1:18" ht="120" x14ac:dyDescent="0.2">
      <c r="A50" s="96"/>
      <c r="B50" s="194"/>
      <c r="C50" s="194"/>
      <c r="D50" s="194"/>
      <c r="E50" s="118" t="s">
        <v>229</v>
      </c>
      <c r="F50" s="178" t="s">
        <v>230</v>
      </c>
      <c r="G50" s="178" t="s">
        <v>762</v>
      </c>
      <c r="H50" s="94" t="s">
        <v>33</v>
      </c>
      <c r="I50" s="188" t="s">
        <v>231</v>
      </c>
      <c r="J50" s="178" t="s">
        <v>232</v>
      </c>
      <c r="K50" s="178" t="s">
        <v>81</v>
      </c>
      <c r="L50" s="180" t="s">
        <v>75</v>
      </c>
      <c r="M50" s="89">
        <v>0.8</v>
      </c>
      <c r="N50" s="181">
        <v>0.91</v>
      </c>
      <c r="O50" s="180">
        <v>5</v>
      </c>
      <c r="P50" s="153" t="s">
        <v>233</v>
      </c>
      <c r="Q50" s="114"/>
      <c r="R50" s="102"/>
    </row>
    <row r="51" spans="1:18" ht="150" x14ac:dyDescent="0.2">
      <c r="A51" s="96"/>
      <c r="B51" s="194"/>
      <c r="C51" s="194"/>
      <c r="D51" s="194"/>
      <c r="E51" s="118" t="s">
        <v>234</v>
      </c>
      <c r="F51" s="178" t="s">
        <v>235</v>
      </c>
      <c r="G51" s="178" t="s">
        <v>236</v>
      </c>
      <c r="H51" s="94" t="s">
        <v>33</v>
      </c>
      <c r="I51" s="188" t="s">
        <v>237</v>
      </c>
      <c r="J51" s="178" t="s">
        <v>238</v>
      </c>
      <c r="K51" s="178" t="s">
        <v>81</v>
      </c>
      <c r="L51" s="180" t="s">
        <v>37</v>
      </c>
      <c r="M51" s="89">
        <v>1</v>
      </c>
      <c r="N51" s="181">
        <v>1</v>
      </c>
      <c r="O51" s="180">
        <v>5</v>
      </c>
      <c r="P51" s="153" t="s">
        <v>239</v>
      </c>
      <c r="Q51" s="114"/>
      <c r="R51" s="102"/>
    </row>
    <row r="52" spans="1:18" ht="225" x14ac:dyDescent="0.2">
      <c r="A52" s="96"/>
      <c r="B52" s="194"/>
      <c r="C52" s="194"/>
      <c r="D52" s="194"/>
      <c r="E52" s="118" t="s">
        <v>234</v>
      </c>
      <c r="F52" s="178" t="s">
        <v>240</v>
      </c>
      <c r="G52" s="178" t="s">
        <v>241</v>
      </c>
      <c r="H52" s="94" t="s">
        <v>33</v>
      </c>
      <c r="I52" s="188" t="s">
        <v>242</v>
      </c>
      <c r="J52" s="178" t="s">
        <v>243</v>
      </c>
      <c r="K52" s="178" t="s">
        <v>81</v>
      </c>
      <c r="L52" s="180" t="s">
        <v>37</v>
      </c>
      <c r="M52" s="89">
        <v>1</v>
      </c>
      <c r="N52" s="181">
        <v>0.99</v>
      </c>
      <c r="O52" s="180">
        <v>5</v>
      </c>
      <c r="P52" s="153" t="s">
        <v>244</v>
      </c>
      <c r="Q52" s="114"/>
      <c r="R52" s="102"/>
    </row>
    <row r="53" spans="1:18" ht="105" x14ac:dyDescent="0.2">
      <c r="A53" s="96"/>
      <c r="B53" s="194"/>
      <c r="C53" s="194"/>
      <c r="D53" s="194"/>
      <c r="E53" s="185" t="s">
        <v>245</v>
      </c>
      <c r="F53" s="178" t="s">
        <v>246</v>
      </c>
      <c r="G53" s="178" t="s">
        <v>761</v>
      </c>
      <c r="H53" s="94" t="s">
        <v>33</v>
      </c>
      <c r="I53" s="188" t="s">
        <v>247</v>
      </c>
      <c r="J53" s="178" t="s">
        <v>248</v>
      </c>
      <c r="K53" s="178" t="s">
        <v>81</v>
      </c>
      <c r="L53" s="123" t="s">
        <v>75</v>
      </c>
      <c r="M53" s="125">
        <v>0.95</v>
      </c>
      <c r="N53" s="179">
        <v>0.94</v>
      </c>
      <c r="O53" s="180">
        <v>5</v>
      </c>
      <c r="P53" s="153" t="s">
        <v>249</v>
      </c>
      <c r="Q53" s="114"/>
      <c r="R53" s="102"/>
    </row>
    <row r="54" spans="1:18" ht="135" x14ac:dyDescent="0.2">
      <c r="A54" s="96"/>
      <c r="B54" s="194"/>
      <c r="C54" s="194"/>
      <c r="D54" s="194"/>
      <c r="E54" s="185" t="s">
        <v>245</v>
      </c>
      <c r="F54" s="178" t="s">
        <v>250</v>
      </c>
      <c r="G54" s="178" t="s">
        <v>761</v>
      </c>
      <c r="H54" s="95" t="s">
        <v>33</v>
      </c>
      <c r="I54" s="188" t="s">
        <v>251</v>
      </c>
      <c r="J54" s="178" t="s">
        <v>252</v>
      </c>
      <c r="K54" s="178" t="s">
        <v>36</v>
      </c>
      <c r="L54" s="180" t="s">
        <v>37</v>
      </c>
      <c r="M54" s="125">
        <v>0.9</v>
      </c>
      <c r="N54" s="181">
        <v>0.74</v>
      </c>
      <c r="O54" s="180">
        <v>5</v>
      </c>
      <c r="P54" s="153" t="s">
        <v>253</v>
      </c>
      <c r="Q54" s="114"/>
      <c r="R54" s="102"/>
    </row>
    <row r="55" spans="1:18" ht="105" x14ac:dyDescent="0.2">
      <c r="B55" s="194"/>
      <c r="C55" s="194"/>
      <c r="D55" s="194"/>
      <c r="E55" s="118" t="s">
        <v>245</v>
      </c>
      <c r="F55" s="178" t="s">
        <v>254</v>
      </c>
      <c r="G55" s="178" t="s">
        <v>761</v>
      </c>
      <c r="H55" s="95" t="s">
        <v>33</v>
      </c>
      <c r="I55" s="188" t="s">
        <v>255</v>
      </c>
      <c r="J55" s="119" t="s">
        <v>256</v>
      </c>
      <c r="K55" s="119" t="s">
        <v>36</v>
      </c>
      <c r="L55" s="123" t="s">
        <v>257</v>
      </c>
      <c r="M55" s="125">
        <v>0.97</v>
      </c>
      <c r="N55" s="126">
        <v>0.99</v>
      </c>
      <c r="O55" s="123">
        <v>5</v>
      </c>
      <c r="P55" s="155" t="s">
        <v>258</v>
      </c>
      <c r="R55" s="102"/>
    </row>
    <row r="56" spans="1:18" ht="105" x14ac:dyDescent="0.2">
      <c r="B56" s="194"/>
      <c r="C56" s="194"/>
      <c r="D56" s="194"/>
      <c r="E56" s="118" t="s">
        <v>245</v>
      </c>
      <c r="F56" s="178" t="s">
        <v>259</v>
      </c>
      <c r="G56" s="178" t="s">
        <v>761</v>
      </c>
      <c r="H56" s="95" t="s">
        <v>33</v>
      </c>
      <c r="I56" s="188" t="s">
        <v>260</v>
      </c>
      <c r="J56" s="119" t="s">
        <v>261</v>
      </c>
      <c r="K56" s="119" t="s">
        <v>36</v>
      </c>
      <c r="L56" s="123" t="s">
        <v>262</v>
      </c>
      <c r="M56" s="125">
        <v>0.2</v>
      </c>
      <c r="N56" s="126">
        <v>0.06</v>
      </c>
      <c r="O56" s="123">
        <v>5</v>
      </c>
      <c r="P56" s="153" t="s">
        <v>263</v>
      </c>
      <c r="R56" s="102"/>
    </row>
    <row r="57" spans="1:18" ht="120" x14ac:dyDescent="0.2">
      <c r="B57" s="194"/>
      <c r="C57" s="194"/>
      <c r="D57" s="194"/>
      <c r="E57" s="118" t="s">
        <v>264</v>
      </c>
      <c r="F57" s="178" t="s">
        <v>265</v>
      </c>
      <c r="G57" s="178" t="s">
        <v>266</v>
      </c>
      <c r="H57" s="95" t="s">
        <v>33</v>
      </c>
      <c r="I57" s="188" t="s">
        <v>267</v>
      </c>
      <c r="J57" s="178" t="s">
        <v>268</v>
      </c>
      <c r="K57" s="178" t="s">
        <v>36</v>
      </c>
      <c r="L57" s="123" t="s">
        <v>75</v>
      </c>
      <c r="M57" s="125">
        <v>0.95</v>
      </c>
      <c r="N57" s="181">
        <v>0.56000000000000005</v>
      </c>
      <c r="O57" s="180">
        <v>5</v>
      </c>
      <c r="P57" s="153" t="s">
        <v>269</v>
      </c>
    </row>
    <row r="58" spans="1:18" ht="105" x14ac:dyDescent="0.2">
      <c r="B58" s="194"/>
      <c r="C58" s="194"/>
      <c r="D58" s="194"/>
      <c r="E58" s="118" t="s">
        <v>264</v>
      </c>
      <c r="F58" s="178" t="s">
        <v>270</v>
      </c>
      <c r="G58" s="178" t="s">
        <v>271</v>
      </c>
      <c r="H58" s="95" t="s">
        <v>33</v>
      </c>
      <c r="I58" s="188" t="s">
        <v>272</v>
      </c>
      <c r="J58" s="178" t="s">
        <v>273</v>
      </c>
      <c r="K58" s="178" t="s">
        <v>36</v>
      </c>
      <c r="L58" s="123" t="s">
        <v>75</v>
      </c>
      <c r="M58" s="128">
        <v>7</v>
      </c>
      <c r="N58" s="129">
        <v>11.1</v>
      </c>
      <c r="O58" s="180">
        <v>5</v>
      </c>
      <c r="P58" s="153" t="s">
        <v>274</v>
      </c>
    </row>
    <row r="59" spans="1:18" ht="120" x14ac:dyDescent="0.2">
      <c r="B59" s="194"/>
      <c r="C59" s="194"/>
      <c r="D59" s="194"/>
      <c r="E59" s="118" t="s">
        <v>275</v>
      </c>
      <c r="F59" s="178" t="s">
        <v>276</v>
      </c>
      <c r="G59" s="178" t="s">
        <v>761</v>
      </c>
      <c r="H59" s="95" t="s">
        <v>33</v>
      </c>
      <c r="I59" s="188" t="s">
        <v>277</v>
      </c>
      <c r="J59" s="178" t="s">
        <v>278</v>
      </c>
      <c r="K59" s="178" t="s">
        <v>36</v>
      </c>
      <c r="L59" s="123" t="s">
        <v>75</v>
      </c>
      <c r="M59" s="89">
        <v>0.4</v>
      </c>
      <c r="N59" s="181">
        <v>0.8</v>
      </c>
      <c r="O59" s="180">
        <v>5</v>
      </c>
      <c r="P59" s="153" t="s">
        <v>279</v>
      </c>
    </row>
    <row r="60" spans="1:18" ht="180" x14ac:dyDescent="0.2">
      <c r="B60" s="194"/>
      <c r="C60" s="194"/>
      <c r="D60" s="194"/>
      <c r="E60" s="118" t="s">
        <v>275</v>
      </c>
      <c r="F60" s="178" t="s">
        <v>280</v>
      </c>
      <c r="G60" s="178" t="s">
        <v>761</v>
      </c>
      <c r="H60" s="95" t="s">
        <v>33</v>
      </c>
      <c r="I60" s="188" t="s">
        <v>281</v>
      </c>
      <c r="J60" s="178" t="s">
        <v>282</v>
      </c>
      <c r="K60" s="178" t="s">
        <v>36</v>
      </c>
      <c r="L60" s="180" t="s">
        <v>37</v>
      </c>
      <c r="M60" s="89">
        <v>0.9</v>
      </c>
      <c r="N60" s="181">
        <v>0.8</v>
      </c>
      <c r="O60" s="180">
        <v>5</v>
      </c>
      <c r="P60" s="153" t="s">
        <v>283</v>
      </c>
    </row>
    <row r="61" spans="1:18" ht="120" x14ac:dyDescent="0.2">
      <c r="B61" s="194"/>
      <c r="C61" s="194"/>
      <c r="D61" s="194"/>
      <c r="E61" s="118" t="s">
        <v>275</v>
      </c>
      <c r="F61" s="178" t="s">
        <v>284</v>
      </c>
      <c r="G61" s="178" t="s">
        <v>761</v>
      </c>
      <c r="H61" s="95" t="s">
        <v>33</v>
      </c>
      <c r="I61" s="188" t="s">
        <v>285</v>
      </c>
      <c r="J61" s="185" t="s">
        <v>286</v>
      </c>
      <c r="K61" s="178" t="s">
        <v>36</v>
      </c>
      <c r="L61" s="180" t="s">
        <v>37</v>
      </c>
      <c r="M61" s="125">
        <v>0.95</v>
      </c>
      <c r="N61" s="181">
        <v>1</v>
      </c>
      <c r="O61" s="180">
        <v>5</v>
      </c>
      <c r="P61" s="153" t="s">
        <v>287</v>
      </c>
    </row>
    <row r="62" spans="1:18" ht="409.5" x14ac:dyDescent="0.2">
      <c r="B62" s="194"/>
      <c r="C62" s="194"/>
      <c r="D62" s="194"/>
      <c r="E62" s="118" t="s">
        <v>288</v>
      </c>
      <c r="F62" s="178" t="s">
        <v>753</v>
      </c>
      <c r="G62" s="191" t="s">
        <v>754</v>
      </c>
      <c r="H62" s="95" t="s">
        <v>33</v>
      </c>
      <c r="I62" s="188" t="s">
        <v>289</v>
      </c>
      <c r="J62" s="178" t="s">
        <v>290</v>
      </c>
      <c r="K62" s="178" t="s">
        <v>65</v>
      </c>
      <c r="L62" s="180" t="s">
        <v>75</v>
      </c>
      <c r="M62" s="130">
        <v>30</v>
      </c>
      <c r="N62" s="183">
        <v>26</v>
      </c>
      <c r="O62" s="180">
        <v>5</v>
      </c>
      <c r="P62" s="155" t="s">
        <v>291</v>
      </c>
    </row>
    <row r="63" spans="1:18" ht="135" x14ac:dyDescent="0.2">
      <c r="B63" s="194"/>
      <c r="C63" s="194"/>
      <c r="D63" s="194"/>
      <c r="E63" s="119" t="s">
        <v>292</v>
      </c>
      <c r="F63" s="178" t="s">
        <v>293</v>
      </c>
      <c r="G63" s="178" t="s">
        <v>762</v>
      </c>
      <c r="H63" s="94" t="s">
        <v>33</v>
      </c>
      <c r="I63" s="188" t="s">
        <v>294</v>
      </c>
      <c r="J63" s="178" t="s">
        <v>295</v>
      </c>
      <c r="K63" s="178" t="s">
        <v>81</v>
      </c>
      <c r="L63" s="180" t="s">
        <v>75</v>
      </c>
      <c r="M63" s="125">
        <v>0.8</v>
      </c>
      <c r="N63" s="179">
        <v>0.56000000000000005</v>
      </c>
      <c r="O63" s="180">
        <v>5</v>
      </c>
      <c r="P63" s="155" t="s">
        <v>296</v>
      </c>
    </row>
    <row r="64" spans="1:18" ht="150" x14ac:dyDescent="0.2">
      <c r="B64" s="194"/>
      <c r="C64" s="194"/>
      <c r="D64" s="194"/>
      <c r="E64" s="119" t="s">
        <v>292</v>
      </c>
      <c r="F64" s="178" t="s">
        <v>297</v>
      </c>
      <c r="G64" s="178" t="s">
        <v>762</v>
      </c>
      <c r="H64" s="94" t="s">
        <v>33</v>
      </c>
      <c r="I64" s="188" t="s">
        <v>298</v>
      </c>
      <c r="J64" s="178" t="s">
        <v>299</v>
      </c>
      <c r="K64" s="178" t="s">
        <v>81</v>
      </c>
      <c r="L64" s="180" t="s">
        <v>75</v>
      </c>
      <c r="M64" s="125">
        <v>1</v>
      </c>
      <c r="N64" s="179">
        <v>2</v>
      </c>
      <c r="O64" s="180">
        <v>5</v>
      </c>
      <c r="P64" s="155" t="s">
        <v>300</v>
      </c>
    </row>
    <row r="65" spans="2:16" ht="150" x14ac:dyDescent="0.2">
      <c r="B65" s="194" t="s">
        <v>301</v>
      </c>
      <c r="C65" s="194"/>
      <c r="D65" s="194" t="s">
        <v>302</v>
      </c>
      <c r="E65" s="118" t="s">
        <v>303</v>
      </c>
      <c r="F65" s="178" t="s">
        <v>304</v>
      </c>
      <c r="G65" s="178" t="s">
        <v>305</v>
      </c>
      <c r="H65" s="94" t="s">
        <v>33</v>
      </c>
      <c r="I65" s="188" t="s">
        <v>306</v>
      </c>
      <c r="J65" s="119" t="s">
        <v>307</v>
      </c>
      <c r="K65" s="119" t="s">
        <v>36</v>
      </c>
      <c r="L65" s="123" t="s">
        <v>37</v>
      </c>
      <c r="M65" s="125">
        <v>1</v>
      </c>
      <c r="N65" s="125">
        <v>0</v>
      </c>
      <c r="O65" s="123">
        <v>1</v>
      </c>
      <c r="P65" s="153" t="s">
        <v>308</v>
      </c>
    </row>
    <row r="66" spans="2:16" ht="240" x14ac:dyDescent="0.2">
      <c r="B66" s="194"/>
      <c r="C66" s="194"/>
      <c r="D66" s="194"/>
      <c r="E66" s="118" t="s">
        <v>303</v>
      </c>
      <c r="F66" s="178" t="s">
        <v>309</v>
      </c>
      <c r="G66" s="178" t="s">
        <v>310</v>
      </c>
      <c r="H66" s="94" t="s">
        <v>33</v>
      </c>
      <c r="I66" s="188" t="s">
        <v>311</v>
      </c>
      <c r="J66" s="178" t="s">
        <v>312</v>
      </c>
      <c r="K66" s="178" t="s">
        <v>36</v>
      </c>
      <c r="L66" s="180" t="s">
        <v>37</v>
      </c>
      <c r="M66" s="125">
        <v>1</v>
      </c>
      <c r="N66" s="89">
        <v>1</v>
      </c>
      <c r="O66" s="180">
        <v>5</v>
      </c>
      <c r="P66" s="153" t="s">
        <v>313</v>
      </c>
    </row>
    <row r="67" spans="2:16" ht="360" x14ac:dyDescent="0.2">
      <c r="B67" s="194"/>
      <c r="C67" s="194"/>
      <c r="D67" s="194"/>
      <c r="E67" s="118" t="s">
        <v>303</v>
      </c>
      <c r="F67" s="178" t="s">
        <v>314</v>
      </c>
      <c r="G67" s="178" t="s">
        <v>315</v>
      </c>
      <c r="H67" s="94" t="s">
        <v>33</v>
      </c>
      <c r="I67" s="188" t="s">
        <v>316</v>
      </c>
      <c r="J67" s="178" t="s">
        <v>317</v>
      </c>
      <c r="K67" s="178" t="s">
        <v>36</v>
      </c>
      <c r="L67" s="180" t="s">
        <v>37</v>
      </c>
      <c r="M67" s="125">
        <v>0.4</v>
      </c>
      <c r="N67" s="89">
        <v>0.25</v>
      </c>
      <c r="O67" s="180">
        <v>5</v>
      </c>
      <c r="P67" s="153" t="s">
        <v>318</v>
      </c>
    </row>
    <row r="68" spans="2:16" ht="135" x14ac:dyDescent="0.2">
      <c r="B68" s="194"/>
      <c r="C68" s="194"/>
      <c r="D68" s="194"/>
      <c r="E68" s="118" t="s">
        <v>188</v>
      </c>
      <c r="F68" s="178" t="s">
        <v>319</v>
      </c>
      <c r="G68" s="178" t="s">
        <v>320</v>
      </c>
      <c r="H68" s="94" t="s">
        <v>33</v>
      </c>
      <c r="I68" s="188" t="s">
        <v>321</v>
      </c>
      <c r="J68" s="178" t="s">
        <v>322</v>
      </c>
      <c r="K68" s="178" t="s">
        <v>36</v>
      </c>
      <c r="L68" s="180" t="s">
        <v>37</v>
      </c>
      <c r="M68" s="125">
        <v>0.9</v>
      </c>
      <c r="N68" s="89">
        <v>0.89</v>
      </c>
      <c r="O68" s="180">
        <v>5</v>
      </c>
      <c r="P68" s="153" t="s">
        <v>323</v>
      </c>
    </row>
    <row r="69" spans="2:16" ht="180" x14ac:dyDescent="0.2">
      <c r="B69" s="194" t="s">
        <v>157</v>
      </c>
      <c r="C69" s="194" t="s">
        <v>158</v>
      </c>
      <c r="D69" s="170" t="s">
        <v>159</v>
      </c>
      <c r="E69" s="118" t="s">
        <v>324</v>
      </c>
      <c r="F69" s="178" t="s">
        <v>325</v>
      </c>
      <c r="G69" s="178" t="s">
        <v>326</v>
      </c>
      <c r="H69" s="95" t="s">
        <v>33</v>
      </c>
      <c r="I69" s="188" t="s">
        <v>327</v>
      </c>
      <c r="J69" s="178" t="s">
        <v>328</v>
      </c>
      <c r="K69" s="178" t="s">
        <v>36</v>
      </c>
      <c r="L69" s="178" t="s">
        <v>37</v>
      </c>
      <c r="M69" s="89">
        <v>0.6</v>
      </c>
      <c r="N69" s="182">
        <v>0.155</v>
      </c>
      <c r="O69" s="180">
        <v>1</v>
      </c>
      <c r="P69" s="156" t="s">
        <v>329</v>
      </c>
    </row>
    <row r="70" spans="2:16" ht="105" x14ac:dyDescent="0.2">
      <c r="B70" s="194"/>
      <c r="C70" s="194"/>
      <c r="D70" s="194" t="s">
        <v>330</v>
      </c>
      <c r="E70" s="118" t="s">
        <v>324</v>
      </c>
      <c r="F70" s="152" t="s">
        <v>331</v>
      </c>
      <c r="G70" s="178" t="s">
        <v>761</v>
      </c>
      <c r="H70" s="95" t="s">
        <v>33</v>
      </c>
      <c r="I70" s="188" t="s">
        <v>332</v>
      </c>
      <c r="J70" s="178" t="s">
        <v>333</v>
      </c>
      <c r="K70" s="178" t="s">
        <v>36</v>
      </c>
      <c r="L70" s="180" t="s">
        <v>75</v>
      </c>
      <c r="M70" s="89">
        <v>0.8</v>
      </c>
      <c r="N70" s="179">
        <v>0.66</v>
      </c>
      <c r="O70" s="180">
        <v>5</v>
      </c>
      <c r="P70" s="155" t="s">
        <v>334</v>
      </c>
    </row>
    <row r="71" spans="2:16" ht="133.5" customHeight="1" x14ac:dyDescent="0.2">
      <c r="B71" s="194"/>
      <c r="C71" s="194"/>
      <c r="D71" s="194"/>
      <c r="E71" s="118" t="s">
        <v>324</v>
      </c>
      <c r="F71" s="152" t="s">
        <v>335</v>
      </c>
      <c r="G71" s="178" t="s">
        <v>761</v>
      </c>
      <c r="H71" s="95" t="s">
        <v>33</v>
      </c>
      <c r="I71" s="188" t="s">
        <v>336</v>
      </c>
      <c r="J71" s="178" t="s">
        <v>337</v>
      </c>
      <c r="K71" s="178" t="s">
        <v>36</v>
      </c>
      <c r="L71" s="180" t="s">
        <v>37</v>
      </c>
      <c r="M71" s="89">
        <v>0.4</v>
      </c>
      <c r="N71" s="179">
        <v>0.67</v>
      </c>
      <c r="O71" s="180">
        <v>5</v>
      </c>
      <c r="P71" s="155" t="s">
        <v>338</v>
      </c>
    </row>
    <row r="72" spans="2:16" ht="120" x14ac:dyDescent="0.2">
      <c r="B72" s="194"/>
      <c r="C72" s="194"/>
      <c r="D72" s="194"/>
      <c r="E72" s="118" t="s">
        <v>324</v>
      </c>
      <c r="F72" s="178" t="s">
        <v>339</v>
      </c>
      <c r="G72" s="178" t="s">
        <v>340</v>
      </c>
      <c r="H72" s="95" t="s">
        <v>33</v>
      </c>
      <c r="I72" s="188" t="s">
        <v>341</v>
      </c>
      <c r="J72" s="178" t="s">
        <v>342</v>
      </c>
      <c r="K72" s="178" t="s">
        <v>36</v>
      </c>
      <c r="L72" s="180" t="s">
        <v>37</v>
      </c>
      <c r="M72" s="89">
        <v>0.8</v>
      </c>
      <c r="N72" s="179">
        <v>0.93</v>
      </c>
      <c r="O72" s="180">
        <v>5</v>
      </c>
      <c r="P72" s="153" t="s">
        <v>343</v>
      </c>
    </row>
    <row r="74" spans="2:16" x14ac:dyDescent="0.25">
      <c r="B74" s="192" t="s">
        <v>768</v>
      </c>
    </row>
  </sheetData>
  <sheetProtection algorithmName="SHA-512" hashValue="tB//CzA98ee/yCTuc+siRfNNictoupS4tdbggOGjBd2o9IErXychnhoQC9UCQJK/DTTh6r/0ZcZRKXhMN3USyw==" saltValue="FdeajUKGjK1h6ayX2TgSMA==" spinCount="100000" sheet="1" objects="1" scenarios="1"/>
  <autoFilter ref="B12:P72"/>
  <mergeCells count="26">
    <mergeCell ref="N2:P2"/>
    <mergeCell ref="D3:M3"/>
    <mergeCell ref="D28:D31"/>
    <mergeCell ref="B32:B35"/>
    <mergeCell ref="D32:D35"/>
    <mergeCell ref="L7:M8"/>
    <mergeCell ref="B10:P11"/>
    <mergeCell ref="B13:B27"/>
    <mergeCell ref="C13:C27"/>
    <mergeCell ref="D13:D27"/>
    <mergeCell ref="N3:P3"/>
    <mergeCell ref="D4:M5"/>
    <mergeCell ref="N4:P4"/>
    <mergeCell ref="N5:P5"/>
    <mergeCell ref="B2:C5"/>
    <mergeCell ref="D2:M2"/>
    <mergeCell ref="B28:B31"/>
    <mergeCell ref="C28:C35"/>
    <mergeCell ref="D65:D68"/>
    <mergeCell ref="B69:B72"/>
    <mergeCell ref="C69:C72"/>
    <mergeCell ref="D70:D72"/>
    <mergeCell ref="B37:B64"/>
    <mergeCell ref="C37:C68"/>
    <mergeCell ref="D37:D64"/>
    <mergeCell ref="B65:B68"/>
  </mergeCells>
  <conditionalFormatting sqref="O50:O55 O57:O69 O71:O72 O13:O18 O20:O48">
    <cfRule type="cellIs" dxfId="14" priority="13" operator="equal">
      <formula>1</formula>
    </cfRule>
    <cfRule type="cellIs" dxfId="13" priority="14" operator="equal">
      <formula>3</formula>
    </cfRule>
    <cfRule type="cellIs" dxfId="12" priority="15" operator="equal">
      <formula>5</formula>
    </cfRule>
  </conditionalFormatting>
  <conditionalFormatting sqref="O49">
    <cfRule type="cellIs" dxfId="11" priority="10" operator="equal">
      <formula>1</formula>
    </cfRule>
    <cfRule type="cellIs" dxfId="10" priority="11" operator="equal">
      <formula>3</formula>
    </cfRule>
    <cfRule type="cellIs" dxfId="9" priority="12" operator="equal">
      <formula>5</formula>
    </cfRule>
  </conditionalFormatting>
  <conditionalFormatting sqref="O56">
    <cfRule type="cellIs" dxfId="8" priority="7" operator="equal">
      <formula>1</formula>
    </cfRule>
    <cfRule type="cellIs" dxfId="7" priority="8" operator="equal">
      <formula>3</formula>
    </cfRule>
    <cfRule type="cellIs" dxfId="6" priority="9" operator="equal">
      <formula>5</formula>
    </cfRule>
  </conditionalFormatting>
  <conditionalFormatting sqref="O70">
    <cfRule type="cellIs" dxfId="5" priority="4" operator="equal">
      <formula>1</formula>
    </cfRule>
    <cfRule type="cellIs" dxfId="4" priority="5" operator="equal">
      <formula>3</formula>
    </cfRule>
    <cfRule type="cellIs" dxfId="3" priority="6" operator="equal">
      <formula>5</formula>
    </cfRule>
  </conditionalFormatting>
  <conditionalFormatting sqref="O19">
    <cfRule type="cellIs" dxfId="2" priority="1" operator="equal">
      <formula>1</formula>
    </cfRule>
    <cfRule type="cellIs" dxfId="1" priority="2" operator="equal">
      <formula>3</formula>
    </cfRule>
    <cfRule type="cellIs" dxfId="0" priority="3" operator="equal">
      <formula>5</formula>
    </cfRule>
  </conditionalFormatting>
  <hyperlinks>
    <hyperlink ref="P32" location="'MCT-1'!A1" display="MCT-1"/>
    <hyperlink ref="P33" location="'MCT-2'!A1" display="MCT-2"/>
    <hyperlink ref="P34" location="'MCT-3'!A1" display="MCT-3"/>
    <hyperlink ref="P37" location="'MAR-1'!A1" display="MAR-1!"/>
    <hyperlink ref="P57" location="'ESG-1'!A1" display="ESG-1"/>
    <hyperlink ref="P58" location="'ESG-2'!A1" display="ESG-2"/>
    <hyperlink ref="P44" location="'ECO-1'!A1" display="ECO-1"/>
    <hyperlink ref="P40" location="'SAC-1'!A1" display="SAC-1"/>
    <hyperlink ref="P41" location="'ADO-1'!A1" display="ADO-1"/>
    <hyperlink ref="P43" location="'EPI-2'!A1" display="EPI-2"/>
    <hyperlink ref="P42" location="'EPI-1'!A1" display="EPI-1"/>
    <hyperlink ref="P46" location="'ABS-3'!A1" display="ABS-3"/>
    <hyperlink ref="P47" location="'ABS-4'!A1" display="ABS-4"/>
    <hyperlink ref="P48" location="'SCI-3'!A1" display="SCI-1"/>
    <hyperlink ref="P53" location="'AFI-1'!A1" display="AFI-1"/>
    <hyperlink ref="P54" location="'AFI-2'!A1" display="AFI-2"/>
    <hyperlink ref="P60" location="'ATH-3'!A1" display="ATH-3"/>
    <hyperlink ref="P64" location="'EPR-1'!A1" display="EPR-1"/>
    <hyperlink ref="P65" location="'EAA-1'!A1" display="EAA-1"/>
    <hyperlink ref="P36" location="'MFA-10'!A1" display="MFA-10"/>
    <hyperlink ref="P30" location="'MIU-3'!A1" display="MIU-3"/>
    <hyperlink ref="P31" location="'MIU-4'!A1" display="MIU-4"/>
    <hyperlink ref="P23" location="'AAA-1'!A1" display="AAA-1"/>
    <hyperlink ref="P24" location="'AAA-1'!A1" display="AAA-1"/>
    <hyperlink ref="P13" location="'MFA-1'!A1" display="MFA-1"/>
    <hyperlink ref="P55" location="'AFI-2'!A1" display="AFI-2"/>
    <hyperlink ref="P38" location="'MAR-1'!A1" display="MAR-1!"/>
    <hyperlink ref="P62" location="'ASI-2'!A1" display="ASI-2"/>
    <hyperlink ref="P70" location="'INS-2'!A1" display="INS-2"/>
    <hyperlink ref="P25" location="'AAA-1'!A1" display="AAA-1"/>
    <hyperlink ref="P26" location="'AAA-1'!A1" display="AAA-1"/>
    <hyperlink ref="P71" location="'INS-5'!A1" display="INS-3"/>
    <hyperlink ref="P72" location="'ESI-4'!A1" display="ESI-4"/>
    <hyperlink ref="P66" location="'EAA-2'!A1" display="EAA-2"/>
    <hyperlink ref="P29" location="'MIU-2'!A1" display="MIU-2"/>
    <hyperlink ref="P28" location="'MIU-1'!A1" display="MIU-1"/>
    <hyperlink ref="P14" location="'MFA-7'!A1" display="MFA-7"/>
    <hyperlink ref="P15" location="'MFA-8'!A1" display="MFA-8"/>
    <hyperlink ref="P16" location="'MFA-9'!A1" display="MFA-9"/>
    <hyperlink ref="P45" location="'ECO-1'!A1" display="ECO-1"/>
    <hyperlink ref="P67" location="'EAA-2'!A1" display="EAA-2"/>
    <hyperlink ref="P68" location="'EPI-1'!A1" display="EPI-1"/>
    <hyperlink ref="P21" location="'ABS-2'!A1" display="ABS-2"/>
    <hyperlink ref="P22" location="'ABS-5'!A1" display="ABS-5"/>
    <hyperlink ref="P50" location="'SCI-2'!A1" display="SCI-2"/>
    <hyperlink ref="P63" location="'EPR-1'!A1" display="EPR-1"/>
    <hyperlink ref="P49" location="'SCI-6'!A1" display="SCI-6"/>
    <hyperlink ref="P27" location="'AAA-5'!A1" display="AAA-5"/>
    <hyperlink ref="P56" location="'AFI-4'!A1" display="AFI-4"/>
    <hyperlink ref="P18" location="'MBU-8'!A1" display="MBU- 8"/>
    <hyperlink ref="P19" location="'MBU-7'!A1" display="MBU- 7"/>
  </hyperlinks>
  <pageMargins left="0.70866141732283472" right="0.70866141732283472" top="0.74803149606299213" bottom="0.74803149606299213" header="0.31496062992125984" footer="0.31496062992125984"/>
  <pageSetup scale="1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63"/>
  <sheetViews>
    <sheetView zoomScale="85" zoomScaleNormal="85"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401</v>
      </c>
      <c r="F12" s="296"/>
      <c r="G12" s="296"/>
      <c r="H12" s="296"/>
      <c r="I12" s="295" t="s">
        <v>350</v>
      </c>
      <c r="J12" s="295"/>
      <c r="K12" s="297" t="s">
        <v>272</v>
      </c>
      <c r="L12" s="297"/>
      <c r="M12" s="297"/>
      <c r="N12" s="297"/>
      <c r="O12" s="297"/>
      <c r="P12" s="27"/>
    </row>
    <row r="13" spans="2:16" s="26" customFormat="1" x14ac:dyDescent="0.25">
      <c r="B13" s="27"/>
      <c r="C13" s="234" t="s">
        <v>15</v>
      </c>
      <c r="D13" s="234"/>
      <c r="E13" s="248" t="s">
        <v>414</v>
      </c>
      <c r="F13" s="249"/>
      <c r="G13" s="249"/>
      <c r="H13" s="249"/>
      <c r="I13" s="249"/>
      <c r="J13" s="249"/>
      <c r="K13" s="249"/>
      <c r="L13" s="249"/>
      <c r="M13" s="249"/>
      <c r="N13" s="249"/>
      <c r="O13" s="249"/>
      <c r="P13" s="27"/>
    </row>
    <row r="14" spans="2:16" s="26" customFormat="1" x14ac:dyDescent="0.25">
      <c r="B14" s="27"/>
      <c r="C14" s="234" t="s">
        <v>352</v>
      </c>
      <c r="D14" s="234"/>
      <c r="E14" s="248" t="s">
        <v>386</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36</v>
      </c>
      <c r="K17" s="238"/>
      <c r="L17" s="234" t="s">
        <v>357</v>
      </c>
      <c r="M17" s="234"/>
      <c r="N17" s="298">
        <v>7</v>
      </c>
      <c r="O17" s="298"/>
      <c r="P17" s="221"/>
    </row>
    <row r="18" spans="2:16" s="26" customFormat="1" ht="15.75" customHeight="1" x14ac:dyDescent="0.25">
      <c r="B18" s="27"/>
      <c r="C18" s="234" t="s">
        <v>358</v>
      </c>
      <c r="D18" s="234"/>
      <c r="E18" s="234" t="s">
        <v>359</v>
      </c>
      <c r="F18" s="234"/>
      <c r="G18" s="242" t="s">
        <v>419</v>
      </c>
      <c r="H18" s="233"/>
      <c r="I18" s="233"/>
      <c r="J18" s="233"/>
      <c r="K18" s="233"/>
      <c r="L18" s="233"/>
      <c r="M18" s="233"/>
      <c r="N18" s="233"/>
      <c r="O18" s="233"/>
      <c r="P18" s="221"/>
    </row>
    <row r="19" spans="2:16" s="26" customFormat="1" ht="15.75" customHeight="1" x14ac:dyDescent="0.25">
      <c r="B19" s="27"/>
      <c r="C19" s="234"/>
      <c r="D19" s="234"/>
      <c r="E19" s="234" t="s">
        <v>361</v>
      </c>
      <c r="F19" s="234"/>
      <c r="G19" s="242" t="s">
        <v>420</v>
      </c>
      <c r="H19" s="233"/>
      <c r="I19" s="233"/>
      <c r="J19" s="233"/>
      <c r="K19" s="233"/>
      <c r="L19" s="233"/>
      <c r="M19" s="233"/>
      <c r="N19" s="233"/>
      <c r="O19" s="233"/>
      <c r="P19" s="28"/>
    </row>
    <row r="20" spans="2:16" s="26" customFormat="1" ht="23.25" customHeight="1" x14ac:dyDescent="0.25">
      <c r="B20" s="27"/>
      <c r="C20" s="234" t="s">
        <v>363</v>
      </c>
      <c r="D20" s="234"/>
      <c r="E20" s="269" t="s">
        <v>421</v>
      </c>
      <c r="F20" s="269"/>
      <c r="G20" s="234" t="s">
        <v>365</v>
      </c>
      <c r="H20" s="234"/>
      <c r="I20" s="234"/>
      <c r="J20" s="233" t="s">
        <v>384</v>
      </c>
      <c r="K20" s="233"/>
      <c r="L20" s="234" t="s">
        <v>367</v>
      </c>
      <c r="M20" s="234"/>
      <c r="N20" s="233" t="s">
        <v>384</v>
      </c>
      <c r="O20" s="233"/>
      <c r="P20" s="28"/>
    </row>
    <row r="21" spans="2:16" s="26" customFormat="1" ht="23.2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76" t="s">
        <v>396</v>
      </c>
      <c r="K24" s="220"/>
      <c r="L24" s="220"/>
      <c r="M24" s="220"/>
      <c r="N24" s="220"/>
      <c r="O24" s="220"/>
      <c r="P24" s="221"/>
    </row>
    <row r="25" spans="2:16" s="26" customFormat="1" x14ac:dyDescent="0.25">
      <c r="B25" s="27"/>
      <c r="C25" s="217"/>
      <c r="D25" s="217"/>
      <c r="E25" s="217"/>
      <c r="F25" s="217"/>
      <c r="G25" s="217"/>
      <c r="H25" s="217"/>
      <c r="I25" s="218"/>
      <c r="J25" s="267" t="s">
        <v>757</v>
      </c>
      <c r="K25" s="223"/>
      <c r="L25" s="223"/>
      <c r="M25" s="223"/>
      <c r="N25" s="223"/>
      <c r="O25" s="223"/>
      <c r="P25" s="221"/>
    </row>
    <row r="26" spans="2:16" s="26" customFormat="1" x14ac:dyDescent="0.25">
      <c r="B26" s="27"/>
      <c r="C26" s="217"/>
      <c r="D26" s="217"/>
      <c r="E26" s="217"/>
      <c r="F26" s="217"/>
      <c r="G26" s="217"/>
      <c r="H26" s="217"/>
      <c r="I26" s="218"/>
      <c r="J26" s="224"/>
      <c r="K26" s="225"/>
      <c r="L26" s="225"/>
      <c r="M26" s="225"/>
      <c r="N26" s="225"/>
      <c r="O26" s="225"/>
      <c r="P26" s="27"/>
    </row>
    <row r="27" spans="2:16" s="26" customFormat="1" x14ac:dyDescent="0.25">
      <c r="B27" s="27"/>
      <c r="C27" s="217"/>
      <c r="D27" s="217"/>
      <c r="E27" s="217"/>
      <c r="F27" s="217"/>
      <c r="G27" s="217"/>
      <c r="H27" s="217"/>
      <c r="I27" s="218"/>
      <c r="J27" s="224"/>
      <c r="K27" s="225"/>
      <c r="L27" s="225"/>
      <c r="M27" s="225"/>
      <c r="N27" s="225"/>
      <c r="O27" s="225"/>
      <c r="P27" s="27"/>
    </row>
    <row r="28" spans="2:16" s="26" customFormat="1" x14ac:dyDescent="0.25">
      <c r="B28" s="27"/>
      <c r="C28" s="217"/>
      <c r="D28" s="217"/>
      <c r="E28" s="217"/>
      <c r="F28" s="217"/>
      <c r="G28" s="217"/>
      <c r="H28" s="217"/>
      <c r="I28" s="218"/>
      <c r="J28" s="224"/>
      <c r="K28" s="225"/>
      <c r="L28" s="225"/>
      <c r="M28" s="225"/>
      <c r="N28" s="225"/>
      <c r="O28" s="225"/>
      <c r="P28" s="27"/>
    </row>
    <row r="29" spans="2:16" s="26" customFormat="1" x14ac:dyDescent="0.25">
      <c r="B29" s="27"/>
      <c r="C29" s="217"/>
      <c r="D29" s="217"/>
      <c r="E29" s="217"/>
      <c r="F29" s="217"/>
      <c r="G29" s="217"/>
      <c r="H29" s="217"/>
      <c r="I29" s="218"/>
      <c r="J29" s="224"/>
      <c r="K29" s="225"/>
      <c r="L29" s="225"/>
      <c r="M29" s="225"/>
      <c r="N29" s="225"/>
      <c r="O29" s="225"/>
      <c r="P29" s="27"/>
    </row>
    <row r="30" spans="2:16" s="26" customFormat="1" x14ac:dyDescent="0.25">
      <c r="B30" s="27"/>
      <c r="C30" s="217"/>
      <c r="D30" s="217"/>
      <c r="E30" s="217"/>
      <c r="F30" s="217"/>
      <c r="G30" s="217"/>
      <c r="H30" s="217"/>
      <c r="I30" s="218"/>
      <c r="J30" s="224"/>
      <c r="K30" s="225"/>
      <c r="L30" s="225"/>
      <c r="M30" s="225"/>
      <c r="N30" s="225"/>
      <c r="O30" s="225"/>
      <c r="P30" s="27"/>
    </row>
    <row r="31" spans="2:16" s="26" customFormat="1" x14ac:dyDescent="0.25">
      <c r="B31" s="27"/>
      <c r="C31" s="217"/>
      <c r="D31" s="217"/>
      <c r="E31" s="217"/>
      <c r="F31" s="217"/>
      <c r="G31" s="217"/>
      <c r="H31" s="217"/>
      <c r="I31" s="218"/>
      <c r="J31" s="224"/>
      <c r="K31" s="225"/>
      <c r="L31" s="225"/>
      <c r="M31" s="225"/>
      <c r="N31" s="225"/>
      <c r="O31" s="225"/>
      <c r="P31" s="27"/>
    </row>
    <row r="32" spans="2:16" s="26" customFormat="1" x14ac:dyDescent="0.25">
      <c r="B32" s="27"/>
      <c r="C32" s="217"/>
      <c r="D32" s="217"/>
      <c r="E32" s="217"/>
      <c r="F32" s="217"/>
      <c r="G32" s="217"/>
      <c r="H32" s="217"/>
      <c r="I32" s="218"/>
      <c r="J32" s="224"/>
      <c r="K32" s="225"/>
      <c r="L32" s="225"/>
      <c r="M32" s="225"/>
      <c r="N32" s="225"/>
      <c r="O32" s="225"/>
      <c r="P32" s="27"/>
    </row>
    <row r="33" spans="2:16" s="26" customFormat="1" x14ac:dyDescent="0.25">
      <c r="B33" s="27"/>
      <c r="C33" s="217"/>
      <c r="D33" s="217"/>
      <c r="E33" s="217"/>
      <c r="F33" s="217"/>
      <c r="G33" s="217"/>
      <c r="H33" s="217"/>
      <c r="I33" s="218"/>
      <c r="J33" s="224"/>
      <c r="K33" s="225"/>
      <c r="L33" s="225"/>
      <c r="M33" s="225"/>
      <c r="N33" s="225"/>
      <c r="O33" s="225"/>
      <c r="P33" s="27"/>
    </row>
    <row r="34" spans="2:16" s="26" customFormat="1" x14ac:dyDescent="0.25">
      <c r="B34" s="27"/>
      <c r="C34" s="217"/>
      <c r="D34" s="217"/>
      <c r="E34" s="217"/>
      <c r="F34" s="217"/>
      <c r="G34" s="217"/>
      <c r="H34" s="217"/>
      <c r="I34" s="218"/>
      <c r="J34" s="224"/>
      <c r="K34" s="225"/>
      <c r="L34" s="225"/>
      <c r="M34" s="225"/>
      <c r="N34" s="225"/>
      <c r="O34" s="225"/>
      <c r="P34" s="27"/>
    </row>
    <row r="35" spans="2:16" s="26" customFormat="1" x14ac:dyDescent="0.25">
      <c r="B35" s="27"/>
      <c r="C35" s="217"/>
      <c r="D35" s="217"/>
      <c r="E35" s="217"/>
      <c r="F35" s="217"/>
      <c r="G35" s="217"/>
      <c r="H35" s="217"/>
      <c r="I35" s="218"/>
      <c r="J35" s="224"/>
      <c r="K35" s="225"/>
      <c r="L35" s="225"/>
      <c r="M35" s="225"/>
      <c r="N35" s="225"/>
      <c r="O35" s="225"/>
      <c r="P35" s="27"/>
    </row>
    <row r="36" spans="2:16" s="26" customFormat="1" x14ac:dyDescent="0.25">
      <c r="B36" s="27"/>
      <c r="C36" s="217"/>
      <c r="D36" s="217"/>
      <c r="E36" s="217"/>
      <c r="F36" s="217"/>
      <c r="G36" s="217"/>
      <c r="H36" s="217"/>
      <c r="I36" s="218"/>
      <c r="J36" s="224"/>
      <c r="K36" s="225"/>
      <c r="L36" s="225"/>
      <c r="M36" s="225"/>
      <c r="N36" s="225"/>
      <c r="O36" s="225"/>
      <c r="P36" s="27"/>
    </row>
    <row r="37" spans="2:16" s="26" customFormat="1" x14ac:dyDescent="0.25">
      <c r="B37" s="27"/>
      <c r="C37" s="217"/>
      <c r="D37" s="217"/>
      <c r="E37" s="217"/>
      <c r="F37" s="217"/>
      <c r="G37" s="217"/>
      <c r="H37" s="217"/>
      <c r="I37" s="218"/>
      <c r="J37" s="224"/>
      <c r="K37" s="225"/>
      <c r="L37" s="225"/>
      <c r="M37" s="225"/>
      <c r="N37" s="225"/>
      <c r="O37" s="225"/>
      <c r="P37" s="27"/>
    </row>
    <row r="38" spans="2:16" s="26" customFormat="1" x14ac:dyDescent="0.25">
      <c r="B38" s="27"/>
      <c r="C38" s="217"/>
      <c r="D38" s="217"/>
      <c r="E38" s="217"/>
      <c r="F38" s="217"/>
      <c r="G38" s="217"/>
      <c r="H38" s="217"/>
      <c r="I38" s="218"/>
      <c r="J38" s="224"/>
      <c r="K38" s="225"/>
      <c r="L38" s="225"/>
      <c r="M38" s="225"/>
      <c r="N38" s="225"/>
      <c r="O38" s="225"/>
      <c r="P38" s="27"/>
    </row>
    <row r="39" spans="2:16" s="26" customFormat="1" x14ac:dyDescent="0.25">
      <c r="B39" s="27"/>
      <c r="C39" s="217"/>
      <c r="D39" s="217"/>
      <c r="E39" s="217"/>
      <c r="F39" s="217"/>
      <c r="G39" s="217"/>
      <c r="H39" s="217"/>
      <c r="I39" s="218"/>
      <c r="J39" s="224"/>
      <c r="K39" s="225"/>
      <c r="L39" s="225"/>
      <c r="M39" s="225"/>
      <c r="N39" s="225"/>
      <c r="O39" s="225"/>
      <c r="P39" s="27"/>
    </row>
    <row r="40" spans="2:16" s="26" customFormat="1" x14ac:dyDescent="0.25">
      <c r="B40" s="27"/>
      <c r="C40" s="217"/>
      <c r="D40" s="217"/>
      <c r="E40" s="217"/>
      <c r="F40" s="217"/>
      <c r="G40" s="217"/>
      <c r="H40" s="217"/>
      <c r="I40" s="218"/>
      <c r="J40" s="224"/>
      <c r="K40" s="225"/>
      <c r="L40" s="225"/>
      <c r="M40" s="225"/>
      <c r="N40" s="225"/>
      <c r="O40" s="225"/>
      <c r="P40" s="27"/>
    </row>
    <row r="41" spans="2:16" s="26" customFormat="1" x14ac:dyDescent="0.25">
      <c r="B41" s="27"/>
      <c r="C41" s="217"/>
      <c r="D41" s="217"/>
      <c r="E41" s="217"/>
      <c r="F41" s="217"/>
      <c r="G41" s="217"/>
      <c r="H41" s="217"/>
      <c r="I41" s="218"/>
      <c r="J41" s="224"/>
      <c r="K41" s="225"/>
      <c r="L41" s="225"/>
      <c r="M41" s="225"/>
      <c r="N41" s="225"/>
      <c r="O41" s="225"/>
      <c r="P41" s="27"/>
    </row>
    <row r="42" spans="2:16" s="26" customFormat="1" x14ac:dyDescent="0.25">
      <c r="B42" s="27"/>
      <c r="C42" s="217"/>
      <c r="D42" s="217"/>
      <c r="E42" s="217"/>
      <c r="F42" s="217"/>
      <c r="G42" s="217"/>
      <c r="H42" s="217"/>
      <c r="I42" s="218"/>
      <c r="J42" s="224"/>
      <c r="K42" s="225"/>
      <c r="L42" s="225"/>
      <c r="M42" s="225"/>
      <c r="N42" s="225"/>
      <c r="O42" s="225"/>
      <c r="P42" s="27"/>
    </row>
    <row r="43" spans="2:16" s="26" customFormat="1" x14ac:dyDescent="0.25">
      <c r="B43" s="27"/>
      <c r="C43" s="217"/>
      <c r="D43" s="217"/>
      <c r="E43" s="217"/>
      <c r="F43" s="217"/>
      <c r="G43" s="217"/>
      <c r="H43" s="217"/>
      <c r="I43" s="218"/>
      <c r="J43" s="226"/>
      <c r="K43" s="227"/>
      <c r="L43" s="227"/>
      <c r="M43" s="227"/>
      <c r="N43" s="227"/>
      <c r="O43" s="227"/>
      <c r="P43" s="27"/>
    </row>
    <row r="44" spans="2:16" s="26" customFormat="1" ht="15.75" customHeight="1" x14ac:dyDescent="0.25">
      <c r="B44" s="27"/>
      <c r="C44" s="217"/>
      <c r="D44" s="217"/>
      <c r="E44" s="217"/>
      <c r="F44" s="217"/>
      <c r="G44" s="217"/>
      <c r="H44" s="217"/>
      <c r="I44" s="218"/>
      <c r="J44" s="285" t="s">
        <v>398</v>
      </c>
      <c r="K44" s="229"/>
      <c r="L44" s="229"/>
      <c r="M44" s="229"/>
      <c r="N44" s="229"/>
      <c r="O44" s="229"/>
      <c r="P44" s="27"/>
    </row>
    <row r="45" spans="2:16" s="26" customFormat="1" x14ac:dyDescent="0.25">
      <c r="B45" s="27"/>
      <c r="C45" s="217"/>
      <c r="D45" s="217"/>
      <c r="E45" s="217"/>
      <c r="F45" s="217"/>
      <c r="G45" s="217"/>
      <c r="H45" s="217"/>
      <c r="I45" s="218"/>
      <c r="J45" s="267" t="s">
        <v>758</v>
      </c>
      <c r="K45" s="223"/>
      <c r="L45" s="223"/>
      <c r="M45" s="223"/>
      <c r="N45" s="223"/>
      <c r="O45" s="223"/>
      <c r="P45" s="27"/>
    </row>
    <row r="46" spans="2:16" s="26" customFormat="1" x14ac:dyDescent="0.25">
      <c r="B46" s="27"/>
      <c r="C46" s="217"/>
      <c r="D46" s="217"/>
      <c r="E46" s="217"/>
      <c r="F46" s="217"/>
      <c r="G46" s="217"/>
      <c r="H46" s="217"/>
      <c r="I46" s="218"/>
      <c r="J46" s="224"/>
      <c r="K46" s="225"/>
      <c r="L46" s="225"/>
      <c r="M46" s="225"/>
      <c r="N46" s="225"/>
      <c r="O46" s="225"/>
      <c r="P46" s="27"/>
    </row>
    <row r="47" spans="2:16" s="26" customFormat="1" x14ac:dyDescent="0.25">
      <c r="B47" s="27"/>
      <c r="C47" s="217"/>
      <c r="D47" s="217"/>
      <c r="E47" s="217"/>
      <c r="F47" s="217"/>
      <c r="G47" s="217"/>
      <c r="H47" s="217"/>
      <c r="I47" s="218"/>
      <c r="J47" s="226"/>
      <c r="K47" s="227"/>
      <c r="L47" s="227"/>
      <c r="M47" s="227"/>
      <c r="N47" s="227"/>
      <c r="O47" s="227"/>
      <c r="P47" s="27"/>
    </row>
    <row r="48" spans="2:16" s="26" customFormat="1" x14ac:dyDescent="0.25">
      <c r="B48" s="27"/>
      <c r="C48" s="217"/>
      <c r="D48" s="217"/>
      <c r="E48" s="217"/>
      <c r="F48" s="217"/>
      <c r="G48" s="217"/>
      <c r="H48" s="217"/>
      <c r="I48" s="218"/>
      <c r="J48" s="226"/>
      <c r="K48" s="227"/>
      <c r="L48" s="227"/>
      <c r="M48" s="227"/>
      <c r="N48" s="227"/>
      <c r="O48" s="227"/>
      <c r="P48" s="27"/>
    </row>
    <row r="49" spans="2:16" s="26" customFormat="1" x14ac:dyDescent="0.25">
      <c r="B49" s="27"/>
      <c r="C49" s="217"/>
      <c r="D49" s="217"/>
      <c r="E49" s="217"/>
      <c r="F49" s="217"/>
      <c r="G49" s="217"/>
      <c r="H49" s="217"/>
      <c r="I49" s="218"/>
      <c r="J49" s="226"/>
      <c r="K49" s="227"/>
      <c r="L49" s="227"/>
      <c r="M49" s="227"/>
      <c r="N49" s="227"/>
      <c r="O49" s="227"/>
      <c r="P49" s="27"/>
    </row>
    <row r="50" spans="2:16" s="26" customFormat="1" x14ac:dyDescent="0.25">
      <c r="B50" s="27"/>
      <c r="C50" s="217"/>
      <c r="D50" s="217"/>
      <c r="E50" s="217"/>
      <c r="F50" s="217"/>
      <c r="G50" s="217"/>
      <c r="H50" s="217"/>
      <c r="I50" s="218"/>
      <c r="J50" s="226"/>
      <c r="K50" s="227"/>
      <c r="L50" s="227"/>
      <c r="M50" s="227"/>
      <c r="N50" s="227"/>
      <c r="O50" s="227"/>
      <c r="P50" s="27"/>
    </row>
    <row r="51" spans="2:16" s="26" customFormat="1" x14ac:dyDescent="0.25">
      <c r="B51" s="27"/>
      <c r="C51" s="217"/>
      <c r="D51" s="217"/>
      <c r="E51" s="217"/>
      <c r="F51" s="217"/>
      <c r="G51" s="217"/>
      <c r="H51" s="217"/>
      <c r="I51" s="218"/>
      <c r="J51" s="226"/>
      <c r="K51" s="227"/>
      <c r="L51" s="227"/>
      <c r="M51" s="227"/>
      <c r="N51" s="227"/>
      <c r="O51" s="227"/>
      <c r="P51" s="27"/>
    </row>
    <row r="52" spans="2:16" s="26" customFormat="1" ht="15.75" customHeight="1" x14ac:dyDescent="0.25">
      <c r="B52" s="27"/>
      <c r="C52" s="217"/>
      <c r="D52" s="217"/>
      <c r="E52" s="217"/>
      <c r="F52" s="217"/>
      <c r="G52" s="217"/>
      <c r="H52" s="217"/>
      <c r="I52" s="218"/>
      <c r="J52" s="285" t="s">
        <v>400</v>
      </c>
      <c r="K52" s="229"/>
      <c r="L52" s="229"/>
      <c r="M52" s="229"/>
      <c r="N52" s="229"/>
      <c r="O52" s="229"/>
      <c r="P52" s="27"/>
    </row>
    <row r="53" spans="2:16" s="26" customFormat="1" ht="16.5" customHeight="1" x14ac:dyDescent="0.25">
      <c r="B53" s="27"/>
      <c r="C53" s="217"/>
      <c r="D53" s="217"/>
      <c r="E53" s="217"/>
      <c r="F53" s="217"/>
      <c r="G53" s="217"/>
      <c r="H53" s="217"/>
      <c r="I53" s="218"/>
      <c r="J53" s="232" t="s">
        <v>418</v>
      </c>
      <c r="K53" s="223"/>
      <c r="L53" s="223"/>
      <c r="M53" s="223"/>
      <c r="N53" s="223"/>
      <c r="O53" s="223"/>
      <c r="P53" s="27"/>
    </row>
    <row r="54" spans="2:16" s="26" customFormat="1" ht="16.5" customHeight="1" x14ac:dyDescent="0.25">
      <c r="B54" s="28"/>
      <c r="C54" s="31"/>
      <c r="D54" s="31"/>
      <c r="E54" s="31"/>
      <c r="F54" s="31"/>
      <c r="G54" s="31"/>
      <c r="H54" s="31"/>
      <c r="I54" s="31"/>
      <c r="J54" s="31"/>
      <c r="K54" s="31"/>
      <c r="L54" s="31"/>
      <c r="M54" s="31"/>
      <c r="N54" s="31"/>
      <c r="O54" s="31"/>
      <c r="P54" s="28"/>
    </row>
    <row r="55" spans="2:16" s="33" customFormat="1" ht="15" customHeight="1" x14ac:dyDescent="0.25">
      <c r="B55" s="32"/>
      <c r="C55" s="212" t="s">
        <v>375</v>
      </c>
      <c r="D55" s="213"/>
      <c r="E55" s="213"/>
      <c r="F55" s="213"/>
      <c r="G55" s="213"/>
      <c r="H55" s="213"/>
      <c r="I55" s="213"/>
      <c r="J55" s="213"/>
      <c r="K55" s="213"/>
      <c r="L55" s="213"/>
      <c r="M55" s="213"/>
      <c r="N55" s="213"/>
      <c r="O55" s="214"/>
      <c r="P55" s="32"/>
    </row>
    <row r="56" spans="2:16" s="33" customFormat="1" x14ac:dyDescent="0.25">
      <c r="B56" s="32"/>
      <c r="C56" s="158" t="s">
        <v>9</v>
      </c>
      <c r="D56" s="160" t="str">
        <f>IF(J20="MENSUAL","ENERO",IF(J20="TRIMESTRAL","MARZO",IF(J20="SEMESTRAL","JUNIO",IF(J20="ANUAL",2017,""))))</f>
        <v>MARZO</v>
      </c>
      <c r="E56" s="160" t="str">
        <f>IF(J20="MENSUAL","FEBRERO",IF(J20="TRIMESTRAL","JUNIO",IF(J20="SEMESTRAL","DICIEMBRE","")))</f>
        <v>JUNIO</v>
      </c>
      <c r="F56" s="160" t="str">
        <f>IF(J20="MENSUAL","MARZO",IF(J20="TRIMESTRAL","SEPTIEMBRE",""))</f>
        <v>SEPTIEMBRE</v>
      </c>
      <c r="G56" s="160" t="str">
        <f>IF(J20="MENSUAL","ABRIL",IF(J20="TRIMESTRAL","DICIEMBRE",""))</f>
        <v>DICIEMBRE</v>
      </c>
      <c r="H56" s="160" t="str">
        <f>IF(J20="MENSUAL","MAYO","")</f>
        <v/>
      </c>
      <c r="I56" s="160" t="str">
        <f>IF(J20="MENSUAL","JUNIO","")</f>
        <v/>
      </c>
      <c r="J56" s="160" t="str">
        <f>IF(J20="MENSUAL","JULIO","")</f>
        <v/>
      </c>
      <c r="K56" s="160" t="str">
        <f>IF(J20="MENSUAL","AGOSTO","")</f>
        <v/>
      </c>
      <c r="L56" s="160" t="str">
        <f>IF(J20="MENSUAL","SEPTIEMBRE","")</f>
        <v/>
      </c>
      <c r="M56" s="160" t="str">
        <f>IF(J20="MENSUAL","OCTUBRE","")</f>
        <v/>
      </c>
      <c r="N56" s="160" t="str">
        <f>IF(J20="MENSUAL","NOVIEMBRE","")</f>
        <v/>
      </c>
      <c r="O56" s="160" t="str">
        <f>IF(J20="MENSUAL","DICIEMBRE","")</f>
        <v/>
      </c>
      <c r="P56" s="32"/>
    </row>
    <row r="57" spans="2:16" s="33" customFormat="1" ht="30" x14ac:dyDescent="0.25">
      <c r="B57" s="32"/>
      <c r="C57" s="157" t="str">
        <f>G18</f>
        <v>Número de Acompañamientos</v>
      </c>
      <c r="D57" s="34">
        <v>118</v>
      </c>
      <c r="E57" s="34">
        <v>221</v>
      </c>
      <c r="F57" s="34">
        <v>222</v>
      </c>
      <c r="G57" s="34"/>
      <c r="H57" s="34"/>
      <c r="I57" s="34"/>
      <c r="J57" s="34"/>
      <c r="K57" s="34"/>
      <c r="L57" s="34"/>
      <c r="M57" s="34"/>
      <c r="N57" s="34"/>
      <c r="O57" s="34"/>
      <c r="P57" s="32"/>
    </row>
    <row r="58" spans="2:16" s="33" customFormat="1" ht="30" x14ac:dyDescent="0.25">
      <c r="B58" s="32"/>
      <c r="C58" s="157" t="str">
        <f>G19</f>
        <v>Número Total de Procesos</v>
      </c>
      <c r="D58" s="34">
        <v>20</v>
      </c>
      <c r="E58" s="34">
        <v>20</v>
      </c>
      <c r="F58" s="34">
        <v>20</v>
      </c>
      <c r="G58" s="34">
        <v>20</v>
      </c>
      <c r="H58" s="34"/>
      <c r="I58" s="34"/>
      <c r="J58" s="34"/>
      <c r="K58" s="34"/>
      <c r="L58" s="34"/>
      <c r="M58" s="34"/>
      <c r="N58" s="34"/>
      <c r="O58" s="34"/>
      <c r="P58" s="35"/>
    </row>
    <row r="59" spans="2:16" s="33" customFormat="1" x14ac:dyDescent="0.25">
      <c r="B59" s="32"/>
      <c r="C59" s="36" t="s">
        <v>376</v>
      </c>
      <c r="D59" s="87">
        <f>IFERROR(IF($E$17=1,D57/D58,IF($E$17=2,D57,"")),"")</f>
        <v>5.9</v>
      </c>
      <c r="E59" s="87">
        <f t="shared" ref="E59:G59" si="0">IFERROR(IF($E$17=1,E57/E58,IF($E$17=2,E57,"")),"")</f>
        <v>11.05</v>
      </c>
      <c r="F59" s="87">
        <f t="shared" si="0"/>
        <v>11.1</v>
      </c>
      <c r="G59" s="87">
        <f t="shared" si="0"/>
        <v>0</v>
      </c>
      <c r="H59" s="87"/>
      <c r="I59" s="87"/>
      <c r="J59" s="87"/>
      <c r="K59" s="87"/>
      <c r="L59" s="87"/>
      <c r="M59" s="87"/>
      <c r="N59" s="87"/>
      <c r="O59" s="87"/>
      <c r="P59" s="32"/>
    </row>
    <row r="60" spans="2:16" s="33" customFormat="1" x14ac:dyDescent="0.25">
      <c r="B60" s="32"/>
      <c r="C60" s="38" t="s">
        <v>377</v>
      </c>
      <c r="D60" s="60">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7</v>
      </c>
      <c r="E60" s="60">
        <f>IF(AND(N20="ANUAL",J20="MENSUAL"),N17/12+D60,IF(AND(N20="ANUAL",J20="TRIMESTRAL"),N17/4+D60,IF(AND(N20="ANUAL",J20="SEMESTRAL"),N17/2+D60,IF(AND(N20="SEMESTRAL",J20="MENSUAL"),N17/6+D60,IF(AND(N20="SEMESTRAL",J20="TRIMESTRAL"),N17/2+D60,IF(AND(N20="SEMESTRAL",J20="SEMESTRAL"),N17,IF(AND(N20="TRIMESTRAL",J20="MENSUAL"),N17/3+D60,IF(AND(N20="TRIMESTRAL",J20="TRIMESTRAL"),N17,IF(AND(N20="MENSUAL",J20="MENSUAL"),N17,"")))))))))</f>
        <v>7</v>
      </c>
      <c r="F60" s="60">
        <f>IF(AND(N20="ANUAL",J20="MENSUAL"),N17/12+E60,IF(AND(N20="ANUAL",J20="TRIMESTRAL"),N17/4+E60,IF(AND(N20="SEMESTRAL",J20="MENSUAL"),N17/6+E60,IF(AND(N20="SEMESTRAL",J20="TRIMESTRAL"),N17/2,IF(AND(N20="TRIMESTRAL",J20="MENSUAL"),N17/3+E60,IF(AND(N20="TRIMESTRAL",J20="TRIMESTRAL"),N17,IF(AND(N20="MENSUAL",J20="MENSUAL"),N17,"")))))))</f>
        <v>7</v>
      </c>
      <c r="G60" s="60">
        <f>IF(AND(N20="ANUAL",J20="MENSUAL"),N17/12+F60,IF(AND(N20="ANUAL",J20="TRIMESTRAL"),N17/4+F60,IF(AND(N20="SEMESTRAL",J20="MENSUAL"),N17/6+F60,IF(AND(N20="SEMESTRAL",J20="TRIMESTRAL"),N17/2+F60,IF(AND(N20="TRIMESTRAL",J20="MENSUAL"),N17/3,IF(AND(N20="TRIMESTRAL",J20="TRIMESTRAL"),N17,IF(AND(N20="MENSUAL",J20="MENSUAL"),N17,"")))))))</f>
        <v>7</v>
      </c>
      <c r="H60" s="60" t="str">
        <f>IF(AND($N$20="ANUAL",$J$20="MENSUAL"),$N$17/12+G60,IF(AND(N20="SEMESTRAL",J20="MENSUAL"),N17/6+G60,IF(AND(N20="TRIMESTRAL",J20="MENSUAL"),N17/3+G60,IF(AND(N20="MENSUAL",J20="MENSUAL"),N17,""))))</f>
        <v/>
      </c>
      <c r="I60" s="60" t="str">
        <f>IF(AND($N$20="ANUAL",$J$20="MENSUAL"),$N$17/12+H60,IF(AND(N20="SEMESTRAL",J20="MENSUAL"),N17/6+H60,IF(AND(N20="TRIMESTRAL",J20="MENSUAL"),N17/3+H60,IF(AND(N20="MENSUAL",J20="MENSUAL"),N17,""))))</f>
        <v/>
      </c>
      <c r="J60" s="60" t="str">
        <f>IF(AND($N$20="ANUAL",$J$20="MENSUAL"),$N$17/12+I60,IF(AND(N20="SEMESTRAL",J20="MENSUAL"),N17/6,IF(AND(N20="TRIMESTRAL",J20="MENSUAL"),N17/3,IF(AND(N20="MENSUAL",J20="MENSUAL"),N17,""))))</f>
        <v/>
      </c>
      <c r="K60" s="60" t="str">
        <f>IF(AND($N$20="ANUAL",$J$20="MENSUAL"),$N$17/12+J60,IF(AND(N20="SEMESTRAL",J20="MENSUAL"),N17/6+J60,IF(AND(N20="TRIMESTRAL",J20="MENSUAL"),N17/3+J60,IF(AND(N20="MENSUAL",J20="MENSUAL"),N17,""))))</f>
        <v/>
      </c>
      <c r="L60" s="60" t="str">
        <f>IF(AND($N$20="ANUAL",$J$20="MENSUAL"),$N$17/12+K60,IF(AND(N20="SEMESTRAL",J20="MENSUAL"),N17/6+K60,IF(AND(N20="TRIMESTRAL",J20="MENSUAL"),N17/3+K60,IF(AND(N20="MENSUAL",J20="MENSUAL"),N17,""))))</f>
        <v/>
      </c>
      <c r="M60" s="60" t="str">
        <f>IF(AND($N$20="ANUAL",$J$20="MENSUAL"),$N$17/12+L60,IF(AND(N20="SEMESTRAL",J20="MENSUAL"),N17/6+L60,IF(AND(N20="TRIMESTRAL",J20="MENSUAL"),N17/3,IF(AND(N20="MENSUAL",J20="MENSUAL"),N17,""))))</f>
        <v/>
      </c>
      <c r="N60" s="60" t="str">
        <f>IF(AND($N$20="ANUAL",$J$20="MENSUAL"),$N$17/12+M60,IF(AND(N20="SEMESTRAL",J20="MENSUAL"),N17/6+M60,IF(AND(N20="TRIMESTRAL",J20="MENSUAL"),N17/3+M60,IF(AND(N20="MENSUAL",J20="MENSUAL"),N17,""))))</f>
        <v/>
      </c>
      <c r="O60" s="60" t="str">
        <f>IF(AND($N$20="ANUAL",$J$20="MENSUAL"),$N$17/12+N60,IF(AND(N20="SEMESTRAL",J20="MENSUAL"),N17/6+N60,IF(AND(N20="TRIMESTRAL",J20="MENSUAL"),N17/3+N60,IF(AND(N20="MENSUAL",J20="MENSUAL"),N17,""))))</f>
        <v/>
      </c>
      <c r="P60" s="32"/>
    </row>
    <row r="61" spans="2:16" s="33" customFormat="1" x14ac:dyDescent="0.25">
      <c r="B61" s="32"/>
      <c r="C61" s="3"/>
      <c r="D61" s="3"/>
      <c r="E61" s="3"/>
      <c r="F61" s="3"/>
      <c r="G61" s="3"/>
      <c r="H61" s="3"/>
      <c r="I61" s="3"/>
      <c r="J61" s="3"/>
      <c r="K61" s="3"/>
      <c r="L61" s="3"/>
      <c r="M61" s="3"/>
      <c r="N61" s="3"/>
      <c r="O61" s="3"/>
      <c r="P61" s="32"/>
    </row>
    <row r="63" spans="2:16" x14ac:dyDescent="0.2">
      <c r="D63" s="40"/>
    </row>
  </sheetData>
  <sheetProtection algorithmName="SHA-512" hashValue="YsXwGs3O1gSbxCdgtq/63Qni2OWj+9q1R/+uz7HF6CqcjpYQfiuGZCgOwwOJwFS7atE7+gJYLXfIVwZOmR320w==" saltValue="IDzVNxYHk4jbdoQ9GP+7vQ=="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55:O55"/>
    <mergeCell ref="C23:O23"/>
    <mergeCell ref="C24:I53"/>
    <mergeCell ref="J24:O24"/>
    <mergeCell ref="J53:O53"/>
    <mergeCell ref="N20:O21"/>
    <mergeCell ref="C20:D21"/>
    <mergeCell ref="E20:F21"/>
    <mergeCell ref="G20:I21"/>
    <mergeCell ref="P24:P25"/>
    <mergeCell ref="J25:O43"/>
    <mergeCell ref="J44:O44"/>
    <mergeCell ref="J45:O51"/>
    <mergeCell ref="J52:O52"/>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tabColor rgb="FFEDE394"/>
    <pageSetUpPr fitToPage="1"/>
  </sheetPr>
  <dimension ref="B1:P69"/>
  <sheetViews>
    <sheetView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6.140625" style="4" customWidth="1"/>
    <col min="6" max="6" width="15.710937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401</v>
      </c>
      <c r="F12" s="296"/>
      <c r="G12" s="296"/>
      <c r="H12" s="296"/>
      <c r="I12" s="295" t="s">
        <v>350</v>
      </c>
      <c r="J12" s="295"/>
      <c r="K12" s="297" t="s">
        <v>202</v>
      </c>
      <c r="L12" s="297"/>
      <c r="M12" s="297"/>
      <c r="N12" s="297"/>
      <c r="O12" s="297"/>
      <c r="P12" s="27"/>
    </row>
    <row r="13" spans="2:16" s="26" customFormat="1" x14ac:dyDescent="0.25">
      <c r="B13" s="27"/>
      <c r="C13" s="234" t="s">
        <v>15</v>
      </c>
      <c r="D13" s="234"/>
      <c r="E13" s="248" t="s">
        <v>422</v>
      </c>
      <c r="F13" s="249"/>
      <c r="G13" s="249"/>
      <c r="H13" s="249"/>
      <c r="I13" s="249"/>
      <c r="J13" s="249"/>
      <c r="K13" s="249"/>
      <c r="L13" s="249"/>
      <c r="M13" s="249"/>
      <c r="N13" s="249"/>
      <c r="O13" s="249"/>
      <c r="P13" s="27"/>
    </row>
    <row r="14" spans="2:16" s="26" customFormat="1" x14ac:dyDescent="0.25">
      <c r="B14" s="27"/>
      <c r="C14" s="234" t="s">
        <v>352</v>
      </c>
      <c r="D14" s="234"/>
      <c r="E14" s="248" t="s">
        <v>423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81</v>
      </c>
      <c r="K17" s="238"/>
      <c r="L17" s="234" t="s">
        <v>357</v>
      </c>
      <c r="M17" s="234"/>
      <c r="N17" s="235">
        <v>0.7</v>
      </c>
      <c r="O17" s="235"/>
      <c r="P17" s="221"/>
    </row>
    <row r="18" spans="2:16" s="26" customFormat="1" ht="15.75" customHeight="1" x14ac:dyDescent="0.25">
      <c r="B18" s="27"/>
      <c r="C18" s="234" t="s">
        <v>358</v>
      </c>
      <c r="D18" s="234"/>
      <c r="E18" s="234" t="s">
        <v>359</v>
      </c>
      <c r="F18" s="234"/>
      <c r="G18" s="242" t="s">
        <v>424</v>
      </c>
      <c r="H18" s="233"/>
      <c r="I18" s="233"/>
      <c r="J18" s="233"/>
      <c r="K18" s="233"/>
      <c r="L18" s="233"/>
      <c r="M18" s="233"/>
      <c r="N18" s="233"/>
      <c r="O18" s="233"/>
      <c r="P18" s="221"/>
    </row>
    <row r="19" spans="2:16" s="26" customFormat="1" ht="15.75" customHeight="1" x14ac:dyDescent="0.25">
      <c r="B19" s="27"/>
      <c r="C19" s="234"/>
      <c r="D19" s="234"/>
      <c r="E19" s="234" t="s">
        <v>361</v>
      </c>
      <c r="F19" s="234"/>
      <c r="G19" s="242" t="s">
        <v>425</v>
      </c>
      <c r="H19" s="233"/>
      <c r="I19" s="233"/>
      <c r="J19" s="233"/>
      <c r="K19" s="233"/>
      <c r="L19" s="233"/>
      <c r="M19" s="233"/>
      <c r="N19" s="233"/>
      <c r="O19" s="233"/>
      <c r="P19" s="28"/>
    </row>
    <row r="20" spans="2:16" s="26" customFormat="1" ht="19.5" customHeight="1" x14ac:dyDescent="0.25">
      <c r="B20" s="27"/>
      <c r="C20" s="234" t="s">
        <v>363</v>
      </c>
      <c r="D20" s="234"/>
      <c r="E20" s="269" t="s">
        <v>426</v>
      </c>
      <c r="F20" s="269"/>
      <c r="G20" s="234" t="s">
        <v>365</v>
      </c>
      <c r="H20" s="234"/>
      <c r="I20" s="234"/>
      <c r="J20" s="233" t="s">
        <v>384</v>
      </c>
      <c r="K20" s="233"/>
      <c r="L20" s="234" t="s">
        <v>367</v>
      </c>
      <c r="M20" s="234"/>
      <c r="N20" s="233" t="s">
        <v>384</v>
      </c>
      <c r="O20" s="233"/>
      <c r="P20" s="28"/>
    </row>
    <row r="21" spans="2:16" s="26" customFormat="1" ht="24.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427</v>
      </c>
      <c r="K25" s="223"/>
      <c r="L25" s="223"/>
      <c r="M25" s="223"/>
      <c r="N25" s="223"/>
      <c r="O25" s="223"/>
      <c r="P25" s="221"/>
    </row>
    <row r="26" spans="2:16" s="26" customFormat="1" ht="15.75" x14ac:dyDescent="0.25">
      <c r="B26" s="27"/>
      <c r="C26" s="217"/>
      <c r="D26" s="217"/>
      <c r="E26" s="217"/>
      <c r="F26" s="217"/>
      <c r="G26" s="217"/>
      <c r="H26" s="217"/>
      <c r="I26" s="218"/>
      <c r="J26" s="267"/>
      <c r="K26" s="223"/>
      <c r="L26" s="223"/>
      <c r="M26" s="223"/>
      <c r="N26" s="223"/>
      <c r="O26" s="223"/>
      <c r="P26" s="159"/>
    </row>
    <row r="27" spans="2:16" s="26" customFormat="1" ht="15.75" x14ac:dyDescent="0.25">
      <c r="B27" s="27"/>
      <c r="C27" s="217"/>
      <c r="D27" s="217"/>
      <c r="E27" s="217"/>
      <c r="F27" s="217"/>
      <c r="G27" s="217"/>
      <c r="H27" s="217"/>
      <c r="I27" s="218"/>
      <c r="J27" s="267"/>
      <c r="K27" s="223"/>
      <c r="L27" s="223"/>
      <c r="M27" s="223"/>
      <c r="N27" s="223"/>
      <c r="O27" s="223"/>
      <c r="P27" s="159"/>
    </row>
    <row r="28" spans="2:16" s="26" customFormat="1" ht="15.75" x14ac:dyDescent="0.25">
      <c r="B28" s="27"/>
      <c r="C28" s="217"/>
      <c r="D28" s="217"/>
      <c r="E28" s="217"/>
      <c r="F28" s="217"/>
      <c r="G28" s="217"/>
      <c r="H28" s="217"/>
      <c r="I28" s="218"/>
      <c r="J28" s="267"/>
      <c r="K28" s="223"/>
      <c r="L28" s="223"/>
      <c r="M28" s="223"/>
      <c r="N28" s="223"/>
      <c r="O28" s="223"/>
      <c r="P28" s="159"/>
    </row>
    <row r="29" spans="2:16" s="26" customFormat="1" ht="15.75" x14ac:dyDescent="0.25">
      <c r="B29" s="27"/>
      <c r="C29" s="217"/>
      <c r="D29" s="217"/>
      <c r="E29" s="217"/>
      <c r="F29" s="217"/>
      <c r="G29" s="217"/>
      <c r="H29" s="217"/>
      <c r="I29" s="218"/>
      <c r="J29" s="267"/>
      <c r="K29" s="223"/>
      <c r="L29" s="223"/>
      <c r="M29" s="223"/>
      <c r="N29" s="223"/>
      <c r="O29" s="223"/>
      <c r="P29" s="159"/>
    </row>
    <row r="30" spans="2:16" s="26" customFormat="1" ht="27.75" customHeight="1" x14ac:dyDescent="0.25">
      <c r="B30" s="27"/>
      <c r="C30" s="217"/>
      <c r="D30" s="217"/>
      <c r="E30" s="217"/>
      <c r="F30" s="217"/>
      <c r="G30" s="217"/>
      <c r="H30" s="217"/>
      <c r="I30" s="218"/>
      <c r="J30" s="267"/>
      <c r="K30" s="223"/>
      <c r="L30" s="223"/>
      <c r="M30" s="223"/>
      <c r="N30" s="223"/>
      <c r="O30" s="223"/>
      <c r="P30" s="159"/>
    </row>
    <row r="31" spans="2:16" s="26" customFormat="1" ht="27" customHeight="1" x14ac:dyDescent="0.25">
      <c r="B31" s="27"/>
      <c r="C31" s="217"/>
      <c r="D31" s="217"/>
      <c r="E31" s="217"/>
      <c r="F31" s="217"/>
      <c r="G31" s="217"/>
      <c r="H31" s="217"/>
      <c r="I31" s="218"/>
      <c r="J31" s="267"/>
      <c r="K31" s="223"/>
      <c r="L31" s="223"/>
      <c r="M31" s="223"/>
      <c r="N31" s="223"/>
      <c r="O31" s="223"/>
      <c r="P31" s="159"/>
    </row>
    <row r="32" spans="2:16" s="26" customFormat="1" ht="35.25" customHeight="1" x14ac:dyDescent="0.25">
      <c r="B32" s="27"/>
      <c r="C32" s="217"/>
      <c r="D32" s="217"/>
      <c r="E32" s="217"/>
      <c r="F32" s="217"/>
      <c r="G32" s="217"/>
      <c r="H32" s="217"/>
      <c r="I32" s="218"/>
      <c r="J32" s="267"/>
      <c r="K32" s="223"/>
      <c r="L32" s="223"/>
      <c r="M32" s="223"/>
      <c r="N32" s="223"/>
      <c r="O32" s="223"/>
      <c r="P32" s="159"/>
    </row>
    <row r="33" spans="2:16" s="26" customFormat="1" ht="29.25" customHeight="1" x14ac:dyDescent="0.25">
      <c r="B33" s="27"/>
      <c r="C33" s="217"/>
      <c r="D33" s="217"/>
      <c r="E33" s="217"/>
      <c r="F33" s="217"/>
      <c r="G33" s="217"/>
      <c r="H33" s="217"/>
      <c r="I33" s="218"/>
      <c r="J33" s="267"/>
      <c r="K33" s="223"/>
      <c r="L33" s="223"/>
      <c r="M33" s="223"/>
      <c r="N33" s="223"/>
      <c r="O33" s="223"/>
      <c r="P33" s="159"/>
    </row>
    <row r="34" spans="2:16" s="26" customFormat="1" ht="27" customHeight="1" x14ac:dyDescent="0.25">
      <c r="B34" s="27"/>
      <c r="C34" s="217"/>
      <c r="D34" s="217"/>
      <c r="E34" s="217"/>
      <c r="F34" s="217"/>
      <c r="G34" s="217"/>
      <c r="H34" s="217"/>
      <c r="I34" s="218"/>
      <c r="J34" s="267"/>
      <c r="K34" s="223"/>
      <c r="L34" s="223"/>
      <c r="M34" s="223"/>
      <c r="N34" s="223"/>
      <c r="O34" s="223"/>
      <c r="P34" s="159"/>
    </row>
    <row r="35" spans="2:16" s="26" customFormat="1" ht="21" customHeight="1" x14ac:dyDescent="0.25">
      <c r="B35" s="27"/>
      <c r="C35" s="217"/>
      <c r="D35" s="217"/>
      <c r="E35" s="217"/>
      <c r="F35" s="217"/>
      <c r="G35" s="217"/>
      <c r="H35" s="217"/>
      <c r="I35" s="218"/>
      <c r="J35" s="267"/>
      <c r="K35" s="223"/>
      <c r="L35" s="223"/>
      <c r="M35" s="223"/>
      <c r="N35" s="223"/>
      <c r="O35" s="223"/>
      <c r="P35" s="159"/>
    </row>
    <row r="36" spans="2:16" s="26" customFormat="1" ht="17.25" customHeight="1" x14ac:dyDescent="0.25">
      <c r="B36" s="27"/>
      <c r="C36" s="217"/>
      <c r="D36" s="217"/>
      <c r="E36" s="217"/>
      <c r="F36" s="217"/>
      <c r="G36" s="217"/>
      <c r="H36" s="217"/>
      <c r="I36" s="218"/>
      <c r="J36" s="267"/>
      <c r="K36" s="223"/>
      <c r="L36" s="223"/>
      <c r="M36" s="223"/>
      <c r="N36" s="223"/>
      <c r="O36" s="223"/>
      <c r="P36" s="159"/>
    </row>
    <row r="37" spans="2:16" s="26" customFormat="1" ht="21" customHeight="1" x14ac:dyDescent="0.25">
      <c r="B37" s="27"/>
      <c r="C37" s="217"/>
      <c r="D37" s="217"/>
      <c r="E37" s="217"/>
      <c r="F37" s="217"/>
      <c r="G37" s="217"/>
      <c r="H37" s="217"/>
      <c r="I37" s="218"/>
      <c r="J37" s="267"/>
      <c r="K37" s="223"/>
      <c r="L37" s="223"/>
      <c r="M37" s="223"/>
      <c r="N37" s="223"/>
      <c r="O37" s="223"/>
      <c r="P37" s="159"/>
    </row>
    <row r="38" spans="2:16" s="26" customFormat="1" ht="27" customHeight="1" x14ac:dyDescent="0.25">
      <c r="B38" s="27"/>
      <c r="C38" s="217"/>
      <c r="D38" s="217"/>
      <c r="E38" s="217"/>
      <c r="F38" s="217"/>
      <c r="G38" s="217"/>
      <c r="H38" s="217"/>
      <c r="I38" s="218"/>
      <c r="J38" s="267"/>
      <c r="K38" s="223"/>
      <c r="L38" s="223"/>
      <c r="M38" s="223"/>
      <c r="N38" s="223"/>
      <c r="O38" s="223"/>
      <c r="P38" s="159"/>
    </row>
    <row r="39" spans="2:16" s="26" customFormat="1" ht="15.75" x14ac:dyDescent="0.25">
      <c r="B39" s="27"/>
      <c r="C39" s="217"/>
      <c r="D39" s="217"/>
      <c r="E39" s="217"/>
      <c r="F39" s="217"/>
      <c r="G39" s="217"/>
      <c r="H39" s="217"/>
      <c r="I39" s="218"/>
      <c r="J39" s="267"/>
      <c r="K39" s="223"/>
      <c r="L39" s="223"/>
      <c r="M39" s="223"/>
      <c r="N39" s="223"/>
      <c r="O39" s="223"/>
      <c r="P39" s="159"/>
    </row>
    <row r="40" spans="2:16" s="26" customFormat="1" ht="15.75" x14ac:dyDescent="0.25">
      <c r="B40" s="27"/>
      <c r="C40" s="217"/>
      <c r="D40" s="217"/>
      <c r="E40" s="217"/>
      <c r="F40" s="217"/>
      <c r="G40" s="217"/>
      <c r="H40" s="217"/>
      <c r="I40" s="218"/>
      <c r="J40" s="267"/>
      <c r="K40" s="223"/>
      <c r="L40" s="223"/>
      <c r="M40" s="223"/>
      <c r="N40" s="223"/>
      <c r="O40" s="223"/>
      <c r="P40" s="159"/>
    </row>
    <row r="41" spans="2:16" s="26" customFormat="1" ht="15.75" x14ac:dyDescent="0.25">
      <c r="B41" s="27"/>
      <c r="C41" s="217"/>
      <c r="D41" s="217"/>
      <c r="E41" s="217"/>
      <c r="F41" s="217"/>
      <c r="G41" s="217"/>
      <c r="H41" s="217"/>
      <c r="I41" s="218"/>
      <c r="J41" s="267"/>
      <c r="K41" s="223"/>
      <c r="L41" s="223"/>
      <c r="M41" s="223"/>
      <c r="N41" s="223"/>
      <c r="O41" s="223"/>
      <c r="P41" s="159"/>
    </row>
    <row r="42" spans="2:16" s="26" customFormat="1" ht="15.75" customHeight="1" x14ac:dyDescent="0.25">
      <c r="B42" s="27"/>
      <c r="C42" s="217"/>
      <c r="D42" s="217"/>
      <c r="E42" s="217"/>
      <c r="F42" s="217"/>
      <c r="G42" s="217"/>
      <c r="H42" s="217"/>
      <c r="I42" s="218"/>
      <c r="J42" s="228" t="s">
        <v>372</v>
      </c>
      <c r="K42" s="229"/>
      <c r="L42" s="229"/>
      <c r="M42" s="229"/>
      <c r="N42" s="229"/>
      <c r="O42" s="229"/>
      <c r="P42" s="27"/>
    </row>
    <row r="43" spans="2:16" s="26" customFormat="1" x14ac:dyDescent="0.25">
      <c r="B43" s="27"/>
      <c r="C43" s="217"/>
      <c r="D43" s="217"/>
      <c r="E43" s="217"/>
      <c r="F43" s="217"/>
      <c r="G43" s="217"/>
      <c r="H43" s="217"/>
      <c r="I43" s="218"/>
      <c r="J43" s="299" t="s">
        <v>428</v>
      </c>
      <c r="K43" s="300"/>
      <c r="L43" s="300"/>
      <c r="M43" s="300"/>
      <c r="N43" s="300"/>
      <c r="O43" s="300"/>
      <c r="P43" s="27"/>
    </row>
    <row r="44" spans="2:16" s="26" customFormat="1" x14ac:dyDescent="0.25">
      <c r="B44" s="27"/>
      <c r="C44" s="217"/>
      <c r="D44" s="217"/>
      <c r="E44" s="217"/>
      <c r="F44" s="217"/>
      <c r="G44" s="217"/>
      <c r="H44" s="217"/>
      <c r="I44" s="218"/>
      <c r="J44" s="301"/>
      <c r="K44" s="302"/>
      <c r="L44" s="302"/>
      <c r="M44" s="302"/>
      <c r="N44" s="302"/>
      <c r="O44" s="302"/>
      <c r="P44" s="27"/>
    </row>
    <row r="45" spans="2:16" s="26" customFormat="1" x14ac:dyDescent="0.25">
      <c r="B45" s="27"/>
      <c r="C45" s="217"/>
      <c r="D45" s="217"/>
      <c r="E45" s="217"/>
      <c r="F45" s="217"/>
      <c r="G45" s="217"/>
      <c r="H45" s="217"/>
      <c r="I45" s="218"/>
      <c r="J45" s="301"/>
      <c r="K45" s="302"/>
      <c r="L45" s="302"/>
      <c r="M45" s="302"/>
      <c r="N45" s="302"/>
      <c r="O45" s="302"/>
      <c r="P45" s="27"/>
    </row>
    <row r="46" spans="2:16" s="26" customFormat="1" x14ac:dyDescent="0.25">
      <c r="B46" s="27"/>
      <c r="C46" s="217"/>
      <c r="D46" s="217"/>
      <c r="E46" s="217"/>
      <c r="F46" s="217"/>
      <c r="G46" s="217"/>
      <c r="H46" s="217"/>
      <c r="I46" s="218"/>
      <c r="J46" s="301"/>
      <c r="K46" s="302"/>
      <c r="L46" s="302"/>
      <c r="M46" s="302"/>
      <c r="N46" s="302"/>
      <c r="O46" s="302"/>
      <c r="P46" s="27"/>
    </row>
    <row r="47" spans="2:16" s="26" customFormat="1" x14ac:dyDescent="0.25">
      <c r="B47" s="27"/>
      <c r="C47" s="217"/>
      <c r="D47" s="217"/>
      <c r="E47" s="217"/>
      <c r="F47" s="217"/>
      <c r="G47" s="217"/>
      <c r="H47" s="217"/>
      <c r="I47" s="218"/>
      <c r="J47" s="301"/>
      <c r="K47" s="302"/>
      <c r="L47" s="302"/>
      <c r="M47" s="302"/>
      <c r="N47" s="302"/>
      <c r="O47" s="302"/>
      <c r="P47" s="27"/>
    </row>
    <row r="48" spans="2:16" s="26" customFormat="1" x14ac:dyDescent="0.25">
      <c r="B48" s="27"/>
      <c r="C48" s="217"/>
      <c r="D48" s="217"/>
      <c r="E48" s="217"/>
      <c r="F48" s="217"/>
      <c r="G48" s="217"/>
      <c r="H48" s="217"/>
      <c r="I48" s="218"/>
      <c r="J48" s="301"/>
      <c r="K48" s="302"/>
      <c r="L48" s="302"/>
      <c r="M48" s="302"/>
      <c r="N48" s="302"/>
      <c r="O48" s="302"/>
      <c r="P48" s="27"/>
    </row>
    <row r="49" spans="2:16" s="26" customFormat="1" x14ac:dyDescent="0.25">
      <c r="B49" s="27"/>
      <c r="C49" s="217"/>
      <c r="D49" s="217"/>
      <c r="E49" s="217"/>
      <c r="F49" s="217"/>
      <c r="G49" s="217"/>
      <c r="H49" s="217"/>
      <c r="I49" s="218"/>
      <c r="J49" s="301"/>
      <c r="K49" s="302"/>
      <c r="L49" s="302"/>
      <c r="M49" s="302"/>
      <c r="N49" s="302"/>
      <c r="O49" s="302"/>
      <c r="P49" s="27"/>
    </row>
    <row r="50" spans="2:16" s="26" customFormat="1" x14ac:dyDescent="0.25">
      <c r="B50" s="27"/>
      <c r="C50" s="217"/>
      <c r="D50" s="217"/>
      <c r="E50" s="217"/>
      <c r="F50" s="217"/>
      <c r="G50" s="217"/>
      <c r="H50" s="217"/>
      <c r="I50" s="218"/>
      <c r="J50" s="301"/>
      <c r="K50" s="302"/>
      <c r="L50" s="302"/>
      <c r="M50" s="302"/>
      <c r="N50" s="302"/>
      <c r="O50" s="302"/>
      <c r="P50" s="27"/>
    </row>
    <row r="51" spans="2:16" s="26" customFormat="1" x14ac:dyDescent="0.25">
      <c r="B51" s="27"/>
      <c r="C51" s="217"/>
      <c r="D51" s="217"/>
      <c r="E51" s="217"/>
      <c r="F51" s="217"/>
      <c r="G51" s="217"/>
      <c r="H51" s="217"/>
      <c r="I51" s="218"/>
      <c r="J51" s="301"/>
      <c r="K51" s="302"/>
      <c r="L51" s="302"/>
      <c r="M51" s="302"/>
      <c r="N51" s="302"/>
      <c r="O51" s="302"/>
      <c r="P51" s="27"/>
    </row>
    <row r="52" spans="2:16" s="26" customFormat="1" x14ac:dyDescent="0.25">
      <c r="B52" s="27"/>
      <c r="C52" s="217"/>
      <c r="D52" s="217"/>
      <c r="E52" s="217"/>
      <c r="F52" s="217"/>
      <c r="G52" s="217"/>
      <c r="H52" s="217"/>
      <c r="I52" s="218"/>
      <c r="J52" s="301"/>
      <c r="K52" s="302"/>
      <c r="L52" s="302"/>
      <c r="M52" s="302"/>
      <c r="N52" s="302"/>
      <c r="O52" s="302"/>
      <c r="P52" s="27"/>
    </row>
    <row r="53" spans="2:16" s="26" customFormat="1" x14ac:dyDescent="0.25">
      <c r="B53" s="27"/>
      <c r="C53" s="217"/>
      <c r="D53" s="217"/>
      <c r="E53" s="217"/>
      <c r="F53" s="217"/>
      <c r="G53" s="217"/>
      <c r="H53" s="217"/>
      <c r="I53" s="218"/>
      <c r="J53" s="301"/>
      <c r="K53" s="302"/>
      <c r="L53" s="302"/>
      <c r="M53" s="302"/>
      <c r="N53" s="302"/>
      <c r="O53" s="302"/>
      <c r="P53" s="27"/>
    </row>
    <row r="54" spans="2:16" s="26" customFormat="1" x14ac:dyDescent="0.25">
      <c r="B54" s="27"/>
      <c r="C54" s="217"/>
      <c r="D54" s="217"/>
      <c r="E54" s="217"/>
      <c r="F54" s="217"/>
      <c r="G54" s="217"/>
      <c r="H54" s="217"/>
      <c r="I54" s="218"/>
      <c r="J54" s="301"/>
      <c r="K54" s="302"/>
      <c r="L54" s="302"/>
      <c r="M54" s="302"/>
      <c r="N54" s="302"/>
      <c r="O54" s="302"/>
      <c r="P54" s="27"/>
    </row>
    <row r="55" spans="2:16" s="26" customFormat="1" x14ac:dyDescent="0.25">
      <c r="B55" s="27"/>
      <c r="C55" s="217"/>
      <c r="D55" s="217"/>
      <c r="E55" s="217"/>
      <c r="F55" s="217"/>
      <c r="G55" s="217"/>
      <c r="H55" s="217"/>
      <c r="I55" s="218"/>
      <c r="J55" s="301"/>
      <c r="K55" s="302"/>
      <c r="L55" s="302"/>
      <c r="M55" s="302"/>
      <c r="N55" s="302"/>
      <c r="O55" s="302"/>
      <c r="P55" s="27"/>
    </row>
    <row r="56" spans="2:16" s="26" customFormat="1" x14ac:dyDescent="0.25">
      <c r="B56" s="27"/>
      <c r="C56" s="217"/>
      <c r="D56" s="217"/>
      <c r="E56" s="217"/>
      <c r="F56" s="217"/>
      <c r="G56" s="217"/>
      <c r="H56" s="217"/>
      <c r="I56" s="218"/>
      <c r="J56" s="301"/>
      <c r="K56" s="302"/>
      <c r="L56" s="302"/>
      <c r="M56" s="302"/>
      <c r="N56" s="302"/>
      <c r="O56" s="302"/>
      <c r="P56" s="27"/>
    </row>
    <row r="57" spans="2:16" s="26" customFormat="1" ht="91.5" customHeight="1" x14ac:dyDescent="0.25">
      <c r="B57" s="27"/>
      <c r="C57" s="217"/>
      <c r="D57" s="217"/>
      <c r="E57" s="217"/>
      <c r="F57" s="217"/>
      <c r="G57" s="217"/>
      <c r="H57" s="217"/>
      <c r="I57" s="218"/>
      <c r="J57" s="301"/>
      <c r="K57" s="302"/>
      <c r="L57" s="302"/>
      <c r="M57" s="302"/>
      <c r="N57" s="302"/>
      <c r="O57" s="302"/>
      <c r="P57" s="27"/>
    </row>
    <row r="58" spans="2:16" s="26" customFormat="1" ht="15.75" customHeight="1" x14ac:dyDescent="0.25">
      <c r="B58" s="27"/>
      <c r="C58" s="217"/>
      <c r="D58" s="217"/>
      <c r="E58" s="217"/>
      <c r="F58" s="217"/>
      <c r="G58" s="217"/>
      <c r="H58" s="217"/>
      <c r="I58" s="218"/>
      <c r="J58" s="228" t="s">
        <v>374</v>
      </c>
      <c r="K58" s="229"/>
      <c r="L58" s="229"/>
      <c r="M58" s="229"/>
      <c r="N58" s="229"/>
      <c r="O58" s="229"/>
      <c r="P58" s="27"/>
    </row>
    <row r="59" spans="2:16" s="26" customFormat="1" ht="16.5" customHeight="1" x14ac:dyDescent="0.25">
      <c r="B59" s="27"/>
      <c r="C59" s="217"/>
      <c r="D59" s="217"/>
      <c r="E59" s="217"/>
      <c r="F59" s="217"/>
      <c r="G59" s="217"/>
      <c r="H59" s="217"/>
      <c r="I59" s="218"/>
      <c r="J59" s="232" t="s">
        <v>429</v>
      </c>
      <c r="K59" s="223"/>
      <c r="L59" s="223"/>
      <c r="M59" s="223"/>
      <c r="N59" s="223"/>
      <c r="O59" s="223"/>
      <c r="P59" s="27"/>
    </row>
    <row r="60" spans="2:16" s="26" customFormat="1" ht="16.5" customHeight="1" x14ac:dyDescent="0.25">
      <c r="B60" s="28"/>
      <c r="C60" s="31"/>
      <c r="D60" s="31"/>
      <c r="E60" s="31"/>
      <c r="F60" s="31"/>
      <c r="G60" s="31"/>
      <c r="H60" s="31"/>
      <c r="I60" s="31"/>
      <c r="J60" s="31"/>
      <c r="K60" s="31"/>
      <c r="L60" s="31"/>
      <c r="M60" s="31"/>
      <c r="N60" s="31"/>
      <c r="O60" s="31"/>
      <c r="P60" s="28"/>
    </row>
    <row r="61" spans="2:16" s="33" customFormat="1" ht="15" customHeight="1" x14ac:dyDescent="0.25">
      <c r="B61" s="32"/>
      <c r="C61" s="212" t="s">
        <v>375</v>
      </c>
      <c r="D61" s="213"/>
      <c r="E61" s="213"/>
      <c r="F61" s="213"/>
      <c r="G61" s="213"/>
      <c r="H61" s="213"/>
      <c r="I61" s="213"/>
      <c r="J61" s="213"/>
      <c r="K61" s="213"/>
      <c r="L61" s="213"/>
      <c r="M61" s="213"/>
      <c r="N61" s="213"/>
      <c r="O61" s="214"/>
      <c r="P61" s="32"/>
    </row>
    <row r="62" spans="2:16" s="33" customFormat="1" x14ac:dyDescent="0.25">
      <c r="B62" s="32"/>
      <c r="C62" s="158" t="s">
        <v>9</v>
      </c>
      <c r="D62" s="160" t="str">
        <f>IF(J20="MENSUAL","ENERO",IF(J20="TRIMESTRAL","MARZO",IF(J20="SEMESTRAL","JUNIO",IF(J20="ANUAL",2017,""))))</f>
        <v>MARZO</v>
      </c>
      <c r="E62" s="160" t="str">
        <f>IF(J20="MENSUAL","FEBRERO",IF(J20="TRIMESTRAL","JUNIO",IF(J20="SEMESTRAL","DICIEMBRE","")))</f>
        <v>JUNIO</v>
      </c>
      <c r="F62" s="160" t="str">
        <f>IF(J20="MENSUAL","MARZO",IF(J20="TRIMESTRAL","SEPTIEMBRE",""))</f>
        <v>SEPTIEMBRE</v>
      </c>
      <c r="G62" s="160" t="str">
        <f>IF(J20="MENSUAL","ABRIL",IF(J20="TRIMESTRAL","DICIEMBRE",""))</f>
        <v>DICIEMBRE</v>
      </c>
      <c r="H62" s="160" t="str">
        <f>IF(J20="MENSUAL","MAYO","")</f>
        <v/>
      </c>
      <c r="I62" s="160" t="str">
        <f>IF(J20="MENSUAL","JUNIO","")</f>
        <v/>
      </c>
      <c r="J62" s="160" t="str">
        <f>IF(J20="MENSUAL","JULIO","")</f>
        <v/>
      </c>
      <c r="K62" s="160" t="str">
        <f>IF(J20="MENSUAL","AGOSTO","")</f>
        <v/>
      </c>
      <c r="L62" s="160" t="str">
        <f>IF(J20="MENSUAL","SEPTIEMBRE","")</f>
        <v/>
      </c>
      <c r="M62" s="160" t="str">
        <f>IF(J20="MENSUAL","OCTUBRE","")</f>
        <v/>
      </c>
      <c r="N62" s="160" t="str">
        <f>IF(J20="MENSUAL","NOVIEMBRE","")</f>
        <v/>
      </c>
      <c r="O62" s="160" t="str">
        <f>IF(J20="MENSUAL","DICIEMBRE","")</f>
        <v/>
      </c>
      <c r="P62" s="32"/>
    </row>
    <row r="63" spans="2:16" s="33" customFormat="1" ht="48" customHeight="1" x14ac:dyDescent="0.25">
      <c r="B63" s="32"/>
      <c r="C63" s="157" t="str">
        <f>G18</f>
        <v>Total solicitudes atendidas oportunamente</v>
      </c>
      <c r="D63" s="34">
        <v>423</v>
      </c>
      <c r="E63" s="34">
        <v>872</v>
      </c>
      <c r="F63" s="34">
        <v>765</v>
      </c>
      <c r="G63" s="34"/>
      <c r="H63" s="34"/>
      <c r="I63" s="34"/>
      <c r="J63" s="34"/>
      <c r="K63" s="34"/>
      <c r="L63" s="34"/>
      <c r="M63" s="34"/>
      <c r="N63" s="34"/>
      <c r="O63" s="34"/>
      <c r="P63" s="32"/>
    </row>
    <row r="64" spans="2:16" s="33" customFormat="1" x14ac:dyDescent="0.25">
      <c r="B64" s="32"/>
      <c r="C64" s="157" t="str">
        <f>G19</f>
        <v>Total solicitudes*100</v>
      </c>
      <c r="D64" s="34">
        <v>528</v>
      </c>
      <c r="E64" s="34">
        <v>929</v>
      </c>
      <c r="F64" s="34">
        <v>905</v>
      </c>
      <c r="G64" s="34"/>
      <c r="H64" s="34"/>
      <c r="I64" s="34"/>
      <c r="J64" s="34"/>
      <c r="K64" s="34"/>
      <c r="L64" s="34"/>
      <c r="M64" s="34"/>
      <c r="N64" s="34"/>
      <c r="O64" s="34"/>
      <c r="P64" s="35"/>
    </row>
    <row r="65" spans="2:16" s="33" customFormat="1" x14ac:dyDescent="0.25">
      <c r="B65" s="32"/>
      <c r="C65" s="36" t="s">
        <v>376</v>
      </c>
      <c r="D65" s="37">
        <f>IFERROR(IF($E$17=1,D63/D64,IF($E$17=2,D63,"")),"")</f>
        <v>0.80113636363636365</v>
      </c>
      <c r="E65" s="37">
        <f t="shared" ref="E65:O65" si="0">IFERROR(IF($E$17=1,E63/E64,IF($E$17=2,E63,"")),"")</f>
        <v>0.93864370290635091</v>
      </c>
      <c r="F65" s="37">
        <f t="shared" si="0"/>
        <v>0.84530386740331487</v>
      </c>
      <c r="G65" s="37" t="str">
        <f t="shared" si="0"/>
        <v/>
      </c>
      <c r="H65" s="37" t="str">
        <f t="shared" si="0"/>
        <v/>
      </c>
      <c r="I65" s="37" t="str">
        <f t="shared" si="0"/>
        <v/>
      </c>
      <c r="J65" s="37" t="str">
        <f t="shared" si="0"/>
        <v/>
      </c>
      <c r="K65" s="37" t="str">
        <f t="shared" si="0"/>
        <v/>
      </c>
      <c r="L65" s="37" t="str">
        <f t="shared" si="0"/>
        <v/>
      </c>
      <c r="M65" s="37" t="str">
        <f t="shared" si="0"/>
        <v/>
      </c>
      <c r="N65" s="37" t="str">
        <f t="shared" si="0"/>
        <v/>
      </c>
      <c r="O65" s="37" t="str">
        <f t="shared" si="0"/>
        <v/>
      </c>
      <c r="P65" s="32"/>
    </row>
    <row r="66" spans="2:16" s="33" customFormat="1" x14ac:dyDescent="0.25">
      <c r="B66" s="32"/>
      <c r="C66" s="38" t="s">
        <v>377</v>
      </c>
      <c r="D66"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0.7</v>
      </c>
      <c r="E66" s="37">
        <f>IF(AND(N20="ANUAL",J20="MENSUAL"),N17/12+D66,IF(AND(N20="ANUAL",J20="TRIMESTRAL"),N17/4+D66,IF(AND(N20="ANUAL",J20="SEMESTRAL"),N17/2+D66,IF(AND(N20="SEMESTRAL",J20="MENSUAL"),N17/6+D66,IF(AND(N20="SEMESTRAL",J20="TRIMESTRAL"),N17/2+D66,IF(AND(N20="SEMESTRAL",J20="SEMESTRAL"),N17,IF(AND(N20="TRIMESTRAL",J20="MENSUAL"),N17/3+D66,IF(AND(N20="TRIMESTRAL",J20="TRIMESTRAL"),N17,IF(AND(N20="MENSUAL",J20="MENSUAL"),N17,"")))))))))</f>
        <v>0.7</v>
      </c>
      <c r="F66" s="37">
        <f>IF(AND(N20="ANUAL",J20="MENSUAL"),N17/12+E66,IF(AND(N20="ANUAL",J20="TRIMESTRAL"),N17/4+E66,IF(AND(N20="SEMESTRAL",J20="MENSUAL"),N17/6+E66,IF(AND(N20="SEMESTRAL",J20="TRIMESTRAL"),N17/2,IF(AND(N20="TRIMESTRAL",J20="MENSUAL"),N17/3+E66,IF(AND(N20="TRIMESTRAL",J20="TRIMESTRAL"),N17,IF(AND(N20="MENSUAL",J20="MENSUAL"),N17,"")))))))</f>
        <v>0.7</v>
      </c>
      <c r="G66" s="37">
        <f>IF(AND(N20="ANUAL",J20="MENSUAL"),N17/12+F66,IF(AND(N20="ANUAL",J20="TRIMESTRAL"),N17/4+F66,IF(AND(N20="SEMESTRAL",J20="MENSUAL"),N17/6+F66,IF(AND(N20="SEMESTRAL",J20="TRIMESTRAL"),N17/2+F66,IF(AND(N20="TRIMESTRAL",J20="MENSUAL"),N17/3,IF(AND(N20="TRIMESTRAL",J20="TRIMESTRAL"),N17,IF(AND(N20="MENSUAL",J20="MENSUAL"),N17,"")))))))</f>
        <v>0.7</v>
      </c>
      <c r="H66" s="37" t="str">
        <f>IF(AND($N$20="ANUAL",$J$20="MENSUAL"),$N$17/12+G66,IF(AND(N20="SEMESTRAL",J20="MENSUAL"),N17/6+G66,IF(AND(N20="TRIMESTRAL",J20="MENSUAL"),N17/3+G66,IF(AND(N20="MENSUAL",J20="MENSUAL"),N17,""))))</f>
        <v/>
      </c>
      <c r="I66" s="37" t="str">
        <f>IF(AND($N$20="ANUAL",$J$20="MENSUAL"),$N$17/12+H66,IF(AND(N20="SEMESTRAL",J20="MENSUAL"),N17/6+H66,IF(AND(N20="TRIMESTRAL",J20="MENSUAL"),N17/3+H66,IF(AND(N20="MENSUAL",J20="MENSUAL"),N17,""))))</f>
        <v/>
      </c>
      <c r="J66" s="37" t="str">
        <f>IF(AND($N$20="ANUAL",$J$20="MENSUAL"),$N$17/12+I66,IF(AND(N20="SEMESTRAL",J20="MENSUAL"),N17/6,IF(AND(N20="TRIMESTRAL",J20="MENSUAL"),N17/3,IF(AND(N20="MENSUAL",J20="MENSUAL"),N17,""))))</f>
        <v/>
      </c>
      <c r="K66" s="37" t="str">
        <f>IF(AND($N$20="ANUAL",$J$20="MENSUAL"),$N$17/12+J66,IF(AND(N20="SEMESTRAL",J20="MENSUAL"),N17/6+J66,IF(AND(N20="TRIMESTRAL",J20="MENSUAL"),N17/3+J66,IF(AND(N20="MENSUAL",J20="MENSUAL"),N17,""))))</f>
        <v/>
      </c>
      <c r="L66" s="37" t="str">
        <f>IF(AND($N$20="ANUAL",$J$20="MENSUAL"),$N$17/12+K66,IF(AND(N20="SEMESTRAL",J20="MENSUAL"),N17/6+K66,IF(AND(N20="TRIMESTRAL",J20="MENSUAL"),N17/3+K66,IF(AND(N20="MENSUAL",J20="MENSUAL"),N17,""))))</f>
        <v/>
      </c>
      <c r="M66" s="37" t="str">
        <f>IF(AND($N$20="ANUAL",$J$20="MENSUAL"),$N$17/12+L66,IF(AND(N20="SEMESTRAL",J20="MENSUAL"),N17/6+L66,IF(AND(N20="TRIMESTRAL",J20="MENSUAL"),N17/3,IF(AND(N20="MENSUAL",J20="MENSUAL"),N17,""))))</f>
        <v/>
      </c>
      <c r="N66" s="37" t="str">
        <f>IF(AND($N$20="ANUAL",$J$20="MENSUAL"),$N$17/12+M66,IF(AND(N20="SEMESTRAL",J20="MENSUAL"),N17/6+M66,IF(AND(N20="TRIMESTRAL",J20="MENSUAL"),N17/3+M66,IF(AND(N20="MENSUAL",J20="MENSUAL"),N17,""))))</f>
        <v/>
      </c>
      <c r="O66" s="37" t="str">
        <f>IF(AND($N$20="ANUAL",$J$20="MENSUAL"),$N$17/12+N66,IF(AND(N20="SEMESTRAL",J20="MENSUAL"),N17/6+N66,IF(AND(N20="TRIMESTRAL",J20="MENSUAL"),N17/3+N66,IF(AND(N20="MENSUAL",J20="MENSUAL"),N17,""))))</f>
        <v/>
      </c>
      <c r="P66" s="32"/>
    </row>
    <row r="67" spans="2:16" s="33" customFormat="1" x14ac:dyDescent="0.25">
      <c r="B67" s="32"/>
      <c r="C67" s="3"/>
      <c r="D67" s="3"/>
      <c r="E67" s="3"/>
      <c r="F67" s="3"/>
      <c r="G67" s="3"/>
      <c r="H67" s="3"/>
      <c r="I67" s="3"/>
      <c r="J67" s="3"/>
      <c r="K67" s="3"/>
      <c r="L67" s="3"/>
      <c r="M67" s="3"/>
      <c r="N67" s="3"/>
      <c r="O67" s="3"/>
      <c r="P67" s="32"/>
    </row>
    <row r="69" spans="2:16" x14ac:dyDescent="0.2">
      <c r="C69" s="39"/>
      <c r="D69" s="40"/>
      <c r="E69" s="39"/>
      <c r="F69" s="39"/>
      <c r="G69" s="39"/>
      <c r="H69" s="39"/>
      <c r="I69" s="39"/>
      <c r="J69" s="39"/>
      <c r="K69" s="39"/>
      <c r="L69" s="39"/>
      <c r="M69" s="39"/>
      <c r="N69" s="39"/>
      <c r="O69" s="39"/>
    </row>
  </sheetData>
  <sheetProtection algorithmName="SHA-512" hashValue="tWkQxrJGhw98MSl3FsjKRRKimh0WZi7xL+C7ci5jJqb8ujmp7+grAlgIEr9j68JLfZkgATep+SlTmr07i82XLw==" saltValue="55J8Pp/nt/HlvOfjc+hScw==" spinCount="100000" sheet="1" objects="1" scenarios="1"/>
  <customSheetViews>
    <customSheetView guid="{E72066E1-2E2A-4698-9EFF-16A0125F33B6}" scale="80" fitToPage="1">
      <selection activeCell="J20" sqref="J20:K21"/>
      <pageMargins left="0" right="0" top="0" bottom="0" header="0" footer="0"/>
      <pageSetup paperSize="5" scale="74" fitToHeight="0" orientation="landscape" r:id="rId1"/>
    </customSheetView>
    <customSheetView guid="{34CE63CC-8C1B-460F-A260-1A12A31AF742}" scale="80" fitToPage="1">
      <selection activeCell="J20" sqref="J20:K21"/>
      <pageMargins left="0" right="0" top="0" bottom="0" header="0" footer="0"/>
      <pageSetup paperSize="5" scale="74" fitToHeight="0" orientation="landscape" r:id="rId2"/>
    </customSheetView>
  </customSheetViews>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E17:G17"/>
    <mergeCell ref="N20:O21"/>
    <mergeCell ref="C17:D17"/>
    <mergeCell ref="L17:M17"/>
    <mergeCell ref="N17:O17"/>
    <mergeCell ref="C20:D21"/>
    <mergeCell ref="E20:F21"/>
    <mergeCell ref="G20:I21"/>
    <mergeCell ref="J20:K21"/>
    <mergeCell ref="L20:M21"/>
    <mergeCell ref="J17:K17"/>
    <mergeCell ref="H17:I17"/>
    <mergeCell ref="C61:O61"/>
    <mergeCell ref="C23:O23"/>
    <mergeCell ref="C24:I59"/>
    <mergeCell ref="J24:O24"/>
    <mergeCell ref="P24:P25"/>
    <mergeCell ref="J25:O41"/>
    <mergeCell ref="J42:O42"/>
    <mergeCell ref="J43:O57"/>
    <mergeCell ref="J58:O58"/>
    <mergeCell ref="J59:O59"/>
  </mergeCells>
  <hyperlinks>
    <hyperlink ref="B2:C4" location="'MATRIZ DE INDICADORES'!A1" display="    REGRESAR"/>
  </hyperlinks>
  <pageMargins left="0.7" right="0.7" top="0.75" bottom="0.75" header="0.3" footer="0.3"/>
  <pageSetup paperSize="5" scale="74" fitToHeight="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69"/>
  <sheetViews>
    <sheetView topLeftCell="A46"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6.140625" style="4" customWidth="1"/>
    <col min="6" max="6" width="15.710937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401</v>
      </c>
      <c r="F12" s="296"/>
      <c r="G12" s="296"/>
      <c r="H12" s="296"/>
      <c r="I12" s="295" t="s">
        <v>350</v>
      </c>
      <c r="J12" s="295"/>
      <c r="K12" s="297" t="s">
        <v>207</v>
      </c>
      <c r="L12" s="297"/>
      <c r="M12" s="297"/>
      <c r="N12" s="297"/>
      <c r="O12" s="297"/>
      <c r="P12" s="27"/>
    </row>
    <row r="13" spans="2:16" s="26" customFormat="1" x14ac:dyDescent="0.25">
      <c r="B13" s="27"/>
      <c r="C13" s="234" t="s">
        <v>15</v>
      </c>
      <c r="D13" s="234"/>
      <c r="E13" s="248" t="s">
        <v>422</v>
      </c>
      <c r="F13" s="249"/>
      <c r="G13" s="249"/>
      <c r="H13" s="249"/>
      <c r="I13" s="249"/>
      <c r="J13" s="249"/>
      <c r="K13" s="249"/>
      <c r="L13" s="249"/>
      <c r="M13" s="249"/>
      <c r="N13" s="249"/>
      <c r="O13" s="249"/>
      <c r="P13" s="27"/>
    </row>
    <row r="14" spans="2:16" s="26" customFormat="1" x14ac:dyDescent="0.25">
      <c r="B14" s="27"/>
      <c r="C14" s="234" t="s">
        <v>352</v>
      </c>
      <c r="D14" s="234"/>
      <c r="E14" s="248" t="s">
        <v>423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81</v>
      </c>
      <c r="K17" s="238"/>
      <c r="L17" s="234" t="s">
        <v>357</v>
      </c>
      <c r="M17" s="234"/>
      <c r="N17" s="235">
        <v>0.75</v>
      </c>
      <c r="O17" s="235"/>
      <c r="P17" s="221"/>
    </row>
    <row r="18" spans="2:16" s="26" customFormat="1" ht="15.75" customHeight="1" x14ac:dyDescent="0.25">
      <c r="B18" s="27"/>
      <c r="C18" s="234" t="s">
        <v>358</v>
      </c>
      <c r="D18" s="234"/>
      <c r="E18" s="234" t="s">
        <v>359</v>
      </c>
      <c r="F18" s="234"/>
      <c r="G18" s="242" t="s">
        <v>430</v>
      </c>
      <c r="H18" s="233"/>
      <c r="I18" s="233"/>
      <c r="J18" s="233"/>
      <c r="K18" s="233"/>
      <c r="L18" s="233"/>
      <c r="M18" s="233"/>
      <c r="N18" s="233"/>
      <c r="O18" s="233"/>
      <c r="P18" s="221"/>
    </row>
    <row r="19" spans="2:16" s="26" customFormat="1" ht="15.75" customHeight="1" x14ac:dyDescent="0.25">
      <c r="B19" s="27"/>
      <c r="C19" s="234"/>
      <c r="D19" s="234"/>
      <c r="E19" s="234" t="s">
        <v>361</v>
      </c>
      <c r="F19" s="234"/>
      <c r="G19" s="242" t="s">
        <v>431</v>
      </c>
      <c r="H19" s="233"/>
      <c r="I19" s="233"/>
      <c r="J19" s="233"/>
      <c r="K19" s="233"/>
      <c r="L19" s="233"/>
      <c r="M19" s="233"/>
      <c r="N19" s="233"/>
      <c r="O19" s="233"/>
      <c r="P19" s="28"/>
    </row>
    <row r="20" spans="2:16" s="26" customFormat="1" ht="15.75" customHeight="1" x14ac:dyDescent="0.25">
      <c r="B20" s="27"/>
      <c r="C20" s="234" t="s">
        <v>363</v>
      </c>
      <c r="D20" s="234"/>
      <c r="E20" s="236" t="s">
        <v>432</v>
      </c>
      <c r="F20" s="236"/>
      <c r="G20" s="234" t="s">
        <v>365</v>
      </c>
      <c r="H20" s="234"/>
      <c r="I20" s="234"/>
      <c r="J20" s="233" t="s">
        <v>384</v>
      </c>
      <c r="K20" s="233"/>
      <c r="L20" s="234" t="s">
        <v>367</v>
      </c>
      <c r="M20" s="234"/>
      <c r="N20" s="233" t="s">
        <v>384</v>
      </c>
      <c r="O20" s="233"/>
      <c r="P20" s="28"/>
    </row>
    <row r="21" spans="2:16" s="26" customFormat="1" ht="15.7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433</v>
      </c>
      <c r="K25" s="223"/>
      <c r="L25" s="223"/>
      <c r="M25" s="223"/>
      <c r="N25" s="223"/>
      <c r="O25" s="223"/>
      <c r="P25" s="221"/>
    </row>
    <row r="26" spans="2:16" s="26" customFormat="1" ht="15.75" x14ac:dyDescent="0.25">
      <c r="B26" s="27"/>
      <c r="C26" s="217"/>
      <c r="D26" s="217"/>
      <c r="E26" s="217"/>
      <c r="F26" s="217"/>
      <c r="G26" s="217"/>
      <c r="H26" s="217"/>
      <c r="I26" s="218"/>
      <c r="J26" s="267"/>
      <c r="K26" s="223"/>
      <c r="L26" s="223"/>
      <c r="M26" s="223"/>
      <c r="N26" s="223"/>
      <c r="O26" s="223"/>
      <c r="P26" s="159"/>
    </row>
    <row r="27" spans="2:16" s="26" customFormat="1" ht="15.75" x14ac:dyDescent="0.25">
      <c r="B27" s="27"/>
      <c r="C27" s="217"/>
      <c r="D27" s="217"/>
      <c r="E27" s="217"/>
      <c r="F27" s="217"/>
      <c r="G27" s="217"/>
      <c r="H27" s="217"/>
      <c r="I27" s="218"/>
      <c r="J27" s="267"/>
      <c r="K27" s="223"/>
      <c r="L27" s="223"/>
      <c r="M27" s="223"/>
      <c r="N27" s="223"/>
      <c r="O27" s="223"/>
      <c r="P27" s="159"/>
    </row>
    <row r="28" spans="2:16" s="26" customFormat="1" ht="15.75" x14ac:dyDescent="0.25">
      <c r="B28" s="27"/>
      <c r="C28" s="217"/>
      <c r="D28" s="217"/>
      <c r="E28" s="217"/>
      <c r="F28" s="217"/>
      <c r="G28" s="217"/>
      <c r="H28" s="217"/>
      <c r="I28" s="218"/>
      <c r="J28" s="267"/>
      <c r="K28" s="223"/>
      <c r="L28" s="223"/>
      <c r="M28" s="223"/>
      <c r="N28" s="223"/>
      <c r="O28" s="223"/>
      <c r="P28" s="159"/>
    </row>
    <row r="29" spans="2:16" s="26" customFormat="1" ht="27" customHeight="1" x14ac:dyDescent="0.25">
      <c r="B29" s="27"/>
      <c r="C29" s="217"/>
      <c r="D29" s="217"/>
      <c r="E29" s="217"/>
      <c r="F29" s="217"/>
      <c r="G29" s="217"/>
      <c r="H29" s="217"/>
      <c r="I29" s="218"/>
      <c r="J29" s="267"/>
      <c r="K29" s="223"/>
      <c r="L29" s="223"/>
      <c r="M29" s="223"/>
      <c r="N29" s="223"/>
      <c r="O29" s="223"/>
      <c r="P29" s="159"/>
    </row>
    <row r="30" spans="2:16" s="26" customFormat="1" ht="25.5" customHeight="1" x14ac:dyDescent="0.25">
      <c r="B30" s="27"/>
      <c r="C30" s="217"/>
      <c r="D30" s="217"/>
      <c r="E30" s="217"/>
      <c r="F30" s="217"/>
      <c r="G30" s="217"/>
      <c r="H30" s="217"/>
      <c r="I30" s="218"/>
      <c r="J30" s="267"/>
      <c r="K30" s="223"/>
      <c r="L30" s="223"/>
      <c r="M30" s="223"/>
      <c r="N30" s="223"/>
      <c r="O30" s="223"/>
      <c r="P30" s="159"/>
    </row>
    <row r="31" spans="2:16" s="26" customFormat="1" ht="24.75" customHeight="1" x14ac:dyDescent="0.25">
      <c r="B31" s="27"/>
      <c r="C31" s="217"/>
      <c r="D31" s="217"/>
      <c r="E31" s="217"/>
      <c r="F31" s="217"/>
      <c r="G31" s="217"/>
      <c r="H31" s="217"/>
      <c r="I31" s="218"/>
      <c r="J31" s="267"/>
      <c r="K31" s="223"/>
      <c r="L31" s="223"/>
      <c r="M31" s="223"/>
      <c r="N31" s="223"/>
      <c r="O31" s="223"/>
      <c r="P31" s="159"/>
    </row>
    <row r="32" spans="2:16" s="26" customFormat="1" ht="15.75" x14ac:dyDescent="0.25">
      <c r="B32" s="27"/>
      <c r="C32" s="217"/>
      <c r="D32" s="217"/>
      <c r="E32" s="217"/>
      <c r="F32" s="217"/>
      <c r="G32" s="217"/>
      <c r="H32" s="217"/>
      <c r="I32" s="218"/>
      <c r="J32" s="267"/>
      <c r="K32" s="223"/>
      <c r="L32" s="223"/>
      <c r="M32" s="223"/>
      <c r="N32" s="223"/>
      <c r="O32" s="223"/>
      <c r="P32" s="159"/>
    </row>
    <row r="33" spans="2:16" s="26" customFormat="1" ht="15.75" x14ac:dyDescent="0.25">
      <c r="B33" s="27"/>
      <c r="C33" s="217"/>
      <c r="D33" s="217"/>
      <c r="E33" s="217"/>
      <c r="F33" s="217"/>
      <c r="G33" s="217"/>
      <c r="H33" s="217"/>
      <c r="I33" s="218"/>
      <c r="J33" s="267"/>
      <c r="K33" s="223"/>
      <c r="L33" s="223"/>
      <c r="M33" s="223"/>
      <c r="N33" s="223"/>
      <c r="O33" s="223"/>
      <c r="P33" s="159"/>
    </row>
    <row r="34" spans="2:16" s="26" customFormat="1" ht="21.75" customHeight="1" x14ac:dyDescent="0.25">
      <c r="B34" s="27"/>
      <c r="C34" s="217"/>
      <c r="D34" s="217"/>
      <c r="E34" s="217"/>
      <c r="F34" s="217"/>
      <c r="G34" s="217"/>
      <c r="H34" s="217"/>
      <c r="I34" s="218"/>
      <c r="J34" s="267"/>
      <c r="K34" s="223"/>
      <c r="L34" s="223"/>
      <c r="M34" s="223"/>
      <c r="N34" s="223"/>
      <c r="O34" s="223"/>
      <c r="P34" s="159"/>
    </row>
    <row r="35" spans="2:16" s="26" customFormat="1" ht="21.75" customHeight="1" x14ac:dyDescent="0.25">
      <c r="B35" s="27"/>
      <c r="C35" s="217"/>
      <c r="D35" s="217"/>
      <c r="E35" s="217"/>
      <c r="F35" s="217"/>
      <c r="G35" s="217"/>
      <c r="H35" s="217"/>
      <c r="I35" s="218"/>
      <c r="J35" s="267"/>
      <c r="K35" s="223"/>
      <c r="L35" s="223"/>
      <c r="M35" s="223"/>
      <c r="N35" s="223"/>
      <c r="O35" s="223"/>
      <c r="P35" s="159"/>
    </row>
    <row r="36" spans="2:16" s="26" customFormat="1" ht="21" customHeight="1" x14ac:dyDescent="0.25">
      <c r="B36" s="27"/>
      <c r="C36" s="217"/>
      <c r="D36" s="217"/>
      <c r="E36" s="217"/>
      <c r="F36" s="217"/>
      <c r="G36" s="217"/>
      <c r="H36" s="217"/>
      <c r="I36" s="218"/>
      <c r="J36" s="267"/>
      <c r="K36" s="223"/>
      <c r="L36" s="223"/>
      <c r="M36" s="223"/>
      <c r="N36" s="223"/>
      <c r="O36" s="223"/>
      <c r="P36" s="159"/>
    </row>
    <row r="37" spans="2:16" s="26" customFormat="1" ht="19.5" customHeight="1" x14ac:dyDescent="0.25">
      <c r="B37" s="27"/>
      <c r="C37" s="217"/>
      <c r="D37" s="217"/>
      <c r="E37" s="217"/>
      <c r="F37" s="217"/>
      <c r="G37" s="217"/>
      <c r="H37" s="217"/>
      <c r="I37" s="218"/>
      <c r="J37" s="267"/>
      <c r="K37" s="223"/>
      <c r="L37" s="223"/>
      <c r="M37" s="223"/>
      <c r="N37" s="223"/>
      <c r="O37" s="223"/>
      <c r="P37" s="159"/>
    </row>
    <row r="38" spans="2:16" s="26" customFormat="1" ht="15.75" x14ac:dyDescent="0.25">
      <c r="B38" s="27"/>
      <c r="C38" s="217"/>
      <c r="D38" s="217"/>
      <c r="E38" s="217"/>
      <c r="F38" s="217"/>
      <c r="G38" s="217"/>
      <c r="H38" s="217"/>
      <c r="I38" s="218"/>
      <c r="J38" s="267"/>
      <c r="K38" s="223"/>
      <c r="L38" s="223"/>
      <c r="M38" s="223"/>
      <c r="N38" s="223"/>
      <c r="O38" s="223"/>
      <c r="P38" s="159"/>
    </row>
    <row r="39" spans="2:16" s="26" customFormat="1" ht="15.75" x14ac:dyDescent="0.25">
      <c r="B39" s="27"/>
      <c r="C39" s="217"/>
      <c r="D39" s="217"/>
      <c r="E39" s="217"/>
      <c r="F39" s="217"/>
      <c r="G39" s="217"/>
      <c r="H39" s="217"/>
      <c r="I39" s="218"/>
      <c r="J39" s="267"/>
      <c r="K39" s="223"/>
      <c r="L39" s="223"/>
      <c r="M39" s="223"/>
      <c r="N39" s="223"/>
      <c r="O39" s="223"/>
      <c r="P39" s="159"/>
    </row>
    <row r="40" spans="2:16" s="26" customFormat="1" ht="15.75" customHeight="1" x14ac:dyDescent="0.25">
      <c r="B40" s="27"/>
      <c r="C40" s="217"/>
      <c r="D40" s="217"/>
      <c r="E40" s="217"/>
      <c r="F40" s="217"/>
      <c r="G40" s="217"/>
      <c r="H40" s="217"/>
      <c r="I40" s="218"/>
      <c r="J40" s="228" t="s">
        <v>372</v>
      </c>
      <c r="K40" s="229"/>
      <c r="L40" s="229"/>
      <c r="M40" s="229"/>
      <c r="N40" s="229"/>
      <c r="O40" s="229"/>
      <c r="P40" s="27"/>
    </row>
    <row r="41" spans="2:16" s="26" customFormat="1" ht="16.5" customHeight="1" x14ac:dyDescent="0.25">
      <c r="B41" s="27"/>
      <c r="C41" s="217"/>
      <c r="D41" s="217"/>
      <c r="E41" s="217"/>
      <c r="F41" s="217"/>
      <c r="G41" s="217"/>
      <c r="H41" s="217"/>
      <c r="I41" s="218"/>
      <c r="J41" s="299" t="s">
        <v>434</v>
      </c>
      <c r="K41" s="300"/>
      <c r="L41" s="300"/>
      <c r="M41" s="300"/>
      <c r="N41" s="300"/>
      <c r="O41" s="300"/>
      <c r="P41" s="27"/>
    </row>
    <row r="42" spans="2:16" s="26" customFormat="1" ht="15.75" customHeight="1" x14ac:dyDescent="0.25">
      <c r="B42" s="27"/>
      <c r="C42" s="217"/>
      <c r="D42" s="217"/>
      <c r="E42" s="217"/>
      <c r="F42" s="217"/>
      <c r="G42" s="217"/>
      <c r="H42" s="217"/>
      <c r="I42" s="218"/>
      <c r="J42" s="301"/>
      <c r="K42" s="302"/>
      <c r="L42" s="302"/>
      <c r="M42" s="302"/>
      <c r="N42" s="302"/>
      <c r="O42" s="302"/>
      <c r="P42" s="27"/>
    </row>
    <row r="43" spans="2:16" s="26" customFormat="1" ht="15.75" customHeight="1" x14ac:dyDescent="0.25">
      <c r="B43" s="27"/>
      <c r="C43" s="217"/>
      <c r="D43" s="217"/>
      <c r="E43" s="217"/>
      <c r="F43" s="217"/>
      <c r="G43" s="217"/>
      <c r="H43" s="217"/>
      <c r="I43" s="218"/>
      <c r="J43" s="301"/>
      <c r="K43" s="302"/>
      <c r="L43" s="302"/>
      <c r="M43" s="302"/>
      <c r="N43" s="302"/>
      <c r="O43" s="302"/>
      <c r="P43" s="27"/>
    </row>
    <row r="44" spans="2:16" s="26" customFormat="1" x14ac:dyDescent="0.25">
      <c r="B44" s="27"/>
      <c r="C44" s="217"/>
      <c r="D44" s="217"/>
      <c r="E44" s="217"/>
      <c r="F44" s="217"/>
      <c r="G44" s="217"/>
      <c r="H44" s="217"/>
      <c r="I44" s="218"/>
      <c r="J44" s="301"/>
      <c r="K44" s="302"/>
      <c r="L44" s="302"/>
      <c r="M44" s="302"/>
      <c r="N44" s="302"/>
      <c r="O44" s="302"/>
      <c r="P44" s="27"/>
    </row>
    <row r="45" spans="2:16" s="26" customFormat="1" ht="23.25" customHeight="1" x14ac:dyDescent="0.25">
      <c r="B45" s="27"/>
      <c r="C45" s="217"/>
      <c r="D45" s="217"/>
      <c r="E45" s="217"/>
      <c r="F45" s="217"/>
      <c r="G45" s="217"/>
      <c r="H45" s="217"/>
      <c r="I45" s="218"/>
      <c r="J45" s="301"/>
      <c r="K45" s="302"/>
      <c r="L45" s="302"/>
      <c r="M45" s="302"/>
      <c r="N45" s="302"/>
      <c r="O45" s="302"/>
      <c r="P45" s="27"/>
    </row>
    <row r="46" spans="2:16" s="26" customFormat="1" x14ac:dyDescent="0.25">
      <c r="B46" s="27"/>
      <c r="C46" s="217"/>
      <c r="D46" s="217"/>
      <c r="E46" s="217"/>
      <c r="F46" s="217"/>
      <c r="G46" s="217"/>
      <c r="H46" s="217"/>
      <c r="I46" s="218"/>
      <c r="J46" s="301"/>
      <c r="K46" s="302"/>
      <c r="L46" s="302"/>
      <c r="M46" s="302"/>
      <c r="N46" s="302"/>
      <c r="O46" s="302"/>
      <c r="P46" s="27"/>
    </row>
    <row r="47" spans="2:16" s="26" customFormat="1" ht="21" customHeight="1" x14ac:dyDescent="0.25">
      <c r="B47" s="27"/>
      <c r="C47" s="217"/>
      <c r="D47" s="217"/>
      <c r="E47" s="217"/>
      <c r="F47" s="217"/>
      <c r="G47" s="217"/>
      <c r="H47" s="217"/>
      <c r="I47" s="218"/>
      <c r="J47" s="301"/>
      <c r="K47" s="302"/>
      <c r="L47" s="302"/>
      <c r="M47" s="302"/>
      <c r="N47" s="302"/>
      <c r="O47" s="302"/>
      <c r="P47" s="27"/>
    </row>
    <row r="48" spans="2:16" s="26" customFormat="1" x14ac:dyDescent="0.25">
      <c r="B48" s="27"/>
      <c r="C48" s="217"/>
      <c r="D48" s="217"/>
      <c r="E48" s="217"/>
      <c r="F48" s="217"/>
      <c r="G48" s="217"/>
      <c r="H48" s="217"/>
      <c r="I48" s="218"/>
      <c r="J48" s="301"/>
      <c r="K48" s="302"/>
      <c r="L48" s="302"/>
      <c r="M48" s="302"/>
      <c r="N48" s="302"/>
      <c r="O48" s="302"/>
      <c r="P48" s="27"/>
    </row>
    <row r="49" spans="2:16" s="26" customFormat="1" ht="21" customHeight="1" x14ac:dyDescent="0.25">
      <c r="B49" s="27"/>
      <c r="C49" s="217"/>
      <c r="D49" s="217"/>
      <c r="E49" s="217"/>
      <c r="F49" s="217"/>
      <c r="G49" s="217"/>
      <c r="H49" s="217"/>
      <c r="I49" s="218"/>
      <c r="J49" s="301"/>
      <c r="K49" s="302"/>
      <c r="L49" s="302"/>
      <c r="M49" s="302"/>
      <c r="N49" s="302"/>
      <c r="O49" s="302"/>
      <c r="P49" s="27"/>
    </row>
    <row r="50" spans="2:16" s="26" customFormat="1" x14ac:dyDescent="0.25">
      <c r="B50" s="27"/>
      <c r="C50" s="217"/>
      <c r="D50" s="217"/>
      <c r="E50" s="217"/>
      <c r="F50" s="217"/>
      <c r="G50" s="217"/>
      <c r="H50" s="217"/>
      <c r="I50" s="218"/>
      <c r="J50" s="301"/>
      <c r="K50" s="302"/>
      <c r="L50" s="302"/>
      <c r="M50" s="302"/>
      <c r="N50" s="302"/>
      <c r="O50" s="302"/>
      <c r="P50" s="27"/>
    </row>
    <row r="51" spans="2:16" s="26" customFormat="1" x14ac:dyDescent="0.25">
      <c r="B51" s="27"/>
      <c r="C51" s="217"/>
      <c r="D51" s="217"/>
      <c r="E51" s="217"/>
      <c r="F51" s="217"/>
      <c r="G51" s="217"/>
      <c r="H51" s="217"/>
      <c r="I51" s="218"/>
      <c r="J51" s="301"/>
      <c r="K51" s="302"/>
      <c r="L51" s="302"/>
      <c r="M51" s="302"/>
      <c r="N51" s="302"/>
      <c r="O51" s="302"/>
      <c r="P51" s="27"/>
    </row>
    <row r="52" spans="2:16" s="26" customFormat="1" ht="20.25" customHeight="1" x14ac:dyDescent="0.25">
      <c r="B52" s="27"/>
      <c r="C52" s="217"/>
      <c r="D52" s="217"/>
      <c r="E52" s="217"/>
      <c r="F52" s="217"/>
      <c r="G52" s="217"/>
      <c r="H52" s="217"/>
      <c r="I52" s="218"/>
      <c r="J52" s="301"/>
      <c r="K52" s="302"/>
      <c r="L52" s="302"/>
      <c r="M52" s="302"/>
      <c r="N52" s="302"/>
      <c r="O52" s="302"/>
      <c r="P52" s="27"/>
    </row>
    <row r="53" spans="2:16" s="26" customFormat="1" ht="20.25" customHeight="1" x14ac:dyDescent="0.25">
      <c r="B53" s="27"/>
      <c r="C53" s="217"/>
      <c r="D53" s="217"/>
      <c r="E53" s="217"/>
      <c r="F53" s="217"/>
      <c r="G53" s="217"/>
      <c r="H53" s="217"/>
      <c r="I53" s="218"/>
      <c r="J53" s="301"/>
      <c r="K53" s="302"/>
      <c r="L53" s="302"/>
      <c r="M53" s="302"/>
      <c r="N53" s="302"/>
      <c r="O53" s="302"/>
      <c r="P53" s="27"/>
    </row>
    <row r="54" spans="2:16" s="26" customFormat="1" ht="17.25" customHeight="1" x14ac:dyDescent="0.25">
      <c r="B54" s="27"/>
      <c r="C54" s="217"/>
      <c r="D54" s="217"/>
      <c r="E54" s="217"/>
      <c r="F54" s="217"/>
      <c r="G54" s="217"/>
      <c r="H54" s="217"/>
      <c r="I54" s="218"/>
      <c r="J54" s="301"/>
      <c r="K54" s="302"/>
      <c r="L54" s="302"/>
      <c r="M54" s="302"/>
      <c r="N54" s="302"/>
      <c r="O54" s="302"/>
      <c r="P54" s="27"/>
    </row>
    <row r="55" spans="2:16" s="26" customFormat="1" ht="24" customHeight="1" x14ac:dyDescent="0.25">
      <c r="B55" s="27"/>
      <c r="C55" s="217"/>
      <c r="D55" s="217"/>
      <c r="E55" s="217"/>
      <c r="F55" s="217"/>
      <c r="G55" s="217"/>
      <c r="H55" s="217"/>
      <c r="I55" s="218"/>
      <c r="J55" s="301"/>
      <c r="K55" s="302"/>
      <c r="L55" s="302"/>
      <c r="M55" s="302"/>
      <c r="N55" s="302"/>
      <c r="O55" s="302"/>
      <c r="P55" s="27"/>
    </row>
    <row r="56" spans="2:16" s="26" customFormat="1" ht="15.75" customHeight="1" x14ac:dyDescent="0.25">
      <c r="B56" s="27"/>
      <c r="C56" s="217"/>
      <c r="D56" s="217"/>
      <c r="E56" s="217"/>
      <c r="F56" s="217"/>
      <c r="G56" s="217"/>
      <c r="H56" s="217"/>
      <c r="I56" s="218"/>
      <c r="J56" s="301"/>
      <c r="K56" s="302"/>
      <c r="L56" s="302"/>
      <c r="M56" s="302"/>
      <c r="N56" s="302"/>
      <c r="O56" s="302"/>
      <c r="P56" s="27"/>
    </row>
    <row r="57" spans="2:16" s="26" customFormat="1" x14ac:dyDescent="0.25">
      <c r="B57" s="27"/>
      <c r="C57" s="217"/>
      <c r="D57" s="217"/>
      <c r="E57" s="217"/>
      <c r="F57" s="217"/>
      <c r="G57" s="217"/>
      <c r="H57" s="217"/>
      <c r="I57" s="218"/>
      <c r="J57" s="301"/>
      <c r="K57" s="302"/>
      <c r="L57" s="302"/>
      <c r="M57" s="302"/>
      <c r="N57" s="302"/>
      <c r="O57" s="302"/>
      <c r="P57" s="27"/>
    </row>
    <row r="58" spans="2:16" s="26" customFormat="1" ht="15.75" customHeight="1" x14ac:dyDescent="0.25">
      <c r="B58" s="27"/>
      <c r="C58" s="217"/>
      <c r="D58" s="217"/>
      <c r="E58" s="217"/>
      <c r="F58" s="217"/>
      <c r="G58" s="217"/>
      <c r="H58" s="217"/>
      <c r="I58" s="218"/>
      <c r="J58" s="228" t="s">
        <v>374</v>
      </c>
      <c r="K58" s="229"/>
      <c r="L58" s="229"/>
      <c r="M58" s="229"/>
      <c r="N58" s="229"/>
      <c r="O58" s="229"/>
      <c r="P58" s="27"/>
    </row>
    <row r="59" spans="2:16" s="26" customFormat="1" ht="16.5" customHeight="1" x14ac:dyDescent="0.25">
      <c r="B59" s="27"/>
      <c r="C59" s="217"/>
      <c r="D59" s="217"/>
      <c r="E59" s="217"/>
      <c r="F59" s="217"/>
      <c r="G59" s="217"/>
      <c r="H59" s="217"/>
      <c r="I59" s="218"/>
      <c r="J59" s="232" t="s">
        <v>429</v>
      </c>
      <c r="K59" s="223"/>
      <c r="L59" s="223"/>
      <c r="M59" s="223"/>
      <c r="N59" s="223"/>
      <c r="O59" s="223"/>
      <c r="P59" s="27"/>
    </row>
    <row r="60" spans="2:16" s="26" customFormat="1" ht="16.5" customHeight="1" x14ac:dyDescent="0.25">
      <c r="B60" s="28"/>
      <c r="C60" s="31"/>
      <c r="D60" s="31"/>
      <c r="E60" s="31"/>
      <c r="F60" s="31"/>
      <c r="G60" s="31"/>
      <c r="H60" s="31"/>
      <c r="I60" s="31"/>
      <c r="J60" s="31"/>
      <c r="K60" s="31"/>
      <c r="L60" s="31"/>
      <c r="M60" s="31"/>
      <c r="N60" s="31"/>
      <c r="O60" s="31"/>
      <c r="P60" s="28"/>
    </row>
    <row r="61" spans="2:16" s="33" customFormat="1" ht="15" customHeight="1" x14ac:dyDescent="0.25">
      <c r="B61" s="32"/>
      <c r="C61" s="212" t="s">
        <v>375</v>
      </c>
      <c r="D61" s="213"/>
      <c r="E61" s="213"/>
      <c r="F61" s="213"/>
      <c r="G61" s="213"/>
      <c r="H61" s="213"/>
      <c r="I61" s="213"/>
      <c r="J61" s="213"/>
      <c r="K61" s="213"/>
      <c r="L61" s="213"/>
      <c r="M61" s="213"/>
      <c r="N61" s="213"/>
      <c r="O61" s="214"/>
      <c r="P61" s="32"/>
    </row>
    <row r="62" spans="2:16" s="33" customFormat="1" x14ac:dyDescent="0.25">
      <c r="B62" s="32"/>
      <c r="C62" s="158" t="s">
        <v>9</v>
      </c>
      <c r="D62" s="160" t="str">
        <f>IF(J20="MENSUAL","ENERO",IF(J20="TRIMESTRAL","MARZO",IF(J20="SEMESTRAL","JUNIO",IF(J20="ANUAL",2017,""))))</f>
        <v>MARZO</v>
      </c>
      <c r="E62" s="160" t="str">
        <f>IF(J20="MENSUAL","FEBRERO",IF(J20="TRIMESTRAL","JUNIO",IF(J20="SEMESTRAL","DICIEMBRE","")))</f>
        <v>JUNIO</v>
      </c>
      <c r="F62" s="160" t="str">
        <f>IF(J20="MENSUAL","MARZO",IF(J20="TRIMESTRAL","SEPTIEMBRE",""))</f>
        <v>SEPTIEMBRE</v>
      </c>
      <c r="G62" s="160" t="str">
        <f>IF(J20="MENSUAL","ABRIL",IF(J20="TRIMESTRAL","DICIEMBRE",""))</f>
        <v>DICIEMBRE</v>
      </c>
      <c r="H62" s="160" t="str">
        <f>IF(J20="MENSUAL","MAYO","")</f>
        <v/>
      </c>
      <c r="I62" s="160" t="str">
        <f>IF(J20="MENSUAL","JUNIO","")</f>
        <v/>
      </c>
      <c r="J62" s="160" t="str">
        <f>IF(J20="MENSUAL","JULIO","")</f>
        <v/>
      </c>
      <c r="K62" s="160" t="str">
        <f>IF(J20="MENSUAL","AGOSTO","")</f>
        <v/>
      </c>
      <c r="L62" s="160" t="str">
        <f>IF(J20="MENSUAL","SEPTIEMBRE","")</f>
        <v/>
      </c>
      <c r="M62" s="160" t="str">
        <f>IF(J20="MENSUAL","OCTUBRE","")</f>
        <v/>
      </c>
      <c r="N62" s="160" t="str">
        <f>IF(J20="MENSUAL","NOVIEMBRE","")</f>
        <v/>
      </c>
      <c r="O62" s="160" t="str">
        <f>IF(J20="MENSUAL","DICIEMBRE","")</f>
        <v/>
      </c>
      <c r="P62" s="32"/>
    </row>
    <row r="63" spans="2:16" s="33" customFormat="1" ht="48" customHeight="1" x14ac:dyDescent="0.25">
      <c r="B63" s="32"/>
      <c r="C63" s="157" t="str">
        <f>G18</f>
        <v>Número de solicitudes con calificación buenas y/o excelentes</v>
      </c>
      <c r="D63" s="34">
        <v>366</v>
      </c>
      <c r="E63" s="34">
        <v>800</v>
      </c>
      <c r="F63" s="34">
        <v>786</v>
      </c>
      <c r="G63" s="34"/>
      <c r="H63" s="34"/>
      <c r="I63" s="34"/>
      <c r="J63" s="34"/>
      <c r="K63" s="34"/>
      <c r="L63" s="34"/>
      <c r="M63" s="34"/>
      <c r="N63" s="34"/>
      <c r="O63" s="34"/>
      <c r="P63" s="32"/>
    </row>
    <row r="64" spans="2:16" s="33" customFormat="1" ht="30" x14ac:dyDescent="0.25">
      <c r="B64" s="32"/>
      <c r="C64" s="157" t="str">
        <f>G19</f>
        <v>Número de solicitudes calificadas*100</v>
      </c>
      <c r="D64" s="34">
        <v>528</v>
      </c>
      <c r="E64" s="34">
        <v>929</v>
      </c>
      <c r="F64" s="34">
        <v>905</v>
      </c>
      <c r="G64" s="34"/>
      <c r="H64" s="34"/>
      <c r="I64" s="34"/>
      <c r="J64" s="34"/>
      <c r="K64" s="34"/>
      <c r="L64" s="34"/>
      <c r="M64" s="34"/>
      <c r="N64" s="34"/>
      <c r="O64" s="34"/>
      <c r="P64" s="35"/>
    </row>
    <row r="65" spans="2:16" s="33" customFormat="1" x14ac:dyDescent="0.25">
      <c r="B65" s="32"/>
      <c r="C65" s="36" t="s">
        <v>376</v>
      </c>
      <c r="D65" s="37">
        <f>IFERROR(IF($E$17=1,D63/D64,IF($E$17=2,D63,"")),"")</f>
        <v>0.69318181818181823</v>
      </c>
      <c r="E65" s="37">
        <f t="shared" ref="E65:O65" si="0">IFERROR(IF($E$17=1,E63/E64,IF($E$17=2,E63,"")),"")</f>
        <v>0.86114101184068892</v>
      </c>
      <c r="F65" s="37">
        <f t="shared" si="0"/>
        <v>0.8685082872928177</v>
      </c>
      <c r="G65" s="37" t="str">
        <f t="shared" si="0"/>
        <v/>
      </c>
      <c r="H65" s="37" t="str">
        <f t="shared" si="0"/>
        <v/>
      </c>
      <c r="I65" s="37" t="str">
        <f t="shared" si="0"/>
        <v/>
      </c>
      <c r="J65" s="37" t="str">
        <f t="shared" si="0"/>
        <v/>
      </c>
      <c r="K65" s="37" t="str">
        <f t="shared" si="0"/>
        <v/>
      </c>
      <c r="L65" s="37" t="str">
        <f t="shared" si="0"/>
        <v/>
      </c>
      <c r="M65" s="37" t="str">
        <f t="shared" si="0"/>
        <v/>
      </c>
      <c r="N65" s="37" t="str">
        <f t="shared" si="0"/>
        <v/>
      </c>
      <c r="O65" s="37" t="str">
        <f t="shared" si="0"/>
        <v/>
      </c>
      <c r="P65" s="32"/>
    </row>
    <row r="66" spans="2:16" s="33" customFormat="1" x14ac:dyDescent="0.25">
      <c r="B66" s="32"/>
      <c r="C66" s="38" t="s">
        <v>377</v>
      </c>
      <c r="D66"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0.75</v>
      </c>
      <c r="E66" s="37">
        <f>IF(AND(N20="ANUAL",J20="MENSUAL"),N17/12+D66,IF(AND(N20="ANUAL",J20="TRIMESTRAL"),N17/4+D66,IF(AND(N20="ANUAL",J20="SEMESTRAL"),N17/2+D66,IF(AND(N20="SEMESTRAL",J20="MENSUAL"),N17/6+D66,IF(AND(N20="SEMESTRAL",J20="TRIMESTRAL"),N17/2+D66,IF(AND(N20="SEMESTRAL",J20="SEMESTRAL"),N17,IF(AND(N20="TRIMESTRAL",J20="MENSUAL"),N17/3+D66,IF(AND(N20="TRIMESTRAL",J20="TRIMESTRAL"),N17,IF(AND(N20="MENSUAL",J20="MENSUAL"),N17,"")))))))))</f>
        <v>0.75</v>
      </c>
      <c r="F66" s="37">
        <f>IF(AND(N20="ANUAL",J20="MENSUAL"),N17/12+E66,IF(AND(N20="ANUAL",J20="TRIMESTRAL"),N17/4+E66,IF(AND(N20="SEMESTRAL",J20="MENSUAL"),N17/6+E66,IF(AND(N20="SEMESTRAL",J20="TRIMESTRAL"),N17/2,IF(AND(N20="TRIMESTRAL",J20="MENSUAL"),N17/3+E66,IF(AND(N20="TRIMESTRAL",J20="TRIMESTRAL"),N17,IF(AND(N20="MENSUAL",J20="MENSUAL"),N17,"")))))))</f>
        <v>0.75</v>
      </c>
      <c r="G66" s="37">
        <f>IF(AND(N20="ANUAL",J20="MENSUAL"),N17/12+F66,IF(AND(N20="ANUAL",J20="TRIMESTRAL"),N17/4+F66,IF(AND(N20="SEMESTRAL",J20="MENSUAL"),N17/6+F66,IF(AND(N20="SEMESTRAL",J20="TRIMESTRAL"),N17/2+F66,IF(AND(N20="TRIMESTRAL",J20="MENSUAL"),N17/3,IF(AND(N20="TRIMESTRAL",J20="TRIMESTRAL"),N17,IF(AND(N20="MENSUAL",J20="MENSUAL"),N17,"")))))))</f>
        <v>0.75</v>
      </c>
      <c r="H66" s="37" t="str">
        <f>IF(AND($N$20="ANUAL",$J$20="MENSUAL"),$N$17/12+G66,IF(AND(N20="SEMESTRAL",J20="MENSUAL"),N17/6+G66,IF(AND(N20="TRIMESTRAL",J20="MENSUAL"),N17/3+G66,IF(AND(N20="MENSUAL",J20="MENSUAL"),N17,""))))</f>
        <v/>
      </c>
      <c r="I66" s="37" t="str">
        <f>IF(AND($N$20="ANUAL",$J$20="MENSUAL"),$N$17/12+H66,IF(AND(N20="SEMESTRAL",J20="MENSUAL"),N17/6+H66,IF(AND(N20="TRIMESTRAL",J20="MENSUAL"),N17/3+H66,IF(AND(N20="MENSUAL",J20="MENSUAL"),N17,""))))</f>
        <v/>
      </c>
      <c r="J66" s="37" t="str">
        <f>IF(AND($N$20="ANUAL",$J$20="MENSUAL"),$N$17/12+I66,IF(AND(N20="SEMESTRAL",J20="MENSUAL"),N17/6,IF(AND(N20="TRIMESTRAL",J20="MENSUAL"),N17/3,IF(AND(N20="MENSUAL",J20="MENSUAL"),N17,""))))</f>
        <v/>
      </c>
      <c r="K66" s="37" t="str">
        <f>IF(AND($N$20="ANUAL",$J$20="MENSUAL"),$N$17/12+J66,IF(AND(N20="SEMESTRAL",J20="MENSUAL"),N17/6+J66,IF(AND(N20="TRIMESTRAL",J20="MENSUAL"),N17/3+J66,IF(AND(N20="MENSUAL",J20="MENSUAL"),N17,""))))</f>
        <v/>
      </c>
      <c r="L66" s="37" t="str">
        <f>IF(AND($N$20="ANUAL",$J$20="MENSUAL"),$N$17/12+K66,IF(AND(N20="SEMESTRAL",J20="MENSUAL"),N17/6+K66,IF(AND(N20="TRIMESTRAL",J20="MENSUAL"),N17/3+K66,IF(AND(N20="MENSUAL",J20="MENSUAL"),N17,""))))</f>
        <v/>
      </c>
      <c r="M66" s="37" t="str">
        <f>IF(AND($N$20="ANUAL",$J$20="MENSUAL"),$N$17/12+L66,IF(AND(N20="SEMESTRAL",J20="MENSUAL"),N17/6+L66,IF(AND(N20="TRIMESTRAL",J20="MENSUAL"),N17/3,IF(AND(N20="MENSUAL",J20="MENSUAL"),N17,""))))</f>
        <v/>
      </c>
      <c r="N66" s="37" t="str">
        <f>IF(AND($N$20="ANUAL",$J$20="MENSUAL"),$N$17/12+M66,IF(AND(N20="SEMESTRAL",J20="MENSUAL"),N17/6+M66,IF(AND(N20="TRIMESTRAL",J20="MENSUAL"),N17/3+M66,IF(AND(N20="MENSUAL",J20="MENSUAL"),N17,""))))</f>
        <v/>
      </c>
      <c r="O66" s="37" t="str">
        <f>IF(AND($N$20="ANUAL",$J$20="MENSUAL"),$N$17/12+N66,IF(AND(N20="SEMESTRAL",J20="MENSUAL"),N17/6+N66,IF(AND(N20="TRIMESTRAL",J20="MENSUAL"),N17/3+N66,IF(AND(N20="MENSUAL",J20="MENSUAL"),N17,""))))</f>
        <v/>
      </c>
      <c r="P66" s="32"/>
    </row>
    <row r="67" spans="2:16" s="33" customFormat="1" x14ac:dyDescent="0.25">
      <c r="B67" s="32"/>
      <c r="C67" s="3"/>
      <c r="D67" s="3"/>
      <c r="E67" s="3"/>
      <c r="F67" s="3"/>
      <c r="G67" s="3"/>
      <c r="H67" s="3"/>
      <c r="I67" s="3"/>
      <c r="J67" s="3"/>
      <c r="K67" s="3"/>
      <c r="L67" s="3"/>
      <c r="M67" s="3"/>
      <c r="N67" s="3"/>
      <c r="O67" s="3"/>
      <c r="P67" s="32"/>
    </row>
    <row r="69" spans="2:16" x14ac:dyDescent="0.2">
      <c r="C69" s="39"/>
      <c r="D69" s="40"/>
      <c r="E69" s="39"/>
      <c r="F69" s="39"/>
      <c r="G69" s="39"/>
      <c r="H69" s="39"/>
      <c r="I69" s="39"/>
      <c r="J69" s="39"/>
      <c r="K69" s="39"/>
      <c r="L69" s="39"/>
      <c r="M69" s="39"/>
      <c r="N69" s="39"/>
      <c r="O69" s="39"/>
    </row>
  </sheetData>
  <sheetProtection algorithmName="SHA-512" hashValue="g4UmEN+0/pMt63MdhRkIx+8V+iVMoGfvKWOfOLpi07xAc/EBBYhWtVaeFdrN1vnbbIZFfusCFzOL75P4fKvzQQ==" saltValue="f/X4AeZOnLq6CrCWXNOVmQ==" spinCount="100000" sheet="1" objects="1" scenarios="1"/>
  <mergeCells count="49">
    <mergeCell ref="P24:P25"/>
    <mergeCell ref="J25:O39"/>
    <mergeCell ref="J40:O40"/>
    <mergeCell ref="J41:O57"/>
    <mergeCell ref="J58:O58"/>
    <mergeCell ref="J20:K21"/>
    <mergeCell ref="L20:M21"/>
    <mergeCell ref="C61:O61"/>
    <mergeCell ref="C23:O23"/>
    <mergeCell ref="C24:I59"/>
    <mergeCell ref="J24:O24"/>
    <mergeCell ref="J59:O59"/>
    <mergeCell ref="N20:O21"/>
    <mergeCell ref="C20:D21"/>
    <mergeCell ref="E20:F21"/>
    <mergeCell ref="G20:I21"/>
    <mergeCell ref="P17:P18"/>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7"/>
  <sheetViews>
    <sheetView zoomScale="85" zoomScaleNormal="85" workbookViewId="0">
      <selection activeCell="E7" sqref="E7:L8"/>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6.140625" style="4" customWidth="1"/>
    <col min="6" max="6" width="15.710937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401</v>
      </c>
      <c r="F12" s="296"/>
      <c r="G12" s="296"/>
      <c r="H12" s="296"/>
      <c r="I12" s="295" t="s">
        <v>350</v>
      </c>
      <c r="J12" s="295"/>
      <c r="K12" s="297" t="s">
        <v>294</v>
      </c>
      <c r="L12" s="297"/>
      <c r="M12" s="297"/>
      <c r="N12" s="297"/>
      <c r="O12" s="297"/>
      <c r="P12" s="27"/>
    </row>
    <row r="13" spans="2:16" s="26" customFormat="1" x14ac:dyDescent="0.25">
      <c r="B13" s="27"/>
      <c r="C13" s="234" t="s">
        <v>15</v>
      </c>
      <c r="D13" s="234"/>
      <c r="E13" s="304" t="s">
        <v>292</v>
      </c>
      <c r="F13" s="304"/>
      <c r="G13" s="304"/>
      <c r="H13" s="304"/>
      <c r="I13" s="304"/>
      <c r="J13" s="304"/>
      <c r="K13" s="304"/>
      <c r="L13" s="304"/>
      <c r="M13" s="304"/>
      <c r="N13" s="304"/>
      <c r="O13" s="304"/>
      <c r="P13" s="27"/>
    </row>
    <row r="14" spans="2:16" s="26" customFormat="1" x14ac:dyDescent="0.25">
      <c r="B14" s="27"/>
      <c r="C14" s="234" t="s">
        <v>352</v>
      </c>
      <c r="D14" s="234"/>
      <c r="E14" s="305" t="s">
        <v>435</v>
      </c>
      <c r="F14" s="304"/>
      <c r="G14" s="304"/>
      <c r="H14" s="304"/>
      <c r="I14" s="304"/>
      <c r="J14" s="304"/>
      <c r="K14" s="304"/>
      <c r="L14" s="304"/>
      <c r="M14" s="304"/>
      <c r="N14" s="304"/>
      <c r="O14" s="304"/>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81</v>
      </c>
      <c r="K17" s="238"/>
      <c r="L17" s="234" t="s">
        <v>357</v>
      </c>
      <c r="M17" s="234"/>
      <c r="N17" s="235">
        <v>0.8</v>
      </c>
      <c r="O17" s="235"/>
      <c r="P17" s="221"/>
    </row>
    <row r="18" spans="2:16" s="26" customFormat="1" ht="15.75" customHeight="1" x14ac:dyDescent="0.25">
      <c r="B18" s="27"/>
      <c r="C18" s="234" t="s">
        <v>358</v>
      </c>
      <c r="D18" s="234"/>
      <c r="E18" s="234" t="s">
        <v>359</v>
      </c>
      <c r="F18" s="234"/>
      <c r="G18" s="242" t="s">
        <v>436</v>
      </c>
      <c r="H18" s="233"/>
      <c r="I18" s="233"/>
      <c r="J18" s="233"/>
      <c r="K18" s="233"/>
      <c r="L18" s="233"/>
      <c r="M18" s="233"/>
      <c r="N18" s="233"/>
      <c r="O18" s="233"/>
      <c r="P18" s="221"/>
    </row>
    <row r="19" spans="2:16" s="26" customFormat="1" ht="15.75" customHeight="1" x14ac:dyDescent="0.25">
      <c r="B19" s="27"/>
      <c r="C19" s="234"/>
      <c r="D19" s="234"/>
      <c r="E19" s="234" t="s">
        <v>361</v>
      </c>
      <c r="F19" s="234"/>
      <c r="G19" s="242" t="s">
        <v>437</v>
      </c>
      <c r="H19" s="233"/>
      <c r="I19" s="233"/>
      <c r="J19" s="233"/>
      <c r="K19" s="233"/>
      <c r="L19" s="233"/>
      <c r="M19" s="233"/>
      <c r="N19" s="233"/>
      <c r="O19" s="233"/>
      <c r="P19" s="28"/>
    </row>
    <row r="20" spans="2:16" s="26" customFormat="1" ht="15.75" customHeight="1" x14ac:dyDescent="0.25">
      <c r="B20" s="27"/>
      <c r="C20" s="234" t="s">
        <v>363</v>
      </c>
      <c r="D20" s="234"/>
      <c r="E20" s="269" t="s">
        <v>438</v>
      </c>
      <c r="F20" s="269"/>
      <c r="G20" s="234" t="s">
        <v>365</v>
      </c>
      <c r="H20" s="234"/>
      <c r="I20" s="234"/>
      <c r="J20" s="233" t="s">
        <v>384</v>
      </c>
      <c r="K20" s="233"/>
      <c r="L20" s="234" t="s">
        <v>367</v>
      </c>
      <c r="M20" s="234"/>
      <c r="N20" s="233" t="s">
        <v>368</v>
      </c>
      <c r="O20" s="233"/>
      <c r="P20" s="28"/>
    </row>
    <row r="21" spans="2:16" s="26" customFormat="1" ht="15.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25.5" customHeight="1" x14ac:dyDescent="0.25">
      <c r="B25" s="27"/>
      <c r="C25" s="217"/>
      <c r="D25" s="217"/>
      <c r="E25" s="217"/>
      <c r="F25" s="217"/>
      <c r="G25" s="217"/>
      <c r="H25" s="217"/>
      <c r="I25" s="218"/>
      <c r="J25" s="267" t="s">
        <v>771</v>
      </c>
      <c r="K25" s="223"/>
      <c r="L25" s="223"/>
      <c r="M25" s="223"/>
      <c r="N25" s="223"/>
      <c r="O25" s="223"/>
      <c r="P25" s="221"/>
    </row>
    <row r="26" spans="2:16" s="26" customFormat="1" ht="25.5" customHeight="1" x14ac:dyDescent="0.25">
      <c r="B26" s="27"/>
      <c r="C26" s="217"/>
      <c r="D26" s="217"/>
      <c r="E26" s="217"/>
      <c r="F26" s="217"/>
      <c r="G26" s="217"/>
      <c r="H26" s="217"/>
      <c r="I26" s="218"/>
      <c r="J26" s="267"/>
      <c r="K26" s="223"/>
      <c r="L26" s="223"/>
      <c r="M26" s="223"/>
      <c r="N26" s="223"/>
      <c r="O26" s="223"/>
      <c r="P26" s="159"/>
    </row>
    <row r="27" spans="2:16" s="26" customFormat="1" ht="49.5" customHeight="1" x14ac:dyDescent="0.25">
      <c r="B27" s="27"/>
      <c r="C27" s="217"/>
      <c r="D27" s="217"/>
      <c r="E27" s="217"/>
      <c r="F27" s="217"/>
      <c r="G27" s="217"/>
      <c r="H27" s="217"/>
      <c r="I27" s="218"/>
      <c r="J27" s="267"/>
      <c r="K27" s="223"/>
      <c r="L27" s="223"/>
      <c r="M27" s="223"/>
      <c r="N27" s="223"/>
      <c r="O27" s="223"/>
      <c r="P27" s="159"/>
    </row>
    <row r="28" spans="2:16" s="26" customFormat="1" ht="176.25" customHeight="1" x14ac:dyDescent="0.25">
      <c r="B28" s="27"/>
      <c r="C28" s="217"/>
      <c r="D28" s="217"/>
      <c r="E28" s="217"/>
      <c r="F28" s="217"/>
      <c r="G28" s="217"/>
      <c r="H28" s="217"/>
      <c r="I28" s="218"/>
      <c r="J28" s="267"/>
      <c r="K28" s="223"/>
      <c r="L28" s="223"/>
      <c r="M28" s="223"/>
      <c r="N28" s="223"/>
      <c r="O28" s="223"/>
      <c r="P28" s="159"/>
    </row>
    <row r="29" spans="2:16" s="26" customFormat="1" ht="15.75" customHeight="1" x14ac:dyDescent="0.25">
      <c r="B29" s="27"/>
      <c r="C29" s="217"/>
      <c r="D29" s="217"/>
      <c r="E29" s="217"/>
      <c r="F29" s="217"/>
      <c r="G29" s="217"/>
      <c r="H29" s="217"/>
      <c r="I29" s="218"/>
      <c r="J29" s="228" t="s">
        <v>372</v>
      </c>
      <c r="K29" s="229"/>
      <c r="L29" s="229"/>
      <c r="M29" s="229"/>
      <c r="N29" s="229"/>
      <c r="O29" s="229"/>
      <c r="P29" s="27"/>
    </row>
    <row r="30" spans="2:16" s="26" customFormat="1" ht="16.5" customHeight="1" x14ac:dyDescent="0.25">
      <c r="B30" s="27"/>
      <c r="C30" s="217"/>
      <c r="D30" s="217"/>
      <c r="E30" s="217"/>
      <c r="F30" s="217"/>
      <c r="G30" s="217"/>
      <c r="H30" s="217"/>
      <c r="I30" s="218"/>
      <c r="J30" s="299" t="s">
        <v>772</v>
      </c>
      <c r="K30" s="300"/>
      <c r="L30" s="300"/>
      <c r="M30" s="300"/>
      <c r="N30" s="300"/>
      <c r="O30" s="300"/>
      <c r="P30" s="27"/>
    </row>
    <row r="31" spans="2:16" s="26" customFormat="1" ht="15.75" customHeight="1" x14ac:dyDescent="0.25">
      <c r="B31" s="27"/>
      <c r="C31" s="217"/>
      <c r="D31" s="217"/>
      <c r="E31" s="217"/>
      <c r="F31" s="217"/>
      <c r="G31" s="217"/>
      <c r="H31" s="217"/>
      <c r="I31" s="218"/>
      <c r="J31" s="301"/>
      <c r="K31" s="302"/>
      <c r="L31" s="302"/>
      <c r="M31" s="302"/>
      <c r="N31" s="302"/>
      <c r="O31" s="302"/>
      <c r="P31" s="27"/>
    </row>
    <row r="32" spans="2:16" s="26" customFormat="1" ht="15.75" customHeight="1" x14ac:dyDescent="0.25">
      <c r="B32" s="27"/>
      <c r="C32" s="217"/>
      <c r="D32" s="217"/>
      <c r="E32" s="217"/>
      <c r="F32" s="217"/>
      <c r="G32" s="217"/>
      <c r="H32" s="217"/>
      <c r="I32" s="218"/>
      <c r="J32" s="301"/>
      <c r="K32" s="302"/>
      <c r="L32" s="302"/>
      <c r="M32" s="302"/>
      <c r="N32" s="302"/>
      <c r="O32" s="302"/>
      <c r="P32" s="27"/>
    </row>
    <row r="33" spans="2:16" s="26" customFormat="1" x14ac:dyDescent="0.25">
      <c r="B33" s="27"/>
      <c r="C33" s="217"/>
      <c r="D33" s="217"/>
      <c r="E33" s="217"/>
      <c r="F33" s="217"/>
      <c r="G33" s="217"/>
      <c r="H33" s="217"/>
      <c r="I33" s="218"/>
      <c r="J33" s="301"/>
      <c r="K33" s="302"/>
      <c r="L33" s="302"/>
      <c r="M33" s="302"/>
      <c r="N33" s="302"/>
      <c r="O33" s="302"/>
      <c r="P33" s="27"/>
    </row>
    <row r="34" spans="2:16" s="26" customFormat="1" ht="15.75" customHeight="1" x14ac:dyDescent="0.25">
      <c r="B34" s="27"/>
      <c r="C34" s="217"/>
      <c r="D34" s="217"/>
      <c r="E34" s="217"/>
      <c r="F34" s="217"/>
      <c r="G34" s="217"/>
      <c r="H34" s="217"/>
      <c r="I34" s="218"/>
      <c r="J34" s="301"/>
      <c r="K34" s="302"/>
      <c r="L34" s="302"/>
      <c r="M34" s="302"/>
      <c r="N34" s="302"/>
      <c r="O34" s="302"/>
      <c r="P34" s="27"/>
    </row>
    <row r="35" spans="2:16" s="26" customFormat="1" ht="114" customHeight="1" x14ac:dyDescent="0.25">
      <c r="B35" s="27"/>
      <c r="C35" s="217"/>
      <c r="D35" s="217"/>
      <c r="E35" s="217"/>
      <c r="F35" s="217"/>
      <c r="G35" s="217"/>
      <c r="H35" s="217"/>
      <c r="I35" s="218"/>
      <c r="J35" s="301"/>
      <c r="K35" s="302"/>
      <c r="L35" s="302"/>
      <c r="M35" s="302"/>
      <c r="N35" s="302"/>
      <c r="O35" s="302"/>
      <c r="P35" s="27"/>
    </row>
    <row r="36" spans="2:16" s="26" customFormat="1" ht="15.75" customHeight="1" x14ac:dyDescent="0.25">
      <c r="B36" s="27"/>
      <c r="C36" s="217"/>
      <c r="D36" s="217"/>
      <c r="E36" s="217"/>
      <c r="F36" s="217"/>
      <c r="G36" s="217"/>
      <c r="H36" s="217"/>
      <c r="I36" s="218"/>
      <c r="J36" s="228" t="s">
        <v>374</v>
      </c>
      <c r="K36" s="229"/>
      <c r="L36" s="229"/>
      <c r="M36" s="229"/>
      <c r="N36" s="229"/>
      <c r="O36" s="229"/>
      <c r="P36" s="27"/>
    </row>
    <row r="37" spans="2:16" s="26" customFormat="1" ht="16.5" customHeight="1" x14ac:dyDescent="0.25">
      <c r="B37" s="27"/>
      <c r="C37" s="217"/>
      <c r="D37" s="217"/>
      <c r="E37" s="217"/>
      <c r="F37" s="217"/>
      <c r="G37" s="217"/>
      <c r="H37" s="217"/>
      <c r="I37" s="218"/>
      <c r="J37" s="232" t="s">
        <v>439</v>
      </c>
      <c r="K37" s="223"/>
      <c r="L37" s="223"/>
      <c r="M37" s="223"/>
      <c r="N37" s="223"/>
      <c r="O37" s="223"/>
      <c r="P37" s="27"/>
    </row>
    <row r="38" spans="2:16" s="26" customFormat="1" ht="16.5" customHeight="1" x14ac:dyDescent="0.25">
      <c r="B38" s="28"/>
      <c r="C38" s="31"/>
      <c r="D38" s="31"/>
      <c r="E38" s="31"/>
      <c r="F38" s="31"/>
      <c r="G38" s="31"/>
      <c r="H38" s="31"/>
      <c r="I38" s="31"/>
      <c r="J38" s="31"/>
      <c r="K38" s="31"/>
      <c r="L38" s="31"/>
      <c r="M38" s="31"/>
      <c r="N38" s="31"/>
      <c r="O38" s="31"/>
      <c r="P38" s="28"/>
    </row>
    <row r="39" spans="2:16" s="33" customFormat="1" ht="15" customHeight="1" x14ac:dyDescent="0.25">
      <c r="B39" s="32"/>
      <c r="C39" s="212" t="s">
        <v>375</v>
      </c>
      <c r="D39" s="213"/>
      <c r="E39" s="213"/>
      <c r="F39" s="213"/>
      <c r="G39" s="213"/>
      <c r="H39" s="213"/>
      <c r="I39" s="213"/>
      <c r="J39" s="213"/>
      <c r="K39" s="213"/>
      <c r="L39" s="213"/>
      <c r="M39" s="213"/>
      <c r="N39" s="213"/>
      <c r="O39" s="214"/>
      <c r="P39" s="32"/>
    </row>
    <row r="40" spans="2:16" s="33" customFormat="1" x14ac:dyDescent="0.25">
      <c r="B40" s="32"/>
      <c r="C40" s="158" t="s">
        <v>9</v>
      </c>
      <c r="D40" s="160" t="str">
        <f>IF(J20="MENSUAL","ENERO",IF(J20="TRIMESTRAL","MARZO",IF(J20="SEMESTRAL","JUNIO",IF(J20="ANUAL",2017,""))))</f>
        <v>MARZO</v>
      </c>
      <c r="E40" s="160" t="str">
        <f>IF(J20="MENSUAL","FEBRERO",IF(J20="TRIMESTRAL","JUNIO",IF(J20="SEMESTRAL","DICIEMBRE","")))</f>
        <v>JUNIO</v>
      </c>
      <c r="F40" s="160" t="str">
        <f>IF(J20="MENSUAL","MARZO",IF(J20="TRIMESTRAL","SEPTIEMBRE",""))</f>
        <v>SEPTIEMBRE</v>
      </c>
      <c r="G40" s="160" t="str">
        <f>IF(J20="MENSUAL","ABRIL",IF(J20="TRIMESTRAL","DICIEMBRE",""))</f>
        <v>DICIEMBRE</v>
      </c>
      <c r="H40" s="160" t="str">
        <f>IF(J20="MENSUAL","MAYO","")</f>
        <v/>
      </c>
      <c r="I40" s="160" t="str">
        <f>IF(J20="MENSUAL","JUNIO","")</f>
        <v/>
      </c>
      <c r="J40" s="160" t="str">
        <f>IF(J20="MENSUAL","JULIO","")</f>
        <v/>
      </c>
      <c r="K40" s="160" t="str">
        <f>IF(J20="MENSUAL","AGOSTO","")</f>
        <v/>
      </c>
      <c r="L40" s="160" t="str">
        <f>IF(J20="MENSUAL","SEPTIEMBRE","")</f>
        <v/>
      </c>
      <c r="M40" s="160" t="str">
        <f>IF(J20="MENSUAL","OCTUBRE","")</f>
        <v/>
      </c>
      <c r="N40" s="160" t="str">
        <f>IF(J20="MENSUAL","NOVIEMBRE","")</f>
        <v/>
      </c>
      <c r="O40" s="160" t="str">
        <f>IF(J20="MENSUAL","DICIEMBRE","")</f>
        <v/>
      </c>
      <c r="P40" s="32"/>
    </row>
    <row r="41" spans="2:16" s="33" customFormat="1" ht="63" customHeight="1" x14ac:dyDescent="0.25">
      <c r="B41" s="32"/>
      <c r="C41" s="157" t="str">
        <f>G18</f>
        <v>No. de actividades desarrolladas de los contratos suscritos en el tiempo planeado</v>
      </c>
      <c r="D41" s="161">
        <v>0</v>
      </c>
      <c r="E41" s="34">
        <v>13</v>
      </c>
      <c r="F41" s="34">
        <v>24</v>
      </c>
      <c r="G41" s="34"/>
      <c r="H41" s="34"/>
      <c r="I41" s="34"/>
      <c r="J41" s="34"/>
      <c r="K41" s="34"/>
      <c r="L41" s="34"/>
      <c r="M41" s="34"/>
      <c r="N41" s="34"/>
      <c r="O41" s="34"/>
      <c r="P41" s="32"/>
    </row>
    <row r="42" spans="2:16" s="33" customFormat="1" ht="51.75" customHeight="1" x14ac:dyDescent="0.25">
      <c r="B42" s="32"/>
      <c r="C42" s="157" t="str">
        <f>G19</f>
        <v>No. total de actividades planificadas de los contratos suscritos*100</v>
      </c>
      <c r="D42" s="161">
        <v>0</v>
      </c>
      <c r="E42" s="86">
        <v>43</v>
      </c>
      <c r="F42" s="34">
        <v>43</v>
      </c>
      <c r="G42" s="34"/>
      <c r="H42" s="34"/>
      <c r="I42" s="34"/>
      <c r="J42" s="34"/>
      <c r="K42" s="34"/>
      <c r="L42" s="34"/>
      <c r="M42" s="34"/>
      <c r="N42" s="34"/>
      <c r="O42" s="34"/>
      <c r="P42" s="35"/>
    </row>
    <row r="43" spans="2:16" s="33" customFormat="1" x14ac:dyDescent="0.25">
      <c r="B43" s="32"/>
      <c r="C43" s="36" t="s">
        <v>376</v>
      </c>
      <c r="D43" s="37" t="str">
        <f t="shared" ref="D43:O43" si="0">IFERROR(IF($E$17=1,D41/D42,IF($E$17=2,D41,"")),"")</f>
        <v/>
      </c>
      <c r="E43" s="37">
        <f t="shared" si="0"/>
        <v>0.30232558139534882</v>
      </c>
      <c r="F43" s="37">
        <f t="shared" si="0"/>
        <v>0.55813953488372092</v>
      </c>
      <c r="G43" s="37" t="str">
        <f t="shared" si="0"/>
        <v/>
      </c>
      <c r="H43" s="37" t="str">
        <f t="shared" si="0"/>
        <v/>
      </c>
      <c r="I43" s="37" t="str">
        <f t="shared" si="0"/>
        <v/>
      </c>
      <c r="J43" s="37" t="str">
        <f t="shared" si="0"/>
        <v/>
      </c>
      <c r="K43" s="37" t="str">
        <f t="shared" si="0"/>
        <v/>
      </c>
      <c r="L43" s="37" t="str">
        <f t="shared" si="0"/>
        <v/>
      </c>
      <c r="M43" s="37" t="str">
        <f t="shared" si="0"/>
        <v/>
      </c>
      <c r="N43" s="37" t="str">
        <f t="shared" si="0"/>
        <v/>
      </c>
      <c r="O43" s="37" t="str">
        <f t="shared" si="0"/>
        <v/>
      </c>
      <c r="P43" s="32"/>
    </row>
    <row r="44" spans="2:16" s="33" customFormat="1" x14ac:dyDescent="0.25">
      <c r="B44" s="32"/>
      <c r="C44" s="38" t="s">
        <v>377</v>
      </c>
      <c r="D44"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0.2</v>
      </c>
      <c r="E44" s="37">
        <f>IF(AND(N20="ANUAL",J20="MENSUAL"),N17/12+D44,IF(AND(N20="ANUAL",J20="TRIMESTRAL"),N17/4+D44,IF(AND(N20="ANUAL",J20="SEMESTRAL"),N17/2+D44,IF(AND(N20="SEMESTRAL",J20="MENSUAL"),N17/6+D44,IF(AND(N20="SEMESTRAL",J20="TRIMESTRAL"),N17/2+D44,IF(AND(N20="SEMESTRAL",J20="SEMESTRAL"),N17,IF(AND(N20="TRIMESTRAL",J20="MENSUAL"),N17/3+D44,IF(AND(N20="TRIMESTRAL",J20="TRIMESTRAL"),N17,IF(AND(N20="MENSUAL",J20="MENSUAL"),N17,"")))))))))</f>
        <v>0.4</v>
      </c>
      <c r="F44" s="37">
        <f>IF(AND(N20="ANUAL",J20="MENSUAL"),N17/12+E44,IF(AND(N20="ANUAL",J20="TRIMESTRAL"),N17/4+E44,IF(AND(N20="SEMESTRAL",J20="MENSUAL"),N17/6+E44,IF(AND(N20="SEMESTRAL",J20="TRIMESTRAL"),N17/2,IF(AND(N20="TRIMESTRAL",J20="MENSUAL"),N17/3+E44,IF(AND(N20="TRIMESTRAL",J20="TRIMESTRAL"),N17,IF(AND(N20="MENSUAL",J20="MENSUAL"),N17,"")))))))</f>
        <v>0.60000000000000009</v>
      </c>
      <c r="G44" s="37">
        <f>IF(AND(N20="ANUAL",J20="MENSUAL"),N17/12+F44,IF(AND(N20="ANUAL",J20="TRIMESTRAL"),N17/4+F44,IF(AND(N20="SEMESTRAL",J20="MENSUAL"),N17/6+F44,IF(AND(N20="SEMESTRAL",J20="TRIMESTRAL"),N17/2+F44,IF(AND(N20="TRIMESTRAL",J20="MENSUAL"),N17/3,IF(AND(N20="TRIMESTRAL",J20="TRIMESTRAL"),N17,IF(AND(N20="MENSUAL",J20="MENSUAL"),N17,"")))))))</f>
        <v>0.8</v>
      </c>
      <c r="H44" s="37" t="str">
        <f>IF(AND($N$20="ANUAL",$J$20="MENSUAL"),$N$17/12+G44,IF(AND(N20="SEMESTRAL",J20="MENSUAL"),N17/6+G44,IF(AND(N20="TRIMESTRAL",J20="MENSUAL"),N17/3+G44,IF(AND(N20="MENSUAL",J20="MENSUAL"),N17,""))))</f>
        <v/>
      </c>
      <c r="I44" s="37" t="str">
        <f>IF(AND($N$20="ANUAL",$J$20="MENSUAL"),$N$17/12+H44,IF(AND(N20="SEMESTRAL",J20="MENSUAL"),N17/6+H44,IF(AND(N20="TRIMESTRAL",J20="MENSUAL"),N17/3+H44,IF(AND(N20="MENSUAL",J20="MENSUAL"),N17,""))))</f>
        <v/>
      </c>
      <c r="J44" s="37" t="str">
        <f>IF(AND($N$20="ANUAL",$J$20="MENSUAL"),$N$17/12+I44,IF(AND(N20="SEMESTRAL",J20="MENSUAL"),N17/6,IF(AND(N20="TRIMESTRAL",J20="MENSUAL"),N17/3,IF(AND(N20="MENSUAL",J20="MENSUAL"),N17,""))))</f>
        <v/>
      </c>
      <c r="K44" s="37" t="str">
        <f>IF(AND($N$20="ANUAL",$J$20="MENSUAL"),$N$17/12+J44,IF(AND(N20="SEMESTRAL",J20="MENSUAL"),N17/6+J44,IF(AND(N20="TRIMESTRAL",J20="MENSUAL"),N17/3+J44,IF(AND(N20="MENSUAL",J20="MENSUAL"),N17,""))))</f>
        <v/>
      </c>
      <c r="L44" s="37" t="str">
        <f>IF(AND($N$20="ANUAL",$J$20="MENSUAL"),$N$17/12+K44,IF(AND(N20="SEMESTRAL",J20="MENSUAL"),N17/6+K44,IF(AND(N20="TRIMESTRAL",J20="MENSUAL"),N17/3+K44,IF(AND(N20="MENSUAL",J20="MENSUAL"),N17,""))))</f>
        <v/>
      </c>
      <c r="M44" s="37" t="str">
        <f>IF(AND($N$20="ANUAL",$J$20="MENSUAL"),$N$17/12+L44,IF(AND(N20="SEMESTRAL",J20="MENSUAL"),N17/6+L44,IF(AND(N20="TRIMESTRAL",J20="MENSUAL"),N17/3,IF(AND(N20="MENSUAL",J20="MENSUAL"),N17,""))))</f>
        <v/>
      </c>
      <c r="N44" s="37" t="str">
        <f>IF(AND($N$20="ANUAL",$J$20="MENSUAL"),$N$17/12+M44,IF(AND(N20="SEMESTRAL",J20="MENSUAL"),N17/6+M44,IF(AND(N20="TRIMESTRAL",J20="MENSUAL"),N17/3+M44,IF(AND(N20="MENSUAL",J20="MENSUAL"),N17,""))))</f>
        <v/>
      </c>
      <c r="O44" s="37" t="str">
        <f>IF(AND($N$20="ANUAL",$J$20="MENSUAL"),$N$17/12+N44,IF(AND(N20="SEMESTRAL",J20="MENSUAL"),N17/6+N44,IF(AND(N20="TRIMESTRAL",J20="MENSUAL"),N17/3+N44,IF(AND(N20="MENSUAL",J20="MENSUAL"),N17,""))))</f>
        <v/>
      </c>
      <c r="P44" s="32"/>
    </row>
    <row r="45" spans="2:16" s="33" customFormat="1" x14ac:dyDescent="0.25">
      <c r="B45" s="32"/>
      <c r="C45" s="3"/>
      <c r="D45" s="3"/>
      <c r="E45" s="3"/>
      <c r="F45" s="3"/>
      <c r="G45" s="3"/>
      <c r="H45" s="3"/>
      <c r="I45" s="3"/>
      <c r="J45" s="3"/>
      <c r="K45" s="3"/>
      <c r="L45" s="3"/>
      <c r="M45" s="3"/>
      <c r="N45" s="3"/>
      <c r="O45" s="3"/>
      <c r="P45" s="32"/>
    </row>
    <row r="47" spans="2:16" x14ac:dyDescent="0.2">
      <c r="C47" s="39"/>
      <c r="D47" s="40"/>
      <c r="E47" s="39"/>
      <c r="F47" s="39"/>
      <c r="G47" s="39"/>
      <c r="H47" s="39"/>
      <c r="I47" s="39"/>
      <c r="J47" s="39"/>
      <c r="K47" s="39"/>
      <c r="L47" s="39"/>
      <c r="M47" s="39"/>
      <c r="N47" s="39"/>
      <c r="O47" s="39"/>
    </row>
  </sheetData>
  <sheetProtection algorithmName="SHA-512" hashValue="2rJLvGMAnYVJ68xX37ypHzrwtKISUgbmuESpDJ4lEw8NZ2Y5YzZFeWznrEFsjOrMoYUxiQFApXmdG6r46NQyHw==" saltValue="FClPmJeeSAKeCpUiMWG8dA=="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9:O39"/>
    <mergeCell ref="C23:O23"/>
    <mergeCell ref="C24:I37"/>
    <mergeCell ref="J24:O24"/>
    <mergeCell ref="J37:O37"/>
    <mergeCell ref="N20:O21"/>
    <mergeCell ref="C20:D21"/>
    <mergeCell ref="E20:F21"/>
    <mergeCell ref="G20:I21"/>
    <mergeCell ref="P24:P25"/>
    <mergeCell ref="J25:O28"/>
    <mergeCell ref="J29:O29"/>
    <mergeCell ref="J30:O35"/>
    <mergeCell ref="J36:O36"/>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6"/>
  <sheetViews>
    <sheetView topLeftCell="A22" zoomScale="85" zoomScaleNormal="85" workbookViewId="0">
      <selection activeCell="P30" sqref="P30"/>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6.140625" style="4" customWidth="1"/>
    <col min="6" max="6" width="15.710937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401</v>
      </c>
      <c r="F12" s="246"/>
      <c r="G12" s="246"/>
      <c r="H12" s="246"/>
      <c r="I12" s="245" t="s">
        <v>350</v>
      </c>
      <c r="J12" s="245"/>
      <c r="K12" s="247" t="s">
        <v>298</v>
      </c>
      <c r="L12" s="247"/>
      <c r="M12" s="247"/>
      <c r="N12" s="247"/>
      <c r="O12" s="247"/>
      <c r="P12" s="27"/>
    </row>
    <row r="13" spans="2:16" s="26" customFormat="1" x14ac:dyDescent="0.25">
      <c r="B13" s="27"/>
      <c r="C13" s="234" t="s">
        <v>15</v>
      </c>
      <c r="D13" s="234"/>
      <c r="E13" s="304" t="s">
        <v>292</v>
      </c>
      <c r="F13" s="304"/>
      <c r="G13" s="304"/>
      <c r="H13" s="304"/>
      <c r="I13" s="304"/>
      <c r="J13" s="304"/>
      <c r="K13" s="304"/>
      <c r="L13" s="304"/>
      <c r="M13" s="304"/>
      <c r="N13" s="304"/>
      <c r="O13" s="304"/>
      <c r="P13" s="27"/>
    </row>
    <row r="14" spans="2:16" s="26" customFormat="1" x14ac:dyDescent="0.25">
      <c r="B14" s="27"/>
      <c r="C14" s="234" t="s">
        <v>352</v>
      </c>
      <c r="D14" s="234"/>
      <c r="E14" s="305" t="s">
        <v>435</v>
      </c>
      <c r="F14" s="304"/>
      <c r="G14" s="304"/>
      <c r="H14" s="304"/>
      <c r="I14" s="304"/>
      <c r="J14" s="304"/>
      <c r="K14" s="304"/>
      <c r="L14" s="304"/>
      <c r="M14" s="304"/>
      <c r="N14" s="304"/>
      <c r="O14" s="304"/>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81</v>
      </c>
      <c r="K17" s="238"/>
      <c r="L17" s="234" t="s">
        <v>357</v>
      </c>
      <c r="M17" s="234"/>
      <c r="N17" s="235">
        <v>1</v>
      </c>
      <c r="O17" s="235"/>
      <c r="P17" s="221"/>
    </row>
    <row r="18" spans="2:16" s="26" customFormat="1" ht="15.75" customHeight="1" x14ac:dyDescent="0.25">
      <c r="B18" s="27"/>
      <c r="C18" s="234" t="s">
        <v>358</v>
      </c>
      <c r="D18" s="234"/>
      <c r="E18" s="234" t="s">
        <v>359</v>
      </c>
      <c r="F18" s="234"/>
      <c r="G18" s="242" t="s">
        <v>440</v>
      </c>
      <c r="H18" s="233"/>
      <c r="I18" s="233"/>
      <c r="J18" s="233"/>
      <c r="K18" s="233"/>
      <c r="L18" s="233"/>
      <c r="M18" s="233"/>
      <c r="N18" s="233"/>
      <c r="O18" s="233"/>
      <c r="P18" s="221"/>
    </row>
    <row r="19" spans="2:16" s="26" customFormat="1" ht="15.75" customHeight="1" x14ac:dyDescent="0.25">
      <c r="B19" s="27"/>
      <c r="C19" s="234"/>
      <c r="D19" s="234"/>
      <c r="E19" s="234" t="s">
        <v>361</v>
      </c>
      <c r="F19" s="234"/>
      <c r="G19" s="242" t="s">
        <v>441</v>
      </c>
      <c r="H19" s="233"/>
      <c r="I19" s="233"/>
      <c r="J19" s="233"/>
      <c r="K19" s="233"/>
      <c r="L19" s="233"/>
      <c r="M19" s="233"/>
      <c r="N19" s="233"/>
      <c r="O19" s="233"/>
      <c r="P19" s="28"/>
    </row>
    <row r="20" spans="2:16" s="26" customFormat="1" ht="15.75" customHeight="1" x14ac:dyDescent="0.25">
      <c r="B20" s="27"/>
      <c r="C20" s="234" t="s">
        <v>363</v>
      </c>
      <c r="D20" s="234"/>
      <c r="E20" s="269" t="s">
        <v>438</v>
      </c>
      <c r="F20" s="269"/>
      <c r="G20" s="234" t="s">
        <v>365</v>
      </c>
      <c r="H20" s="234"/>
      <c r="I20" s="234"/>
      <c r="J20" s="233" t="s">
        <v>384</v>
      </c>
      <c r="K20" s="233"/>
      <c r="L20" s="234" t="s">
        <v>367</v>
      </c>
      <c r="M20" s="234"/>
      <c r="N20" s="233" t="s">
        <v>368</v>
      </c>
      <c r="O20" s="233"/>
      <c r="P20" s="28"/>
    </row>
    <row r="21" spans="2:16" s="26" customFormat="1" ht="15.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25.5" customHeight="1" x14ac:dyDescent="0.25">
      <c r="B25" s="27"/>
      <c r="C25" s="217"/>
      <c r="D25" s="217"/>
      <c r="E25" s="217"/>
      <c r="F25" s="217"/>
      <c r="G25" s="217"/>
      <c r="H25" s="217"/>
      <c r="I25" s="218"/>
      <c r="J25" s="267" t="s">
        <v>773</v>
      </c>
      <c r="K25" s="223"/>
      <c r="L25" s="223"/>
      <c r="M25" s="223"/>
      <c r="N25" s="223"/>
      <c r="O25" s="223"/>
      <c r="P25" s="221"/>
    </row>
    <row r="26" spans="2:16" s="26" customFormat="1" ht="25.5" customHeight="1" x14ac:dyDescent="0.25">
      <c r="B26" s="27"/>
      <c r="C26" s="217"/>
      <c r="D26" s="217"/>
      <c r="E26" s="217"/>
      <c r="F26" s="217"/>
      <c r="G26" s="217"/>
      <c r="H26" s="217"/>
      <c r="I26" s="218"/>
      <c r="J26" s="267"/>
      <c r="K26" s="223"/>
      <c r="L26" s="223"/>
      <c r="M26" s="223"/>
      <c r="N26" s="223"/>
      <c r="O26" s="223"/>
      <c r="P26" s="159"/>
    </row>
    <row r="27" spans="2:16" s="26" customFormat="1" ht="25.5" customHeight="1" x14ac:dyDescent="0.25">
      <c r="B27" s="27"/>
      <c r="C27" s="217"/>
      <c r="D27" s="217"/>
      <c r="E27" s="217"/>
      <c r="F27" s="217"/>
      <c r="G27" s="217"/>
      <c r="H27" s="217"/>
      <c r="I27" s="218"/>
      <c r="J27" s="267"/>
      <c r="K27" s="223"/>
      <c r="L27" s="223"/>
      <c r="M27" s="223"/>
      <c r="N27" s="223"/>
      <c r="O27" s="223"/>
      <c r="P27" s="159"/>
    </row>
    <row r="28" spans="2:16" s="26" customFormat="1" ht="78.75" customHeight="1" x14ac:dyDescent="0.25">
      <c r="B28" s="27"/>
      <c r="C28" s="217"/>
      <c r="D28" s="217"/>
      <c r="E28" s="217"/>
      <c r="F28" s="217"/>
      <c r="G28" s="217"/>
      <c r="H28" s="217"/>
      <c r="I28" s="218"/>
      <c r="J28" s="267"/>
      <c r="K28" s="223"/>
      <c r="L28" s="223"/>
      <c r="M28" s="223"/>
      <c r="N28" s="223"/>
      <c r="O28" s="223"/>
      <c r="P28" s="159"/>
    </row>
    <row r="29" spans="2:16" s="26" customFormat="1" ht="11.25" customHeight="1" x14ac:dyDescent="0.25">
      <c r="B29" s="27"/>
      <c r="C29" s="217"/>
      <c r="D29" s="217"/>
      <c r="E29" s="217"/>
      <c r="F29" s="217"/>
      <c r="G29" s="217"/>
      <c r="H29" s="217"/>
      <c r="I29" s="218"/>
      <c r="J29" s="267"/>
      <c r="K29" s="223"/>
      <c r="L29" s="223"/>
      <c r="M29" s="223"/>
      <c r="N29" s="223"/>
      <c r="O29" s="223"/>
      <c r="P29" s="159"/>
    </row>
    <row r="30" spans="2:16" s="26" customFormat="1" ht="15.75" customHeight="1" x14ac:dyDescent="0.25">
      <c r="B30" s="27"/>
      <c r="C30" s="217"/>
      <c r="D30" s="217"/>
      <c r="E30" s="217"/>
      <c r="F30" s="217"/>
      <c r="G30" s="217"/>
      <c r="H30" s="217"/>
      <c r="I30" s="218"/>
      <c r="J30" s="228" t="s">
        <v>372</v>
      </c>
      <c r="K30" s="229"/>
      <c r="L30" s="229"/>
      <c r="M30" s="229"/>
      <c r="N30" s="229"/>
      <c r="O30" s="229"/>
      <c r="P30" s="27"/>
    </row>
    <row r="31" spans="2:16" s="26" customFormat="1" ht="16.5" customHeight="1" x14ac:dyDescent="0.25">
      <c r="B31" s="27"/>
      <c r="C31" s="217"/>
      <c r="D31" s="217"/>
      <c r="E31" s="217"/>
      <c r="F31" s="217"/>
      <c r="G31" s="217"/>
      <c r="H31" s="217"/>
      <c r="I31" s="218"/>
      <c r="J31" s="299" t="s">
        <v>774</v>
      </c>
      <c r="K31" s="300"/>
      <c r="L31" s="300"/>
      <c r="M31" s="300"/>
      <c r="N31" s="300"/>
      <c r="O31" s="300"/>
      <c r="P31" s="27"/>
    </row>
    <row r="32" spans="2:16" s="26" customFormat="1" ht="15.75" customHeight="1" x14ac:dyDescent="0.25">
      <c r="B32" s="27"/>
      <c r="C32" s="217"/>
      <c r="D32" s="217"/>
      <c r="E32" s="217"/>
      <c r="F32" s="217"/>
      <c r="G32" s="217"/>
      <c r="H32" s="217"/>
      <c r="I32" s="218"/>
      <c r="J32" s="301"/>
      <c r="K32" s="302"/>
      <c r="L32" s="302"/>
      <c r="M32" s="302"/>
      <c r="N32" s="302"/>
      <c r="O32" s="302"/>
      <c r="P32" s="27"/>
    </row>
    <row r="33" spans="2:16" s="26" customFormat="1" ht="15.75" customHeight="1" x14ac:dyDescent="0.25">
      <c r="B33" s="27"/>
      <c r="C33" s="217"/>
      <c r="D33" s="217"/>
      <c r="E33" s="217"/>
      <c r="F33" s="217"/>
      <c r="G33" s="217"/>
      <c r="H33" s="217"/>
      <c r="I33" s="218"/>
      <c r="J33" s="301"/>
      <c r="K33" s="302"/>
      <c r="L33" s="302"/>
      <c r="M33" s="302"/>
      <c r="N33" s="302"/>
      <c r="O33" s="302"/>
      <c r="P33" s="27"/>
    </row>
    <row r="34" spans="2:16" s="26" customFormat="1" ht="139.5" customHeight="1" x14ac:dyDescent="0.25">
      <c r="B34" s="27"/>
      <c r="C34" s="217"/>
      <c r="D34" s="217"/>
      <c r="E34" s="217"/>
      <c r="F34" s="217"/>
      <c r="G34" s="217"/>
      <c r="H34" s="217"/>
      <c r="I34" s="218"/>
      <c r="J34" s="301"/>
      <c r="K34" s="302"/>
      <c r="L34" s="302"/>
      <c r="M34" s="302"/>
      <c r="N34" s="302"/>
      <c r="O34" s="302"/>
      <c r="P34" s="27"/>
    </row>
    <row r="35" spans="2:16" s="26" customFormat="1" ht="15.75" customHeight="1" x14ac:dyDescent="0.25">
      <c r="B35" s="27"/>
      <c r="C35" s="217"/>
      <c r="D35" s="217"/>
      <c r="E35" s="217"/>
      <c r="F35" s="217"/>
      <c r="G35" s="217"/>
      <c r="H35" s="217"/>
      <c r="I35" s="218"/>
      <c r="J35" s="228" t="s">
        <v>374</v>
      </c>
      <c r="K35" s="229"/>
      <c r="L35" s="229"/>
      <c r="M35" s="229"/>
      <c r="N35" s="229"/>
      <c r="O35" s="229"/>
      <c r="P35" s="27"/>
    </row>
    <row r="36" spans="2:16" s="26" customFormat="1" ht="16.5" customHeight="1" x14ac:dyDescent="0.25">
      <c r="B36" s="27"/>
      <c r="C36" s="217"/>
      <c r="D36" s="217"/>
      <c r="E36" s="217"/>
      <c r="F36" s="217"/>
      <c r="G36" s="217"/>
      <c r="H36" s="217"/>
      <c r="I36" s="218"/>
      <c r="J36" s="232" t="s">
        <v>439</v>
      </c>
      <c r="K36" s="223"/>
      <c r="L36" s="223"/>
      <c r="M36" s="223"/>
      <c r="N36" s="223"/>
      <c r="O36" s="223"/>
      <c r="P36" s="27"/>
    </row>
    <row r="37" spans="2:16" s="26" customFormat="1" ht="16.5" customHeight="1" x14ac:dyDescent="0.25">
      <c r="B37" s="28"/>
      <c r="C37" s="31"/>
      <c r="D37" s="31"/>
      <c r="E37" s="31"/>
      <c r="F37" s="31"/>
      <c r="G37" s="31"/>
      <c r="H37" s="31"/>
      <c r="I37" s="31"/>
      <c r="J37" s="31"/>
      <c r="K37" s="31"/>
      <c r="L37" s="31"/>
      <c r="M37" s="31"/>
      <c r="N37" s="31"/>
      <c r="O37" s="31"/>
      <c r="P37" s="28"/>
    </row>
    <row r="38" spans="2:16" s="33" customFormat="1" ht="15" customHeight="1" x14ac:dyDescent="0.25">
      <c r="B38" s="32"/>
      <c r="C38" s="212" t="s">
        <v>375</v>
      </c>
      <c r="D38" s="213"/>
      <c r="E38" s="213"/>
      <c r="F38" s="213"/>
      <c r="G38" s="213"/>
      <c r="H38" s="213"/>
      <c r="I38" s="213"/>
      <c r="J38" s="213"/>
      <c r="K38" s="213"/>
      <c r="L38" s="213"/>
      <c r="M38" s="213"/>
      <c r="N38" s="213"/>
      <c r="O38" s="214"/>
      <c r="P38" s="32"/>
    </row>
    <row r="39" spans="2:16" s="33" customFormat="1" x14ac:dyDescent="0.25">
      <c r="B39" s="32"/>
      <c r="C39" s="158" t="s">
        <v>9</v>
      </c>
      <c r="D39" s="160" t="str">
        <f>IF(J20="MENSUAL","ENERO",IF(J20="TRIMESTRAL","MARZO",IF(J20="SEMESTRAL","JUNIO",IF(J20="ANUAL",2017,""))))</f>
        <v>MARZO</v>
      </c>
      <c r="E39" s="160" t="str">
        <f>IF(J20="MENSUAL","FEBRERO",IF(J20="TRIMESTRAL","JUNIO",IF(J20="SEMESTRAL","DICIEMBRE","")))</f>
        <v>JUNIO</v>
      </c>
      <c r="F39" s="160" t="str">
        <f>IF(J20="MENSUAL","MARZO",IF(J20="TRIMESTRAL","SEPTIEMBRE",""))</f>
        <v>SEPTIEMBRE</v>
      </c>
      <c r="G39" s="160" t="str">
        <f>IF(J20="MENSUAL","ABRIL",IF(J20="TRIMESTRAL","DICIEMBRE",""))</f>
        <v>DICIEMBRE</v>
      </c>
      <c r="H39" s="160" t="str">
        <f>IF(J20="MENSUAL","MAYO","")</f>
        <v/>
      </c>
      <c r="I39" s="160" t="str">
        <f>IF(J20="MENSUAL","JUNIO","")</f>
        <v/>
      </c>
      <c r="J39" s="160" t="str">
        <f>IF(J20="MENSUAL","JULIO","")</f>
        <v/>
      </c>
      <c r="K39" s="160" t="str">
        <f>IF(J20="MENSUAL","AGOSTO","")</f>
        <v/>
      </c>
      <c r="L39" s="160" t="str">
        <f>IF(J20="MENSUAL","SEPTIEMBRE","")</f>
        <v/>
      </c>
      <c r="M39" s="160" t="str">
        <f>IF(J20="MENSUAL","OCTUBRE","")</f>
        <v/>
      </c>
      <c r="N39" s="160" t="str">
        <f>IF(J20="MENSUAL","NOVIEMBRE","")</f>
        <v/>
      </c>
      <c r="O39" s="160" t="str">
        <f>IF(J20="MENSUAL","DICIEMBRE","")</f>
        <v/>
      </c>
      <c r="P39" s="32"/>
    </row>
    <row r="40" spans="2:16" s="33" customFormat="1" ht="60" x14ac:dyDescent="0.25">
      <c r="B40" s="32"/>
      <c r="C40" s="157" t="str">
        <f>G18</f>
        <v>No. de alianzas estratégicas mediante convenios empresariales</v>
      </c>
      <c r="D40" s="161">
        <v>0</v>
      </c>
      <c r="E40" s="34">
        <v>2</v>
      </c>
      <c r="F40" s="34">
        <v>2</v>
      </c>
      <c r="G40" s="34"/>
      <c r="H40" s="34"/>
      <c r="I40" s="34"/>
      <c r="J40" s="34"/>
      <c r="K40" s="34"/>
      <c r="L40" s="34"/>
      <c r="M40" s="34"/>
      <c r="N40" s="34"/>
      <c r="O40" s="34"/>
      <c r="P40" s="32"/>
    </row>
    <row r="41" spans="2:16" s="33" customFormat="1" ht="60" x14ac:dyDescent="0.25">
      <c r="B41" s="32"/>
      <c r="C41" s="157" t="str">
        <f>G19</f>
        <v>No. de alianzas estratégicas proyectadas por año*100</v>
      </c>
      <c r="D41" s="161">
        <v>1</v>
      </c>
      <c r="E41" s="34">
        <v>1</v>
      </c>
      <c r="F41" s="34">
        <v>1</v>
      </c>
      <c r="G41" s="34"/>
      <c r="H41" s="34"/>
      <c r="I41" s="34"/>
      <c r="J41" s="34"/>
      <c r="K41" s="34"/>
      <c r="L41" s="34"/>
      <c r="M41" s="34"/>
      <c r="N41" s="34"/>
      <c r="O41" s="34"/>
      <c r="P41" s="35"/>
    </row>
    <row r="42" spans="2:16" s="33" customFormat="1" x14ac:dyDescent="0.25">
      <c r="B42" s="32"/>
      <c r="C42" s="36" t="s">
        <v>376</v>
      </c>
      <c r="D42" s="37">
        <f>IFERROR(IF($E$17=1,D40/D41,IF($E$17=2,D40,"")),"")</f>
        <v>0</v>
      </c>
      <c r="E42" s="37">
        <f t="shared" ref="E42:O42" si="0">IFERROR(IF($E$17=1,E40/E41,IF($E$17=2,E40,"")),"")</f>
        <v>2</v>
      </c>
      <c r="F42" s="37">
        <f t="shared" si="0"/>
        <v>2</v>
      </c>
      <c r="G42" s="37" t="str">
        <f t="shared" si="0"/>
        <v/>
      </c>
      <c r="H42" s="37" t="str">
        <f t="shared" si="0"/>
        <v/>
      </c>
      <c r="I42" s="37" t="str">
        <f t="shared" si="0"/>
        <v/>
      </c>
      <c r="J42" s="37" t="str">
        <f t="shared" si="0"/>
        <v/>
      </c>
      <c r="K42" s="37" t="str">
        <f t="shared" si="0"/>
        <v/>
      </c>
      <c r="L42" s="37" t="str">
        <f t="shared" si="0"/>
        <v/>
      </c>
      <c r="M42" s="37" t="str">
        <f t="shared" si="0"/>
        <v/>
      </c>
      <c r="N42" s="37" t="str">
        <f t="shared" si="0"/>
        <v/>
      </c>
      <c r="O42" s="37" t="str">
        <f t="shared" si="0"/>
        <v/>
      </c>
      <c r="P42" s="32"/>
    </row>
    <row r="43" spans="2:16" s="33" customFormat="1" x14ac:dyDescent="0.25">
      <c r="B43" s="32"/>
      <c r="C43" s="38" t="s">
        <v>377</v>
      </c>
      <c r="D43"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0.25</v>
      </c>
      <c r="E43" s="37">
        <f>IF(AND(N20="ANUAL",J20="MENSUAL"),N17/12+D43,IF(AND(N20="ANUAL",J20="TRIMESTRAL"),N17/4+D43,IF(AND(N20="ANUAL",J20="SEMESTRAL"),N17/2+D43,IF(AND(N20="SEMESTRAL",J20="MENSUAL"),N17/6+D43,IF(AND(N20="SEMESTRAL",J20="TRIMESTRAL"),N17/2+D43,IF(AND(N20="SEMESTRAL",J20="SEMESTRAL"),N17,IF(AND(N20="TRIMESTRAL",J20="MENSUAL"),N17/3+D43,IF(AND(N20="TRIMESTRAL",J20="TRIMESTRAL"),N17,IF(AND(N20="MENSUAL",J20="MENSUAL"),N17,"")))))))))</f>
        <v>0.5</v>
      </c>
      <c r="F43" s="37">
        <f>IF(AND(N20="ANUAL",J20="MENSUAL"),N17/12+E43,IF(AND(N20="ANUAL",J20="TRIMESTRAL"),N17/4+E43,IF(AND(N20="SEMESTRAL",J20="MENSUAL"),N17/6+E43,IF(AND(N20="SEMESTRAL",J20="TRIMESTRAL"),N17/2,IF(AND(N20="TRIMESTRAL",J20="MENSUAL"),N17/3+E43,IF(AND(N20="TRIMESTRAL",J20="TRIMESTRAL"),N17,IF(AND(N20="MENSUAL",J20="MENSUAL"),N17,"")))))))</f>
        <v>0.75</v>
      </c>
      <c r="G43" s="37">
        <f>IF(AND(N20="ANUAL",J20="MENSUAL"),N17/12+F43,IF(AND(N20="ANUAL",J20="TRIMESTRAL"),N17/4+F43,IF(AND(N20="SEMESTRAL",J20="MENSUAL"),N17/6+F43,IF(AND(N20="SEMESTRAL",J20="TRIMESTRAL"),N17/2+F43,IF(AND(N20="TRIMESTRAL",J20="MENSUAL"),N17/3,IF(AND(N20="TRIMESTRAL",J20="TRIMESTRAL"),N17,IF(AND(N20="MENSUAL",J20="MENSUAL"),N17,"")))))))</f>
        <v>1</v>
      </c>
      <c r="H43" s="37" t="str">
        <f>IF(AND($N$20="ANUAL",$J$20="MENSUAL"),$N$17/12+G43,IF(AND(N20="SEMESTRAL",J20="MENSUAL"),N17/6+G43,IF(AND(N20="TRIMESTRAL",J20="MENSUAL"),N17/3+G43,IF(AND(N20="MENSUAL",J20="MENSUAL"),N17,""))))</f>
        <v/>
      </c>
      <c r="I43" s="37" t="str">
        <f>IF(AND($N$20="ANUAL",$J$20="MENSUAL"),$N$17/12+H43,IF(AND(N20="SEMESTRAL",J20="MENSUAL"),N17/6+H43,IF(AND(N20="TRIMESTRAL",J20="MENSUAL"),N17/3+H43,IF(AND(N20="MENSUAL",J20="MENSUAL"),N17,""))))</f>
        <v/>
      </c>
      <c r="J43" s="37" t="str">
        <f>IF(AND($N$20="ANUAL",$J$20="MENSUAL"),$N$17/12+I43,IF(AND(N20="SEMESTRAL",J20="MENSUAL"),N17/6,IF(AND(N20="TRIMESTRAL",J20="MENSUAL"),N17/3,IF(AND(N20="MENSUAL",J20="MENSUAL"),N17,""))))</f>
        <v/>
      </c>
      <c r="K43" s="37" t="str">
        <f>IF(AND($N$20="ANUAL",$J$20="MENSUAL"),$N$17/12+J43,IF(AND(N20="SEMESTRAL",J20="MENSUAL"),N17/6+J43,IF(AND(N20="TRIMESTRAL",J20="MENSUAL"),N17/3+J43,IF(AND(N20="MENSUAL",J20="MENSUAL"),N17,""))))</f>
        <v/>
      </c>
      <c r="L43" s="37" t="str">
        <f>IF(AND($N$20="ANUAL",$J$20="MENSUAL"),$N$17/12+K43,IF(AND(N20="SEMESTRAL",J20="MENSUAL"),N17/6+K43,IF(AND(N20="TRIMESTRAL",J20="MENSUAL"),N17/3+K43,IF(AND(N20="MENSUAL",J20="MENSUAL"),N17,""))))</f>
        <v/>
      </c>
      <c r="M43" s="37" t="str">
        <f>IF(AND($N$20="ANUAL",$J$20="MENSUAL"),$N$17/12+L43,IF(AND(N20="SEMESTRAL",J20="MENSUAL"),N17/6+L43,IF(AND(N20="TRIMESTRAL",J20="MENSUAL"),N17/3,IF(AND(N20="MENSUAL",J20="MENSUAL"),N17,""))))</f>
        <v/>
      </c>
      <c r="N43" s="37" t="str">
        <f>IF(AND($N$20="ANUAL",$J$20="MENSUAL"),$N$17/12+M43,IF(AND(N20="SEMESTRAL",J20="MENSUAL"),N17/6+M43,IF(AND(N20="TRIMESTRAL",J20="MENSUAL"),N17/3+M43,IF(AND(N20="MENSUAL",J20="MENSUAL"),N17,""))))</f>
        <v/>
      </c>
      <c r="O43" s="37" t="str">
        <f>IF(AND($N$20="ANUAL",$J$20="MENSUAL"),$N$17/12+N43,IF(AND(N20="SEMESTRAL",J20="MENSUAL"),N17/6+N43,IF(AND(N20="TRIMESTRAL",J20="MENSUAL"),N17/3+N43,IF(AND(N20="MENSUAL",J20="MENSUAL"),N17,""))))</f>
        <v/>
      </c>
      <c r="P43" s="32"/>
    </row>
    <row r="44" spans="2:16" s="33" customFormat="1" x14ac:dyDescent="0.25">
      <c r="B44" s="32"/>
      <c r="C44" s="3"/>
      <c r="D44" s="3"/>
      <c r="E44" s="3"/>
      <c r="F44" s="3"/>
      <c r="G44" s="3"/>
      <c r="H44" s="3"/>
      <c r="I44" s="3"/>
      <c r="J44" s="3"/>
      <c r="K44" s="3"/>
      <c r="L44" s="3"/>
      <c r="M44" s="3"/>
      <c r="N44" s="3"/>
      <c r="O44" s="3"/>
      <c r="P44" s="32"/>
    </row>
    <row r="46" spans="2:16" x14ac:dyDescent="0.2">
      <c r="C46" s="39"/>
      <c r="D46" s="40"/>
      <c r="E46" s="39"/>
      <c r="F46" s="39"/>
      <c r="G46" s="39"/>
      <c r="H46" s="39"/>
      <c r="I46" s="39"/>
      <c r="J46" s="39"/>
      <c r="K46" s="39"/>
      <c r="L46" s="39"/>
      <c r="M46" s="39"/>
      <c r="N46" s="39"/>
      <c r="O46" s="39"/>
    </row>
  </sheetData>
  <sheetProtection algorithmName="SHA-512" hashValue="+p8WU3KNa8IhtL3AXxkja1VesgFrljZhorKTJm3tQykH+KIKmsf0oK9xry3KojcPDd/PglOJ5pX8ryEkhPdKwg==" saltValue="J8aEgagOeTp/hTImn1pY2Q=="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8:O38"/>
    <mergeCell ref="C23:O23"/>
    <mergeCell ref="C24:I36"/>
    <mergeCell ref="J24:O24"/>
    <mergeCell ref="J36:O36"/>
    <mergeCell ref="N20:O21"/>
    <mergeCell ref="C20:D21"/>
    <mergeCell ref="E20:F21"/>
    <mergeCell ref="G20:I21"/>
    <mergeCell ref="P24:P25"/>
    <mergeCell ref="J25:O29"/>
    <mergeCell ref="J30:O30"/>
    <mergeCell ref="J31:O34"/>
    <mergeCell ref="J35:O35"/>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tabColor rgb="FFEDE394"/>
    <pageSetUpPr fitToPage="1"/>
  </sheetPr>
  <dimension ref="B1:P48"/>
  <sheetViews>
    <sheetView topLeftCell="A10" zoomScale="90" zoomScaleNormal="90" workbookViewId="0">
      <selection activeCell="J25" sqref="J25:O3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442</v>
      </c>
      <c r="F12" s="296"/>
      <c r="G12" s="296"/>
      <c r="H12" s="296"/>
      <c r="I12" s="295" t="s">
        <v>350</v>
      </c>
      <c r="J12" s="295"/>
      <c r="K12" s="297" t="s">
        <v>163</v>
      </c>
      <c r="L12" s="297"/>
      <c r="M12" s="297"/>
      <c r="N12" s="297"/>
      <c r="O12" s="297"/>
      <c r="P12" s="27"/>
    </row>
    <row r="13" spans="2:16" s="26" customFormat="1" x14ac:dyDescent="0.25">
      <c r="B13" s="27"/>
      <c r="C13" s="234" t="s">
        <v>15</v>
      </c>
      <c r="D13" s="234"/>
      <c r="E13" s="248" t="s">
        <v>160</v>
      </c>
      <c r="F13" s="249"/>
      <c r="G13" s="249"/>
      <c r="H13" s="249"/>
      <c r="I13" s="249"/>
      <c r="J13" s="249"/>
      <c r="K13" s="249"/>
      <c r="L13" s="249"/>
      <c r="M13" s="249"/>
      <c r="N13" s="249"/>
      <c r="O13" s="249"/>
      <c r="P13" s="27"/>
    </row>
    <row r="14" spans="2:16" s="26" customFormat="1" x14ac:dyDescent="0.25">
      <c r="B14" s="27"/>
      <c r="C14" s="234" t="s">
        <v>352</v>
      </c>
      <c r="D14" s="234"/>
      <c r="E14" s="248" t="s">
        <v>443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68">
        <v>1</v>
      </c>
      <c r="O17" s="268"/>
      <c r="P17" s="221"/>
    </row>
    <row r="18" spans="2:16" s="26" customFormat="1" ht="15.75" customHeight="1" x14ac:dyDescent="0.25">
      <c r="B18" s="27"/>
      <c r="C18" s="234" t="s">
        <v>358</v>
      </c>
      <c r="D18" s="234"/>
      <c r="E18" s="234" t="s">
        <v>359</v>
      </c>
      <c r="F18" s="234"/>
      <c r="G18" s="242" t="s">
        <v>444</v>
      </c>
      <c r="H18" s="233"/>
      <c r="I18" s="233"/>
      <c r="J18" s="233"/>
      <c r="K18" s="233"/>
      <c r="L18" s="233"/>
      <c r="M18" s="233"/>
      <c r="N18" s="233"/>
      <c r="O18" s="233"/>
      <c r="P18" s="221"/>
    </row>
    <row r="19" spans="2:16" s="26" customFormat="1" ht="15.75" customHeight="1" x14ac:dyDescent="0.25">
      <c r="B19" s="27"/>
      <c r="C19" s="234"/>
      <c r="D19" s="234"/>
      <c r="E19" s="234" t="s">
        <v>361</v>
      </c>
      <c r="F19" s="234"/>
      <c r="G19" s="242" t="s">
        <v>445</v>
      </c>
      <c r="H19" s="233"/>
      <c r="I19" s="233"/>
      <c r="J19" s="233"/>
      <c r="K19" s="233"/>
      <c r="L19" s="233"/>
      <c r="M19" s="233"/>
      <c r="N19" s="233"/>
      <c r="O19" s="233"/>
      <c r="P19" s="28"/>
    </row>
    <row r="20" spans="2:16" s="26" customFormat="1" ht="26.25" customHeight="1" x14ac:dyDescent="0.25">
      <c r="B20" s="27"/>
      <c r="C20" s="234" t="s">
        <v>363</v>
      </c>
      <c r="D20" s="234"/>
      <c r="E20" s="269" t="s">
        <v>446</v>
      </c>
      <c r="F20" s="269"/>
      <c r="G20" s="234" t="s">
        <v>365</v>
      </c>
      <c r="H20" s="234"/>
      <c r="I20" s="234"/>
      <c r="J20" s="233" t="s">
        <v>384</v>
      </c>
      <c r="K20" s="233"/>
      <c r="L20" s="234" t="s">
        <v>367</v>
      </c>
      <c r="M20" s="234"/>
      <c r="N20" s="233" t="s">
        <v>366</v>
      </c>
      <c r="O20" s="233"/>
      <c r="P20" s="28"/>
    </row>
    <row r="21" spans="2:16" s="26" customFormat="1" ht="19.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33" customHeight="1" x14ac:dyDescent="0.25">
      <c r="B25" s="27"/>
      <c r="C25" s="217"/>
      <c r="D25" s="217"/>
      <c r="E25" s="217"/>
      <c r="F25" s="217"/>
      <c r="G25" s="217"/>
      <c r="H25" s="217"/>
      <c r="I25" s="218"/>
      <c r="J25" s="299" t="s">
        <v>447</v>
      </c>
      <c r="K25" s="300"/>
      <c r="L25" s="300"/>
      <c r="M25" s="300"/>
      <c r="N25" s="300"/>
      <c r="O25" s="300"/>
      <c r="P25" s="221"/>
    </row>
    <row r="26" spans="2:16" s="26" customFormat="1" ht="40.5" customHeight="1" x14ac:dyDescent="0.25">
      <c r="B26" s="27"/>
      <c r="C26" s="217"/>
      <c r="D26" s="217"/>
      <c r="E26" s="217"/>
      <c r="F26" s="217"/>
      <c r="G26" s="217"/>
      <c r="H26" s="217"/>
      <c r="I26" s="218"/>
      <c r="J26" s="301"/>
      <c r="K26" s="302"/>
      <c r="L26" s="302"/>
      <c r="M26" s="302"/>
      <c r="N26" s="302"/>
      <c r="O26" s="302"/>
      <c r="P26" s="27"/>
    </row>
    <row r="27" spans="2:16" s="26" customFormat="1" ht="38.25" customHeight="1" x14ac:dyDescent="0.25">
      <c r="B27" s="27"/>
      <c r="C27" s="217"/>
      <c r="D27" s="217"/>
      <c r="E27" s="217"/>
      <c r="F27" s="217"/>
      <c r="G27" s="217"/>
      <c r="H27" s="217"/>
      <c r="I27" s="218"/>
      <c r="J27" s="301"/>
      <c r="K27" s="302"/>
      <c r="L27" s="302"/>
      <c r="M27" s="302"/>
      <c r="N27" s="302"/>
      <c r="O27" s="302"/>
      <c r="P27" s="27"/>
    </row>
    <row r="28" spans="2:16" s="26" customFormat="1" ht="45" customHeight="1" x14ac:dyDescent="0.25">
      <c r="B28" s="27"/>
      <c r="C28" s="217"/>
      <c r="D28" s="217"/>
      <c r="E28" s="217"/>
      <c r="F28" s="217"/>
      <c r="G28" s="217"/>
      <c r="H28" s="217"/>
      <c r="I28" s="218"/>
      <c r="J28" s="301"/>
      <c r="K28" s="302"/>
      <c r="L28" s="302"/>
      <c r="M28" s="302"/>
      <c r="N28" s="302"/>
      <c r="O28" s="302"/>
      <c r="P28" s="27"/>
    </row>
    <row r="29" spans="2:16" s="26" customFormat="1" ht="45" customHeight="1" x14ac:dyDescent="0.25">
      <c r="B29" s="27"/>
      <c r="C29" s="217"/>
      <c r="D29" s="217"/>
      <c r="E29" s="217"/>
      <c r="F29" s="217"/>
      <c r="G29" s="217"/>
      <c r="H29" s="217"/>
      <c r="I29" s="218"/>
      <c r="J29" s="301"/>
      <c r="K29" s="302"/>
      <c r="L29" s="302"/>
      <c r="M29" s="302"/>
      <c r="N29" s="302"/>
      <c r="O29" s="302"/>
      <c r="P29" s="27"/>
    </row>
    <row r="30" spans="2:16" s="26" customFormat="1" ht="51" customHeight="1" x14ac:dyDescent="0.25">
      <c r="B30" s="27"/>
      <c r="C30" s="217"/>
      <c r="D30" s="217"/>
      <c r="E30" s="217"/>
      <c r="F30" s="217"/>
      <c r="G30" s="217"/>
      <c r="H30" s="217"/>
      <c r="I30" s="218"/>
      <c r="J30" s="301"/>
      <c r="K30" s="302"/>
      <c r="L30" s="302"/>
      <c r="M30" s="302"/>
      <c r="N30" s="302"/>
      <c r="O30" s="302"/>
      <c r="P30" s="27"/>
    </row>
    <row r="31" spans="2:16" s="26" customFormat="1" ht="69" customHeight="1" x14ac:dyDescent="0.25">
      <c r="B31" s="27"/>
      <c r="C31" s="217"/>
      <c r="D31" s="217"/>
      <c r="E31" s="217"/>
      <c r="F31" s="217"/>
      <c r="G31" s="217"/>
      <c r="H31" s="217"/>
      <c r="I31" s="218"/>
      <c r="J31" s="306"/>
      <c r="K31" s="307"/>
      <c r="L31" s="307"/>
      <c r="M31" s="307"/>
      <c r="N31" s="307"/>
      <c r="O31" s="307"/>
      <c r="P31" s="27"/>
    </row>
    <row r="32" spans="2:16" s="26" customFormat="1" ht="29.25" customHeight="1" x14ac:dyDescent="0.25">
      <c r="B32" s="27"/>
      <c r="C32" s="217"/>
      <c r="D32" s="217"/>
      <c r="E32" s="217"/>
      <c r="F32" s="217"/>
      <c r="G32" s="217"/>
      <c r="H32" s="217"/>
      <c r="I32" s="218"/>
      <c r="J32" s="228" t="s">
        <v>372</v>
      </c>
      <c r="K32" s="229"/>
      <c r="L32" s="229"/>
      <c r="M32" s="229"/>
      <c r="N32" s="229"/>
      <c r="O32" s="229"/>
      <c r="P32" s="27"/>
    </row>
    <row r="33" spans="2:16" s="26" customFormat="1" x14ac:dyDescent="0.25">
      <c r="B33" s="27"/>
      <c r="C33" s="217"/>
      <c r="D33" s="217"/>
      <c r="E33" s="217"/>
      <c r="F33" s="217"/>
      <c r="G33" s="217"/>
      <c r="H33" s="217"/>
      <c r="I33" s="218"/>
      <c r="J33" s="299" t="s">
        <v>448</v>
      </c>
      <c r="K33" s="300"/>
      <c r="L33" s="300"/>
      <c r="M33" s="300"/>
      <c r="N33" s="300"/>
      <c r="O33" s="300"/>
      <c r="P33" s="27"/>
    </row>
    <row r="34" spans="2:16" s="26" customFormat="1" ht="11.25" customHeight="1" x14ac:dyDescent="0.25">
      <c r="B34" s="27"/>
      <c r="C34" s="217"/>
      <c r="D34" s="217"/>
      <c r="E34" s="217"/>
      <c r="F34" s="217"/>
      <c r="G34" s="217"/>
      <c r="H34" s="217"/>
      <c r="I34" s="218"/>
      <c r="J34" s="301"/>
      <c r="K34" s="302"/>
      <c r="L34" s="302"/>
      <c r="M34" s="302"/>
      <c r="N34" s="302"/>
      <c r="O34" s="302"/>
      <c r="P34" s="27"/>
    </row>
    <row r="35" spans="2:16" s="26" customFormat="1" hidden="1" x14ac:dyDescent="0.25">
      <c r="B35" s="27"/>
      <c r="C35" s="217"/>
      <c r="D35" s="217"/>
      <c r="E35" s="217"/>
      <c r="F35" s="217"/>
      <c r="G35" s="217"/>
      <c r="H35" s="217"/>
      <c r="I35" s="218"/>
      <c r="J35" s="301"/>
      <c r="K35" s="302"/>
      <c r="L35" s="302"/>
      <c r="M35" s="302"/>
      <c r="N35" s="302"/>
      <c r="O35" s="302"/>
      <c r="P35" s="27"/>
    </row>
    <row r="36" spans="2:16" s="26" customFormat="1" ht="35.25" hidden="1" customHeight="1" x14ac:dyDescent="0.25">
      <c r="B36" s="27"/>
      <c r="C36" s="217"/>
      <c r="D36" s="217"/>
      <c r="E36" s="217"/>
      <c r="F36" s="217"/>
      <c r="G36" s="217"/>
      <c r="H36" s="217"/>
      <c r="I36" s="218"/>
      <c r="J36" s="306"/>
      <c r="K36" s="307"/>
      <c r="L36" s="307"/>
      <c r="M36" s="307"/>
      <c r="N36" s="307"/>
      <c r="O36" s="307"/>
      <c r="P36" s="27"/>
    </row>
    <row r="37" spans="2:16" s="26" customFormat="1" ht="15.75" customHeight="1" x14ac:dyDescent="0.25">
      <c r="B37" s="27"/>
      <c r="C37" s="217"/>
      <c r="D37" s="217"/>
      <c r="E37" s="217"/>
      <c r="F37" s="217"/>
      <c r="G37" s="217"/>
      <c r="H37" s="217"/>
      <c r="I37" s="218"/>
      <c r="J37" s="228" t="s">
        <v>374</v>
      </c>
      <c r="K37" s="229"/>
      <c r="L37" s="229"/>
      <c r="M37" s="229"/>
      <c r="N37" s="229"/>
      <c r="O37" s="229"/>
      <c r="P37" s="27"/>
    </row>
    <row r="38" spans="2:16" s="26" customFormat="1" ht="16.5" customHeight="1" x14ac:dyDescent="0.25">
      <c r="B38" s="27"/>
      <c r="C38" s="217"/>
      <c r="D38" s="217"/>
      <c r="E38" s="217"/>
      <c r="F38" s="217"/>
      <c r="G38" s="217"/>
      <c r="H38" s="217"/>
      <c r="I38" s="218"/>
      <c r="J38" s="232" t="s">
        <v>449</v>
      </c>
      <c r="K38" s="223"/>
      <c r="L38" s="223"/>
      <c r="M38" s="223"/>
      <c r="N38" s="223"/>
      <c r="O38" s="223"/>
      <c r="P38" s="27"/>
    </row>
    <row r="39" spans="2:16" s="26" customFormat="1" ht="16.5" customHeight="1" x14ac:dyDescent="0.25">
      <c r="B39" s="28"/>
      <c r="C39" s="31"/>
      <c r="D39" s="31"/>
      <c r="E39" s="31"/>
      <c r="F39" s="31"/>
      <c r="G39" s="31"/>
      <c r="H39" s="31"/>
      <c r="I39" s="31"/>
      <c r="J39" s="31"/>
      <c r="K39" s="31"/>
      <c r="L39" s="31"/>
      <c r="M39" s="31"/>
      <c r="N39" s="31"/>
      <c r="O39" s="31"/>
      <c r="P39" s="28"/>
    </row>
    <row r="40" spans="2:16" s="33" customFormat="1" ht="15" customHeight="1" x14ac:dyDescent="0.25">
      <c r="B40" s="32"/>
      <c r="C40" s="212" t="s">
        <v>375</v>
      </c>
      <c r="D40" s="213"/>
      <c r="E40" s="213"/>
      <c r="F40" s="213"/>
      <c r="G40" s="213"/>
      <c r="H40" s="213"/>
      <c r="I40" s="213"/>
      <c r="J40" s="213"/>
      <c r="K40" s="213"/>
      <c r="L40" s="213"/>
      <c r="M40" s="213"/>
      <c r="N40" s="213"/>
      <c r="O40" s="214"/>
      <c r="P40" s="32"/>
    </row>
    <row r="41" spans="2:16" s="33" customFormat="1" x14ac:dyDescent="0.25">
      <c r="B41" s="32"/>
      <c r="C41" s="158" t="s">
        <v>9</v>
      </c>
      <c r="D41" s="160" t="str">
        <f>IF(J20="MENSUAL","ENERO",IF(J20="TRIMESTRAL","MARZO",IF(J20="SEMESTRAL","JUNIO",IF(J20="ANUAL",2017,""))))</f>
        <v>MARZO</v>
      </c>
      <c r="E41" s="160" t="str">
        <f>IF(J20="MENSUAL","FEBRERO",IF(J20="TRIMESTRAL","JUNIO",IF(J20="SEMESTRAL","DICIEMBRE","")))</f>
        <v>JUNIO</v>
      </c>
      <c r="F41" s="160" t="str">
        <f>IF(J20="MENSUAL","MARZO",IF(J20="TRIMESTRAL","SEPTIEMBRE",""))</f>
        <v>SEPTIEMBRE</v>
      </c>
      <c r="G41" s="160" t="str">
        <f>IF(J20="MENSUAL","ABRIL",IF(J20="TRIMESTRAL","DICIEMBRE",""))</f>
        <v>DICIEMBRE</v>
      </c>
      <c r="H41" s="160" t="str">
        <f>IF(J20="MENSUAL","MAYO","")</f>
        <v/>
      </c>
      <c r="I41" s="160" t="str">
        <f>IF(J20="MENSUAL","JUNIO","")</f>
        <v/>
      </c>
      <c r="J41" s="160" t="str">
        <f>IF(J20="MENSUAL","JULIO","")</f>
        <v/>
      </c>
      <c r="K41" s="160" t="str">
        <f>IF(J20="MENSUAL","AGOSTO","")</f>
        <v/>
      </c>
      <c r="L41" s="160" t="str">
        <f>IF(J20="MENSUAL","SEPTIEMBRE","")</f>
        <v/>
      </c>
      <c r="M41" s="160" t="str">
        <f>IF(J20="MENSUAL","OCTUBRE","")</f>
        <v/>
      </c>
      <c r="N41" s="160" t="str">
        <f>IF(J20="MENSUAL","NOVIEMBRE","")</f>
        <v/>
      </c>
      <c r="O41" s="160" t="str">
        <f>IF(J20="MENSUAL","DICIEMBRE","")</f>
        <v/>
      </c>
      <c r="P41" s="32"/>
    </row>
    <row r="42" spans="2:16" s="33" customFormat="1" ht="37.5" customHeight="1" x14ac:dyDescent="0.25">
      <c r="B42" s="32"/>
      <c r="C42" s="157" t="str">
        <f>G18</f>
        <v>Actividades ejecutadas</v>
      </c>
      <c r="D42" s="34">
        <v>26</v>
      </c>
      <c r="E42" s="34">
        <v>53</v>
      </c>
      <c r="F42" s="34">
        <v>25</v>
      </c>
      <c r="G42" s="34"/>
      <c r="H42" s="34"/>
      <c r="I42" s="34"/>
      <c r="J42" s="34"/>
      <c r="K42" s="34"/>
      <c r="L42" s="34"/>
      <c r="M42" s="34"/>
      <c r="N42" s="34"/>
      <c r="O42" s="34"/>
      <c r="P42" s="32"/>
    </row>
    <row r="43" spans="2:16" s="33" customFormat="1" ht="30" x14ac:dyDescent="0.25">
      <c r="B43" s="32"/>
      <c r="C43" s="157" t="str">
        <f>G19</f>
        <v>Actividades programadas*100</v>
      </c>
      <c r="D43" s="34">
        <v>53</v>
      </c>
      <c r="E43" s="34">
        <v>53</v>
      </c>
      <c r="F43" s="34">
        <v>44</v>
      </c>
      <c r="G43" s="34">
        <v>44</v>
      </c>
      <c r="H43" s="34"/>
      <c r="I43" s="34"/>
      <c r="J43" s="34"/>
      <c r="K43" s="34"/>
      <c r="L43" s="34"/>
      <c r="M43" s="34"/>
      <c r="N43" s="34"/>
      <c r="O43" s="34"/>
      <c r="P43" s="35"/>
    </row>
    <row r="44" spans="2:16" s="33" customFormat="1" x14ac:dyDescent="0.25">
      <c r="B44" s="32"/>
      <c r="C44" s="36" t="s">
        <v>376</v>
      </c>
      <c r="D44" s="37">
        <f>IFERROR(IF($E$17=1,D42/D43,IF($E$17=2,D42,"")),"")</f>
        <v>0.49056603773584906</v>
      </c>
      <c r="E44" s="37">
        <f t="shared" ref="E44:O44" si="0">IFERROR(IF($E$17=1,E42/E43,IF($E$17=2,E42,"")),"")</f>
        <v>1</v>
      </c>
      <c r="F44" s="37">
        <f t="shared" si="0"/>
        <v>0.56818181818181823</v>
      </c>
      <c r="G44" s="37">
        <f t="shared" si="0"/>
        <v>0</v>
      </c>
      <c r="H44" s="37" t="str">
        <f t="shared" si="0"/>
        <v/>
      </c>
      <c r="I44" s="37" t="str">
        <f t="shared" si="0"/>
        <v/>
      </c>
      <c r="J44" s="37" t="str">
        <f t="shared" si="0"/>
        <v/>
      </c>
      <c r="K44" s="37" t="str">
        <f t="shared" si="0"/>
        <v/>
      </c>
      <c r="L44" s="37" t="str">
        <f t="shared" si="0"/>
        <v/>
      </c>
      <c r="M44" s="37" t="str">
        <f t="shared" si="0"/>
        <v/>
      </c>
      <c r="N44" s="37" t="str">
        <f t="shared" si="0"/>
        <v/>
      </c>
      <c r="O44" s="37" t="str">
        <f t="shared" si="0"/>
        <v/>
      </c>
      <c r="P44" s="32"/>
    </row>
    <row r="45" spans="2:16" s="33" customFormat="1" x14ac:dyDescent="0.25">
      <c r="B45" s="32"/>
      <c r="C45" s="38" t="s">
        <v>377</v>
      </c>
      <c r="D45" s="5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0.5</v>
      </c>
      <c r="E45" s="58">
        <f>IF(AND(N20="ANUAL",J20="MENSUAL"),N17/12+D45,IF(AND(N20="ANUAL",J20="TRIMESTRAL"),N17/4+D45,IF(AND(N20="ANUAL",J20="SEMESTRAL"),N17/2+D45,IF(AND(N20="SEMESTRAL",J20="MENSUAL"),N17/6+D45,IF(AND(N20="SEMESTRAL",J20="TRIMESTRAL"),N17/2+D45,IF(AND(N20="SEMESTRAL",J20="SEMESTRAL"),N17,IF(AND(N20="TRIMESTRAL",J20="MENSUAL"),N17/3+D45,IF(AND(N20="TRIMESTRAL",J20="TRIMESTRAL"),N17,IF(AND(N20="MENSUAL",J20="MENSUAL"),N17,"")))))))))</f>
        <v>1</v>
      </c>
      <c r="F45" s="58">
        <f>IF(AND(N20="ANUAL",J20="MENSUAL"),N17/12+E45,IF(AND(N20="ANUAL",J20="TRIMESTRAL"),N17/4+E45,IF(AND(N20="SEMESTRAL",J20="MENSUAL"),N17/6+E45,IF(AND(N20="SEMESTRAL",J20="TRIMESTRAL"),N17/2,IF(AND(N20="TRIMESTRAL",J20="MENSUAL"),N17/3+E45,IF(AND(N20="TRIMESTRAL",J20="TRIMESTRAL"),N17,IF(AND(N20="MENSUAL",J20="MENSUAL"),N17,"")))))))</f>
        <v>0.5</v>
      </c>
      <c r="G45" s="58">
        <f>IF(AND(N20="ANUAL",J20="MENSUAL"),N17/12+F45,IF(AND(N20="ANUAL",J20="TRIMESTRAL"),N17/4+F45,IF(AND(N20="SEMESTRAL",J20="MENSUAL"),N17/6+F45,IF(AND(N20="SEMESTRAL",J20="TRIMESTRAL"),N17/2+F45,IF(AND(N20="TRIMESTRAL",J20="MENSUAL"),N17/3,IF(AND(N20="TRIMESTRAL",J20="TRIMESTRAL"),N17,IF(AND(N20="MENSUAL",J20="MENSUAL"),N17,"")))))))</f>
        <v>1</v>
      </c>
      <c r="H45" s="58" t="str">
        <f>IF(AND($N$20="ANUAL",$J$20="MENSUAL"),$N$17/12+G45,IF(AND(N20="SEMESTRAL",J20="MENSUAL"),N17/6+G45,IF(AND(N20="TRIMESTRAL",J20="MENSUAL"),N17/3+G45,IF(AND(N20="MENSUAL",J20="MENSUAL"),N17,""))))</f>
        <v/>
      </c>
      <c r="I45" s="58" t="str">
        <f>IF(AND($N$20="ANUAL",$J$20="MENSUAL"),$N$17/12+H45,IF(AND(N20="SEMESTRAL",J20="MENSUAL"),N17/6+H45,IF(AND(N20="TRIMESTRAL",J20="MENSUAL"),N17/3+H45,IF(AND(N20="MENSUAL",J20="MENSUAL"),N17,""))))</f>
        <v/>
      </c>
      <c r="J45" s="58" t="str">
        <f>IF(AND($N$20="ANUAL",$J$20="MENSUAL"),$N$17/12+I45,IF(AND(N20="SEMESTRAL",J20="MENSUAL"),N17/6,IF(AND(N20="TRIMESTRAL",J20="MENSUAL"),N17/3,IF(AND(N20="MENSUAL",J20="MENSUAL"),N17,""))))</f>
        <v/>
      </c>
      <c r="K45" s="58" t="str">
        <f>IF(AND($N$20="ANUAL",$J$20="MENSUAL"),$N$17/12+J45,IF(AND(N20="SEMESTRAL",J20="MENSUAL"),N17/6+J45,IF(AND(N20="TRIMESTRAL",J20="MENSUAL"),N17/3+J45,IF(AND(N20="MENSUAL",J20="MENSUAL"),N17,""))))</f>
        <v/>
      </c>
      <c r="L45" s="58" t="str">
        <f>IF(AND($N$20="ANUAL",$J$20="MENSUAL"),$N$17/12+K45,IF(AND(N20="SEMESTRAL",J20="MENSUAL"),N17/6+K45,IF(AND(N20="TRIMESTRAL",J20="MENSUAL"),N17/3+K45,IF(AND(N20="MENSUAL",J20="MENSUAL"),N17,""))))</f>
        <v/>
      </c>
      <c r="M45" s="58" t="str">
        <f>IF(AND($N$20="ANUAL",$J$20="MENSUAL"),$N$17/12+L45,IF(AND(N20="SEMESTRAL",J20="MENSUAL"),N17/6+L45,IF(AND(N20="TRIMESTRAL",J20="MENSUAL"),N17/3,IF(AND(N20="MENSUAL",J20="MENSUAL"),N17,""))))</f>
        <v/>
      </c>
      <c r="N45" s="58" t="str">
        <f>IF(AND($N$20="ANUAL",$J$20="MENSUAL"),$N$17/12+M45,IF(AND(N20="SEMESTRAL",J20="MENSUAL"),N17/6+M45,IF(AND(N20="TRIMESTRAL",J20="MENSUAL"),N17/3+M45,IF(AND(N20="MENSUAL",J20="MENSUAL"),N17,""))))</f>
        <v/>
      </c>
      <c r="O45" s="58" t="str">
        <f>IF(AND($N$20="ANUAL",$J$20="MENSUAL"),$N$17/12+N45,IF(AND(N20="SEMESTRAL",J20="MENSUAL"),N17/6+N45,IF(AND(N20="TRIMESTRAL",J20="MENSUAL"),N17/3+N45,IF(AND(N20="MENSUAL",J20="MENSUAL"),N17,""))))</f>
        <v/>
      </c>
      <c r="P45" s="32"/>
    </row>
    <row r="46" spans="2:16" s="33" customFormat="1" x14ac:dyDescent="0.25">
      <c r="B46" s="32"/>
      <c r="C46" s="3"/>
      <c r="D46" s="3"/>
      <c r="E46" s="3"/>
      <c r="F46" s="3"/>
      <c r="G46" s="3"/>
      <c r="H46" s="3"/>
      <c r="I46" s="3"/>
      <c r="J46" s="3"/>
      <c r="K46" s="3"/>
      <c r="L46" s="3"/>
      <c r="M46" s="3"/>
      <c r="N46" s="3"/>
      <c r="O46" s="3"/>
      <c r="P46" s="32"/>
    </row>
    <row r="48" spans="2:16" x14ac:dyDescent="0.2">
      <c r="D48" s="40"/>
    </row>
  </sheetData>
  <sheetProtection algorithmName="SHA-512" hashValue="eTy4JqZuowxxW0pKEUlh2GTnOCbLXEmFWg8YYyMGsovh+7Dia/4X9VWIGS2XkFgBZyr+ertRo3+SUok1xKzoSQ==" saltValue="kCY3C9KcIXOu4KYSmYVQuw==" spinCount="100000" sheet="1" objects="1" scenarios="1"/>
  <customSheetViews>
    <customSheetView guid="{E72066E1-2E2A-4698-9EFF-16A0125F33B6}" scale="80" fitToPage="1" topLeftCell="A7">
      <selection activeCell="G49" sqref="G49"/>
      <pageMargins left="0" right="0" top="0" bottom="0" header="0" footer="0"/>
      <pageSetup paperSize="5" scale="74" fitToHeight="0" orientation="landscape" r:id="rId1"/>
    </customSheetView>
    <customSheetView guid="{34CE63CC-8C1B-460F-A260-1A12A31AF742}" scale="80" fitToPage="1" topLeftCell="A7">
      <selection activeCell="G49" sqref="G49"/>
      <pageMargins left="0" right="0" top="0" bottom="0" header="0" footer="0"/>
      <pageSetup paperSize="5" scale="74" fitToHeight="0" orientation="landscape" r:id="rId2"/>
    </customSheetView>
  </customSheetViews>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H17:I17"/>
    <mergeCell ref="J17:K17"/>
    <mergeCell ref="E17:G17"/>
    <mergeCell ref="N20:O21"/>
    <mergeCell ref="C17:D17"/>
    <mergeCell ref="L17:M17"/>
    <mergeCell ref="N17:O17"/>
    <mergeCell ref="C20:D21"/>
    <mergeCell ref="E20:F21"/>
    <mergeCell ref="G20:I21"/>
    <mergeCell ref="J20:K21"/>
    <mergeCell ref="L20:M21"/>
    <mergeCell ref="C40:O40"/>
    <mergeCell ref="C23:O23"/>
    <mergeCell ref="C24:I38"/>
    <mergeCell ref="J24:O24"/>
    <mergeCell ref="P24:P25"/>
    <mergeCell ref="J25:O31"/>
    <mergeCell ref="J32:O32"/>
    <mergeCell ref="J33:O36"/>
    <mergeCell ref="J37:O37"/>
    <mergeCell ref="J38:O38"/>
  </mergeCells>
  <hyperlinks>
    <hyperlink ref="B2:C4" location="'MATRIZ DE INDICADORES'!A1" display="    REGRESAR"/>
  </hyperlinks>
  <pageMargins left="0.7" right="0.7" top="0.75" bottom="0.75" header="0.3" footer="0.3"/>
  <pageSetup paperSize="5" scale="74" fitToHeight="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8">
    <tabColor rgb="FFEDE394"/>
    <pageSetUpPr fitToPage="1"/>
  </sheetPr>
  <dimension ref="B1:P60"/>
  <sheetViews>
    <sheetView zoomScale="80" zoomScaleNormal="80"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5" width="17.14062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442</v>
      </c>
      <c r="F12" s="296"/>
      <c r="G12" s="296"/>
      <c r="H12" s="296"/>
      <c r="I12" s="295" t="s">
        <v>350</v>
      </c>
      <c r="J12" s="295"/>
      <c r="K12" s="297" t="s">
        <v>168</v>
      </c>
      <c r="L12" s="297"/>
      <c r="M12" s="297"/>
      <c r="N12" s="297"/>
      <c r="O12" s="297"/>
      <c r="P12" s="27"/>
    </row>
    <row r="13" spans="2:16" s="26" customFormat="1" x14ac:dyDescent="0.25">
      <c r="B13" s="27"/>
      <c r="C13" s="234" t="s">
        <v>15</v>
      </c>
      <c r="D13" s="234"/>
      <c r="E13" s="248" t="s">
        <v>160</v>
      </c>
      <c r="F13" s="249"/>
      <c r="G13" s="249"/>
      <c r="H13" s="249"/>
      <c r="I13" s="249"/>
      <c r="J13" s="249"/>
      <c r="K13" s="249"/>
      <c r="L13" s="249"/>
      <c r="M13" s="249"/>
      <c r="N13" s="249"/>
      <c r="O13" s="249"/>
      <c r="P13" s="27"/>
    </row>
    <row r="14" spans="2:16" s="26" customFormat="1" x14ac:dyDescent="0.25">
      <c r="B14" s="27"/>
      <c r="C14" s="234" t="s">
        <v>352</v>
      </c>
      <c r="D14" s="234"/>
      <c r="E14" s="248" t="s">
        <v>443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68">
        <v>0.9</v>
      </c>
      <c r="O17" s="268"/>
      <c r="P17" s="221"/>
    </row>
    <row r="18" spans="2:16" s="26" customFormat="1" ht="15.75" customHeight="1" x14ac:dyDescent="0.25">
      <c r="B18" s="27"/>
      <c r="C18" s="234" t="s">
        <v>358</v>
      </c>
      <c r="D18" s="234"/>
      <c r="E18" s="234" t="s">
        <v>359</v>
      </c>
      <c r="F18" s="234"/>
      <c r="G18" s="242" t="s">
        <v>450</v>
      </c>
      <c r="H18" s="233"/>
      <c r="I18" s="233"/>
      <c r="J18" s="233"/>
      <c r="K18" s="233"/>
      <c r="L18" s="233"/>
      <c r="M18" s="233"/>
      <c r="N18" s="233"/>
      <c r="O18" s="233"/>
      <c r="P18" s="221"/>
    </row>
    <row r="19" spans="2:16" s="26" customFormat="1" ht="15.75" customHeight="1" x14ac:dyDescent="0.25">
      <c r="B19" s="27"/>
      <c r="C19" s="234"/>
      <c r="D19" s="234"/>
      <c r="E19" s="234" t="s">
        <v>361</v>
      </c>
      <c r="F19" s="234"/>
      <c r="G19" s="242" t="s">
        <v>451</v>
      </c>
      <c r="H19" s="233"/>
      <c r="I19" s="233"/>
      <c r="J19" s="233"/>
      <c r="K19" s="233"/>
      <c r="L19" s="233"/>
      <c r="M19" s="233"/>
      <c r="N19" s="233"/>
      <c r="O19" s="233"/>
      <c r="P19" s="28"/>
    </row>
    <row r="20" spans="2:16" s="26" customFormat="1" ht="26.25" customHeight="1" x14ac:dyDescent="0.25">
      <c r="B20" s="27"/>
      <c r="C20" s="234" t="s">
        <v>363</v>
      </c>
      <c r="D20" s="234"/>
      <c r="E20" s="269" t="s">
        <v>452</v>
      </c>
      <c r="F20" s="269"/>
      <c r="G20" s="234" t="s">
        <v>365</v>
      </c>
      <c r="H20" s="234"/>
      <c r="I20" s="234"/>
      <c r="J20" s="233" t="s">
        <v>366</v>
      </c>
      <c r="K20" s="233"/>
      <c r="L20" s="234" t="s">
        <v>367</v>
      </c>
      <c r="M20" s="234"/>
      <c r="N20" s="233" t="s">
        <v>366</v>
      </c>
      <c r="O20" s="233"/>
      <c r="P20" s="28"/>
    </row>
    <row r="21" spans="2:16" s="26" customFormat="1" ht="18.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308" t="s">
        <v>453</v>
      </c>
      <c r="K25" s="300"/>
      <c r="L25" s="300"/>
      <c r="M25" s="300"/>
      <c r="N25" s="300"/>
      <c r="O25" s="300"/>
      <c r="P25" s="221"/>
    </row>
    <row r="26" spans="2:16" s="26" customFormat="1" x14ac:dyDescent="0.25">
      <c r="B26" s="27"/>
      <c r="C26" s="217"/>
      <c r="D26" s="217"/>
      <c r="E26" s="217"/>
      <c r="F26" s="217"/>
      <c r="G26" s="217"/>
      <c r="H26" s="217"/>
      <c r="I26" s="218"/>
      <c r="J26" s="301"/>
      <c r="K26" s="302"/>
      <c r="L26" s="302"/>
      <c r="M26" s="302"/>
      <c r="N26" s="302"/>
      <c r="O26" s="302"/>
      <c r="P26" s="27"/>
    </row>
    <row r="27" spans="2:16" s="26" customFormat="1" x14ac:dyDescent="0.25">
      <c r="B27" s="27"/>
      <c r="C27" s="217"/>
      <c r="D27" s="217"/>
      <c r="E27" s="217"/>
      <c r="F27" s="217"/>
      <c r="G27" s="217"/>
      <c r="H27" s="217"/>
      <c r="I27" s="218"/>
      <c r="J27" s="301"/>
      <c r="K27" s="302"/>
      <c r="L27" s="302"/>
      <c r="M27" s="302"/>
      <c r="N27" s="302"/>
      <c r="O27" s="302"/>
      <c r="P27" s="27"/>
    </row>
    <row r="28" spans="2:16" s="26" customFormat="1" x14ac:dyDescent="0.25">
      <c r="B28" s="27"/>
      <c r="C28" s="217"/>
      <c r="D28" s="217"/>
      <c r="E28" s="217"/>
      <c r="F28" s="217"/>
      <c r="G28" s="217"/>
      <c r="H28" s="217"/>
      <c r="I28" s="218"/>
      <c r="J28" s="301"/>
      <c r="K28" s="302"/>
      <c r="L28" s="302"/>
      <c r="M28" s="302"/>
      <c r="N28" s="302"/>
      <c r="O28" s="302"/>
      <c r="P28" s="27"/>
    </row>
    <row r="29" spans="2:16" s="26" customFormat="1" x14ac:dyDescent="0.25">
      <c r="B29" s="27"/>
      <c r="C29" s="217"/>
      <c r="D29" s="217"/>
      <c r="E29" s="217"/>
      <c r="F29" s="217"/>
      <c r="G29" s="217"/>
      <c r="H29" s="217"/>
      <c r="I29" s="218"/>
      <c r="J29" s="301"/>
      <c r="K29" s="302"/>
      <c r="L29" s="302"/>
      <c r="M29" s="302"/>
      <c r="N29" s="302"/>
      <c r="O29" s="302"/>
      <c r="P29" s="27"/>
    </row>
    <row r="30" spans="2:16" s="26" customFormat="1" x14ac:dyDescent="0.25">
      <c r="B30" s="27"/>
      <c r="C30" s="217"/>
      <c r="D30" s="217"/>
      <c r="E30" s="217"/>
      <c r="F30" s="217"/>
      <c r="G30" s="217"/>
      <c r="H30" s="217"/>
      <c r="I30" s="218"/>
      <c r="J30" s="301"/>
      <c r="K30" s="302"/>
      <c r="L30" s="302"/>
      <c r="M30" s="302"/>
      <c r="N30" s="302"/>
      <c r="O30" s="302"/>
      <c r="P30" s="27"/>
    </row>
    <row r="31" spans="2:16" s="26" customFormat="1" x14ac:dyDescent="0.25">
      <c r="B31" s="27"/>
      <c r="C31" s="217"/>
      <c r="D31" s="217"/>
      <c r="E31" s="217"/>
      <c r="F31" s="217"/>
      <c r="G31" s="217"/>
      <c r="H31" s="217"/>
      <c r="I31" s="218"/>
      <c r="J31" s="301"/>
      <c r="K31" s="302"/>
      <c r="L31" s="302"/>
      <c r="M31" s="302"/>
      <c r="N31" s="302"/>
      <c r="O31" s="302"/>
      <c r="P31" s="27"/>
    </row>
    <row r="32" spans="2:16" s="26" customFormat="1" x14ac:dyDescent="0.25">
      <c r="B32" s="27"/>
      <c r="C32" s="217"/>
      <c r="D32" s="217"/>
      <c r="E32" s="217"/>
      <c r="F32" s="217"/>
      <c r="G32" s="217"/>
      <c r="H32" s="217"/>
      <c r="I32" s="218"/>
      <c r="J32" s="301"/>
      <c r="K32" s="302"/>
      <c r="L32" s="302"/>
      <c r="M32" s="302"/>
      <c r="N32" s="302"/>
      <c r="O32" s="302"/>
      <c r="P32" s="27"/>
    </row>
    <row r="33" spans="2:16" s="26" customFormat="1" x14ac:dyDescent="0.25">
      <c r="B33" s="27"/>
      <c r="C33" s="217"/>
      <c r="D33" s="217"/>
      <c r="E33" s="217"/>
      <c r="F33" s="217"/>
      <c r="G33" s="217"/>
      <c r="H33" s="217"/>
      <c r="I33" s="218"/>
      <c r="J33" s="301"/>
      <c r="K33" s="302"/>
      <c r="L33" s="302"/>
      <c r="M33" s="302"/>
      <c r="N33" s="302"/>
      <c r="O33" s="302"/>
      <c r="P33" s="27"/>
    </row>
    <row r="34" spans="2:16" s="26" customFormat="1" x14ac:dyDescent="0.25">
      <c r="B34" s="27"/>
      <c r="C34" s="217"/>
      <c r="D34" s="217"/>
      <c r="E34" s="217"/>
      <c r="F34" s="217"/>
      <c r="G34" s="217"/>
      <c r="H34" s="217"/>
      <c r="I34" s="218"/>
      <c r="J34" s="301"/>
      <c r="K34" s="302"/>
      <c r="L34" s="302"/>
      <c r="M34" s="302"/>
      <c r="N34" s="302"/>
      <c r="O34" s="302"/>
      <c r="P34" s="27"/>
    </row>
    <row r="35" spans="2:16" s="26" customFormat="1" x14ac:dyDescent="0.25">
      <c r="B35" s="27"/>
      <c r="C35" s="217"/>
      <c r="D35" s="217"/>
      <c r="E35" s="217"/>
      <c r="F35" s="217"/>
      <c r="G35" s="217"/>
      <c r="H35" s="217"/>
      <c r="I35" s="218"/>
      <c r="J35" s="301"/>
      <c r="K35" s="302"/>
      <c r="L35" s="302"/>
      <c r="M35" s="302"/>
      <c r="N35" s="302"/>
      <c r="O35" s="302"/>
      <c r="P35" s="27"/>
    </row>
    <row r="36" spans="2:16" s="26" customFormat="1" x14ac:dyDescent="0.25">
      <c r="B36" s="27"/>
      <c r="C36" s="217"/>
      <c r="D36" s="217"/>
      <c r="E36" s="217"/>
      <c r="F36" s="217"/>
      <c r="G36" s="217"/>
      <c r="H36" s="217"/>
      <c r="I36" s="218"/>
      <c r="J36" s="301"/>
      <c r="K36" s="302"/>
      <c r="L36" s="302"/>
      <c r="M36" s="302"/>
      <c r="N36" s="302"/>
      <c r="O36" s="302"/>
      <c r="P36" s="27"/>
    </row>
    <row r="37" spans="2:16" s="26" customFormat="1" x14ac:dyDescent="0.25">
      <c r="B37" s="27"/>
      <c r="C37" s="217"/>
      <c r="D37" s="217"/>
      <c r="E37" s="217"/>
      <c r="F37" s="217"/>
      <c r="G37" s="217"/>
      <c r="H37" s="217"/>
      <c r="I37" s="218"/>
      <c r="J37" s="301"/>
      <c r="K37" s="302"/>
      <c r="L37" s="302"/>
      <c r="M37" s="302"/>
      <c r="N37" s="302"/>
      <c r="O37" s="302"/>
      <c r="P37" s="27"/>
    </row>
    <row r="38" spans="2:16" s="26" customFormat="1" x14ac:dyDescent="0.25">
      <c r="B38" s="27"/>
      <c r="C38" s="217"/>
      <c r="D38" s="217"/>
      <c r="E38" s="217"/>
      <c r="F38" s="217"/>
      <c r="G38" s="217"/>
      <c r="H38" s="217"/>
      <c r="I38" s="218"/>
      <c r="J38" s="306"/>
      <c r="K38" s="307"/>
      <c r="L38" s="307"/>
      <c r="M38" s="307"/>
      <c r="N38" s="307"/>
      <c r="O38" s="307"/>
      <c r="P38" s="27"/>
    </row>
    <row r="39" spans="2:16" s="26" customFormat="1" ht="15.75" customHeight="1" x14ac:dyDescent="0.25">
      <c r="B39" s="27"/>
      <c r="C39" s="217"/>
      <c r="D39" s="217"/>
      <c r="E39" s="217"/>
      <c r="F39" s="217"/>
      <c r="G39" s="217"/>
      <c r="H39" s="217"/>
      <c r="I39" s="218"/>
      <c r="J39" s="228" t="s">
        <v>372</v>
      </c>
      <c r="K39" s="229"/>
      <c r="L39" s="229"/>
      <c r="M39" s="229"/>
      <c r="N39" s="229"/>
      <c r="O39" s="229"/>
      <c r="P39" s="27"/>
    </row>
    <row r="40" spans="2:16" s="26" customFormat="1" x14ac:dyDescent="0.25">
      <c r="B40" s="27"/>
      <c r="C40" s="217"/>
      <c r="D40" s="217"/>
      <c r="E40" s="217"/>
      <c r="F40" s="217"/>
      <c r="G40" s="217"/>
      <c r="H40" s="217"/>
      <c r="I40" s="218"/>
      <c r="J40" s="299" t="s">
        <v>454</v>
      </c>
      <c r="K40" s="300"/>
      <c r="L40" s="300"/>
      <c r="M40" s="300"/>
      <c r="N40" s="300"/>
      <c r="O40" s="300"/>
      <c r="P40" s="27"/>
    </row>
    <row r="41" spans="2:16" s="26" customFormat="1" x14ac:dyDescent="0.25">
      <c r="B41" s="27"/>
      <c r="C41" s="217"/>
      <c r="D41" s="217"/>
      <c r="E41" s="217"/>
      <c r="F41" s="217"/>
      <c r="G41" s="217"/>
      <c r="H41" s="217"/>
      <c r="I41" s="218"/>
      <c r="J41" s="301"/>
      <c r="K41" s="302"/>
      <c r="L41" s="302"/>
      <c r="M41" s="302"/>
      <c r="N41" s="302"/>
      <c r="O41" s="302"/>
      <c r="P41" s="27"/>
    </row>
    <row r="42" spans="2:16" s="26" customFormat="1" x14ac:dyDescent="0.25">
      <c r="B42" s="27"/>
      <c r="C42" s="217"/>
      <c r="D42" s="217"/>
      <c r="E42" s="217"/>
      <c r="F42" s="217"/>
      <c r="G42" s="217"/>
      <c r="H42" s="217"/>
      <c r="I42" s="218"/>
      <c r="J42" s="301"/>
      <c r="K42" s="302"/>
      <c r="L42" s="302"/>
      <c r="M42" s="302"/>
      <c r="N42" s="302"/>
      <c r="O42" s="302"/>
      <c r="P42" s="27"/>
    </row>
    <row r="43" spans="2:16" s="26" customFormat="1" x14ac:dyDescent="0.25">
      <c r="B43" s="27"/>
      <c r="C43" s="217"/>
      <c r="D43" s="217"/>
      <c r="E43" s="217"/>
      <c r="F43" s="217"/>
      <c r="G43" s="217"/>
      <c r="H43" s="217"/>
      <c r="I43" s="218"/>
      <c r="J43" s="301"/>
      <c r="K43" s="302"/>
      <c r="L43" s="302"/>
      <c r="M43" s="302"/>
      <c r="N43" s="302"/>
      <c r="O43" s="302"/>
      <c r="P43" s="27"/>
    </row>
    <row r="44" spans="2:16" s="26" customFormat="1" x14ac:dyDescent="0.25">
      <c r="B44" s="27"/>
      <c r="C44" s="217"/>
      <c r="D44" s="217"/>
      <c r="E44" s="217"/>
      <c r="F44" s="217"/>
      <c r="G44" s="217"/>
      <c r="H44" s="217"/>
      <c r="I44" s="218"/>
      <c r="J44" s="301"/>
      <c r="K44" s="302"/>
      <c r="L44" s="302"/>
      <c r="M44" s="302"/>
      <c r="N44" s="302"/>
      <c r="O44" s="302"/>
      <c r="P44" s="27"/>
    </row>
    <row r="45" spans="2:16" s="26" customFormat="1" x14ac:dyDescent="0.25">
      <c r="B45" s="27"/>
      <c r="C45" s="217"/>
      <c r="D45" s="217"/>
      <c r="E45" s="217"/>
      <c r="F45" s="217"/>
      <c r="G45" s="217"/>
      <c r="H45" s="217"/>
      <c r="I45" s="218"/>
      <c r="J45" s="301"/>
      <c r="K45" s="302"/>
      <c r="L45" s="302"/>
      <c r="M45" s="302"/>
      <c r="N45" s="302"/>
      <c r="O45" s="302"/>
      <c r="P45" s="27"/>
    </row>
    <row r="46" spans="2:16" s="26" customFormat="1" x14ac:dyDescent="0.25">
      <c r="B46" s="27"/>
      <c r="C46" s="217"/>
      <c r="D46" s="217"/>
      <c r="E46" s="217"/>
      <c r="F46" s="217"/>
      <c r="G46" s="217"/>
      <c r="H46" s="217"/>
      <c r="I46" s="218"/>
      <c r="J46" s="301"/>
      <c r="K46" s="302"/>
      <c r="L46" s="302"/>
      <c r="M46" s="302"/>
      <c r="N46" s="302"/>
      <c r="O46" s="302"/>
      <c r="P46" s="27"/>
    </row>
    <row r="47" spans="2:16" s="26" customFormat="1" x14ac:dyDescent="0.25">
      <c r="B47" s="27"/>
      <c r="C47" s="217"/>
      <c r="D47" s="217"/>
      <c r="E47" s="217"/>
      <c r="F47" s="217"/>
      <c r="G47" s="217"/>
      <c r="H47" s="217"/>
      <c r="I47" s="218"/>
      <c r="J47" s="301"/>
      <c r="K47" s="302"/>
      <c r="L47" s="302"/>
      <c r="M47" s="302"/>
      <c r="N47" s="302"/>
      <c r="O47" s="302"/>
      <c r="P47" s="27"/>
    </row>
    <row r="48" spans="2:16" s="26" customFormat="1" x14ac:dyDescent="0.25">
      <c r="B48" s="27"/>
      <c r="C48" s="217"/>
      <c r="D48" s="217"/>
      <c r="E48" s="217"/>
      <c r="F48" s="217"/>
      <c r="G48" s="217"/>
      <c r="H48" s="217"/>
      <c r="I48" s="218"/>
      <c r="J48" s="306"/>
      <c r="K48" s="307"/>
      <c r="L48" s="307"/>
      <c r="M48" s="307"/>
      <c r="N48" s="307"/>
      <c r="O48" s="307"/>
      <c r="P48" s="27"/>
    </row>
    <row r="49" spans="2:16" s="26" customFormat="1" ht="15.75" customHeight="1" x14ac:dyDescent="0.25">
      <c r="B49" s="27"/>
      <c r="C49" s="217"/>
      <c r="D49" s="217"/>
      <c r="E49" s="217"/>
      <c r="F49" s="217"/>
      <c r="G49" s="217"/>
      <c r="H49" s="217"/>
      <c r="I49" s="218"/>
      <c r="J49" s="309" t="s">
        <v>409</v>
      </c>
      <c r="K49" s="310"/>
      <c r="L49" s="310"/>
      <c r="M49" s="310"/>
      <c r="N49" s="310"/>
      <c r="O49" s="310"/>
      <c r="P49" s="27"/>
    </row>
    <row r="50" spans="2:16" s="26" customFormat="1" ht="16.5" customHeight="1" x14ac:dyDescent="0.25">
      <c r="B50" s="27"/>
      <c r="C50" s="217"/>
      <c r="D50" s="217"/>
      <c r="E50" s="217"/>
      <c r="F50" s="217"/>
      <c r="G50" s="217"/>
      <c r="H50" s="217"/>
      <c r="I50" s="218"/>
      <c r="J50" s="232" t="s">
        <v>455</v>
      </c>
      <c r="K50" s="223"/>
      <c r="L50" s="223"/>
      <c r="M50" s="223"/>
      <c r="N50" s="223"/>
      <c r="O50" s="223"/>
      <c r="P50" s="27"/>
    </row>
    <row r="51" spans="2:16" s="26" customFormat="1" ht="16.5" customHeight="1" x14ac:dyDescent="0.25">
      <c r="B51" s="28"/>
      <c r="C51" s="31"/>
      <c r="D51" s="31"/>
      <c r="E51" s="31"/>
      <c r="F51" s="31"/>
      <c r="G51" s="31"/>
      <c r="H51" s="31"/>
      <c r="I51" s="31"/>
      <c r="J51" s="31"/>
      <c r="K51" s="31"/>
      <c r="L51" s="31"/>
      <c r="M51" s="31"/>
      <c r="N51" s="31"/>
      <c r="O51" s="31"/>
      <c r="P51" s="28"/>
    </row>
    <row r="52" spans="2:16" s="33" customFormat="1" ht="15" customHeight="1" x14ac:dyDescent="0.25">
      <c r="B52" s="32"/>
      <c r="C52" s="212" t="s">
        <v>375</v>
      </c>
      <c r="D52" s="213"/>
      <c r="E52" s="213"/>
      <c r="F52" s="213"/>
      <c r="G52" s="213"/>
      <c r="H52" s="213"/>
      <c r="I52" s="213"/>
      <c r="J52" s="213"/>
      <c r="K52" s="213"/>
      <c r="L52" s="213"/>
      <c r="M52" s="213"/>
      <c r="N52" s="213"/>
      <c r="O52" s="214"/>
      <c r="P52" s="32"/>
    </row>
    <row r="53" spans="2:16" s="33" customFormat="1" x14ac:dyDescent="0.25">
      <c r="B53" s="32"/>
      <c r="C53" s="158" t="s">
        <v>9</v>
      </c>
      <c r="D53" s="160" t="str">
        <f>IF(J20="MENSUAL","ENERO",IF(J20="TRIMESTRAL","MARZO",IF(J20="SEMESTRAL","JUNIO",IF(J20="ANUAL",2017,""))))</f>
        <v>JUNIO</v>
      </c>
      <c r="E53" s="160" t="str">
        <f>IF(J20="MENSUAL","FEBRERO",IF(J20="TRIMESTRAL","JUNIO",IF(J20="SEMESTRAL","DICIEMBRE","")))</f>
        <v>DICIEMBRE</v>
      </c>
      <c r="F53" s="160" t="str">
        <f>IF(J20="MENSUAL","MARZO",IF(J20="TRIMESTRAL","SEPTIEMBRE",""))</f>
        <v/>
      </c>
      <c r="G53" s="160" t="str">
        <f>IF(J20="MENSUAL","ABRIL",IF(J20="TRIMESTRAL","DICIEMBRE",""))</f>
        <v/>
      </c>
      <c r="H53" s="160" t="str">
        <f>IF(J20="MENSUAL","MAYO","")</f>
        <v/>
      </c>
      <c r="I53" s="160" t="str">
        <f>IF(J20="MENSUAL","JUNIO","")</f>
        <v/>
      </c>
      <c r="J53" s="160" t="str">
        <f>IF(J20="MENSUAL","JULIO","")</f>
        <v/>
      </c>
      <c r="K53" s="160" t="str">
        <f>IF(J20="MENSUAL","AGOSTO","")</f>
        <v/>
      </c>
      <c r="L53" s="160" t="str">
        <f>IF(J20="MENSUAL","SEPTIEMBRE","")</f>
        <v/>
      </c>
      <c r="M53" s="160" t="str">
        <f>IF(J20="MENSUAL","OCTUBRE","")</f>
        <v/>
      </c>
      <c r="N53" s="160" t="str">
        <f>IF(J20="MENSUAL","NOVIEMBRE","")</f>
        <v/>
      </c>
      <c r="O53" s="160" t="str">
        <f>IF(J20="MENSUAL","DICIEMBRE","")</f>
        <v/>
      </c>
      <c r="P53" s="32"/>
    </row>
    <row r="54" spans="2:16" s="33" customFormat="1" ht="37.5" customHeight="1" x14ac:dyDescent="0.25">
      <c r="B54" s="32"/>
      <c r="C54" s="157" t="str">
        <f>G18</f>
        <v>Inscritos efectivos</v>
      </c>
      <c r="D54" s="34">
        <v>3631</v>
      </c>
      <c r="E54" s="34"/>
      <c r="F54" s="34"/>
      <c r="G54" s="34"/>
      <c r="H54" s="34"/>
      <c r="I54" s="34"/>
      <c r="J54" s="34"/>
      <c r="K54" s="34"/>
      <c r="L54" s="34"/>
      <c r="M54" s="34"/>
      <c r="N54" s="34"/>
      <c r="O54" s="34"/>
      <c r="P54" s="32"/>
    </row>
    <row r="55" spans="2:16" s="33" customFormat="1" ht="30" x14ac:dyDescent="0.25">
      <c r="B55" s="32"/>
      <c r="C55" s="157" t="str">
        <f>G19</f>
        <v>Total aspirantes inscritos*100</v>
      </c>
      <c r="D55" s="34">
        <v>4165</v>
      </c>
      <c r="E55" s="34"/>
      <c r="F55" s="34"/>
      <c r="G55" s="34"/>
      <c r="H55" s="34"/>
      <c r="I55" s="34"/>
      <c r="J55" s="34"/>
      <c r="K55" s="34"/>
      <c r="L55" s="34"/>
      <c r="M55" s="34"/>
      <c r="N55" s="34"/>
      <c r="O55" s="34"/>
      <c r="P55" s="35"/>
    </row>
    <row r="56" spans="2:16" s="33" customFormat="1" x14ac:dyDescent="0.25">
      <c r="B56" s="32"/>
      <c r="C56" s="36" t="s">
        <v>376</v>
      </c>
      <c r="D56" s="37">
        <f>IFERROR(IF($E$17=1,D54/D55,IF($E$17=2,D54,"")),"")</f>
        <v>0.87178871548619452</v>
      </c>
      <c r="E56" s="37" t="str">
        <f t="shared" ref="E56:O56" si="0">IFERROR(IF($E$17=1,E54/E55,IF($E$17=2,E54,"")),"")</f>
        <v/>
      </c>
      <c r="F56" s="37" t="str">
        <f t="shared" si="0"/>
        <v/>
      </c>
      <c r="G56" s="37" t="str">
        <f t="shared" si="0"/>
        <v/>
      </c>
      <c r="H56" s="37" t="str">
        <f t="shared" si="0"/>
        <v/>
      </c>
      <c r="I56" s="37" t="str">
        <f t="shared" si="0"/>
        <v/>
      </c>
      <c r="J56" s="37" t="str">
        <f t="shared" si="0"/>
        <v/>
      </c>
      <c r="K56" s="37" t="str">
        <f t="shared" si="0"/>
        <v/>
      </c>
      <c r="L56" s="37" t="str">
        <f t="shared" si="0"/>
        <v/>
      </c>
      <c r="M56" s="37" t="str">
        <f t="shared" si="0"/>
        <v/>
      </c>
      <c r="N56" s="37" t="str">
        <f t="shared" si="0"/>
        <v/>
      </c>
      <c r="O56" s="37" t="str">
        <f t="shared" si="0"/>
        <v/>
      </c>
      <c r="P56" s="32"/>
    </row>
    <row r="57" spans="2:16" s="33" customFormat="1" x14ac:dyDescent="0.25">
      <c r="B57" s="32"/>
      <c r="C57" s="38" t="s">
        <v>377</v>
      </c>
      <c r="D57" s="5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0.9</v>
      </c>
      <c r="E57" s="58">
        <f>IF(AND(N20="ANUAL",J20="MENSUAL"),N17/12+D57,IF(AND(N20="ANUAL",J20="TRIMESTRAL"),N17/4+D57,IF(AND(N20="ANUAL",J20="SEMESTRAL"),N17/2+D57,IF(AND(N20="SEMESTRAL",J20="MENSUAL"),N17/6+D57,IF(AND(N20="SEMESTRAL",J20="TRIMESTRAL"),N17/2+D57,IF(AND(N20="SEMESTRAL",J20="SEMESTRAL"),N17,IF(AND(N20="TRIMESTRAL",J20="MENSUAL"),N17/3+D57,IF(AND(N20="TRIMESTRAL",J20="TRIMESTRAL"),N17,IF(AND(N20="MENSUAL",J20="MENSUAL"),N17,"")))))))))</f>
        <v>0.9</v>
      </c>
      <c r="F57" s="68" t="str">
        <f>IF(AND(N20="ANUAL",J20="MENSUAL"),N17/12+E57,IF(AND(N20="ANUAL",J20="TRIMESTRAL"),N17/4+E57,IF(AND(N20="SEMESTRAL",J20="MENSUAL"),N17/6+E57,IF(AND(N20="SEMESTRAL",J20="TRIMESTRAL"),N17/2,IF(AND(N20="TRIMESTRAL",J20="MENSUAL"),N17/3+E57,IF(AND(N20="TRIMESTRAL",J20="TRIMESTRAL"),N17,IF(AND(N20="MENSUAL",J20="MENSUAL"),N17,"")))))))</f>
        <v/>
      </c>
      <c r="G57" s="68" t="str">
        <f>IF(AND(N20="ANUAL",J20="MENSUAL"),N17/12+F57,IF(AND(N20="ANUAL",J20="TRIMESTRAL"),N17/4+F57,IF(AND(N20="SEMESTRAL",J20="MENSUAL"),N17/6+F57,IF(AND(N20="SEMESTRAL",J20="TRIMESTRAL"),N17/2+F57,IF(AND(N20="TRIMESTRAL",J20="MENSUAL"),N17/3,IF(AND(N20="TRIMESTRAL",J20="TRIMESTRAL"),N17,IF(AND(N20="MENSUAL",J20="MENSUAL"),N17,"")))))))</f>
        <v/>
      </c>
      <c r="H57" s="68" t="str">
        <f>IF(AND($N$20="ANUAL",$J$20="MENSUAL"),$N$17/12+G57,IF(AND(N20="SEMESTRAL",J20="MENSUAL"),N17/6+G57,IF(AND(N20="TRIMESTRAL",J20="MENSUAL"),N17/3+G57,IF(AND(N20="MENSUAL",J20="MENSUAL"),N17,""))))</f>
        <v/>
      </c>
      <c r="I57" s="68" t="str">
        <f>IF(AND($N$20="ANUAL",$J$20="MENSUAL"),$N$17/12+H57,IF(AND(N20="SEMESTRAL",J20="MENSUAL"),N17/6+H57,IF(AND(N20="TRIMESTRAL",J20="MENSUAL"),N17/3+H57,IF(AND(N20="MENSUAL",J20="MENSUAL"),N17,""))))</f>
        <v/>
      </c>
      <c r="J57" s="68" t="str">
        <f>IF(AND($N$20="ANUAL",$J$20="MENSUAL"),$N$17/12+I57,IF(AND(N20="SEMESTRAL",J20="MENSUAL"),N17/6,IF(AND(N20="TRIMESTRAL",J20="MENSUAL"),N17/3,IF(AND(N20="MENSUAL",J20="MENSUAL"),N17,""))))</f>
        <v/>
      </c>
      <c r="K57" s="68" t="str">
        <f>IF(AND($N$20="ANUAL",$J$20="MENSUAL"),$N$17/12+J57,IF(AND(N20="SEMESTRAL",J20="MENSUAL"),N17/6+J57,IF(AND(N20="TRIMESTRAL",J20="MENSUAL"),N17/3+J57,IF(AND(N20="MENSUAL",J20="MENSUAL"),N17,""))))</f>
        <v/>
      </c>
      <c r="L57" s="68" t="str">
        <f>IF(AND($N$20="ANUAL",$J$20="MENSUAL"),$N$17/12+K57,IF(AND(N20="SEMESTRAL",J20="MENSUAL"),N17/6+K57,IF(AND(N20="TRIMESTRAL",J20="MENSUAL"),N17/3+K57,IF(AND(N20="MENSUAL",J20="MENSUAL"),N17,""))))</f>
        <v/>
      </c>
      <c r="M57" s="68" t="str">
        <f>IF(AND($N$20="ANUAL",$J$20="MENSUAL"),$N$17/12+L57,IF(AND(N20="SEMESTRAL",J20="MENSUAL"),N17/6+L57,IF(AND(N20="TRIMESTRAL",J20="MENSUAL"),N17/3,IF(AND(N20="MENSUAL",J20="MENSUAL"),N17,""))))</f>
        <v/>
      </c>
      <c r="N57" s="68" t="str">
        <f>IF(AND($N$20="ANUAL",$J$20="MENSUAL"),$N$17/12+M57,IF(AND(N20="SEMESTRAL",J20="MENSUAL"),N17/6+M57,IF(AND(N20="TRIMESTRAL",J20="MENSUAL"),N17/3+M57,IF(AND(N20="MENSUAL",J20="MENSUAL"),N17,""))))</f>
        <v/>
      </c>
      <c r="O57" s="68" t="str">
        <f>IF(AND($N$20="ANUAL",$J$20="MENSUAL"),$N$17/12+N57,IF(AND(N20="SEMESTRAL",J20="MENSUAL"),N17/6+N57,IF(AND(N20="TRIMESTRAL",J20="MENSUAL"),N17/3+N57,IF(AND(N20="MENSUAL",J20="MENSUAL"),N17,""))))</f>
        <v/>
      </c>
      <c r="P57" s="32"/>
    </row>
    <row r="58" spans="2:16" s="33" customFormat="1" x14ac:dyDescent="0.25">
      <c r="B58" s="32"/>
      <c r="C58" s="3"/>
      <c r="D58" s="3"/>
      <c r="E58" s="3"/>
      <c r="F58" s="3"/>
      <c r="G58" s="3"/>
      <c r="H58" s="3"/>
      <c r="I58" s="3"/>
      <c r="J58" s="3"/>
      <c r="K58" s="3"/>
      <c r="L58" s="3"/>
      <c r="M58" s="3"/>
      <c r="N58" s="3"/>
      <c r="O58" s="3"/>
      <c r="P58" s="32"/>
    </row>
    <row r="60" spans="2:16" x14ac:dyDescent="0.2">
      <c r="D60" s="40"/>
    </row>
  </sheetData>
  <sheetProtection algorithmName="SHA-512" hashValue="YlQ2dTD0kL3cUsKaAHJc0al4xc4Gi4oDDd9EOuMRFdA9Uw/Mr9b0AgQXCBtQO1m2WUKQBBfI1oFg/gk9MSYfQQ==" saltValue="RtouXEVmRVez/MQE3+EzIg=="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H17:I17"/>
    <mergeCell ref="J17:K17"/>
    <mergeCell ref="E17:G17"/>
    <mergeCell ref="N20:O21"/>
    <mergeCell ref="C17:D17"/>
    <mergeCell ref="L17:M17"/>
    <mergeCell ref="N17:O17"/>
    <mergeCell ref="C20:D21"/>
    <mergeCell ref="E20:F21"/>
    <mergeCell ref="G20:I21"/>
    <mergeCell ref="J20:K21"/>
    <mergeCell ref="L20:M21"/>
    <mergeCell ref="C52:O52"/>
    <mergeCell ref="C23:O23"/>
    <mergeCell ref="C24:I50"/>
    <mergeCell ref="J24:O24"/>
    <mergeCell ref="P24:P25"/>
    <mergeCell ref="J25:O38"/>
    <mergeCell ref="J39:O39"/>
    <mergeCell ref="J40:O48"/>
    <mergeCell ref="J49:O49"/>
    <mergeCell ref="J50:O50"/>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9"/>
  <sheetViews>
    <sheetView topLeftCell="B37" zoomScale="85" zoomScaleNormal="85" workbookViewId="0">
      <selection activeCell="J32" sqref="J32:O37"/>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5" width="17.14062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442</v>
      </c>
      <c r="F12" s="296"/>
      <c r="G12" s="296"/>
      <c r="H12" s="296"/>
      <c r="I12" s="295" t="s">
        <v>350</v>
      </c>
      <c r="J12" s="295"/>
      <c r="K12" s="297" t="s">
        <v>456</v>
      </c>
      <c r="L12" s="297"/>
      <c r="M12" s="297"/>
      <c r="N12" s="297"/>
      <c r="O12" s="297"/>
      <c r="P12" s="27"/>
    </row>
    <row r="13" spans="2:16" s="26" customFormat="1" x14ac:dyDescent="0.25">
      <c r="B13" s="27"/>
      <c r="C13" s="234" t="s">
        <v>15</v>
      </c>
      <c r="D13" s="234"/>
      <c r="E13" s="248" t="s">
        <v>160</v>
      </c>
      <c r="F13" s="249"/>
      <c r="G13" s="249"/>
      <c r="H13" s="249"/>
      <c r="I13" s="249"/>
      <c r="J13" s="249"/>
      <c r="K13" s="249"/>
      <c r="L13" s="249"/>
      <c r="M13" s="249"/>
      <c r="N13" s="249"/>
      <c r="O13" s="249"/>
      <c r="P13" s="27"/>
    </row>
    <row r="14" spans="2:16" s="26" customFormat="1" x14ac:dyDescent="0.25">
      <c r="B14" s="27"/>
      <c r="C14" s="234" t="s">
        <v>352</v>
      </c>
      <c r="D14" s="234"/>
      <c r="E14" s="248" t="s">
        <v>443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81</v>
      </c>
      <c r="K17" s="238"/>
      <c r="L17" s="234" t="s">
        <v>357</v>
      </c>
      <c r="M17" s="234"/>
      <c r="N17" s="268">
        <v>1</v>
      </c>
      <c r="O17" s="268"/>
      <c r="P17" s="221"/>
    </row>
    <row r="18" spans="2:16" s="26" customFormat="1" ht="15.75" customHeight="1" x14ac:dyDescent="0.25">
      <c r="B18" s="27"/>
      <c r="C18" s="234" t="s">
        <v>358</v>
      </c>
      <c r="D18" s="234"/>
      <c r="E18" s="234" t="s">
        <v>359</v>
      </c>
      <c r="F18" s="234"/>
      <c r="G18" s="242" t="s">
        <v>457</v>
      </c>
      <c r="H18" s="233"/>
      <c r="I18" s="233"/>
      <c r="J18" s="233"/>
      <c r="K18" s="233"/>
      <c r="L18" s="233"/>
      <c r="M18" s="233"/>
      <c r="N18" s="233"/>
      <c r="O18" s="233"/>
      <c r="P18" s="221"/>
    </row>
    <row r="19" spans="2:16" s="26" customFormat="1" ht="15.75" customHeight="1" x14ac:dyDescent="0.25">
      <c r="B19" s="27"/>
      <c r="C19" s="234"/>
      <c r="D19" s="234"/>
      <c r="E19" s="234" t="s">
        <v>361</v>
      </c>
      <c r="F19" s="234"/>
      <c r="G19" s="242" t="s">
        <v>458</v>
      </c>
      <c r="H19" s="233"/>
      <c r="I19" s="233"/>
      <c r="J19" s="233"/>
      <c r="K19" s="233"/>
      <c r="L19" s="233"/>
      <c r="M19" s="233"/>
      <c r="N19" s="233"/>
      <c r="O19" s="233"/>
      <c r="P19" s="28"/>
    </row>
    <row r="20" spans="2:16" s="26" customFormat="1" ht="26.25" customHeight="1" x14ac:dyDescent="0.25">
      <c r="B20" s="27"/>
      <c r="C20" s="234" t="s">
        <v>363</v>
      </c>
      <c r="D20" s="234"/>
      <c r="E20" s="269" t="s">
        <v>459</v>
      </c>
      <c r="F20" s="269"/>
      <c r="G20" s="234" t="s">
        <v>365</v>
      </c>
      <c r="H20" s="234"/>
      <c r="I20" s="234"/>
      <c r="J20" s="233" t="s">
        <v>384</v>
      </c>
      <c r="K20" s="233"/>
      <c r="L20" s="234" t="s">
        <v>367</v>
      </c>
      <c r="M20" s="234"/>
      <c r="N20" s="233" t="s">
        <v>366</v>
      </c>
      <c r="O20" s="233"/>
      <c r="P20" s="28"/>
    </row>
    <row r="21" spans="2:16" s="26" customFormat="1" ht="18.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40.5" customHeight="1" x14ac:dyDescent="0.25">
      <c r="B25" s="27"/>
      <c r="C25" s="217"/>
      <c r="D25" s="217"/>
      <c r="E25" s="217"/>
      <c r="F25" s="217"/>
      <c r="G25" s="217"/>
      <c r="H25" s="217"/>
      <c r="I25" s="218"/>
      <c r="J25" s="299" t="s">
        <v>460</v>
      </c>
      <c r="K25" s="300"/>
      <c r="L25" s="300"/>
      <c r="M25" s="300"/>
      <c r="N25" s="300"/>
      <c r="O25" s="300"/>
      <c r="P25" s="221"/>
    </row>
    <row r="26" spans="2:16" s="26" customFormat="1" ht="54" customHeight="1" x14ac:dyDescent="0.25">
      <c r="B26" s="27"/>
      <c r="C26" s="217"/>
      <c r="D26" s="217"/>
      <c r="E26" s="217"/>
      <c r="F26" s="217"/>
      <c r="G26" s="217"/>
      <c r="H26" s="217"/>
      <c r="I26" s="218"/>
      <c r="J26" s="301"/>
      <c r="K26" s="302"/>
      <c r="L26" s="302"/>
      <c r="M26" s="302"/>
      <c r="N26" s="302"/>
      <c r="O26" s="302"/>
      <c r="P26" s="27"/>
    </row>
    <row r="27" spans="2:16" s="26" customFormat="1" ht="57.75" customHeight="1" x14ac:dyDescent="0.25">
      <c r="B27" s="27"/>
      <c r="C27" s="217"/>
      <c r="D27" s="217"/>
      <c r="E27" s="217"/>
      <c r="F27" s="217"/>
      <c r="G27" s="217"/>
      <c r="H27" s="217"/>
      <c r="I27" s="218"/>
      <c r="J27" s="301"/>
      <c r="K27" s="302"/>
      <c r="L27" s="302"/>
      <c r="M27" s="302"/>
      <c r="N27" s="302"/>
      <c r="O27" s="302"/>
      <c r="P27" s="27"/>
    </row>
    <row r="28" spans="2:16" s="26" customFormat="1" ht="57.75" customHeight="1" x14ac:dyDescent="0.25">
      <c r="B28" s="27"/>
      <c r="C28" s="217"/>
      <c r="D28" s="217"/>
      <c r="E28" s="217"/>
      <c r="F28" s="217"/>
      <c r="G28" s="217"/>
      <c r="H28" s="217"/>
      <c r="I28" s="218"/>
      <c r="J28" s="301"/>
      <c r="K28" s="302"/>
      <c r="L28" s="302"/>
      <c r="M28" s="302"/>
      <c r="N28" s="302"/>
      <c r="O28" s="302"/>
      <c r="P28" s="27"/>
    </row>
    <row r="29" spans="2:16" s="26" customFormat="1" ht="59.25" customHeight="1" x14ac:dyDescent="0.25">
      <c r="B29" s="27"/>
      <c r="C29" s="217"/>
      <c r="D29" s="217"/>
      <c r="E29" s="217"/>
      <c r="F29" s="217"/>
      <c r="G29" s="217"/>
      <c r="H29" s="217"/>
      <c r="I29" s="218"/>
      <c r="J29" s="301"/>
      <c r="K29" s="302"/>
      <c r="L29" s="302"/>
      <c r="M29" s="302"/>
      <c r="N29" s="302"/>
      <c r="O29" s="302"/>
      <c r="P29" s="27"/>
    </row>
    <row r="30" spans="2:16" s="26" customFormat="1" ht="57" customHeight="1" x14ac:dyDescent="0.25">
      <c r="B30" s="27"/>
      <c r="C30" s="217"/>
      <c r="D30" s="217"/>
      <c r="E30" s="217"/>
      <c r="F30" s="217"/>
      <c r="G30" s="217"/>
      <c r="H30" s="217"/>
      <c r="I30" s="218"/>
      <c r="J30" s="306"/>
      <c r="K30" s="307"/>
      <c r="L30" s="307"/>
      <c r="M30" s="307"/>
      <c r="N30" s="307"/>
      <c r="O30" s="307"/>
      <c r="P30" s="27"/>
    </row>
    <row r="31" spans="2:16" s="26" customFormat="1" ht="15.75" customHeight="1" x14ac:dyDescent="0.25">
      <c r="B31" s="27"/>
      <c r="C31" s="217"/>
      <c r="D31" s="217"/>
      <c r="E31" s="217"/>
      <c r="F31" s="217"/>
      <c r="G31" s="217"/>
      <c r="H31" s="217"/>
      <c r="I31" s="218"/>
      <c r="J31" s="228" t="s">
        <v>372</v>
      </c>
      <c r="K31" s="229"/>
      <c r="L31" s="229"/>
      <c r="M31" s="229"/>
      <c r="N31" s="229"/>
      <c r="O31" s="229"/>
      <c r="P31" s="27"/>
    </row>
    <row r="32" spans="2:16" s="26" customFormat="1" ht="21" customHeight="1" x14ac:dyDescent="0.25">
      <c r="B32" s="27"/>
      <c r="C32" s="217"/>
      <c r="D32" s="217"/>
      <c r="E32" s="217"/>
      <c r="F32" s="217"/>
      <c r="G32" s="217"/>
      <c r="H32" s="217"/>
      <c r="I32" s="218"/>
      <c r="J32" s="299" t="s">
        <v>461</v>
      </c>
      <c r="K32" s="300"/>
      <c r="L32" s="300"/>
      <c r="M32" s="300"/>
      <c r="N32" s="300"/>
      <c r="O32" s="300"/>
      <c r="P32" s="27"/>
    </row>
    <row r="33" spans="2:16" s="26" customFormat="1" ht="21" customHeight="1" x14ac:dyDescent="0.25">
      <c r="B33" s="27"/>
      <c r="C33" s="217"/>
      <c r="D33" s="217"/>
      <c r="E33" s="217"/>
      <c r="F33" s="217"/>
      <c r="G33" s="217"/>
      <c r="H33" s="217"/>
      <c r="I33" s="218"/>
      <c r="J33" s="301"/>
      <c r="K33" s="302"/>
      <c r="L33" s="302"/>
      <c r="M33" s="302"/>
      <c r="N33" s="302"/>
      <c r="O33" s="302"/>
      <c r="P33" s="27"/>
    </row>
    <row r="34" spans="2:16" s="26" customFormat="1" ht="21" customHeight="1" x14ac:dyDescent="0.25">
      <c r="B34" s="27"/>
      <c r="C34" s="217"/>
      <c r="D34" s="217"/>
      <c r="E34" s="217"/>
      <c r="F34" s="217"/>
      <c r="G34" s="217"/>
      <c r="H34" s="217"/>
      <c r="I34" s="218"/>
      <c r="J34" s="301"/>
      <c r="K34" s="302"/>
      <c r="L34" s="302"/>
      <c r="M34" s="302"/>
      <c r="N34" s="302"/>
      <c r="O34" s="302"/>
      <c r="P34" s="27"/>
    </row>
    <row r="35" spans="2:16" s="26" customFormat="1" ht="21" customHeight="1" x14ac:dyDescent="0.25">
      <c r="B35" s="27"/>
      <c r="C35" s="217"/>
      <c r="D35" s="217"/>
      <c r="E35" s="217"/>
      <c r="F35" s="217"/>
      <c r="G35" s="217"/>
      <c r="H35" s="217"/>
      <c r="I35" s="218"/>
      <c r="J35" s="301"/>
      <c r="K35" s="302"/>
      <c r="L35" s="302"/>
      <c r="M35" s="302"/>
      <c r="N35" s="302"/>
      <c r="O35" s="302"/>
      <c r="P35" s="27"/>
    </row>
    <row r="36" spans="2:16" s="26" customFormat="1" ht="30.75" customHeight="1" x14ac:dyDescent="0.25">
      <c r="B36" s="27"/>
      <c r="C36" s="217"/>
      <c r="D36" s="217"/>
      <c r="E36" s="217"/>
      <c r="F36" s="217"/>
      <c r="G36" s="217"/>
      <c r="H36" s="217"/>
      <c r="I36" s="218"/>
      <c r="J36" s="301"/>
      <c r="K36" s="302"/>
      <c r="L36" s="302"/>
      <c r="M36" s="302"/>
      <c r="N36" s="302"/>
      <c r="O36" s="302"/>
      <c r="P36" s="27"/>
    </row>
    <row r="37" spans="2:16" s="26" customFormat="1" ht="30" customHeight="1" x14ac:dyDescent="0.25">
      <c r="B37" s="27"/>
      <c r="C37" s="217"/>
      <c r="D37" s="217"/>
      <c r="E37" s="217"/>
      <c r="F37" s="217"/>
      <c r="G37" s="217"/>
      <c r="H37" s="217"/>
      <c r="I37" s="218"/>
      <c r="J37" s="306"/>
      <c r="K37" s="307"/>
      <c r="L37" s="307"/>
      <c r="M37" s="307"/>
      <c r="N37" s="307"/>
      <c r="O37" s="307"/>
      <c r="P37" s="27"/>
    </row>
    <row r="38" spans="2:16" s="26" customFormat="1" ht="31.5" customHeight="1" x14ac:dyDescent="0.25">
      <c r="B38" s="27"/>
      <c r="C38" s="217"/>
      <c r="D38" s="217"/>
      <c r="E38" s="217"/>
      <c r="F38" s="217"/>
      <c r="G38" s="217"/>
      <c r="H38" s="217"/>
      <c r="I38" s="218"/>
      <c r="J38" s="309" t="s">
        <v>409</v>
      </c>
      <c r="K38" s="310"/>
      <c r="L38" s="310"/>
      <c r="M38" s="310"/>
      <c r="N38" s="310"/>
      <c r="O38" s="310"/>
      <c r="P38" s="27"/>
    </row>
    <row r="39" spans="2:16" s="26" customFormat="1" ht="16.5" customHeight="1" x14ac:dyDescent="0.25">
      <c r="B39" s="27"/>
      <c r="C39" s="217"/>
      <c r="D39" s="217"/>
      <c r="E39" s="217"/>
      <c r="F39" s="217"/>
      <c r="G39" s="217"/>
      <c r="H39" s="217"/>
      <c r="I39" s="218"/>
      <c r="J39" s="232" t="s">
        <v>455</v>
      </c>
      <c r="K39" s="223"/>
      <c r="L39" s="223"/>
      <c r="M39" s="223"/>
      <c r="N39" s="223"/>
      <c r="O39" s="223"/>
      <c r="P39" s="27"/>
    </row>
    <row r="40" spans="2:16" s="26" customFormat="1" ht="16.5" customHeight="1" x14ac:dyDescent="0.25">
      <c r="B40" s="28"/>
      <c r="C40" s="31"/>
      <c r="D40" s="31"/>
      <c r="E40" s="31"/>
      <c r="F40" s="31"/>
      <c r="G40" s="31"/>
      <c r="H40" s="31"/>
      <c r="I40" s="31"/>
      <c r="J40" s="31"/>
      <c r="K40" s="31"/>
      <c r="L40" s="31"/>
      <c r="M40" s="31"/>
      <c r="N40" s="31"/>
      <c r="O40" s="31"/>
      <c r="P40" s="28"/>
    </row>
    <row r="41" spans="2:16" s="33" customFormat="1" ht="15" customHeight="1" x14ac:dyDescent="0.25">
      <c r="B41" s="32"/>
      <c r="C41" s="212" t="s">
        <v>375</v>
      </c>
      <c r="D41" s="213"/>
      <c r="E41" s="213"/>
      <c r="F41" s="213"/>
      <c r="G41" s="213"/>
      <c r="H41" s="213"/>
      <c r="I41" s="213"/>
      <c r="J41" s="213"/>
      <c r="K41" s="213"/>
      <c r="L41" s="213"/>
      <c r="M41" s="213"/>
      <c r="N41" s="213"/>
      <c r="O41" s="214"/>
      <c r="P41" s="32"/>
    </row>
    <row r="42" spans="2:16" s="33" customFormat="1" x14ac:dyDescent="0.25">
      <c r="B42" s="32"/>
      <c r="C42" s="158" t="s">
        <v>9</v>
      </c>
      <c r="D42" s="160" t="str">
        <f>IF(J20="MENSUAL","ENERO",IF(J20="TRIMESTRAL","MARZO",IF(J20="SEMESTRAL","JUNIO",IF(J20="ANUAL",2017,""))))</f>
        <v>MARZO</v>
      </c>
      <c r="E42" s="160" t="str">
        <f>IF(J20="MENSUAL","FEBRERO",IF(J20="TRIMESTRAL","JUNIO",IF(J20="SEMESTRAL","DICIEMBRE","")))</f>
        <v>JUNIO</v>
      </c>
      <c r="F42" s="160" t="str">
        <f>IF(J20="MENSUAL","MARZO",IF(J20="TRIMESTRAL","SEPTIEMBRE",""))</f>
        <v>SEPTIEMBRE</v>
      </c>
      <c r="G42" s="160" t="str">
        <f>IF(J20="MENSUAL","ABRIL",IF(J20="TRIMESTRAL","DICIEMBRE",""))</f>
        <v>DICIEMBRE</v>
      </c>
      <c r="H42" s="160" t="str">
        <f>IF(J20="MENSUAL","MAYO","")</f>
        <v/>
      </c>
      <c r="I42" s="160" t="str">
        <f>IF(J20="MENSUAL","JUNIO","")</f>
        <v/>
      </c>
      <c r="J42" s="160" t="str">
        <f>IF(J20="MENSUAL","JULIO","")</f>
        <v/>
      </c>
      <c r="K42" s="160" t="str">
        <f>IF(J20="MENSUAL","AGOSTO","")</f>
        <v/>
      </c>
      <c r="L42" s="160" t="str">
        <f>IF(J20="MENSUAL","SEPTIEMBRE","")</f>
        <v/>
      </c>
      <c r="M42" s="160" t="str">
        <f>IF(J20="MENSUAL","OCTUBRE","")</f>
        <v/>
      </c>
      <c r="N42" s="160" t="str">
        <f>IF(J20="MENSUAL","NOVIEMBRE","")</f>
        <v/>
      </c>
      <c r="O42" s="160" t="str">
        <f>IF(J20="MENSUAL","DICIEMBRE","")</f>
        <v/>
      </c>
      <c r="P42" s="32"/>
    </row>
    <row r="43" spans="2:16" s="33" customFormat="1" ht="37.5" customHeight="1" x14ac:dyDescent="0.25">
      <c r="B43" s="32"/>
      <c r="C43" s="157" t="str">
        <f>G18</f>
        <v>Actividades ejecutadas en la fecha establecida</v>
      </c>
      <c r="D43" s="34">
        <v>22</v>
      </c>
      <c r="E43" s="34">
        <v>49</v>
      </c>
      <c r="F43" s="34">
        <v>25</v>
      </c>
      <c r="G43" s="34"/>
      <c r="H43" s="34"/>
      <c r="I43" s="34"/>
      <c r="J43" s="34"/>
      <c r="K43" s="34"/>
      <c r="L43" s="34"/>
      <c r="M43" s="34"/>
      <c r="N43" s="34"/>
      <c r="O43" s="34"/>
      <c r="P43" s="32"/>
    </row>
    <row r="44" spans="2:16" s="33" customFormat="1" ht="60" x14ac:dyDescent="0.25">
      <c r="B44" s="32"/>
      <c r="C44" s="157" t="str">
        <f>G19</f>
        <v>Total de actividades planificadas de calendario académico*100</v>
      </c>
      <c r="D44" s="34">
        <v>53</v>
      </c>
      <c r="E44" s="34">
        <v>53</v>
      </c>
      <c r="F44" s="34">
        <v>44</v>
      </c>
      <c r="G44" s="34">
        <v>44</v>
      </c>
      <c r="H44" s="34"/>
      <c r="I44" s="34"/>
      <c r="J44" s="34"/>
      <c r="K44" s="34"/>
      <c r="L44" s="34"/>
      <c r="M44" s="34"/>
      <c r="N44" s="34"/>
      <c r="O44" s="34"/>
      <c r="P44" s="35"/>
    </row>
    <row r="45" spans="2:16" s="33" customFormat="1" x14ac:dyDescent="0.25">
      <c r="B45" s="32"/>
      <c r="C45" s="36" t="s">
        <v>376</v>
      </c>
      <c r="D45" s="37">
        <f>IFERROR(IF($E$17=1,D43/D44,IF($E$17=2,D43,"")),"")</f>
        <v>0.41509433962264153</v>
      </c>
      <c r="E45" s="37">
        <f>IFERROR(IF($E$17=1,E43/E44,IF($E$17=2,E43,"")),"")</f>
        <v>0.92452830188679247</v>
      </c>
      <c r="F45" s="37">
        <f t="shared" ref="F45:O45" si="0">IFERROR(IF($E$17=1,F43/F44,IF($E$17=2,F43,"")),"")</f>
        <v>0.56818181818181823</v>
      </c>
      <c r="G45" s="37">
        <f t="shared" si="0"/>
        <v>0</v>
      </c>
      <c r="H45" s="37" t="str">
        <f t="shared" si="0"/>
        <v/>
      </c>
      <c r="I45" s="37" t="str">
        <f t="shared" si="0"/>
        <v/>
      </c>
      <c r="J45" s="37" t="str">
        <f t="shared" si="0"/>
        <v/>
      </c>
      <c r="K45" s="37" t="str">
        <f t="shared" si="0"/>
        <v/>
      </c>
      <c r="L45" s="37" t="str">
        <f t="shared" si="0"/>
        <v/>
      </c>
      <c r="M45" s="37" t="str">
        <f t="shared" si="0"/>
        <v/>
      </c>
      <c r="N45" s="37" t="str">
        <f t="shared" si="0"/>
        <v/>
      </c>
      <c r="O45" s="37" t="str">
        <f t="shared" si="0"/>
        <v/>
      </c>
      <c r="P45" s="32"/>
    </row>
    <row r="46" spans="2:16" s="33" customFormat="1" x14ac:dyDescent="0.25">
      <c r="B46" s="32"/>
      <c r="C46" s="38" t="s">
        <v>377</v>
      </c>
      <c r="D46" s="5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0.5</v>
      </c>
      <c r="E46" s="58">
        <f>IF(AND(N20="ANUAL",J20="MENSUAL"),N17/12+D46,IF(AND(N20="ANUAL",J20="TRIMESTRAL"),N17/4+D46,IF(AND(N20="ANUAL",J20="SEMESTRAL"),N17/2+D46,IF(AND(N20="SEMESTRAL",J20="MENSUAL"),N17/6+D46,IF(AND(N20="SEMESTRAL",J20="TRIMESTRAL"),N17/2+D46,IF(AND(N20="SEMESTRAL",J20="SEMESTRAL"),N17,IF(AND(N20="TRIMESTRAL",J20="MENSUAL"),N17/3+D46,IF(AND(N20="TRIMESTRAL",J20="TRIMESTRAL"),N17,IF(AND(N20="MENSUAL",J20="MENSUAL"),N17,"")))))))))</f>
        <v>1</v>
      </c>
      <c r="F46" s="58">
        <f>IF(AND(N20="ANUAL",J20="MENSUAL"),N17/12+E46,IF(AND(N20="ANUAL",J20="TRIMESTRAL"),N17/4+E46,IF(AND(N20="SEMESTRAL",J20="MENSUAL"),N17/6+E46,IF(AND(N20="SEMESTRAL",J20="TRIMESTRAL"),N17/2,IF(AND(N20="TRIMESTRAL",J20="MENSUAL"),N17/3+E46,IF(AND(N20="TRIMESTRAL",J20="TRIMESTRAL"),N17,IF(AND(N20="MENSUAL",J20="MENSUAL"),N17,"")))))))</f>
        <v>0.5</v>
      </c>
      <c r="G46" s="58">
        <f>IF(AND(N20="ANUAL",J20="MENSUAL"),N17/12+F46,IF(AND(N20="ANUAL",J20="TRIMESTRAL"),N17/4+F46,IF(AND(N20="SEMESTRAL",J20="MENSUAL"),N17/6+F46,IF(AND(N20="SEMESTRAL",J20="TRIMESTRAL"),N17/2+F46,IF(AND(N20="TRIMESTRAL",J20="MENSUAL"),N17/3,IF(AND(N20="TRIMESTRAL",J20="TRIMESTRAL"),N17,IF(AND(N20="MENSUAL",J20="MENSUAL"),N17,"")))))))</f>
        <v>1</v>
      </c>
      <c r="H46" s="68" t="str">
        <f>IF(AND($N$20="ANUAL",$J$20="MENSUAL"),$N$17/12+G46,IF(AND(N20="SEMESTRAL",J20="MENSUAL"),N17/6+G46,IF(AND(N20="TRIMESTRAL",J20="MENSUAL"),N17/3+G46,IF(AND(N20="MENSUAL",J20="MENSUAL"),N17,""))))</f>
        <v/>
      </c>
      <c r="I46" s="68" t="str">
        <f>IF(AND($N$20="ANUAL",$J$20="MENSUAL"),$N$17/12+H46,IF(AND(N20="SEMESTRAL",J20="MENSUAL"),N17/6+H46,IF(AND(N20="TRIMESTRAL",J20="MENSUAL"),N17/3+H46,IF(AND(N20="MENSUAL",J20="MENSUAL"),N17,""))))</f>
        <v/>
      </c>
      <c r="J46" s="68" t="str">
        <f>IF(AND($N$20="ANUAL",$J$20="MENSUAL"),$N$17/12+I46,IF(AND(N20="SEMESTRAL",J20="MENSUAL"),N17/6,IF(AND(N20="TRIMESTRAL",J20="MENSUAL"),N17/3,IF(AND(N20="MENSUAL",J20="MENSUAL"),N17,""))))</f>
        <v/>
      </c>
      <c r="K46" s="68" t="str">
        <f>IF(AND($N$20="ANUAL",$J$20="MENSUAL"),$N$17/12+J46,IF(AND(N20="SEMESTRAL",J20="MENSUAL"),N17/6+J46,IF(AND(N20="TRIMESTRAL",J20="MENSUAL"),N17/3+J46,IF(AND(N20="MENSUAL",J20="MENSUAL"),N17,""))))</f>
        <v/>
      </c>
      <c r="L46" s="68" t="str">
        <f>IF(AND($N$20="ANUAL",$J$20="MENSUAL"),$N$17/12+K46,IF(AND(N20="SEMESTRAL",J20="MENSUAL"),N17/6+K46,IF(AND(N20="TRIMESTRAL",J20="MENSUAL"),N17/3+K46,IF(AND(N20="MENSUAL",J20="MENSUAL"),N17,""))))</f>
        <v/>
      </c>
      <c r="M46" s="68" t="str">
        <f>IF(AND($N$20="ANUAL",$J$20="MENSUAL"),$N$17/12+L46,IF(AND(N20="SEMESTRAL",J20="MENSUAL"),N17/6+L46,IF(AND(N20="TRIMESTRAL",J20="MENSUAL"),N17/3,IF(AND(N20="MENSUAL",J20="MENSUAL"),N17,""))))</f>
        <v/>
      </c>
      <c r="N46" s="68" t="str">
        <f>IF(AND($N$20="ANUAL",$J$20="MENSUAL"),$N$17/12+M46,IF(AND(N20="SEMESTRAL",J20="MENSUAL"),N17/6+M46,IF(AND(N20="TRIMESTRAL",J20="MENSUAL"),N17/3+M46,IF(AND(N20="MENSUAL",J20="MENSUAL"),N17,""))))</f>
        <v/>
      </c>
      <c r="O46" s="68" t="str">
        <f>IF(AND($N$20="ANUAL",$J$20="MENSUAL"),$N$17/12+N46,IF(AND(N20="SEMESTRAL",J20="MENSUAL"),N17/6+N46,IF(AND(N20="TRIMESTRAL",J20="MENSUAL"),N17/3+N46,IF(AND(N20="MENSUAL",J20="MENSUAL"),N17,""))))</f>
        <v/>
      </c>
      <c r="P46" s="32"/>
    </row>
    <row r="47" spans="2:16" s="33" customFormat="1" x14ac:dyDescent="0.25">
      <c r="B47" s="32"/>
      <c r="C47" s="3"/>
      <c r="D47" s="3"/>
      <c r="E47" s="3"/>
      <c r="F47" s="3"/>
      <c r="G47" s="3"/>
      <c r="H47" s="3"/>
      <c r="I47" s="3"/>
      <c r="J47" s="3"/>
      <c r="K47" s="3"/>
      <c r="L47" s="3"/>
      <c r="M47" s="3"/>
      <c r="N47" s="3"/>
      <c r="O47" s="3"/>
      <c r="P47" s="32"/>
    </row>
    <row r="49" spans="4:4" x14ac:dyDescent="0.2">
      <c r="D49" s="40"/>
    </row>
  </sheetData>
  <sheetProtection algorithmName="SHA-512" hashValue="gh4fFEvlp3B7W/bZiXd57HdmYe10OtzfeXUeilUiyy/W7oM8+U/n7di9qvJwsUSiGZ1F8/aQeGbDwXefzPvDLw==" saltValue="dCbEOtOhYNIKSDAVWnu8iA==" spinCount="100000" sheet="1" objects="1" scenarios="1"/>
  <mergeCells count="49">
    <mergeCell ref="P24:P25"/>
    <mergeCell ref="J25:O30"/>
    <mergeCell ref="J31:O31"/>
    <mergeCell ref="J32:O37"/>
    <mergeCell ref="J38:O38"/>
    <mergeCell ref="J20:K21"/>
    <mergeCell ref="L20:M21"/>
    <mergeCell ref="C41:O41"/>
    <mergeCell ref="C23:O23"/>
    <mergeCell ref="C24:I39"/>
    <mergeCell ref="J24:O24"/>
    <mergeCell ref="J39:O39"/>
    <mergeCell ref="N20:O21"/>
    <mergeCell ref="C20:D21"/>
    <mergeCell ref="E20:F21"/>
    <mergeCell ref="G20:I21"/>
    <mergeCell ref="P17:P18"/>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N20 J20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5"/>
  <sheetViews>
    <sheetView topLeftCell="A31"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442</v>
      </c>
      <c r="F12" s="296"/>
      <c r="G12" s="296"/>
      <c r="H12" s="296"/>
      <c r="I12" s="295" t="s">
        <v>350</v>
      </c>
      <c r="J12" s="295"/>
      <c r="K12" s="297" t="s">
        <v>462</v>
      </c>
      <c r="L12" s="297"/>
      <c r="M12" s="297"/>
      <c r="N12" s="297"/>
      <c r="O12" s="297"/>
      <c r="P12" s="27"/>
    </row>
    <row r="13" spans="2:16" s="26" customFormat="1" x14ac:dyDescent="0.25">
      <c r="B13" s="27"/>
      <c r="C13" s="234" t="s">
        <v>15</v>
      </c>
      <c r="D13" s="234"/>
      <c r="E13" s="248" t="s">
        <v>30</v>
      </c>
      <c r="F13" s="249"/>
      <c r="G13" s="249"/>
      <c r="H13" s="249"/>
      <c r="I13" s="249"/>
      <c r="J13" s="249"/>
      <c r="K13" s="249"/>
      <c r="L13" s="249"/>
      <c r="M13" s="249"/>
      <c r="N13" s="249"/>
      <c r="O13" s="249"/>
      <c r="P13" s="27"/>
    </row>
    <row r="14" spans="2:16" s="26" customFormat="1" x14ac:dyDescent="0.25">
      <c r="B14" s="27"/>
      <c r="C14" s="234" t="s">
        <v>352</v>
      </c>
      <c r="D14" s="234"/>
      <c r="E14" s="248" t="s">
        <v>463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35">
        <v>1</v>
      </c>
      <c r="O17" s="235"/>
      <c r="P17" s="221"/>
    </row>
    <row r="18" spans="2:16" s="26" customFormat="1" ht="15.75" customHeight="1" x14ac:dyDescent="0.25">
      <c r="B18" s="27"/>
      <c r="C18" s="234" t="s">
        <v>358</v>
      </c>
      <c r="D18" s="234"/>
      <c r="E18" s="234" t="s">
        <v>359</v>
      </c>
      <c r="F18" s="234"/>
      <c r="G18" s="242" t="s">
        <v>464</v>
      </c>
      <c r="H18" s="233"/>
      <c r="I18" s="233"/>
      <c r="J18" s="233"/>
      <c r="K18" s="233"/>
      <c r="L18" s="233"/>
      <c r="M18" s="233"/>
      <c r="N18" s="233"/>
      <c r="O18" s="233"/>
      <c r="P18" s="221"/>
    </row>
    <row r="19" spans="2:16" s="26" customFormat="1" ht="15.75" customHeight="1" x14ac:dyDescent="0.25">
      <c r="B19" s="27"/>
      <c r="C19" s="234"/>
      <c r="D19" s="234"/>
      <c r="E19" s="234" t="s">
        <v>361</v>
      </c>
      <c r="F19" s="234"/>
      <c r="G19" s="242" t="s">
        <v>465</v>
      </c>
      <c r="H19" s="233"/>
      <c r="I19" s="233"/>
      <c r="J19" s="233"/>
      <c r="K19" s="233"/>
      <c r="L19" s="233"/>
      <c r="M19" s="233"/>
      <c r="N19" s="233"/>
      <c r="O19" s="233"/>
      <c r="P19" s="28"/>
    </row>
    <row r="20" spans="2:16" s="26" customFormat="1" ht="15.75" customHeight="1" x14ac:dyDescent="0.25">
      <c r="B20" s="27"/>
      <c r="C20" s="234" t="s">
        <v>363</v>
      </c>
      <c r="D20" s="234"/>
      <c r="E20" s="311" t="s">
        <v>466</v>
      </c>
      <c r="F20" s="311"/>
      <c r="G20" s="234" t="s">
        <v>365</v>
      </c>
      <c r="H20" s="234"/>
      <c r="I20" s="234"/>
      <c r="J20" s="233" t="s">
        <v>366</v>
      </c>
      <c r="K20" s="233"/>
      <c r="L20" s="234" t="s">
        <v>367</v>
      </c>
      <c r="M20" s="234"/>
      <c r="N20" s="233" t="s">
        <v>368</v>
      </c>
      <c r="O20" s="233"/>
      <c r="P20" s="28"/>
    </row>
    <row r="21" spans="2:16" s="26" customFormat="1" ht="15.75" customHeight="1" x14ac:dyDescent="0.25">
      <c r="B21" s="27"/>
      <c r="C21" s="234"/>
      <c r="D21" s="234"/>
      <c r="E21" s="312"/>
      <c r="F21" s="312"/>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22" t="s">
        <v>467</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44" customHeight="1" x14ac:dyDescent="0.25">
      <c r="B28" s="27"/>
      <c r="C28" s="217"/>
      <c r="D28" s="217"/>
      <c r="E28" s="217"/>
      <c r="F28" s="217"/>
      <c r="G28" s="217"/>
      <c r="H28" s="217"/>
      <c r="I28" s="218"/>
      <c r="J28" s="226"/>
      <c r="K28" s="227"/>
      <c r="L28" s="227"/>
      <c r="M28" s="227"/>
      <c r="N28" s="227"/>
      <c r="O28" s="227"/>
      <c r="P28" s="27"/>
    </row>
    <row r="29" spans="2:16" s="26" customFormat="1" ht="15.75" customHeight="1" x14ac:dyDescent="0.25">
      <c r="B29" s="27"/>
      <c r="C29" s="217"/>
      <c r="D29" s="217"/>
      <c r="E29" s="217"/>
      <c r="F29" s="217"/>
      <c r="G29" s="217"/>
      <c r="H29" s="217"/>
      <c r="I29" s="218"/>
      <c r="J29" s="228" t="s">
        <v>372</v>
      </c>
      <c r="K29" s="229"/>
      <c r="L29" s="229"/>
      <c r="M29" s="229"/>
      <c r="N29" s="229"/>
      <c r="O29" s="229"/>
      <c r="P29" s="27"/>
    </row>
    <row r="30" spans="2:16" s="26" customFormat="1" ht="16.5" customHeight="1" x14ac:dyDescent="0.25">
      <c r="B30" s="27"/>
      <c r="C30" s="217"/>
      <c r="D30" s="217"/>
      <c r="E30" s="217"/>
      <c r="F30" s="217"/>
      <c r="G30" s="217"/>
      <c r="H30" s="217"/>
      <c r="I30" s="218"/>
      <c r="J30" s="222" t="s">
        <v>468</v>
      </c>
      <c r="K30" s="223"/>
      <c r="L30" s="223"/>
      <c r="M30" s="223"/>
      <c r="N30" s="223"/>
      <c r="O30" s="223"/>
      <c r="P30" s="27"/>
    </row>
    <row r="31" spans="2:16" s="26" customFormat="1" ht="15.75" customHeight="1" x14ac:dyDescent="0.25">
      <c r="B31" s="27"/>
      <c r="C31" s="217"/>
      <c r="D31" s="217"/>
      <c r="E31" s="217"/>
      <c r="F31" s="217"/>
      <c r="G31" s="217"/>
      <c r="H31" s="217"/>
      <c r="I31" s="218"/>
      <c r="J31" s="224"/>
      <c r="K31" s="225"/>
      <c r="L31" s="225"/>
      <c r="M31" s="225"/>
      <c r="N31" s="225"/>
      <c r="O31" s="225"/>
      <c r="P31" s="27"/>
    </row>
    <row r="32" spans="2:16" s="26" customFormat="1" ht="15.75" customHeight="1" x14ac:dyDescent="0.25">
      <c r="B32" s="27"/>
      <c r="C32" s="217"/>
      <c r="D32" s="217"/>
      <c r="E32" s="217"/>
      <c r="F32" s="217"/>
      <c r="G32" s="217"/>
      <c r="H32" s="217"/>
      <c r="I32" s="218"/>
      <c r="J32" s="224"/>
      <c r="K32" s="225"/>
      <c r="L32" s="225"/>
      <c r="M32" s="225"/>
      <c r="N32" s="225"/>
      <c r="O32" s="225"/>
      <c r="P32" s="27"/>
    </row>
    <row r="33" spans="2:16" s="26" customFormat="1" ht="113.25" customHeight="1" x14ac:dyDescent="0.25">
      <c r="B33" s="27"/>
      <c r="C33" s="217"/>
      <c r="D33" s="217"/>
      <c r="E33" s="217"/>
      <c r="F33" s="217"/>
      <c r="G33" s="217"/>
      <c r="H33" s="217"/>
      <c r="I33" s="218"/>
      <c r="J33" s="226"/>
      <c r="K33" s="227"/>
      <c r="L33" s="227"/>
      <c r="M33" s="227"/>
      <c r="N33" s="227"/>
      <c r="O33" s="227"/>
      <c r="P33" s="27"/>
    </row>
    <row r="34" spans="2:16" s="26" customFormat="1" ht="15.75" customHeight="1" x14ac:dyDescent="0.25">
      <c r="B34" s="27"/>
      <c r="C34" s="217"/>
      <c r="D34" s="217"/>
      <c r="E34" s="217"/>
      <c r="F34" s="217"/>
      <c r="G34" s="217"/>
      <c r="H34" s="217"/>
      <c r="I34" s="218"/>
      <c r="J34" s="228" t="s">
        <v>374</v>
      </c>
      <c r="K34" s="229"/>
      <c r="L34" s="229"/>
      <c r="M34" s="229"/>
      <c r="N34" s="229"/>
      <c r="O34" s="229"/>
      <c r="P34" s="27"/>
    </row>
    <row r="35" spans="2:16" s="26" customFormat="1" ht="16.5" customHeight="1" x14ac:dyDescent="0.25">
      <c r="B35" s="27"/>
      <c r="C35" s="217"/>
      <c r="D35" s="217"/>
      <c r="E35" s="217"/>
      <c r="F35" s="217"/>
      <c r="G35" s="217"/>
      <c r="H35" s="217"/>
      <c r="I35" s="218"/>
      <c r="J35" s="232" t="s">
        <v>469</v>
      </c>
      <c r="K35" s="223"/>
      <c r="L35" s="223"/>
      <c r="M35" s="223"/>
      <c r="N35" s="223"/>
      <c r="O35" s="223"/>
      <c r="P35" s="27"/>
    </row>
    <row r="36" spans="2:16" s="26" customFormat="1" ht="16.5" customHeight="1" x14ac:dyDescent="0.25">
      <c r="B36" s="28"/>
      <c r="C36" s="31"/>
      <c r="D36" s="31"/>
      <c r="E36" s="31"/>
      <c r="F36" s="31"/>
      <c r="G36" s="31"/>
      <c r="H36" s="31"/>
      <c r="I36" s="31"/>
      <c r="J36" s="31"/>
      <c r="K36" s="31"/>
      <c r="L36" s="31"/>
      <c r="M36" s="31"/>
      <c r="N36" s="31"/>
      <c r="O36" s="31"/>
      <c r="P36" s="28"/>
    </row>
    <row r="37" spans="2:16" s="33" customFormat="1" ht="15" customHeight="1" x14ac:dyDescent="0.25">
      <c r="B37" s="32"/>
      <c r="C37" s="212" t="s">
        <v>375</v>
      </c>
      <c r="D37" s="213"/>
      <c r="E37" s="213"/>
      <c r="F37" s="213"/>
      <c r="G37" s="213"/>
      <c r="H37" s="213"/>
      <c r="I37" s="213"/>
      <c r="J37" s="213"/>
      <c r="K37" s="213"/>
      <c r="L37" s="213"/>
      <c r="M37" s="213"/>
      <c r="N37" s="213"/>
      <c r="O37" s="214"/>
      <c r="P37" s="32"/>
    </row>
    <row r="38" spans="2:16" s="33" customFormat="1" x14ac:dyDescent="0.25">
      <c r="B38" s="32"/>
      <c r="C38" s="158" t="s">
        <v>9</v>
      </c>
      <c r="D38" s="160" t="str">
        <f>IF(J20="MENSUAL","ENERO",IF(J20="TRIMESTRAL","MARZO",IF(J20="SEMESTRAL","JUNIO",IF(J20="ANUAL",2017,""))))</f>
        <v>JUNIO</v>
      </c>
      <c r="E38" s="160" t="str">
        <f>IF(J20="MENSUAL","FEBRERO",IF(J20="TRIMESTRAL","JUNIO",IF(J20="SEMESTRAL","DICIEMBRE","")))</f>
        <v>DICIEMBRE</v>
      </c>
      <c r="F38" s="160" t="str">
        <f>IF(J20="MENSUAL","MARZO",IF(J20="TRIMESTRAL","SEPTIEMBRE",""))</f>
        <v/>
      </c>
      <c r="G38" s="160" t="str">
        <f>IF(J20="MENSUAL","ABRIL",IF(J20="TRIMESTRAL","DICIEMBRE",""))</f>
        <v/>
      </c>
      <c r="H38" s="160" t="str">
        <f>IF(J20="MENSUAL","MAYO","")</f>
        <v/>
      </c>
      <c r="I38" s="160" t="str">
        <f>IF(J20="MENSUAL","JUNIO","")</f>
        <v/>
      </c>
      <c r="J38" s="160" t="str">
        <f>IF(J20="MENSUAL","JULIO","")</f>
        <v/>
      </c>
      <c r="K38" s="160" t="str">
        <f>IF(J20="MENSUAL","AGOSTO","")</f>
        <v/>
      </c>
      <c r="L38" s="160" t="str">
        <f>IF(J20="MENSUAL","SEPTIEMBRE","")</f>
        <v/>
      </c>
      <c r="M38" s="160" t="str">
        <f>IF(J20="MENSUAL","OCTUBRE","")</f>
        <v/>
      </c>
      <c r="N38" s="160" t="str">
        <f>IF(J20="MENSUAL","NOVIEMBRE","")</f>
        <v/>
      </c>
      <c r="O38" s="160" t="str">
        <f>IF(J20="MENSUAL","DICIEMBRE","")</f>
        <v/>
      </c>
      <c r="P38" s="32"/>
    </row>
    <row r="39" spans="2:16" s="33" customFormat="1" ht="48" customHeight="1" x14ac:dyDescent="0.25">
      <c r="B39" s="32"/>
      <c r="C39" s="157" t="str">
        <f>G18</f>
        <v>Total currículos resignificados</v>
      </c>
      <c r="D39" s="34">
        <v>7</v>
      </c>
      <c r="E39" s="34"/>
      <c r="F39" s="34"/>
      <c r="G39" s="34"/>
      <c r="H39" s="34"/>
      <c r="I39" s="34"/>
      <c r="J39" s="34"/>
      <c r="K39" s="34"/>
      <c r="L39" s="34"/>
      <c r="M39" s="34"/>
      <c r="N39" s="34"/>
      <c r="O39" s="34"/>
      <c r="P39" s="32"/>
    </row>
    <row r="40" spans="2:16" s="33" customFormat="1" ht="45" x14ac:dyDescent="0.25">
      <c r="B40" s="32"/>
      <c r="C40" s="157" t="str">
        <f>G19</f>
        <v>Total currículos solicitados en plan de acción*100</v>
      </c>
      <c r="D40" s="34">
        <v>4</v>
      </c>
      <c r="E40" s="34">
        <v>8</v>
      </c>
      <c r="F40" s="34"/>
      <c r="G40" s="34"/>
      <c r="H40" s="34"/>
      <c r="I40" s="34"/>
      <c r="J40" s="34"/>
      <c r="K40" s="34"/>
      <c r="L40" s="34"/>
      <c r="M40" s="34"/>
      <c r="N40" s="34"/>
      <c r="O40" s="34"/>
      <c r="P40" s="35"/>
    </row>
    <row r="41" spans="2:16" s="33" customFormat="1" x14ac:dyDescent="0.25">
      <c r="B41" s="32"/>
      <c r="C41" s="36" t="s">
        <v>376</v>
      </c>
      <c r="D41" s="37">
        <f>IFERROR(IF($E$17=1,D39/D40,IF($E$17=2,D39,"")),"")</f>
        <v>1.75</v>
      </c>
      <c r="E41" s="37">
        <f t="shared" ref="E41:O41" si="0">IFERROR(IF($E$17=1,E39/E40,IF($E$17=2,E39,"")),"")</f>
        <v>0</v>
      </c>
      <c r="F41" s="37" t="str">
        <f t="shared" si="0"/>
        <v/>
      </c>
      <c r="G41" s="37" t="str">
        <f t="shared" si="0"/>
        <v/>
      </c>
      <c r="H41" s="37" t="str">
        <f t="shared" si="0"/>
        <v/>
      </c>
      <c r="I41" s="37" t="str">
        <f t="shared" si="0"/>
        <v/>
      </c>
      <c r="J41" s="37" t="str">
        <f t="shared" si="0"/>
        <v/>
      </c>
      <c r="K41" s="37" t="str">
        <f t="shared" si="0"/>
        <v/>
      </c>
      <c r="L41" s="37" t="str">
        <f t="shared" si="0"/>
        <v/>
      </c>
      <c r="M41" s="37" t="str">
        <f t="shared" si="0"/>
        <v/>
      </c>
      <c r="N41" s="37" t="str">
        <f t="shared" si="0"/>
        <v/>
      </c>
      <c r="O41" s="37" t="str">
        <f t="shared" si="0"/>
        <v/>
      </c>
      <c r="P41" s="32"/>
    </row>
    <row r="42" spans="2:16" s="33" customFormat="1" x14ac:dyDescent="0.25">
      <c r="B42" s="32"/>
      <c r="C42" s="38" t="s">
        <v>377</v>
      </c>
      <c r="D42" s="6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0.5</v>
      </c>
      <c r="E42" s="58">
        <f>IF(AND(N20="ANUAL",J20="MENSUAL"),N17/12+D42,IF(AND(N20="ANUAL",J20="TRIMESTRAL"),N17/4+D42,IF(AND(N20="ANUAL",J20="SEMESTRAL"),N17/2+D42,IF(AND(N20="SEMESTRAL",J20="MENSUAL"),N17/6+D42,IF(AND(N20="SEMESTRAL",J20="TRIMESTRAL"),N17/2+D42,IF(AND(N20="SEMESTRAL",J20="SEMESTRAL"),N17,IF(AND(N20="TRIMESTRAL",J20="MENSUAL"),N17/3+D42,IF(AND(N20="TRIMESTRAL",J20="TRIMESTRAL"),N17,IF(AND(N20="MENSUAL",J20="MENSUAL"),N17,"")))))))))</f>
        <v>1</v>
      </c>
      <c r="F42" s="68" t="str">
        <f>IF(AND(N20="ANUAL",J20="MENSUAL"),N17/12+E42,IF(AND(N20="ANUAL",J20="TRIMESTRAL"),N17/4+E42,IF(AND(N20="SEMESTRAL",J20="MENSUAL"),N17/6+E42,IF(AND(N20="SEMESTRAL",J20="TRIMESTRAL"),N17/2,IF(AND(N20="TRIMESTRAL",J20="MENSUAL"),N17/3+E42,IF(AND(N20="TRIMESTRAL",J20="TRIMESTRAL"),N17,IF(AND(N20="MENSUAL",J20="MENSUAL"),N17,"")))))))</f>
        <v/>
      </c>
      <c r="G42" s="68" t="str">
        <f>IF(AND(N20="ANUAL",J20="MENSUAL"),N17/12+F42,IF(AND(N20="ANUAL",J20="TRIMESTRAL"),N17/4+F42,IF(AND(N20="SEMESTRAL",J20="MENSUAL"),N17/6+F42,IF(AND(N20="SEMESTRAL",J20="TRIMESTRAL"),N17/2+F42,IF(AND(N20="TRIMESTRAL",J20="MENSUAL"),N17/3,IF(AND(N20="TRIMESTRAL",J20="TRIMESTRAL"),N17,IF(AND(N20="MENSUAL",J20="MENSUAL"),N17,"")))))))</f>
        <v/>
      </c>
      <c r="H42" s="68" t="str">
        <f>IF(AND($N$20="ANUAL",$J$20="MENSUAL"),$N$17/12+G42,IF(AND(N20="SEMESTRAL",J20="MENSUAL"),N17/6+G42,IF(AND(N20="TRIMESTRAL",J20="MENSUAL"),N17/3+G42,IF(AND(N20="MENSUAL",J20="MENSUAL"),N17,""))))</f>
        <v/>
      </c>
      <c r="I42" s="68" t="str">
        <f>IF(AND($N$20="ANUAL",$J$20="MENSUAL"),$N$17/12+H42,IF(AND(N20="SEMESTRAL",J20="MENSUAL"),N17/6+H42,IF(AND(N20="TRIMESTRAL",J20="MENSUAL"),N17/3+H42,IF(AND(N20="MENSUAL",J20="MENSUAL"),N17,""))))</f>
        <v/>
      </c>
      <c r="J42" s="68" t="str">
        <f>IF(AND($N$20="ANUAL",$J$20="MENSUAL"),$N$17/12+I42,IF(AND(N20="SEMESTRAL",J20="MENSUAL"),N17/6,IF(AND(N20="TRIMESTRAL",J20="MENSUAL"),N17/3,IF(AND(N20="MENSUAL",J20="MENSUAL"),N17,""))))</f>
        <v/>
      </c>
      <c r="K42" s="68" t="str">
        <f>IF(AND($N$20="ANUAL",$J$20="MENSUAL"),$N$17/12+J42,IF(AND(N20="SEMESTRAL",J20="MENSUAL"),N17/6+J42,IF(AND(N20="TRIMESTRAL",J20="MENSUAL"),N17/3+J42,IF(AND(N20="MENSUAL",J20="MENSUAL"),N17,""))))</f>
        <v/>
      </c>
      <c r="L42" s="68" t="str">
        <f>IF(AND($N$20="ANUAL",$J$20="MENSUAL"),$N$17/12+K42,IF(AND(N20="SEMESTRAL",J20="MENSUAL"),N17/6+K42,IF(AND(N20="TRIMESTRAL",J20="MENSUAL"),N17/3+K42,IF(AND(N20="MENSUAL",J20="MENSUAL"),N17,""))))</f>
        <v/>
      </c>
      <c r="M42" s="68" t="str">
        <f>IF(AND($N$20="ANUAL",$J$20="MENSUAL"),$N$17/12+L42,IF(AND(N20="SEMESTRAL",J20="MENSUAL"),N17/6+L42,IF(AND(N20="TRIMESTRAL",J20="MENSUAL"),N17/3,IF(AND(N20="MENSUAL",J20="MENSUAL"),N17,""))))</f>
        <v/>
      </c>
      <c r="N42" s="68" t="str">
        <f>IF(AND($N$20="ANUAL",$J$20="MENSUAL"),$N$17/12+M42,IF(AND(N20="SEMESTRAL",J20="MENSUAL"),N17/6+M42,IF(AND(N20="TRIMESTRAL",J20="MENSUAL"),N17/3+M42,IF(AND(N20="MENSUAL",J20="MENSUAL"),N17,""))))</f>
        <v/>
      </c>
      <c r="O42" s="68" t="str">
        <f>IF(AND($N$20="ANUAL",$J$20="MENSUAL"),$N$17/12+N42,IF(AND(N20="SEMESTRAL",J20="MENSUAL"),N17/6+N42,IF(AND(N20="TRIMESTRAL",J20="MENSUAL"),N17/3+N42,IF(AND(N20="MENSUAL",J20="MENSUAL"),N17,""))))</f>
        <v/>
      </c>
      <c r="P42" s="32"/>
    </row>
    <row r="43" spans="2:16" s="33" customFormat="1" x14ac:dyDescent="0.25">
      <c r="B43" s="32"/>
      <c r="C43" s="3"/>
      <c r="D43" s="3"/>
      <c r="E43" s="3"/>
      <c r="F43" s="3"/>
      <c r="G43" s="3"/>
      <c r="H43" s="3"/>
      <c r="I43" s="3"/>
      <c r="J43" s="3"/>
      <c r="K43" s="3"/>
      <c r="L43" s="3"/>
      <c r="M43" s="3"/>
      <c r="N43" s="3"/>
      <c r="O43" s="3"/>
      <c r="P43" s="32"/>
    </row>
    <row r="45" spans="2:16" x14ac:dyDescent="0.2">
      <c r="D45" s="40"/>
    </row>
  </sheetData>
  <sheetProtection algorithmName="SHA-512" hashValue="nXH7QQzxng7F2zQ9C7qI83EF15+taaiYbxRIe50wgeRkiBqszHZ6LKWa7g4mFJVDdHU/eHDOoiTqYVS+utumdg==" saltValue="F7Oi7/TDPOdUr1XyH2oCqg=="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7:O37"/>
    <mergeCell ref="C23:O23"/>
    <mergeCell ref="C24:I35"/>
    <mergeCell ref="J24:O24"/>
    <mergeCell ref="J35:O35"/>
    <mergeCell ref="N20:O21"/>
    <mergeCell ref="C20:D21"/>
    <mergeCell ref="E20:F21"/>
    <mergeCell ref="G20:I21"/>
    <mergeCell ref="P24:P25"/>
    <mergeCell ref="J25:O28"/>
    <mergeCell ref="J29:O29"/>
    <mergeCell ref="J30:O33"/>
    <mergeCell ref="J34:O34"/>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'C:\Users\KYLINARES\Desktop\[ESGr027 2019 K.xlsx]ITEM'!#REF!</xm:f>
          </x14:formula1>
          <xm:sqref>J20 N20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6"/>
  <sheetViews>
    <sheetView topLeftCell="A31"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442</v>
      </c>
      <c r="F12" s="296"/>
      <c r="G12" s="296"/>
      <c r="H12" s="296"/>
      <c r="I12" s="295" t="s">
        <v>350</v>
      </c>
      <c r="J12" s="295"/>
      <c r="K12" s="297" t="s">
        <v>41</v>
      </c>
      <c r="L12" s="297"/>
      <c r="M12" s="297"/>
      <c r="N12" s="297"/>
      <c r="O12" s="297"/>
      <c r="P12" s="27"/>
    </row>
    <row r="13" spans="2:16" s="26" customFormat="1" x14ac:dyDescent="0.25">
      <c r="B13" s="27"/>
      <c r="C13" s="234" t="s">
        <v>15</v>
      </c>
      <c r="D13" s="234"/>
      <c r="E13" s="248" t="s">
        <v>30</v>
      </c>
      <c r="F13" s="249"/>
      <c r="G13" s="249"/>
      <c r="H13" s="249"/>
      <c r="I13" s="249"/>
      <c r="J13" s="249"/>
      <c r="K13" s="249"/>
      <c r="L13" s="249"/>
      <c r="M13" s="249"/>
      <c r="N13" s="249"/>
      <c r="O13" s="249"/>
      <c r="P13" s="27"/>
    </row>
    <row r="14" spans="2:16" s="26" customFormat="1" x14ac:dyDescent="0.25">
      <c r="B14" s="27"/>
      <c r="C14" s="234" t="s">
        <v>352</v>
      </c>
      <c r="D14" s="234"/>
      <c r="E14" s="248" t="s">
        <v>470</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68">
        <v>1</v>
      </c>
      <c r="O17" s="268"/>
      <c r="P17" s="221"/>
    </row>
    <row r="18" spans="2:16" s="26" customFormat="1" ht="15.75" customHeight="1" x14ac:dyDescent="0.25">
      <c r="B18" s="27"/>
      <c r="C18" s="234" t="s">
        <v>358</v>
      </c>
      <c r="D18" s="234"/>
      <c r="E18" s="234" t="s">
        <v>359</v>
      </c>
      <c r="F18" s="234"/>
      <c r="G18" s="242" t="s">
        <v>471</v>
      </c>
      <c r="H18" s="233"/>
      <c r="I18" s="233"/>
      <c r="J18" s="233"/>
      <c r="K18" s="233"/>
      <c r="L18" s="233"/>
      <c r="M18" s="233"/>
      <c r="N18" s="233"/>
      <c r="O18" s="233"/>
      <c r="P18" s="221"/>
    </row>
    <row r="19" spans="2:16" s="26" customFormat="1" ht="15.75" customHeight="1" x14ac:dyDescent="0.25">
      <c r="B19" s="27"/>
      <c r="C19" s="234"/>
      <c r="D19" s="234"/>
      <c r="E19" s="234" t="s">
        <v>361</v>
      </c>
      <c r="F19" s="234"/>
      <c r="G19" s="242" t="s">
        <v>472</v>
      </c>
      <c r="H19" s="233"/>
      <c r="I19" s="233"/>
      <c r="J19" s="233"/>
      <c r="K19" s="233"/>
      <c r="L19" s="233"/>
      <c r="M19" s="233"/>
      <c r="N19" s="233"/>
      <c r="O19" s="233"/>
      <c r="P19" s="28"/>
    </row>
    <row r="20" spans="2:16" s="26" customFormat="1" ht="15.75" customHeight="1" x14ac:dyDescent="0.25">
      <c r="B20" s="27"/>
      <c r="C20" s="234" t="s">
        <v>363</v>
      </c>
      <c r="D20" s="234"/>
      <c r="E20" s="311" t="s">
        <v>466</v>
      </c>
      <c r="F20" s="311"/>
      <c r="G20" s="234" t="s">
        <v>365</v>
      </c>
      <c r="H20" s="234"/>
      <c r="I20" s="234"/>
      <c r="J20" s="233" t="s">
        <v>366</v>
      </c>
      <c r="K20" s="233"/>
      <c r="L20" s="234" t="s">
        <v>367</v>
      </c>
      <c r="M20" s="234"/>
      <c r="N20" s="233" t="s">
        <v>368</v>
      </c>
      <c r="O20" s="233"/>
      <c r="P20" s="28"/>
    </row>
    <row r="21" spans="2:16" s="26" customFormat="1" ht="15.75" customHeight="1" x14ac:dyDescent="0.25">
      <c r="B21" s="27"/>
      <c r="C21" s="234"/>
      <c r="D21" s="234"/>
      <c r="E21" s="312"/>
      <c r="F21" s="312"/>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22" t="s">
        <v>473</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5.75" customHeight="1" x14ac:dyDescent="0.25">
      <c r="B29" s="27"/>
      <c r="C29" s="217"/>
      <c r="D29" s="217"/>
      <c r="E29" s="217"/>
      <c r="F29" s="217"/>
      <c r="G29" s="217"/>
      <c r="H29" s="217"/>
      <c r="I29" s="218"/>
      <c r="J29" s="224"/>
      <c r="K29" s="225"/>
      <c r="L29" s="225"/>
      <c r="M29" s="225"/>
      <c r="N29" s="225"/>
      <c r="O29" s="225"/>
      <c r="P29" s="27"/>
    </row>
    <row r="30" spans="2:16" s="26" customFormat="1" ht="15.75" customHeight="1" x14ac:dyDescent="0.25">
      <c r="B30" s="27"/>
      <c r="C30" s="217"/>
      <c r="D30" s="217"/>
      <c r="E30" s="217"/>
      <c r="F30" s="217"/>
      <c r="G30" s="217"/>
      <c r="H30" s="217"/>
      <c r="I30" s="218"/>
      <c r="J30" s="226"/>
      <c r="K30" s="227"/>
      <c r="L30" s="227"/>
      <c r="M30" s="227"/>
      <c r="N30" s="227"/>
      <c r="O30" s="227"/>
      <c r="P30" s="27"/>
    </row>
    <row r="31" spans="2:16" s="26" customFormat="1" ht="16.5" customHeight="1" x14ac:dyDescent="0.25">
      <c r="B31" s="27"/>
      <c r="C31" s="217"/>
      <c r="D31" s="217"/>
      <c r="E31" s="217"/>
      <c r="F31" s="217"/>
      <c r="G31" s="217"/>
      <c r="H31" s="217"/>
      <c r="I31" s="218"/>
      <c r="J31" s="226"/>
      <c r="K31" s="227"/>
      <c r="L31" s="227"/>
      <c r="M31" s="227"/>
      <c r="N31" s="227"/>
      <c r="O31" s="227"/>
      <c r="P31" s="27"/>
    </row>
    <row r="32" spans="2:16" s="26" customFormat="1" ht="15.75" customHeight="1" x14ac:dyDescent="0.25">
      <c r="B32" s="27"/>
      <c r="C32" s="217"/>
      <c r="D32" s="217"/>
      <c r="E32" s="217"/>
      <c r="F32" s="217"/>
      <c r="G32" s="217"/>
      <c r="H32" s="217"/>
      <c r="I32" s="218"/>
      <c r="J32" s="228" t="s">
        <v>372</v>
      </c>
      <c r="K32" s="229"/>
      <c r="L32" s="229"/>
      <c r="M32" s="229"/>
      <c r="N32" s="229"/>
      <c r="O32" s="229"/>
      <c r="P32" s="27"/>
    </row>
    <row r="33" spans="2:16" s="26" customFormat="1" ht="16.5" customHeight="1" x14ac:dyDescent="0.25">
      <c r="B33" s="27"/>
      <c r="C33" s="217"/>
      <c r="D33" s="217"/>
      <c r="E33" s="217"/>
      <c r="F33" s="217"/>
      <c r="G33" s="217"/>
      <c r="H33" s="217"/>
      <c r="I33" s="218"/>
      <c r="J33" s="267" t="s">
        <v>474</v>
      </c>
      <c r="K33" s="223"/>
      <c r="L33" s="223"/>
      <c r="M33" s="223"/>
      <c r="N33" s="223"/>
      <c r="O33" s="223"/>
      <c r="P33" s="27"/>
    </row>
    <row r="34" spans="2:16" s="26" customFormat="1" ht="107.25" customHeight="1" x14ac:dyDescent="0.25">
      <c r="B34" s="27"/>
      <c r="C34" s="217"/>
      <c r="D34" s="217"/>
      <c r="E34" s="217"/>
      <c r="F34" s="217"/>
      <c r="G34" s="217"/>
      <c r="H34" s="217"/>
      <c r="I34" s="218"/>
      <c r="J34" s="224"/>
      <c r="K34" s="225"/>
      <c r="L34" s="225"/>
      <c r="M34" s="225"/>
      <c r="N34" s="225"/>
      <c r="O34" s="225"/>
      <c r="P34" s="27"/>
    </row>
    <row r="35" spans="2:16" s="26" customFormat="1" ht="15.75" customHeight="1" x14ac:dyDescent="0.25">
      <c r="B35" s="27"/>
      <c r="C35" s="217"/>
      <c r="D35" s="217"/>
      <c r="E35" s="217"/>
      <c r="F35" s="217"/>
      <c r="G35" s="217"/>
      <c r="H35" s="217"/>
      <c r="I35" s="218"/>
      <c r="J35" s="228" t="s">
        <v>374</v>
      </c>
      <c r="K35" s="229"/>
      <c r="L35" s="229"/>
      <c r="M35" s="229"/>
      <c r="N35" s="229"/>
      <c r="O35" s="229"/>
      <c r="P35" s="27"/>
    </row>
    <row r="36" spans="2:16" s="26" customFormat="1" ht="16.5" customHeight="1" x14ac:dyDescent="0.25">
      <c r="B36" s="27"/>
      <c r="C36" s="217"/>
      <c r="D36" s="217"/>
      <c r="E36" s="217"/>
      <c r="F36" s="217"/>
      <c r="G36" s="217"/>
      <c r="H36" s="217"/>
      <c r="I36" s="218"/>
      <c r="J36" s="232" t="s">
        <v>475</v>
      </c>
      <c r="K36" s="223"/>
      <c r="L36" s="223"/>
      <c r="M36" s="223"/>
      <c r="N36" s="223"/>
      <c r="O36" s="223"/>
      <c r="P36" s="27"/>
    </row>
    <row r="37" spans="2:16" s="26" customFormat="1" ht="16.5" customHeight="1" x14ac:dyDescent="0.25">
      <c r="B37" s="28"/>
      <c r="C37" s="31"/>
      <c r="D37" s="31"/>
      <c r="E37" s="31"/>
      <c r="F37" s="31"/>
      <c r="G37" s="31"/>
      <c r="H37" s="31"/>
      <c r="I37" s="31"/>
      <c r="J37" s="31"/>
      <c r="K37" s="31"/>
      <c r="L37" s="31"/>
      <c r="M37" s="31"/>
      <c r="N37" s="31"/>
      <c r="O37" s="31"/>
      <c r="P37" s="28"/>
    </row>
    <row r="38" spans="2:16" s="33" customFormat="1" ht="15" customHeight="1" x14ac:dyDescent="0.25">
      <c r="B38" s="32"/>
      <c r="C38" s="212" t="s">
        <v>375</v>
      </c>
      <c r="D38" s="213"/>
      <c r="E38" s="213"/>
      <c r="F38" s="213"/>
      <c r="G38" s="213"/>
      <c r="H38" s="213"/>
      <c r="I38" s="213"/>
      <c r="J38" s="213"/>
      <c r="K38" s="213"/>
      <c r="L38" s="213"/>
      <c r="M38" s="213"/>
      <c r="N38" s="213"/>
      <c r="O38" s="214"/>
      <c r="P38" s="32"/>
    </row>
    <row r="39" spans="2:16" s="33" customFormat="1" x14ac:dyDescent="0.25">
      <c r="B39" s="32"/>
      <c r="C39" s="158" t="s">
        <v>9</v>
      </c>
      <c r="D39" s="160" t="str">
        <f>IF(J20="MENSUAL","ENERO",IF(J20="TRIMESTRAL","MARZO",IF(J20="SEMESTRAL","JUNIO",IF(J20="ANUAL",2017,""))))</f>
        <v>JUNIO</v>
      </c>
      <c r="E39" s="160" t="str">
        <f>IF(J20="MENSUAL","FEBRERO",IF(J20="TRIMESTRAL","JUNIO",IF(J20="SEMESTRAL","DICIEMBRE","")))</f>
        <v>DICIEMBRE</v>
      </c>
      <c r="F39" s="160" t="str">
        <f>IF(J20="MENSUAL","MARZO",IF(J20="TRIMESTRAL","SEPTIEMBRE",""))</f>
        <v/>
      </c>
      <c r="G39" s="160" t="str">
        <f>IF(J20="MENSUAL","ABRIL",IF(J20="TRIMESTRAL","DICIEMBRE",""))</f>
        <v/>
      </c>
      <c r="H39" s="160" t="str">
        <f>IF(J20="MENSUAL","MAYO","")</f>
        <v/>
      </c>
      <c r="I39" s="160" t="str">
        <f>IF(J20="MENSUAL","JUNIO","")</f>
        <v/>
      </c>
      <c r="J39" s="160" t="str">
        <f>IF(J20="MENSUAL","JULIO","")</f>
        <v/>
      </c>
      <c r="K39" s="160" t="str">
        <f>IF(J20="MENSUAL","AGOSTO","")</f>
        <v/>
      </c>
      <c r="L39" s="160" t="str">
        <f>IF(J20="MENSUAL","SEPTIEMBRE","")</f>
        <v/>
      </c>
      <c r="M39" s="160" t="str">
        <f>IF(J20="MENSUAL","OCTUBRE","")</f>
        <v/>
      </c>
      <c r="N39" s="160" t="str">
        <f>IF(J20="MENSUAL","NOVIEMBRE","")</f>
        <v/>
      </c>
      <c r="O39" s="160" t="str">
        <f>IF(J20="MENSUAL","DICIEMBRE","")</f>
        <v/>
      </c>
      <c r="P39" s="32"/>
    </row>
    <row r="40" spans="2:16" s="33" customFormat="1" ht="48" customHeight="1" x14ac:dyDescent="0.25">
      <c r="B40" s="32"/>
      <c r="C40" s="157" t="str">
        <f>G18</f>
        <v xml:space="preserve">Número de monitores aprobados </v>
      </c>
      <c r="D40" s="34">
        <v>65</v>
      </c>
      <c r="E40" s="34"/>
      <c r="F40" s="34"/>
      <c r="G40" s="34"/>
      <c r="H40" s="34"/>
      <c r="I40" s="34"/>
      <c r="J40" s="34"/>
      <c r="K40" s="34"/>
      <c r="L40" s="34"/>
      <c r="M40" s="34"/>
      <c r="N40" s="34"/>
      <c r="O40" s="34"/>
      <c r="P40" s="32"/>
    </row>
    <row r="41" spans="2:16" s="33" customFormat="1" ht="45" x14ac:dyDescent="0.25">
      <c r="B41" s="32"/>
      <c r="C41" s="157" t="str">
        <f>G19</f>
        <v>Número de monitores propuestos en plan de acción * 100</v>
      </c>
      <c r="D41" s="34">
        <v>100</v>
      </c>
      <c r="E41" s="34">
        <v>200</v>
      </c>
      <c r="F41" s="34"/>
      <c r="G41" s="34"/>
      <c r="H41" s="34"/>
      <c r="I41" s="34"/>
      <c r="J41" s="34"/>
      <c r="K41" s="34"/>
      <c r="L41" s="34"/>
      <c r="M41" s="34"/>
      <c r="N41" s="34"/>
      <c r="O41" s="34"/>
      <c r="P41" s="35"/>
    </row>
    <row r="42" spans="2:16" s="33" customFormat="1" x14ac:dyDescent="0.25">
      <c r="B42" s="32"/>
      <c r="C42" s="36" t="s">
        <v>376</v>
      </c>
      <c r="D42" s="37">
        <f>IFERROR(IF($E$17=1,D40/D41,IF($E$17=2,D40,"")),"")</f>
        <v>0.65</v>
      </c>
      <c r="E42" s="37">
        <f t="shared" ref="E42:O42" si="0">IFERROR(IF($E$17=1,E40/E41,IF($E$17=2,E40,"")),"")</f>
        <v>0</v>
      </c>
      <c r="F42" s="37" t="str">
        <f t="shared" si="0"/>
        <v/>
      </c>
      <c r="G42" s="37" t="str">
        <f t="shared" si="0"/>
        <v/>
      </c>
      <c r="H42" s="37" t="str">
        <f t="shared" si="0"/>
        <v/>
      </c>
      <c r="I42" s="37" t="str">
        <f t="shared" si="0"/>
        <v/>
      </c>
      <c r="J42" s="37" t="str">
        <f t="shared" si="0"/>
        <v/>
      </c>
      <c r="K42" s="37" t="str">
        <f t="shared" si="0"/>
        <v/>
      </c>
      <c r="L42" s="37" t="str">
        <f t="shared" si="0"/>
        <v/>
      </c>
      <c r="M42" s="37" t="str">
        <f t="shared" si="0"/>
        <v/>
      </c>
      <c r="N42" s="37" t="str">
        <f t="shared" si="0"/>
        <v/>
      </c>
      <c r="O42" s="37" t="str">
        <f t="shared" si="0"/>
        <v/>
      </c>
      <c r="P42" s="32"/>
    </row>
    <row r="43" spans="2:16" s="33" customFormat="1" x14ac:dyDescent="0.25">
      <c r="B43" s="32"/>
      <c r="C43" s="38" t="s">
        <v>377</v>
      </c>
      <c r="D43" s="6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0.5</v>
      </c>
      <c r="E43" s="58">
        <f>IF(AND(N20="ANUAL",J20="MENSUAL"),N17/12+D43,IF(AND(N20="ANUAL",J20="TRIMESTRAL"),N17/4+D43,IF(AND(N20="ANUAL",J20="SEMESTRAL"),N17/2+D43,IF(AND(N20="SEMESTRAL",J20="MENSUAL"),N17/6+D43,IF(AND(N20="SEMESTRAL",J20="TRIMESTRAL"),N17/2+D43,IF(AND(N20="SEMESTRAL",J20="SEMESTRAL"),N17,IF(AND(N20="TRIMESTRAL",J20="MENSUAL"),N17/3+D43,IF(AND(N20="TRIMESTRAL",J20="TRIMESTRAL"),N17,IF(AND(N20="MENSUAL",J20="MENSUAL"),N17,"")))))))))</f>
        <v>1</v>
      </c>
      <c r="F43" s="68" t="str">
        <f>IF(AND(N20="ANUAL",J20="MENSUAL"),N17/12+E43,IF(AND(N20="ANUAL",J20="TRIMESTRAL"),N17/4+E43,IF(AND(N20="SEMESTRAL",J20="MENSUAL"),N17/6+E43,IF(AND(N20="SEMESTRAL",J20="TRIMESTRAL"),N17/2,IF(AND(N20="TRIMESTRAL",J20="MENSUAL"),N17/3+E43,IF(AND(N20="TRIMESTRAL",J20="TRIMESTRAL"),N17,IF(AND(N20="MENSUAL",J20="MENSUAL"),N17,"")))))))</f>
        <v/>
      </c>
      <c r="G43" s="68" t="str">
        <f>IF(AND(N20="ANUAL",J20="MENSUAL"),N17/12+F43,IF(AND(N20="ANUAL",J20="TRIMESTRAL"),N17/4+F43,IF(AND(N20="SEMESTRAL",J20="MENSUAL"),N17/6+F43,IF(AND(N20="SEMESTRAL",J20="TRIMESTRAL"),N17/2+F43,IF(AND(N20="TRIMESTRAL",J20="MENSUAL"),N17/3,IF(AND(N20="TRIMESTRAL",J20="TRIMESTRAL"),N17,IF(AND(N20="MENSUAL",J20="MENSUAL"),N17,"")))))))</f>
        <v/>
      </c>
      <c r="H43" s="68" t="str">
        <f>IF(AND($N$20="ANUAL",$J$20="MENSUAL"),$N$17/12+G43,IF(AND(N20="SEMESTRAL",J20="MENSUAL"),N17/6+G43,IF(AND(N20="TRIMESTRAL",J20="MENSUAL"),N17/3+G43,IF(AND(N20="MENSUAL",J20="MENSUAL"),N17,""))))</f>
        <v/>
      </c>
      <c r="I43" s="68" t="str">
        <f>IF(AND($N$20="ANUAL",$J$20="MENSUAL"),$N$17/12+H43,IF(AND(N20="SEMESTRAL",J20="MENSUAL"),N17/6+H43,IF(AND(N20="TRIMESTRAL",J20="MENSUAL"),N17/3+H43,IF(AND(N20="MENSUAL",J20="MENSUAL"),N17,""))))</f>
        <v/>
      </c>
      <c r="J43" s="68" t="str">
        <f>IF(AND($N$20="ANUAL",$J$20="MENSUAL"),$N$17/12+I43,IF(AND(N20="SEMESTRAL",J20="MENSUAL"),N17/6,IF(AND(N20="TRIMESTRAL",J20="MENSUAL"),N17/3,IF(AND(N20="MENSUAL",J20="MENSUAL"),N17,""))))</f>
        <v/>
      </c>
      <c r="K43" s="68" t="str">
        <f>IF(AND($N$20="ANUAL",$J$20="MENSUAL"),$N$17/12+J43,IF(AND(N20="SEMESTRAL",J20="MENSUAL"),N17/6+J43,IF(AND(N20="TRIMESTRAL",J20="MENSUAL"),N17/3+J43,IF(AND(N20="MENSUAL",J20="MENSUAL"),N17,""))))</f>
        <v/>
      </c>
      <c r="L43" s="68" t="str">
        <f>IF(AND($N$20="ANUAL",$J$20="MENSUAL"),$N$17/12+K43,IF(AND(N20="SEMESTRAL",J20="MENSUAL"),N17/6+K43,IF(AND(N20="TRIMESTRAL",J20="MENSUAL"),N17/3+K43,IF(AND(N20="MENSUAL",J20="MENSUAL"),N17,""))))</f>
        <v/>
      </c>
      <c r="M43" s="68" t="str">
        <f>IF(AND($N$20="ANUAL",$J$20="MENSUAL"),$N$17/12+L43,IF(AND(N20="SEMESTRAL",J20="MENSUAL"),N17/6+L43,IF(AND(N20="TRIMESTRAL",J20="MENSUAL"),N17/3,IF(AND(N20="MENSUAL",J20="MENSUAL"),N17,""))))</f>
        <v/>
      </c>
      <c r="N43" s="68" t="str">
        <f>IF(AND($N$20="ANUAL",$J$20="MENSUAL"),$N$17/12+M43,IF(AND(N20="SEMESTRAL",J20="MENSUAL"),N17/6+M43,IF(AND(N20="TRIMESTRAL",J20="MENSUAL"),N17/3+M43,IF(AND(N20="MENSUAL",J20="MENSUAL"),N17,""))))</f>
        <v/>
      </c>
      <c r="O43" s="68" t="str">
        <f>IF(AND($N$20="ANUAL",$J$20="MENSUAL"),$N$17/12+N43,IF(AND(N20="SEMESTRAL",J20="MENSUAL"),N17/6+N43,IF(AND(N20="TRIMESTRAL",J20="MENSUAL"),N17/3+N43,IF(AND(N20="MENSUAL",J20="MENSUAL"),N17,""))))</f>
        <v/>
      </c>
      <c r="P43" s="32"/>
    </row>
    <row r="44" spans="2:16" s="33" customFormat="1" x14ac:dyDescent="0.25">
      <c r="B44" s="32"/>
      <c r="C44" s="3"/>
      <c r="D44" s="3"/>
      <c r="E44" s="3"/>
      <c r="F44" s="3"/>
      <c r="G44" s="3"/>
      <c r="H44" s="3"/>
      <c r="I44" s="3"/>
      <c r="J44" s="3"/>
      <c r="K44" s="3"/>
      <c r="L44" s="3"/>
      <c r="M44" s="3"/>
      <c r="N44" s="3"/>
      <c r="O44" s="3"/>
      <c r="P44" s="32"/>
    </row>
    <row r="46" spans="2:16" x14ac:dyDescent="0.2">
      <c r="D46" s="40"/>
    </row>
  </sheetData>
  <sheetProtection algorithmName="SHA-512" hashValue="8YfiTFueMoXx5zrn1CVi6UsTrI2JGbUOMfFqZRDbGf2OZ7ytJDmQeWG8l0H4vmT5x1aG3u7leggJ7IMOmr7T/Q==" saltValue="iaIIWRDhBBwS66Zl1wh+aw=="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8:O38"/>
    <mergeCell ref="C23:O23"/>
    <mergeCell ref="C24:I36"/>
    <mergeCell ref="J24:O24"/>
    <mergeCell ref="J36:O36"/>
    <mergeCell ref="N20:O21"/>
    <mergeCell ref="C20:D21"/>
    <mergeCell ref="E20:F21"/>
    <mergeCell ref="G20:I21"/>
    <mergeCell ref="P24:P25"/>
    <mergeCell ref="J25:O31"/>
    <mergeCell ref="J32:O32"/>
    <mergeCell ref="J33:O34"/>
    <mergeCell ref="J35:O35"/>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'C:\Users\KYLINARES\Desktop\[ESGr027 2019 K.xlsx]ITEM'!#REF!</xm:f>
          </x14:formula1>
          <xm:sqref>J20 N20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1">
    <tabColor rgb="FFEDE394"/>
    <pageSetUpPr fitToPage="1"/>
  </sheetPr>
  <dimension ref="B1:P48"/>
  <sheetViews>
    <sheetView zoomScale="80" zoomScaleNormal="80"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23.140625" style="4" bestFit="1" customWidth="1"/>
    <col min="5" max="5" width="19.28515625" style="4" bestFit="1"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349</v>
      </c>
      <c r="F12" s="246"/>
      <c r="G12" s="246"/>
      <c r="H12" s="246"/>
      <c r="I12" s="245" t="s">
        <v>350</v>
      </c>
      <c r="J12" s="245"/>
      <c r="K12" s="247" t="s">
        <v>327</v>
      </c>
      <c r="L12" s="247"/>
      <c r="M12" s="247"/>
      <c r="N12" s="247"/>
      <c r="O12" s="247"/>
      <c r="P12" s="27"/>
    </row>
    <row r="13" spans="2:16" s="26" customFormat="1" x14ac:dyDescent="0.25">
      <c r="B13" s="27"/>
      <c r="C13" s="234" t="s">
        <v>15</v>
      </c>
      <c r="D13" s="234"/>
      <c r="E13" s="248" t="s">
        <v>351</v>
      </c>
      <c r="F13" s="249"/>
      <c r="G13" s="249"/>
      <c r="H13" s="249"/>
      <c r="I13" s="249"/>
      <c r="J13" s="249"/>
      <c r="K13" s="249"/>
      <c r="L13" s="249"/>
      <c r="M13" s="249"/>
      <c r="N13" s="249"/>
      <c r="O13" s="249"/>
      <c r="P13" s="27"/>
    </row>
    <row r="14" spans="2:16" s="26" customFormat="1" x14ac:dyDescent="0.25">
      <c r="B14" s="27"/>
      <c r="C14" s="234" t="s">
        <v>352</v>
      </c>
      <c r="D14" s="234"/>
      <c r="E14" s="248" t="s">
        <v>353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36</v>
      </c>
      <c r="K17" s="238"/>
      <c r="L17" s="234" t="s">
        <v>357</v>
      </c>
      <c r="M17" s="234"/>
      <c r="N17" s="235">
        <v>0.6</v>
      </c>
      <c r="O17" s="235"/>
      <c r="P17" s="221"/>
    </row>
    <row r="18" spans="2:16" s="26" customFormat="1" ht="15.75" customHeight="1" x14ac:dyDescent="0.25">
      <c r="B18" s="27"/>
      <c r="C18" s="234" t="s">
        <v>358</v>
      </c>
      <c r="D18" s="234"/>
      <c r="E18" s="234" t="s">
        <v>359</v>
      </c>
      <c r="F18" s="234"/>
      <c r="G18" s="242" t="s">
        <v>360</v>
      </c>
      <c r="H18" s="233"/>
      <c r="I18" s="233"/>
      <c r="J18" s="233"/>
      <c r="K18" s="233"/>
      <c r="L18" s="233"/>
      <c r="M18" s="233"/>
      <c r="N18" s="233"/>
      <c r="O18" s="233"/>
      <c r="P18" s="221"/>
    </row>
    <row r="19" spans="2:16" s="26" customFormat="1" ht="15.75" customHeight="1" x14ac:dyDescent="0.25">
      <c r="B19" s="27"/>
      <c r="C19" s="234"/>
      <c r="D19" s="234"/>
      <c r="E19" s="234" t="s">
        <v>361</v>
      </c>
      <c r="F19" s="234"/>
      <c r="G19" s="242" t="s">
        <v>362</v>
      </c>
      <c r="H19" s="233"/>
      <c r="I19" s="233"/>
      <c r="J19" s="233"/>
      <c r="K19" s="233"/>
      <c r="L19" s="233"/>
      <c r="M19" s="233"/>
      <c r="N19" s="233"/>
      <c r="O19" s="233"/>
      <c r="P19" s="28"/>
    </row>
    <row r="20" spans="2:16" s="26" customFormat="1" ht="15.75" customHeight="1" x14ac:dyDescent="0.25">
      <c r="B20" s="27"/>
      <c r="C20" s="234" t="s">
        <v>363</v>
      </c>
      <c r="D20" s="234"/>
      <c r="E20" s="236" t="s">
        <v>364</v>
      </c>
      <c r="F20" s="236"/>
      <c r="G20" s="234" t="s">
        <v>365</v>
      </c>
      <c r="H20" s="234"/>
      <c r="I20" s="234"/>
      <c r="J20" s="233" t="s">
        <v>366</v>
      </c>
      <c r="K20" s="233"/>
      <c r="L20" s="234" t="s">
        <v>367</v>
      </c>
      <c r="M20" s="234"/>
      <c r="N20" s="233" t="s">
        <v>368</v>
      </c>
      <c r="O20" s="233"/>
      <c r="P20" s="28"/>
    </row>
    <row r="21" spans="2:16" s="26" customFormat="1" ht="15.7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22" t="s">
        <v>371</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5.75" customHeight="1" x14ac:dyDescent="0.25">
      <c r="B29" s="27"/>
      <c r="C29" s="217"/>
      <c r="D29" s="217"/>
      <c r="E29" s="217"/>
      <c r="F29" s="217"/>
      <c r="G29" s="217"/>
      <c r="H29" s="217"/>
      <c r="I29" s="218"/>
      <c r="J29" s="224"/>
      <c r="K29" s="225"/>
      <c r="L29" s="225"/>
      <c r="M29" s="225"/>
      <c r="N29" s="225"/>
      <c r="O29" s="225"/>
      <c r="P29" s="27"/>
    </row>
    <row r="30" spans="2:16" s="26" customFormat="1" x14ac:dyDescent="0.25">
      <c r="B30" s="27"/>
      <c r="C30" s="217"/>
      <c r="D30" s="217"/>
      <c r="E30" s="217"/>
      <c r="F30" s="217"/>
      <c r="G30" s="217"/>
      <c r="H30" s="217"/>
      <c r="I30" s="218"/>
      <c r="J30" s="226"/>
      <c r="K30" s="227"/>
      <c r="L30" s="227"/>
      <c r="M30" s="227"/>
      <c r="N30" s="227"/>
      <c r="O30" s="227"/>
      <c r="P30" s="27"/>
    </row>
    <row r="31" spans="2:16" s="26" customFormat="1" ht="15.75" customHeight="1" x14ac:dyDescent="0.25">
      <c r="B31" s="27"/>
      <c r="C31" s="217"/>
      <c r="D31" s="217"/>
      <c r="E31" s="217"/>
      <c r="F31" s="217"/>
      <c r="G31" s="217"/>
      <c r="H31" s="217"/>
      <c r="I31" s="218"/>
      <c r="J31" s="228" t="s">
        <v>372</v>
      </c>
      <c r="K31" s="229"/>
      <c r="L31" s="229"/>
      <c r="M31" s="229"/>
      <c r="N31" s="229"/>
      <c r="O31" s="229"/>
      <c r="P31" s="27"/>
    </row>
    <row r="32" spans="2:16" s="26" customFormat="1" ht="16.5" customHeight="1" x14ac:dyDescent="0.25">
      <c r="B32" s="27"/>
      <c r="C32" s="217"/>
      <c r="D32" s="217"/>
      <c r="E32" s="217"/>
      <c r="F32" s="217"/>
      <c r="G32" s="217"/>
      <c r="H32" s="217"/>
      <c r="I32" s="218"/>
      <c r="J32" s="222" t="s">
        <v>373</v>
      </c>
      <c r="K32" s="223"/>
      <c r="L32" s="223"/>
      <c r="M32" s="223"/>
      <c r="N32" s="223"/>
      <c r="O32" s="223"/>
      <c r="P32" s="27"/>
    </row>
    <row r="33" spans="2:16" s="26" customFormat="1" ht="16.5" customHeight="1" x14ac:dyDescent="0.25">
      <c r="B33" s="27"/>
      <c r="C33" s="217"/>
      <c r="D33" s="217"/>
      <c r="E33" s="217"/>
      <c r="F33" s="217"/>
      <c r="G33" s="217"/>
      <c r="H33" s="217"/>
      <c r="I33" s="218"/>
      <c r="J33" s="230"/>
      <c r="K33" s="231"/>
      <c r="L33" s="231"/>
      <c r="M33" s="231"/>
      <c r="N33" s="231"/>
      <c r="O33" s="231"/>
      <c r="P33" s="27"/>
    </row>
    <row r="34" spans="2:16" s="26" customFormat="1" ht="16.5" customHeight="1" x14ac:dyDescent="0.25">
      <c r="B34" s="27"/>
      <c r="C34" s="217"/>
      <c r="D34" s="217"/>
      <c r="E34" s="217"/>
      <c r="F34" s="217"/>
      <c r="G34" s="217"/>
      <c r="H34" s="217"/>
      <c r="I34" s="218"/>
      <c r="J34" s="230"/>
      <c r="K34" s="231"/>
      <c r="L34" s="231"/>
      <c r="M34" s="231"/>
      <c r="N34" s="231"/>
      <c r="O34" s="231"/>
      <c r="P34" s="27"/>
    </row>
    <row r="35" spans="2:16" s="26" customFormat="1" ht="16.5" customHeight="1" x14ac:dyDescent="0.25">
      <c r="B35" s="27"/>
      <c r="C35" s="217"/>
      <c r="D35" s="217"/>
      <c r="E35" s="217"/>
      <c r="F35" s="217"/>
      <c r="G35" s="217"/>
      <c r="H35" s="217"/>
      <c r="I35" s="218"/>
      <c r="J35" s="230"/>
      <c r="K35" s="231"/>
      <c r="L35" s="231"/>
      <c r="M35" s="231"/>
      <c r="N35" s="231"/>
      <c r="O35" s="231"/>
      <c r="P35" s="27"/>
    </row>
    <row r="36" spans="2:16" s="26" customFormat="1" x14ac:dyDescent="0.25">
      <c r="B36" s="27"/>
      <c r="C36" s="217"/>
      <c r="D36" s="217"/>
      <c r="E36" s="217"/>
      <c r="F36" s="217"/>
      <c r="G36" s="217"/>
      <c r="H36" s="217"/>
      <c r="I36" s="218"/>
      <c r="J36" s="226"/>
      <c r="K36" s="227"/>
      <c r="L36" s="227"/>
      <c r="M36" s="227"/>
      <c r="N36" s="227"/>
      <c r="O36" s="227"/>
      <c r="P36" s="27"/>
    </row>
    <row r="37" spans="2:16" s="26" customFormat="1" ht="15.75" customHeight="1" x14ac:dyDescent="0.25">
      <c r="B37" s="27"/>
      <c r="C37" s="217"/>
      <c r="D37" s="217"/>
      <c r="E37" s="217"/>
      <c r="F37" s="217"/>
      <c r="G37" s="217"/>
      <c r="H37" s="217"/>
      <c r="I37" s="218"/>
      <c r="J37" s="228" t="s">
        <v>374</v>
      </c>
      <c r="K37" s="229"/>
      <c r="L37" s="229"/>
      <c r="M37" s="229"/>
      <c r="N37" s="229"/>
      <c r="O37" s="229"/>
      <c r="P37" s="27"/>
    </row>
    <row r="38" spans="2:16" s="26" customFormat="1" ht="16.5" customHeight="1" x14ac:dyDescent="0.25">
      <c r="B38" s="27"/>
      <c r="C38" s="217"/>
      <c r="D38" s="217"/>
      <c r="E38" s="217"/>
      <c r="F38" s="217"/>
      <c r="G38" s="217"/>
      <c r="H38" s="217"/>
      <c r="I38" s="218"/>
      <c r="J38" s="232" t="s">
        <v>353</v>
      </c>
      <c r="K38" s="223"/>
      <c r="L38" s="223"/>
      <c r="M38" s="223"/>
      <c r="N38" s="223"/>
      <c r="O38" s="223"/>
      <c r="P38" s="27"/>
    </row>
    <row r="39" spans="2:16" s="26" customFormat="1" ht="16.5" customHeight="1" x14ac:dyDescent="0.25">
      <c r="B39" s="28"/>
      <c r="C39" s="31"/>
      <c r="D39" s="31"/>
      <c r="E39" s="31"/>
      <c r="F39" s="31"/>
      <c r="G39" s="31"/>
      <c r="H39" s="31"/>
      <c r="I39" s="31"/>
      <c r="J39" s="31"/>
      <c r="K39" s="31"/>
      <c r="L39" s="31"/>
      <c r="M39" s="31"/>
      <c r="N39" s="31"/>
      <c r="O39" s="31"/>
      <c r="P39" s="28"/>
    </row>
    <row r="40" spans="2:16" s="33" customFormat="1" ht="15" customHeight="1" x14ac:dyDescent="0.25">
      <c r="B40" s="32"/>
      <c r="C40" s="212" t="s">
        <v>375</v>
      </c>
      <c r="D40" s="213"/>
      <c r="E40" s="213"/>
      <c r="F40" s="213"/>
      <c r="G40" s="213"/>
      <c r="H40" s="213"/>
      <c r="I40" s="213"/>
      <c r="J40" s="213"/>
      <c r="K40" s="213"/>
      <c r="L40" s="213"/>
      <c r="M40" s="213"/>
      <c r="N40" s="213"/>
      <c r="O40" s="214"/>
      <c r="P40" s="32"/>
    </row>
    <row r="41" spans="2:16" s="33" customFormat="1" x14ac:dyDescent="0.25">
      <c r="B41" s="32"/>
      <c r="C41" s="158" t="s">
        <v>9</v>
      </c>
      <c r="D41" s="160" t="str">
        <f>IF(J20="MENSUAL","ENERO",IF(J20="TRIMESTRAL","MARZO",IF(J20="SEMESTRAL","JUNIO",IF(J20="ANUAL",2017,""))))</f>
        <v>JUNIO</v>
      </c>
      <c r="E41" s="160" t="str">
        <f>IF(J20="MENSUAL","FEBRERO",IF(J20="TRIMESTRAL","JUNIO",IF(J20="SEMESTRAL","DICIEMBRE","")))</f>
        <v>DICIEMBRE</v>
      </c>
      <c r="F41" s="160" t="str">
        <f>IF(J20="MENSUAL","MARZO",IF(J20="TRIMESTRAL","SEPTIEMBRE",""))</f>
        <v/>
      </c>
      <c r="G41" s="160" t="str">
        <f>IF(J20="MENSUAL","ABRIL",IF(J20="TRIMESTRAL","DICIEMBRE",""))</f>
        <v/>
      </c>
      <c r="H41" s="160" t="str">
        <f>IF(J20="MENSUAL","MAYO","")</f>
        <v/>
      </c>
      <c r="I41" s="160" t="str">
        <f>IF(J20="MENSUAL","JUNIO","")</f>
        <v/>
      </c>
      <c r="J41" s="160" t="str">
        <f>IF(J20="MENSUAL","JULIO","")</f>
        <v/>
      </c>
      <c r="K41" s="160" t="str">
        <f>IF(J20="MENSUAL","AGOSTO","")</f>
        <v/>
      </c>
      <c r="L41" s="160" t="str">
        <f>IF(J20="MENSUAL","SEPTIEMBRE","")</f>
        <v/>
      </c>
      <c r="M41" s="160" t="str">
        <f>IF(J20="MENSUAL","OCTUBRE","")</f>
        <v/>
      </c>
      <c r="N41" s="160" t="str">
        <f>IF(J20="MENSUAL","NOVIEMBRE","")</f>
        <v/>
      </c>
      <c r="O41" s="160" t="str">
        <f>IF(J20="MENSUAL","DICIEMBRE","")</f>
        <v/>
      </c>
      <c r="P41" s="32"/>
    </row>
    <row r="42" spans="2:16" s="33" customFormat="1" ht="30" customHeight="1" x14ac:dyDescent="0.25">
      <c r="B42" s="32"/>
      <c r="C42" s="157" t="str">
        <f>G18</f>
        <v>Vr. Total ejecutado</v>
      </c>
      <c r="D42" s="92">
        <v>6526352348.7399998</v>
      </c>
      <c r="E42" s="92"/>
      <c r="F42" s="34"/>
      <c r="G42" s="34"/>
      <c r="H42" s="34"/>
      <c r="I42" s="34"/>
      <c r="J42" s="34"/>
      <c r="K42" s="34"/>
      <c r="L42" s="34"/>
      <c r="M42" s="34"/>
      <c r="N42" s="34"/>
      <c r="O42" s="34"/>
      <c r="P42" s="32"/>
    </row>
    <row r="43" spans="2:16" s="33" customFormat="1" ht="30" customHeight="1" x14ac:dyDescent="0.25">
      <c r="B43" s="32"/>
      <c r="C43" s="157" t="str">
        <f>G19</f>
        <v>Vr. Total Proyectos*100</v>
      </c>
      <c r="D43" s="92">
        <v>42214594261.730003</v>
      </c>
      <c r="E43" s="92"/>
      <c r="F43" s="34"/>
      <c r="G43" s="34"/>
      <c r="H43" s="34"/>
      <c r="I43" s="34"/>
      <c r="J43" s="34"/>
      <c r="K43" s="34"/>
      <c r="L43" s="34"/>
      <c r="M43" s="34"/>
      <c r="N43" s="34"/>
      <c r="O43" s="34"/>
      <c r="P43" s="35"/>
    </row>
    <row r="44" spans="2:16" s="33" customFormat="1" x14ac:dyDescent="0.25">
      <c r="B44" s="32"/>
      <c r="C44" s="36" t="s">
        <v>376</v>
      </c>
      <c r="D44" s="93">
        <f>IFERROR(IF($E$17=1,D42/D43,IF($E$17=2,D42,"")),"")</f>
        <v>0.15459943327363729</v>
      </c>
      <c r="E44" s="58" t="str">
        <f t="shared" ref="E44:O44" si="0">IFERROR(IF($E$17=1,E42/E43,IF($E$17=2,E42,"")),"")</f>
        <v/>
      </c>
      <c r="F44" s="37" t="str">
        <f t="shared" si="0"/>
        <v/>
      </c>
      <c r="G44" s="37" t="str">
        <f t="shared" si="0"/>
        <v/>
      </c>
      <c r="H44" s="37" t="str">
        <f t="shared" si="0"/>
        <v/>
      </c>
      <c r="I44" s="37" t="str">
        <f t="shared" si="0"/>
        <v/>
      </c>
      <c r="J44" s="37" t="str">
        <f t="shared" si="0"/>
        <v/>
      </c>
      <c r="K44" s="37" t="str">
        <f t="shared" si="0"/>
        <v/>
      </c>
      <c r="L44" s="37" t="str">
        <f t="shared" si="0"/>
        <v/>
      </c>
      <c r="M44" s="37" t="str">
        <f t="shared" si="0"/>
        <v/>
      </c>
      <c r="N44" s="37" t="str">
        <f t="shared" si="0"/>
        <v/>
      </c>
      <c r="O44" s="37" t="str">
        <f t="shared" si="0"/>
        <v/>
      </c>
      <c r="P44" s="32"/>
    </row>
    <row r="45" spans="2:16" s="33" customFormat="1" x14ac:dyDescent="0.25">
      <c r="B45" s="32"/>
      <c r="C45" s="38" t="s">
        <v>377</v>
      </c>
      <c r="D45"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0.3</v>
      </c>
      <c r="E45" s="37">
        <f>IF(AND(N20="ANUAL",J20="MENSUAL"),N17/12+D45,IF(AND(N20="ANUAL",J20="TRIMESTRAL"),N17/4+D45,IF(AND(N20="ANUAL",J20="SEMESTRAL"),N17/2+D45,IF(AND(N20="SEMESTRAL",J20="MENSUAL"),N17/6+D45,IF(AND(N20="SEMESTRAL",J20="TRIMESTRAL"),N17/2+D45,IF(AND(N20="SEMESTRAL",J20="SEMESTRAL"),N17,IF(AND(N20="TRIMESTRAL",J20="MENSUAL"),N17/3+D45,IF(AND(N20="TRIMESTRAL",J20="TRIMESTRAL"),N17,IF(AND(N20="MENSUAL",J20="MENSUAL"),N17,"")))))))))</f>
        <v>0.6</v>
      </c>
      <c r="F45" s="37" t="str">
        <f>IF(AND(N20="ANUAL",J20="MENSUAL"),N17/12+E45,IF(AND(N20="ANUAL",J20="TRIMESTRAL"),N17/4+E45,IF(AND(N20="SEMESTRAL",J20="MENSUAL"),N17/6+E45,IF(AND(N20="SEMESTRAL",J20="TRIMESTRAL"),N17/2,IF(AND(N20="TRIMESTRAL",J20="MENSUAL"),N17/3+E45,IF(AND(N20="TRIMESTRAL",J20="TRIMESTRAL"),N17,IF(AND(N20="MENSUAL",J20="MENSUAL"),N17,"")))))))</f>
        <v/>
      </c>
      <c r="G45" s="37" t="str">
        <f>IF(AND(N20="ANUAL",J20="MENSUAL"),N17/12+F45,IF(AND(N20="ANUAL",J20="TRIMESTRAL"),N17/4+F45,IF(AND(N20="SEMESTRAL",J20="MENSUAL"),N17/6+F45,IF(AND(N20="SEMESTRAL",J20="TRIMESTRAL"),N17/2+F45,IF(AND(N20="TRIMESTRAL",J20="MENSUAL"),N17/3,IF(AND(N20="TRIMESTRAL",J20="TRIMESTRAL"),N17,IF(AND(N20="MENSUAL",J20="MENSUAL"),N17,"")))))))</f>
        <v/>
      </c>
      <c r="H45" s="37" t="str">
        <f>IF(AND($N$20="ANUAL",$J$20="MENSUAL"),$N$17/12+G45,IF(AND(N20="SEMESTRAL",J20="MENSUAL"),N17/6+G45,IF(AND(N20="TRIMESTRAL",J20="MENSUAL"),N17/3+G45,IF(AND(N20="MENSUAL",J20="MENSUAL"),N17,""))))</f>
        <v/>
      </c>
      <c r="I45" s="37" t="str">
        <f>IF(AND($N$20="ANUAL",$J$20="MENSUAL"),$N$17/12+H45,IF(AND(N20="SEMESTRAL",J20="MENSUAL"),N17/6+H45,IF(AND(N20="TRIMESTRAL",J20="MENSUAL"),N17/3+H45,IF(AND(N20="MENSUAL",J20="MENSUAL"),N17,""))))</f>
        <v/>
      </c>
      <c r="J45" s="37" t="str">
        <f>IF(AND($N$20="ANUAL",$J$20="MENSUAL"),$N$17/12+I45,IF(AND(N20="SEMESTRAL",J20="MENSUAL"),N17/6,IF(AND(N20="TRIMESTRAL",J20="MENSUAL"),N17/3,IF(AND(N20="MENSUAL",J20="MENSUAL"),N17,""))))</f>
        <v/>
      </c>
      <c r="K45" s="37" t="str">
        <f>IF(AND($N$20="ANUAL",$J$20="MENSUAL"),$N$17/12+J45,IF(AND(N20="SEMESTRAL",J20="MENSUAL"),N17/6+J45,IF(AND(N20="TRIMESTRAL",J20="MENSUAL"),N17/3+J45,IF(AND(N20="MENSUAL",J20="MENSUAL"),N17,""))))</f>
        <v/>
      </c>
      <c r="L45" s="37" t="str">
        <f>IF(AND($N$20="ANUAL",$J$20="MENSUAL"),$N$17/12+K45,IF(AND(N20="SEMESTRAL",J20="MENSUAL"),N17/6+K45,IF(AND(N20="TRIMESTRAL",J20="MENSUAL"),N17/3+K45,IF(AND(N20="MENSUAL",J20="MENSUAL"),N17,""))))</f>
        <v/>
      </c>
      <c r="M45" s="37" t="str">
        <f>IF(AND($N$20="ANUAL",$J$20="MENSUAL"),$N$17/12+L45,IF(AND(N20="SEMESTRAL",J20="MENSUAL"),N17/6+L45,IF(AND(N20="TRIMESTRAL",J20="MENSUAL"),N17/3,IF(AND(N20="MENSUAL",J20="MENSUAL"),N17,""))))</f>
        <v/>
      </c>
      <c r="N45" s="37" t="str">
        <f>IF(AND($N$20="ANUAL",$J$20="MENSUAL"),$N$17/12+M45,IF(AND(N20="SEMESTRAL",J20="MENSUAL"),N17/6+M45,IF(AND(N20="TRIMESTRAL",J20="MENSUAL"),N17/3+M45,IF(AND(N20="MENSUAL",J20="MENSUAL"),N17,""))))</f>
        <v/>
      </c>
      <c r="O45" s="37" t="str">
        <f>IF(AND($N$20="ANUAL",$J$20="MENSUAL"),$N$17/12+N45,IF(AND(N20="SEMESTRAL",J20="MENSUAL"),N17/6+N45,IF(AND(N20="TRIMESTRAL",J20="MENSUAL"),N17/3+N45,IF(AND(N20="MENSUAL",J20="MENSUAL"),N17,""))))</f>
        <v/>
      </c>
      <c r="P45" s="32"/>
    </row>
    <row r="46" spans="2:16" s="33" customFormat="1" x14ac:dyDescent="0.25">
      <c r="B46" s="32"/>
      <c r="C46" s="3"/>
      <c r="D46" s="3"/>
      <c r="E46" s="3"/>
      <c r="F46" s="3"/>
      <c r="G46" s="3"/>
      <c r="H46" s="3"/>
      <c r="I46" s="3"/>
      <c r="J46" s="3"/>
      <c r="K46" s="3"/>
      <c r="L46" s="3"/>
      <c r="M46" s="3"/>
      <c r="N46" s="3"/>
      <c r="O46" s="3"/>
      <c r="P46" s="32"/>
    </row>
    <row r="48" spans="2:16" x14ac:dyDescent="0.2">
      <c r="D48" s="40"/>
    </row>
  </sheetData>
  <sheetProtection algorithmName="SHA-512" hashValue="oc5Vpm8C+m0x1FAZ+IwprufyeNeDi+WSszSqPczXgDi0px/BsqDOUg9Xd9PhHDGO9MPplRt1LXAZ3z8aeuzPuA==" saltValue="QpFeMHNKyq+H0vww+NWr6Q==" spinCount="100000" sheet="1" objects="1" scenarios="1"/>
  <customSheetViews>
    <customSheetView guid="{E72066E1-2E2A-4698-9EFF-16A0125F33B6}" scale="82" fitToPage="1">
      <selection activeCell="B2" sqref="B2:C4"/>
      <pageMargins left="0" right="0" top="0" bottom="0" header="0" footer="0"/>
      <pageSetup paperSize="5" scale="74" fitToHeight="0" orientation="landscape" r:id="rId1"/>
    </customSheetView>
    <customSheetView guid="{34CE63CC-8C1B-460F-A260-1A12A31AF742}" scale="82" fitToPage="1">
      <selection activeCell="B2" sqref="B2:C4"/>
      <pageMargins left="0" right="0" top="0" bottom="0" header="0" footer="0"/>
      <pageSetup paperSize="5" scale="74" fitToHeight="0" orientation="landscape" r:id="rId2"/>
    </customSheetView>
  </customSheetViews>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N20:O21"/>
    <mergeCell ref="C17:D17"/>
    <mergeCell ref="L17:M17"/>
    <mergeCell ref="N17:O17"/>
    <mergeCell ref="C20:D21"/>
    <mergeCell ref="E20:F21"/>
    <mergeCell ref="G20:I21"/>
    <mergeCell ref="J20:K21"/>
    <mergeCell ref="L20:M21"/>
    <mergeCell ref="J17:K17"/>
    <mergeCell ref="H17:I17"/>
    <mergeCell ref="E17:G17"/>
    <mergeCell ref="C40:O40"/>
    <mergeCell ref="C23:O23"/>
    <mergeCell ref="C24:I38"/>
    <mergeCell ref="J24:O24"/>
    <mergeCell ref="P24:P25"/>
    <mergeCell ref="J25:O30"/>
    <mergeCell ref="J31:O31"/>
    <mergeCell ref="J32:O36"/>
    <mergeCell ref="J37:O37"/>
    <mergeCell ref="J38:O38"/>
  </mergeCells>
  <hyperlinks>
    <hyperlink ref="B2:C4" location="'MATRIZ DE INDICADORES'!A1" display="    REGRESAR"/>
  </hyperlinks>
  <pageMargins left="0.7" right="0.7" top="0.75" bottom="0.75" header="0.3" footer="0.3"/>
  <pageSetup paperSize="5" scale="74" fitToHeight="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50"/>
  <sheetViews>
    <sheetView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442</v>
      </c>
      <c r="F12" s="296"/>
      <c r="G12" s="296"/>
      <c r="H12" s="296"/>
      <c r="I12" s="295" t="s">
        <v>350</v>
      </c>
      <c r="J12" s="295"/>
      <c r="K12" s="297" t="s">
        <v>46</v>
      </c>
      <c r="L12" s="297"/>
      <c r="M12" s="297"/>
      <c r="N12" s="297"/>
      <c r="O12" s="297"/>
      <c r="P12" s="27"/>
    </row>
    <row r="13" spans="2:16" s="26" customFormat="1" x14ac:dyDescent="0.25">
      <c r="B13" s="27"/>
      <c r="C13" s="234" t="s">
        <v>15</v>
      </c>
      <c r="D13" s="234"/>
      <c r="E13" s="248" t="s">
        <v>30</v>
      </c>
      <c r="F13" s="249"/>
      <c r="G13" s="249"/>
      <c r="H13" s="249"/>
      <c r="I13" s="249"/>
      <c r="J13" s="249"/>
      <c r="K13" s="249"/>
      <c r="L13" s="249"/>
      <c r="M13" s="249"/>
      <c r="N13" s="249"/>
      <c r="O13" s="249"/>
      <c r="P13" s="27"/>
    </row>
    <row r="14" spans="2:16" s="26" customFormat="1" x14ac:dyDescent="0.25">
      <c r="B14" s="27"/>
      <c r="C14" s="234" t="s">
        <v>352</v>
      </c>
      <c r="D14" s="234"/>
      <c r="E14" s="248" t="s">
        <v>470</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35">
        <v>1</v>
      </c>
      <c r="O17" s="235"/>
      <c r="P17" s="221"/>
    </row>
    <row r="18" spans="2:16" s="26" customFormat="1" ht="15.75" customHeight="1" x14ac:dyDescent="0.25">
      <c r="B18" s="27"/>
      <c r="C18" s="234" t="s">
        <v>358</v>
      </c>
      <c r="D18" s="234"/>
      <c r="E18" s="234" t="s">
        <v>359</v>
      </c>
      <c r="F18" s="234"/>
      <c r="G18" s="242" t="s">
        <v>476</v>
      </c>
      <c r="H18" s="233"/>
      <c r="I18" s="233"/>
      <c r="J18" s="233"/>
      <c r="K18" s="233"/>
      <c r="L18" s="233"/>
      <c r="M18" s="233"/>
      <c r="N18" s="233"/>
      <c r="O18" s="233"/>
      <c r="P18" s="221"/>
    </row>
    <row r="19" spans="2:16" s="26" customFormat="1" ht="15.75" customHeight="1" x14ac:dyDescent="0.25">
      <c r="B19" s="27"/>
      <c r="C19" s="234"/>
      <c r="D19" s="234"/>
      <c r="E19" s="234" t="s">
        <v>361</v>
      </c>
      <c r="F19" s="234"/>
      <c r="G19" s="242" t="s">
        <v>477</v>
      </c>
      <c r="H19" s="233"/>
      <c r="I19" s="233"/>
      <c r="J19" s="233"/>
      <c r="K19" s="233"/>
      <c r="L19" s="233"/>
      <c r="M19" s="233"/>
      <c r="N19" s="233"/>
      <c r="O19" s="233"/>
      <c r="P19" s="28"/>
    </row>
    <row r="20" spans="2:16" s="26" customFormat="1" ht="15.75" customHeight="1" x14ac:dyDescent="0.25">
      <c r="B20" s="27"/>
      <c r="C20" s="234" t="s">
        <v>363</v>
      </c>
      <c r="D20" s="234"/>
      <c r="E20" s="311" t="s">
        <v>466</v>
      </c>
      <c r="F20" s="311"/>
      <c r="G20" s="234" t="s">
        <v>365</v>
      </c>
      <c r="H20" s="234"/>
      <c r="I20" s="234"/>
      <c r="J20" s="233" t="s">
        <v>366</v>
      </c>
      <c r="K20" s="233"/>
      <c r="L20" s="234" t="s">
        <v>367</v>
      </c>
      <c r="M20" s="234"/>
      <c r="N20" s="233" t="s">
        <v>368</v>
      </c>
      <c r="O20" s="233"/>
      <c r="P20" s="28"/>
    </row>
    <row r="21" spans="2:16" s="26" customFormat="1" ht="15.75" customHeight="1" x14ac:dyDescent="0.25">
      <c r="B21" s="27"/>
      <c r="C21" s="234"/>
      <c r="D21" s="234"/>
      <c r="E21" s="312"/>
      <c r="F21" s="312"/>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67" t="s">
        <v>478</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6.5" customHeight="1" x14ac:dyDescent="0.25">
      <c r="B28" s="27"/>
      <c r="C28" s="217"/>
      <c r="D28" s="217"/>
      <c r="E28" s="217"/>
      <c r="F28" s="217"/>
      <c r="G28" s="217"/>
      <c r="H28" s="217"/>
      <c r="I28" s="218"/>
      <c r="J28" s="226"/>
      <c r="K28" s="227"/>
      <c r="L28" s="227"/>
      <c r="M28" s="227"/>
      <c r="N28" s="227"/>
      <c r="O28" s="227"/>
      <c r="P28" s="27"/>
    </row>
    <row r="29" spans="2:16" s="26" customFormat="1" ht="15.75" customHeight="1" x14ac:dyDescent="0.25">
      <c r="B29" s="27"/>
      <c r="C29" s="217"/>
      <c r="D29" s="217"/>
      <c r="E29" s="217"/>
      <c r="F29" s="217"/>
      <c r="G29" s="217"/>
      <c r="H29" s="217"/>
      <c r="I29" s="218"/>
      <c r="J29" s="228" t="s">
        <v>372</v>
      </c>
      <c r="K29" s="229"/>
      <c r="L29" s="229"/>
      <c r="M29" s="229"/>
      <c r="N29" s="229"/>
      <c r="O29" s="229"/>
      <c r="P29" s="27"/>
    </row>
    <row r="30" spans="2:16" s="26" customFormat="1" ht="16.5" customHeight="1" x14ac:dyDescent="0.25">
      <c r="B30" s="27"/>
      <c r="C30" s="217"/>
      <c r="D30" s="217"/>
      <c r="E30" s="217"/>
      <c r="F30" s="217"/>
      <c r="G30" s="217"/>
      <c r="H30" s="217"/>
      <c r="I30" s="218"/>
      <c r="J30" s="222" t="s">
        <v>479</v>
      </c>
      <c r="K30" s="223"/>
      <c r="L30" s="223"/>
      <c r="M30" s="223"/>
      <c r="N30" s="223"/>
      <c r="O30" s="223"/>
      <c r="P30" s="27"/>
    </row>
    <row r="31" spans="2:16" s="26" customFormat="1" ht="16.5" customHeight="1" x14ac:dyDescent="0.25">
      <c r="B31" s="27"/>
      <c r="C31" s="217"/>
      <c r="D31" s="217"/>
      <c r="E31" s="217"/>
      <c r="F31" s="217"/>
      <c r="G31" s="217"/>
      <c r="H31" s="217"/>
      <c r="I31" s="218"/>
      <c r="J31" s="222"/>
      <c r="K31" s="223"/>
      <c r="L31" s="223"/>
      <c r="M31" s="223"/>
      <c r="N31" s="223"/>
      <c r="O31" s="223"/>
      <c r="P31" s="27"/>
    </row>
    <row r="32" spans="2:16" s="26" customFormat="1" ht="16.5" customHeight="1" x14ac:dyDescent="0.25">
      <c r="B32" s="27"/>
      <c r="C32" s="217"/>
      <c r="D32" s="217"/>
      <c r="E32" s="217"/>
      <c r="F32" s="217"/>
      <c r="G32" s="217"/>
      <c r="H32" s="217"/>
      <c r="I32" s="218"/>
      <c r="J32" s="222"/>
      <c r="K32" s="223"/>
      <c r="L32" s="223"/>
      <c r="M32" s="223"/>
      <c r="N32" s="223"/>
      <c r="O32" s="223"/>
      <c r="P32" s="27"/>
    </row>
    <row r="33" spans="2:16" s="26" customFormat="1" ht="16.5" customHeight="1" x14ac:dyDescent="0.25">
      <c r="B33" s="27"/>
      <c r="C33" s="217"/>
      <c r="D33" s="217"/>
      <c r="E33" s="217"/>
      <c r="F33" s="217"/>
      <c r="G33" s="217"/>
      <c r="H33" s="217"/>
      <c r="I33" s="218"/>
      <c r="J33" s="222"/>
      <c r="K33" s="223"/>
      <c r="L33" s="223"/>
      <c r="M33" s="223"/>
      <c r="N33" s="223"/>
      <c r="O33" s="223"/>
      <c r="P33" s="27"/>
    </row>
    <row r="34" spans="2:16" s="26" customFormat="1" ht="16.5" customHeight="1" x14ac:dyDescent="0.25">
      <c r="B34" s="27"/>
      <c r="C34" s="217"/>
      <c r="D34" s="217"/>
      <c r="E34" s="217"/>
      <c r="F34" s="217"/>
      <c r="G34" s="217"/>
      <c r="H34" s="217"/>
      <c r="I34" s="218"/>
      <c r="J34" s="222"/>
      <c r="K34" s="223"/>
      <c r="L34" s="223"/>
      <c r="M34" s="223"/>
      <c r="N34" s="223"/>
      <c r="O34" s="223"/>
      <c r="P34" s="27"/>
    </row>
    <row r="35" spans="2:16" s="26" customFormat="1" ht="16.5" customHeight="1" x14ac:dyDescent="0.25">
      <c r="B35" s="27"/>
      <c r="C35" s="217"/>
      <c r="D35" s="217"/>
      <c r="E35" s="217"/>
      <c r="F35" s="217"/>
      <c r="G35" s="217"/>
      <c r="H35" s="217"/>
      <c r="I35" s="218"/>
      <c r="J35" s="222"/>
      <c r="K35" s="223"/>
      <c r="L35" s="223"/>
      <c r="M35" s="223"/>
      <c r="N35" s="223"/>
      <c r="O35" s="223"/>
      <c r="P35" s="27"/>
    </row>
    <row r="36" spans="2:16" s="26" customFormat="1" ht="16.5" customHeight="1" x14ac:dyDescent="0.25">
      <c r="B36" s="27"/>
      <c r="C36" s="217"/>
      <c r="D36" s="217"/>
      <c r="E36" s="217"/>
      <c r="F36" s="217"/>
      <c r="G36" s="217"/>
      <c r="H36" s="217"/>
      <c r="I36" s="218"/>
      <c r="J36" s="222"/>
      <c r="K36" s="223"/>
      <c r="L36" s="223"/>
      <c r="M36" s="223"/>
      <c r="N36" s="223"/>
      <c r="O36" s="223"/>
      <c r="P36" s="27"/>
    </row>
    <row r="37" spans="2:16" s="26" customFormat="1" ht="15.75" customHeight="1" x14ac:dyDescent="0.25">
      <c r="B37" s="27"/>
      <c r="C37" s="217"/>
      <c r="D37" s="217"/>
      <c r="E37" s="217"/>
      <c r="F37" s="217"/>
      <c r="G37" s="217"/>
      <c r="H37" s="217"/>
      <c r="I37" s="218"/>
      <c r="J37" s="224"/>
      <c r="K37" s="225"/>
      <c r="L37" s="225"/>
      <c r="M37" s="225"/>
      <c r="N37" s="225"/>
      <c r="O37" s="225"/>
      <c r="P37" s="27"/>
    </row>
    <row r="38" spans="2:16" s="26" customFormat="1" x14ac:dyDescent="0.25">
      <c r="B38" s="27"/>
      <c r="C38" s="217"/>
      <c r="D38" s="217"/>
      <c r="E38" s="217"/>
      <c r="F38" s="217"/>
      <c r="G38" s="217"/>
      <c r="H38" s="217"/>
      <c r="I38" s="218"/>
      <c r="J38" s="224"/>
      <c r="K38" s="225"/>
      <c r="L38" s="225"/>
      <c r="M38" s="225"/>
      <c r="N38" s="225"/>
      <c r="O38" s="225"/>
      <c r="P38" s="27"/>
    </row>
    <row r="39" spans="2:16" s="26" customFormat="1" ht="15.75" customHeight="1" x14ac:dyDescent="0.25">
      <c r="B39" s="27"/>
      <c r="C39" s="217"/>
      <c r="D39" s="217"/>
      <c r="E39" s="217"/>
      <c r="F39" s="217"/>
      <c r="G39" s="217"/>
      <c r="H39" s="217"/>
      <c r="I39" s="218"/>
      <c r="J39" s="228" t="s">
        <v>374</v>
      </c>
      <c r="K39" s="229"/>
      <c r="L39" s="229"/>
      <c r="M39" s="229"/>
      <c r="N39" s="229"/>
      <c r="O39" s="229"/>
      <c r="P39" s="27"/>
    </row>
    <row r="40" spans="2:16" s="26" customFormat="1" ht="16.5" customHeight="1" x14ac:dyDescent="0.25">
      <c r="B40" s="27"/>
      <c r="C40" s="217"/>
      <c r="D40" s="217"/>
      <c r="E40" s="217"/>
      <c r="F40" s="217"/>
      <c r="G40" s="217"/>
      <c r="H40" s="217"/>
      <c r="I40" s="218"/>
      <c r="J40" s="232" t="s">
        <v>475</v>
      </c>
      <c r="K40" s="223"/>
      <c r="L40" s="223"/>
      <c r="M40" s="223"/>
      <c r="N40" s="223"/>
      <c r="O40" s="223"/>
      <c r="P40" s="27"/>
    </row>
    <row r="41" spans="2:16" s="26" customFormat="1" ht="16.5" customHeight="1" x14ac:dyDescent="0.25">
      <c r="B41" s="28"/>
      <c r="C41" s="31"/>
      <c r="D41" s="31"/>
      <c r="E41" s="31"/>
      <c r="F41" s="31"/>
      <c r="G41" s="31"/>
      <c r="H41" s="31"/>
      <c r="I41" s="31"/>
      <c r="J41" s="31"/>
      <c r="K41" s="31"/>
      <c r="L41" s="31"/>
      <c r="M41" s="31"/>
      <c r="N41" s="31"/>
      <c r="O41" s="31"/>
      <c r="P41" s="28"/>
    </row>
    <row r="42" spans="2:16" s="33" customFormat="1" ht="15" customHeight="1" x14ac:dyDescent="0.25">
      <c r="B42" s="32"/>
      <c r="C42" s="212" t="s">
        <v>375</v>
      </c>
      <c r="D42" s="213"/>
      <c r="E42" s="213"/>
      <c r="F42" s="213"/>
      <c r="G42" s="213"/>
      <c r="H42" s="213"/>
      <c r="I42" s="213"/>
      <c r="J42" s="213"/>
      <c r="K42" s="213"/>
      <c r="L42" s="213"/>
      <c r="M42" s="213"/>
      <c r="N42" s="213"/>
      <c r="O42" s="214"/>
      <c r="P42" s="32"/>
    </row>
    <row r="43" spans="2:16" s="33" customFormat="1" x14ac:dyDescent="0.25">
      <c r="B43" s="32"/>
      <c r="C43" s="158" t="s">
        <v>9</v>
      </c>
      <c r="D43" s="160" t="str">
        <f>IF(J20="MENSUAL","ENERO",IF(J20="TRIMESTRAL","MARZO",IF(J20="SEMESTRAL","JUNIO",IF(J20="ANUAL",2017,""))))</f>
        <v>JUNIO</v>
      </c>
      <c r="E43" s="160" t="str">
        <f>IF(J20="MENSUAL","FEBRERO",IF(J20="TRIMESTRAL","JUNIO",IF(J20="SEMESTRAL","DICIEMBRE","")))</f>
        <v>DICIEMBRE</v>
      </c>
      <c r="F43" s="160" t="str">
        <f>IF(J20="MENSUAL","MARZO",IF(J20="TRIMESTRAL","SEPTIEMBRE",""))</f>
        <v/>
      </c>
      <c r="G43" s="160" t="str">
        <f>IF(J20="MENSUAL","ABRIL",IF(J20="TRIMESTRAL","DICIEMBRE",""))</f>
        <v/>
      </c>
      <c r="H43" s="160" t="str">
        <f>IF(J20="MENSUAL","MAYO","")</f>
        <v/>
      </c>
      <c r="I43" s="160" t="str">
        <f>IF(J20="MENSUAL","JUNIO","")</f>
        <v/>
      </c>
      <c r="J43" s="160" t="str">
        <f>IF(J20="MENSUAL","JULIO","")</f>
        <v/>
      </c>
      <c r="K43" s="160" t="str">
        <f>IF(J20="MENSUAL","AGOSTO","")</f>
        <v/>
      </c>
      <c r="L43" s="160" t="str">
        <f>IF(J20="MENSUAL","SEPTIEMBRE","")</f>
        <v/>
      </c>
      <c r="M43" s="160" t="str">
        <f>IF(J20="MENSUAL","OCTUBRE","")</f>
        <v/>
      </c>
      <c r="N43" s="160" t="str">
        <f>IF(J20="MENSUAL","NOVIEMBRE","")</f>
        <v/>
      </c>
      <c r="O43" s="160" t="str">
        <f>IF(J20="MENSUAL","DICIEMBRE","")</f>
        <v/>
      </c>
      <c r="P43" s="32"/>
    </row>
    <row r="44" spans="2:16" s="33" customFormat="1" ht="48" customHeight="1" x14ac:dyDescent="0.25">
      <c r="B44" s="32"/>
      <c r="C44" s="157" t="str">
        <f>G18</f>
        <v xml:space="preserve">Número de apoyos de formación posgradual ejecutados </v>
      </c>
      <c r="D44" s="34">
        <v>10</v>
      </c>
      <c r="E44" s="34"/>
      <c r="F44" s="34"/>
      <c r="G44" s="34"/>
      <c r="H44" s="34"/>
      <c r="I44" s="34"/>
      <c r="J44" s="34"/>
      <c r="K44" s="34"/>
      <c r="L44" s="34"/>
      <c r="M44" s="34"/>
      <c r="N44" s="34"/>
      <c r="O44" s="34"/>
      <c r="P44" s="32"/>
    </row>
    <row r="45" spans="2:16" s="33" customFormat="1" ht="63" customHeight="1" x14ac:dyDescent="0.25">
      <c r="B45" s="32"/>
      <c r="C45" s="157" t="str">
        <f>G19</f>
        <v>Número de apoyos de formación posgradual programados en plan de acción * 100</v>
      </c>
      <c r="D45" s="34">
        <v>1</v>
      </c>
      <c r="E45" s="34">
        <v>2</v>
      </c>
      <c r="F45" s="34"/>
      <c r="G45" s="34"/>
      <c r="H45" s="34"/>
      <c r="I45" s="34"/>
      <c r="J45" s="34"/>
      <c r="K45" s="34"/>
      <c r="L45" s="34"/>
      <c r="M45" s="34"/>
      <c r="N45" s="34"/>
      <c r="O45" s="34"/>
      <c r="P45" s="35"/>
    </row>
    <row r="46" spans="2:16" s="33" customFormat="1" x14ac:dyDescent="0.25">
      <c r="B46" s="32"/>
      <c r="C46" s="36" t="s">
        <v>376</v>
      </c>
      <c r="D46" s="37">
        <f>IFERROR(IF($E$17=1,D44/D45,IF($E$17=2,D44,"")),"")</f>
        <v>10</v>
      </c>
      <c r="E46" s="37">
        <f t="shared" ref="E46:O46" si="0">IFERROR(IF($E$17=1,E44/E45,IF($E$17=2,E44,"")),"")</f>
        <v>0</v>
      </c>
      <c r="F46" s="37" t="str">
        <f t="shared" si="0"/>
        <v/>
      </c>
      <c r="G46" s="37" t="str">
        <f t="shared" si="0"/>
        <v/>
      </c>
      <c r="H46" s="37" t="str">
        <f t="shared" si="0"/>
        <v/>
      </c>
      <c r="I46" s="37" t="str">
        <f t="shared" si="0"/>
        <v/>
      </c>
      <c r="J46" s="37" t="str">
        <f t="shared" si="0"/>
        <v/>
      </c>
      <c r="K46" s="37" t="str">
        <f t="shared" si="0"/>
        <v/>
      </c>
      <c r="L46" s="37" t="str">
        <f t="shared" si="0"/>
        <v/>
      </c>
      <c r="M46" s="37" t="str">
        <f t="shared" si="0"/>
        <v/>
      </c>
      <c r="N46" s="37" t="str">
        <f t="shared" si="0"/>
        <v/>
      </c>
      <c r="O46" s="37" t="str">
        <f t="shared" si="0"/>
        <v/>
      </c>
      <c r="P46" s="32"/>
    </row>
    <row r="47" spans="2:16" s="33" customFormat="1" x14ac:dyDescent="0.25">
      <c r="B47" s="32"/>
      <c r="C47" s="38" t="s">
        <v>377</v>
      </c>
      <c r="D47" s="6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0.5</v>
      </c>
      <c r="E47" s="58">
        <f>IF(AND(N20="ANUAL",J20="MENSUAL"),N17/12+D47,IF(AND(N20="ANUAL",J20="TRIMESTRAL"),N17/4+D47,IF(AND(N20="ANUAL",J20="SEMESTRAL"),N17/2+D47,IF(AND(N20="SEMESTRAL",J20="MENSUAL"),N17/6+D47,IF(AND(N20="SEMESTRAL",J20="TRIMESTRAL"),N17/2+D47,IF(AND(N20="SEMESTRAL",J20="SEMESTRAL"),N17,IF(AND(N20="TRIMESTRAL",J20="MENSUAL"),N17/3+D47,IF(AND(N20="TRIMESTRAL",J20="TRIMESTRAL"),N17,IF(AND(N20="MENSUAL",J20="MENSUAL"),N17,"")))))))))</f>
        <v>1</v>
      </c>
      <c r="F47" s="68" t="str">
        <f>IF(AND(N20="ANUAL",J20="MENSUAL"),N17/12+E47,IF(AND(N20="ANUAL",J20="TRIMESTRAL"),N17/4+E47,IF(AND(N20="SEMESTRAL",J20="MENSUAL"),N17/6+E47,IF(AND(N20="SEMESTRAL",J20="TRIMESTRAL"),N17/2,IF(AND(N20="TRIMESTRAL",J20="MENSUAL"),N17/3+E47,IF(AND(N20="TRIMESTRAL",J20="TRIMESTRAL"),N17,IF(AND(N20="MENSUAL",J20="MENSUAL"),N17,"")))))))</f>
        <v/>
      </c>
      <c r="G47" s="68" t="str">
        <f>IF(AND(N20="ANUAL",J20="MENSUAL"),N17/12+F47,IF(AND(N20="ANUAL",J20="TRIMESTRAL"),N17/4+F47,IF(AND(N20="SEMESTRAL",J20="MENSUAL"),N17/6+F47,IF(AND(N20="SEMESTRAL",J20="TRIMESTRAL"),N17/2+F47,IF(AND(N20="TRIMESTRAL",J20="MENSUAL"),N17/3,IF(AND(N20="TRIMESTRAL",J20="TRIMESTRAL"),N17,IF(AND(N20="MENSUAL",J20="MENSUAL"),N17,"")))))))</f>
        <v/>
      </c>
      <c r="H47" s="68" t="str">
        <f>IF(AND($N$20="ANUAL",$J$20="MENSUAL"),$N$17/12+G47,IF(AND(N20="SEMESTRAL",J20="MENSUAL"),N17/6+G47,IF(AND(N20="TRIMESTRAL",J20="MENSUAL"),N17/3+G47,IF(AND(N20="MENSUAL",J20="MENSUAL"),N17,""))))</f>
        <v/>
      </c>
      <c r="I47" s="68" t="str">
        <f>IF(AND($N$20="ANUAL",$J$20="MENSUAL"),$N$17/12+H47,IF(AND(N20="SEMESTRAL",J20="MENSUAL"),N17/6+H47,IF(AND(N20="TRIMESTRAL",J20="MENSUAL"),N17/3+H47,IF(AND(N20="MENSUAL",J20="MENSUAL"),N17,""))))</f>
        <v/>
      </c>
      <c r="J47" s="68" t="str">
        <f>IF(AND($N$20="ANUAL",$J$20="MENSUAL"),$N$17/12+I47,IF(AND(N20="SEMESTRAL",J20="MENSUAL"),N17/6,IF(AND(N20="TRIMESTRAL",J20="MENSUAL"),N17/3,IF(AND(N20="MENSUAL",J20="MENSUAL"),N17,""))))</f>
        <v/>
      </c>
      <c r="K47" s="68" t="str">
        <f>IF(AND($N$20="ANUAL",$J$20="MENSUAL"),$N$17/12+J47,IF(AND(N20="SEMESTRAL",J20="MENSUAL"),N17/6+J47,IF(AND(N20="TRIMESTRAL",J20="MENSUAL"),N17/3+J47,IF(AND(N20="MENSUAL",J20="MENSUAL"),N17,""))))</f>
        <v/>
      </c>
      <c r="L47" s="68" t="str">
        <f>IF(AND($N$20="ANUAL",$J$20="MENSUAL"),$N$17/12+K47,IF(AND(N20="SEMESTRAL",J20="MENSUAL"),N17/6+K47,IF(AND(N20="TRIMESTRAL",J20="MENSUAL"),N17/3+K47,IF(AND(N20="MENSUAL",J20="MENSUAL"),N17,""))))</f>
        <v/>
      </c>
      <c r="M47" s="68" t="str">
        <f>IF(AND($N$20="ANUAL",$J$20="MENSUAL"),$N$17/12+L47,IF(AND(N20="SEMESTRAL",J20="MENSUAL"),N17/6+L47,IF(AND(N20="TRIMESTRAL",J20="MENSUAL"),N17/3,IF(AND(N20="MENSUAL",J20="MENSUAL"),N17,""))))</f>
        <v/>
      </c>
      <c r="N47" s="68" t="str">
        <f>IF(AND($N$20="ANUAL",$J$20="MENSUAL"),$N$17/12+M47,IF(AND(N20="SEMESTRAL",J20="MENSUAL"),N17/6+M47,IF(AND(N20="TRIMESTRAL",J20="MENSUAL"),N17/3+M47,IF(AND(N20="MENSUAL",J20="MENSUAL"),N17,""))))</f>
        <v/>
      </c>
      <c r="O47" s="68" t="str">
        <f>IF(AND($N$20="ANUAL",$J$20="MENSUAL"),$N$17/12+N47,IF(AND(N20="SEMESTRAL",J20="MENSUAL"),N17/6+N47,IF(AND(N20="TRIMESTRAL",J20="MENSUAL"),N17/3+N47,IF(AND(N20="MENSUAL",J20="MENSUAL"),N17,""))))</f>
        <v/>
      </c>
      <c r="P47" s="32"/>
    </row>
    <row r="48" spans="2:16" s="33" customFormat="1" x14ac:dyDescent="0.25">
      <c r="B48" s="32"/>
      <c r="C48" s="3"/>
      <c r="D48" s="3"/>
      <c r="E48" s="3"/>
      <c r="F48" s="3"/>
      <c r="G48" s="3"/>
      <c r="H48" s="3"/>
      <c r="I48" s="3"/>
      <c r="J48" s="3"/>
      <c r="K48" s="3"/>
      <c r="L48" s="3"/>
      <c r="M48" s="3"/>
      <c r="N48" s="3"/>
      <c r="O48" s="3"/>
      <c r="P48" s="32"/>
    </row>
    <row r="50" spans="4:4" x14ac:dyDescent="0.2">
      <c r="D50" s="40"/>
    </row>
  </sheetData>
  <sheetProtection algorithmName="SHA-512" hashValue="vByGz1OOfdX58wfTXT95TeUzElKI8z3IBiLnKF/aB9iGFd++Qtri7AbWxY+QVGLDWaiwu4S1q7vJMOR9GsA/DQ==" saltValue="35H619A+zdk322zyYD45WQ=="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42:O42"/>
    <mergeCell ref="C23:O23"/>
    <mergeCell ref="C24:I40"/>
    <mergeCell ref="J24:O24"/>
    <mergeCell ref="J40:O40"/>
    <mergeCell ref="N20:O21"/>
    <mergeCell ref="C20:D21"/>
    <mergeCell ref="E20:F21"/>
    <mergeCell ref="G20:I21"/>
    <mergeCell ref="P24:P25"/>
    <mergeCell ref="J25:O28"/>
    <mergeCell ref="J29:O29"/>
    <mergeCell ref="J30:O38"/>
    <mergeCell ref="J39:O39"/>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'C:\Users\KYLINARES\Desktop\[ESGr027 2019 K.xlsx]ITEM'!#REF!</xm:f>
          </x14:formula1>
          <xm:sqref>J20 N20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6"/>
  <sheetViews>
    <sheetView topLeftCell="A22"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442</v>
      </c>
      <c r="F12" s="296"/>
      <c r="G12" s="296"/>
      <c r="H12" s="296"/>
      <c r="I12" s="295" t="s">
        <v>350</v>
      </c>
      <c r="J12" s="295"/>
      <c r="K12" s="297" t="s">
        <v>51</v>
      </c>
      <c r="L12" s="297"/>
      <c r="M12" s="297"/>
      <c r="N12" s="297"/>
      <c r="O12" s="297"/>
      <c r="P12" s="27"/>
    </row>
    <row r="13" spans="2:16" s="26" customFormat="1" x14ac:dyDescent="0.25">
      <c r="B13" s="27"/>
      <c r="C13" s="234" t="s">
        <v>15</v>
      </c>
      <c r="D13" s="234"/>
      <c r="E13" s="248" t="s">
        <v>30</v>
      </c>
      <c r="F13" s="249"/>
      <c r="G13" s="249"/>
      <c r="H13" s="249"/>
      <c r="I13" s="249"/>
      <c r="J13" s="249"/>
      <c r="K13" s="249"/>
      <c r="L13" s="249"/>
      <c r="M13" s="249"/>
      <c r="N13" s="249"/>
      <c r="O13" s="249"/>
      <c r="P13" s="27"/>
    </row>
    <row r="14" spans="2:16" s="26" customFormat="1" x14ac:dyDescent="0.25">
      <c r="B14" s="27"/>
      <c r="C14" s="234" t="s">
        <v>352</v>
      </c>
      <c r="D14" s="234"/>
      <c r="E14" s="248" t="s">
        <v>475</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35">
        <v>1</v>
      </c>
      <c r="O17" s="235"/>
      <c r="P17" s="221"/>
    </row>
    <row r="18" spans="2:16" s="26" customFormat="1" ht="15.75" customHeight="1" x14ac:dyDescent="0.25">
      <c r="B18" s="27"/>
      <c r="C18" s="234" t="s">
        <v>358</v>
      </c>
      <c r="D18" s="234"/>
      <c r="E18" s="234" t="s">
        <v>359</v>
      </c>
      <c r="F18" s="234"/>
      <c r="G18" s="242" t="s">
        <v>480</v>
      </c>
      <c r="H18" s="233"/>
      <c r="I18" s="233"/>
      <c r="J18" s="233"/>
      <c r="K18" s="233"/>
      <c r="L18" s="233"/>
      <c r="M18" s="233"/>
      <c r="N18" s="233"/>
      <c r="O18" s="233"/>
      <c r="P18" s="221"/>
    </row>
    <row r="19" spans="2:16" s="26" customFormat="1" ht="15.75" customHeight="1" x14ac:dyDescent="0.25">
      <c r="B19" s="27"/>
      <c r="C19" s="234"/>
      <c r="D19" s="234"/>
      <c r="E19" s="234" t="s">
        <v>361</v>
      </c>
      <c r="F19" s="234"/>
      <c r="G19" s="242" t="s">
        <v>481</v>
      </c>
      <c r="H19" s="233"/>
      <c r="I19" s="233"/>
      <c r="J19" s="233"/>
      <c r="K19" s="233"/>
      <c r="L19" s="233"/>
      <c r="M19" s="233"/>
      <c r="N19" s="233"/>
      <c r="O19" s="233"/>
      <c r="P19" s="28"/>
    </row>
    <row r="20" spans="2:16" s="26" customFormat="1" ht="15.75" customHeight="1" x14ac:dyDescent="0.25">
      <c r="B20" s="27"/>
      <c r="C20" s="234" t="s">
        <v>363</v>
      </c>
      <c r="D20" s="234"/>
      <c r="E20" s="311" t="s">
        <v>466</v>
      </c>
      <c r="F20" s="311"/>
      <c r="G20" s="234" t="s">
        <v>365</v>
      </c>
      <c r="H20" s="234"/>
      <c r="I20" s="234"/>
      <c r="J20" s="233" t="s">
        <v>366</v>
      </c>
      <c r="K20" s="233"/>
      <c r="L20" s="234" t="s">
        <v>367</v>
      </c>
      <c r="M20" s="234"/>
      <c r="N20" s="233" t="s">
        <v>368</v>
      </c>
      <c r="O20" s="233"/>
      <c r="P20" s="28"/>
    </row>
    <row r="21" spans="2:16" s="26" customFormat="1" ht="15.75" customHeight="1" x14ac:dyDescent="0.25">
      <c r="B21" s="27"/>
      <c r="C21" s="234"/>
      <c r="D21" s="234"/>
      <c r="E21" s="312"/>
      <c r="F21" s="312"/>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22" t="s">
        <v>482</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6.5" customHeight="1" x14ac:dyDescent="0.25">
      <c r="B29" s="27"/>
      <c r="C29" s="217"/>
      <c r="D29" s="217"/>
      <c r="E29" s="217"/>
      <c r="F29" s="217"/>
      <c r="G29" s="217"/>
      <c r="H29" s="217"/>
      <c r="I29" s="218"/>
      <c r="J29" s="226"/>
      <c r="K29" s="227"/>
      <c r="L29" s="227"/>
      <c r="M29" s="227"/>
      <c r="N29" s="227"/>
      <c r="O29" s="227"/>
      <c r="P29" s="27"/>
    </row>
    <row r="30" spans="2:16" s="26" customFormat="1" ht="15.75" customHeight="1" x14ac:dyDescent="0.25">
      <c r="B30" s="27"/>
      <c r="C30" s="217"/>
      <c r="D30" s="217"/>
      <c r="E30" s="217"/>
      <c r="F30" s="217"/>
      <c r="G30" s="217"/>
      <c r="H30" s="217"/>
      <c r="I30" s="218"/>
      <c r="J30" s="228" t="s">
        <v>372</v>
      </c>
      <c r="K30" s="229"/>
      <c r="L30" s="229"/>
      <c r="M30" s="229"/>
      <c r="N30" s="229"/>
      <c r="O30" s="229"/>
      <c r="P30" s="27"/>
    </row>
    <row r="31" spans="2:16" s="26" customFormat="1" ht="16.5" customHeight="1" x14ac:dyDescent="0.25">
      <c r="B31" s="27"/>
      <c r="C31" s="217"/>
      <c r="D31" s="217"/>
      <c r="E31" s="217"/>
      <c r="F31" s="217"/>
      <c r="G31" s="217"/>
      <c r="H31" s="217"/>
      <c r="I31" s="218"/>
      <c r="J31" s="267" t="s">
        <v>483</v>
      </c>
      <c r="K31" s="223"/>
      <c r="L31" s="223"/>
      <c r="M31" s="223"/>
      <c r="N31" s="223"/>
      <c r="O31" s="223"/>
      <c r="P31" s="27"/>
    </row>
    <row r="32" spans="2:16" s="26" customFormat="1" ht="15.75" customHeight="1" x14ac:dyDescent="0.25">
      <c r="B32" s="27"/>
      <c r="C32" s="217"/>
      <c r="D32" s="217"/>
      <c r="E32" s="217"/>
      <c r="F32" s="217"/>
      <c r="G32" s="217"/>
      <c r="H32" s="217"/>
      <c r="I32" s="218"/>
      <c r="J32" s="224"/>
      <c r="K32" s="225"/>
      <c r="L32" s="225"/>
      <c r="M32" s="225"/>
      <c r="N32" s="225"/>
      <c r="O32" s="225"/>
      <c r="P32" s="27"/>
    </row>
    <row r="33" spans="2:16" s="26" customFormat="1" ht="15.75" customHeight="1" x14ac:dyDescent="0.25">
      <c r="B33" s="27"/>
      <c r="C33" s="217"/>
      <c r="D33" s="217"/>
      <c r="E33" s="217"/>
      <c r="F33" s="217"/>
      <c r="G33" s="217"/>
      <c r="H33" s="217"/>
      <c r="I33" s="218"/>
      <c r="J33" s="224"/>
      <c r="K33" s="225"/>
      <c r="L33" s="225"/>
      <c r="M33" s="225"/>
      <c r="N33" s="225"/>
      <c r="O33" s="225"/>
      <c r="P33" s="27"/>
    </row>
    <row r="34" spans="2:16" s="26" customFormat="1" ht="67.5" customHeight="1" x14ac:dyDescent="0.25">
      <c r="B34" s="27"/>
      <c r="C34" s="217"/>
      <c r="D34" s="217"/>
      <c r="E34" s="217"/>
      <c r="F34" s="217"/>
      <c r="G34" s="217"/>
      <c r="H34" s="217"/>
      <c r="I34" s="218"/>
      <c r="J34" s="226"/>
      <c r="K34" s="227"/>
      <c r="L34" s="227"/>
      <c r="M34" s="227"/>
      <c r="N34" s="227"/>
      <c r="O34" s="227"/>
      <c r="P34" s="27"/>
    </row>
    <row r="35" spans="2:16" s="26" customFormat="1" ht="15.75" customHeight="1" x14ac:dyDescent="0.25">
      <c r="B35" s="27"/>
      <c r="C35" s="217"/>
      <c r="D35" s="217"/>
      <c r="E35" s="217"/>
      <c r="F35" s="217"/>
      <c r="G35" s="217"/>
      <c r="H35" s="217"/>
      <c r="I35" s="218"/>
      <c r="J35" s="228" t="s">
        <v>374</v>
      </c>
      <c r="K35" s="229"/>
      <c r="L35" s="229"/>
      <c r="M35" s="229"/>
      <c r="N35" s="229"/>
      <c r="O35" s="229"/>
      <c r="P35" s="27"/>
    </row>
    <row r="36" spans="2:16" s="26" customFormat="1" ht="16.5" customHeight="1" x14ac:dyDescent="0.25">
      <c r="B36" s="27"/>
      <c r="C36" s="217"/>
      <c r="D36" s="217"/>
      <c r="E36" s="217"/>
      <c r="F36" s="217"/>
      <c r="G36" s="217"/>
      <c r="H36" s="217"/>
      <c r="I36" s="218"/>
      <c r="J36" s="232" t="s">
        <v>475</v>
      </c>
      <c r="K36" s="223"/>
      <c r="L36" s="223"/>
      <c r="M36" s="223"/>
      <c r="N36" s="223"/>
      <c r="O36" s="223"/>
      <c r="P36" s="27"/>
    </row>
    <row r="37" spans="2:16" s="26" customFormat="1" ht="16.5" customHeight="1" x14ac:dyDescent="0.25">
      <c r="B37" s="28"/>
      <c r="C37" s="31"/>
      <c r="D37" s="31"/>
      <c r="E37" s="31"/>
      <c r="F37" s="31"/>
      <c r="G37" s="31"/>
      <c r="H37" s="31"/>
      <c r="I37" s="31"/>
      <c r="J37" s="31"/>
      <c r="K37" s="31"/>
      <c r="L37" s="31"/>
      <c r="M37" s="31"/>
      <c r="N37" s="31"/>
      <c r="O37" s="31"/>
      <c r="P37" s="28"/>
    </row>
    <row r="38" spans="2:16" s="33" customFormat="1" ht="15" customHeight="1" x14ac:dyDescent="0.25">
      <c r="B38" s="32"/>
      <c r="C38" s="212" t="s">
        <v>375</v>
      </c>
      <c r="D38" s="213"/>
      <c r="E38" s="213"/>
      <c r="F38" s="213"/>
      <c r="G38" s="213"/>
      <c r="H38" s="213"/>
      <c r="I38" s="213"/>
      <c r="J38" s="213"/>
      <c r="K38" s="213"/>
      <c r="L38" s="213"/>
      <c r="M38" s="213"/>
      <c r="N38" s="213"/>
      <c r="O38" s="214"/>
      <c r="P38" s="32"/>
    </row>
    <row r="39" spans="2:16" s="33" customFormat="1" x14ac:dyDescent="0.25">
      <c r="B39" s="32"/>
      <c r="C39" s="158" t="s">
        <v>9</v>
      </c>
      <c r="D39" s="160" t="str">
        <f>IF(J20="MENSUAL","ENERO",IF(J20="TRIMESTRAL","MARZO",IF(J20="SEMESTRAL","JUNIO",IF(J20="ANUAL",2017,""))))</f>
        <v>JUNIO</v>
      </c>
      <c r="E39" s="160" t="str">
        <f>IF(J20="MENSUAL","FEBRERO",IF(J20="TRIMESTRAL","JUNIO",IF(J20="SEMESTRAL","DICIEMBRE","")))</f>
        <v>DICIEMBRE</v>
      </c>
      <c r="F39" s="160" t="str">
        <f>IF(J20="MENSUAL","MARZO",IF(J20="TRIMESTRAL","SEPTIEMBRE",""))</f>
        <v/>
      </c>
      <c r="G39" s="160" t="str">
        <f>IF(J20="MENSUAL","ABRIL",IF(J20="TRIMESTRAL","DICIEMBRE",""))</f>
        <v/>
      </c>
      <c r="H39" s="160" t="str">
        <f>IF(J20="MENSUAL","MAYO","")</f>
        <v/>
      </c>
      <c r="I39" s="160" t="str">
        <f>IF(J20="MENSUAL","JUNIO","")</f>
        <v/>
      </c>
      <c r="J39" s="160" t="str">
        <f>IF(J20="MENSUAL","JULIO","")</f>
        <v/>
      </c>
      <c r="K39" s="160" t="str">
        <f>IF(J20="MENSUAL","AGOSTO","")</f>
        <v/>
      </c>
      <c r="L39" s="160" t="str">
        <f>IF(J20="MENSUAL","SEPTIEMBRE","")</f>
        <v/>
      </c>
      <c r="M39" s="160" t="str">
        <f>IF(J20="MENSUAL","OCTUBRE","")</f>
        <v/>
      </c>
      <c r="N39" s="160" t="str">
        <f>IF(J20="MENSUAL","NOVIEMBRE","")</f>
        <v/>
      </c>
      <c r="O39" s="160" t="str">
        <f>IF(J20="MENSUAL","DICIEMBRE","")</f>
        <v/>
      </c>
      <c r="P39" s="32"/>
    </row>
    <row r="40" spans="2:16" s="33" customFormat="1" ht="48" customHeight="1" x14ac:dyDescent="0.25">
      <c r="B40" s="32"/>
      <c r="C40" s="157" t="str">
        <f>G18</f>
        <v>Número de docentes participantes</v>
      </c>
      <c r="D40" s="34">
        <v>391</v>
      </c>
      <c r="E40" s="34"/>
      <c r="F40" s="34"/>
      <c r="G40" s="34"/>
      <c r="H40" s="34"/>
      <c r="I40" s="34"/>
      <c r="J40" s="34"/>
      <c r="K40" s="34"/>
      <c r="L40" s="34"/>
      <c r="M40" s="34"/>
      <c r="N40" s="34"/>
      <c r="O40" s="34"/>
      <c r="P40" s="32"/>
    </row>
    <row r="41" spans="2:16" s="33" customFormat="1" ht="45" x14ac:dyDescent="0.25">
      <c r="B41" s="32"/>
      <c r="C41" s="157" t="str">
        <f>G19</f>
        <v>Número de docentes propuestos en plan de acción * 100</v>
      </c>
      <c r="D41" s="34">
        <v>138</v>
      </c>
      <c r="E41" s="34">
        <v>276</v>
      </c>
      <c r="F41" s="34"/>
      <c r="G41" s="34"/>
      <c r="H41" s="34"/>
      <c r="I41" s="34"/>
      <c r="J41" s="34"/>
      <c r="K41" s="34"/>
      <c r="L41" s="34"/>
      <c r="M41" s="34"/>
      <c r="N41" s="34"/>
      <c r="O41" s="34"/>
      <c r="P41" s="35"/>
    </row>
    <row r="42" spans="2:16" s="33" customFormat="1" x14ac:dyDescent="0.25">
      <c r="B42" s="32"/>
      <c r="C42" s="36" t="s">
        <v>376</v>
      </c>
      <c r="D42" s="37">
        <f>IFERROR(IF($E$17=1,D40/D41,IF($E$17=2,D40,"")),"")</f>
        <v>2.8333333333333335</v>
      </c>
      <c r="E42" s="37">
        <f t="shared" ref="E42:O42" si="0">IFERROR(IF($E$17=1,E40/E41,IF($E$17=2,E40,"")),"")</f>
        <v>0</v>
      </c>
      <c r="F42" s="37" t="str">
        <f t="shared" si="0"/>
        <v/>
      </c>
      <c r="G42" s="37" t="str">
        <f t="shared" si="0"/>
        <v/>
      </c>
      <c r="H42" s="37" t="str">
        <f t="shared" si="0"/>
        <v/>
      </c>
      <c r="I42" s="37" t="str">
        <f t="shared" si="0"/>
        <v/>
      </c>
      <c r="J42" s="37" t="str">
        <f t="shared" si="0"/>
        <v/>
      </c>
      <c r="K42" s="37" t="str">
        <f t="shared" si="0"/>
        <v/>
      </c>
      <c r="L42" s="37" t="str">
        <f t="shared" si="0"/>
        <v/>
      </c>
      <c r="M42" s="37" t="str">
        <f t="shared" si="0"/>
        <v/>
      </c>
      <c r="N42" s="37" t="str">
        <f t="shared" si="0"/>
        <v/>
      </c>
      <c r="O42" s="37" t="str">
        <f t="shared" si="0"/>
        <v/>
      </c>
      <c r="P42" s="32"/>
    </row>
    <row r="43" spans="2:16" s="33" customFormat="1" x14ac:dyDescent="0.25">
      <c r="B43" s="32"/>
      <c r="C43" s="38" t="s">
        <v>377</v>
      </c>
      <c r="D43" s="6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0.5</v>
      </c>
      <c r="E43" s="58">
        <f>IF(AND(N20="ANUAL",J20="MENSUAL"),N17/12+D43,IF(AND(N20="ANUAL",J20="TRIMESTRAL"),N17/4+D43,IF(AND(N20="ANUAL",J20="SEMESTRAL"),N17/2+D43,IF(AND(N20="SEMESTRAL",J20="MENSUAL"),N17/6+D43,IF(AND(N20="SEMESTRAL",J20="TRIMESTRAL"),N17/2+D43,IF(AND(N20="SEMESTRAL",J20="SEMESTRAL"),N17,IF(AND(N20="TRIMESTRAL",J20="MENSUAL"),N17/3+D43,IF(AND(N20="TRIMESTRAL",J20="TRIMESTRAL"),N17,IF(AND(N20="MENSUAL",J20="MENSUAL"),N17,"")))))))))</f>
        <v>1</v>
      </c>
      <c r="F43" s="68" t="str">
        <f>IF(AND(N20="ANUAL",J20="MENSUAL"),N17/12+E43,IF(AND(N20="ANUAL",J20="TRIMESTRAL"),N17/4+E43,IF(AND(N20="SEMESTRAL",J20="MENSUAL"),N17/6+E43,IF(AND(N20="SEMESTRAL",J20="TRIMESTRAL"),N17/2,IF(AND(N20="TRIMESTRAL",J20="MENSUAL"),N17/3+E43,IF(AND(N20="TRIMESTRAL",J20="TRIMESTRAL"),N17,IF(AND(N20="MENSUAL",J20="MENSUAL"),N17,"")))))))</f>
        <v/>
      </c>
      <c r="G43" s="68" t="str">
        <f>IF(AND(N20="ANUAL",J20="MENSUAL"),N17/12+F43,IF(AND(N20="ANUAL",J20="TRIMESTRAL"),N17/4+F43,IF(AND(N20="SEMESTRAL",J20="MENSUAL"),N17/6+F43,IF(AND(N20="SEMESTRAL",J20="TRIMESTRAL"),N17/2+F43,IF(AND(N20="TRIMESTRAL",J20="MENSUAL"),N17/3,IF(AND(N20="TRIMESTRAL",J20="TRIMESTRAL"),N17,IF(AND(N20="MENSUAL",J20="MENSUAL"),N17,"")))))))</f>
        <v/>
      </c>
      <c r="H43" s="68" t="str">
        <f>IF(AND($N$20="ANUAL",$J$20="MENSUAL"),$N$17/12+G43,IF(AND(N20="SEMESTRAL",J20="MENSUAL"),N17/6+G43,IF(AND(N20="TRIMESTRAL",J20="MENSUAL"),N17/3+G43,IF(AND(N20="MENSUAL",J20="MENSUAL"),N17,""))))</f>
        <v/>
      </c>
      <c r="I43" s="68" t="str">
        <f>IF(AND($N$20="ANUAL",$J$20="MENSUAL"),$N$17/12+H43,IF(AND(N20="SEMESTRAL",J20="MENSUAL"),N17/6+H43,IF(AND(N20="TRIMESTRAL",J20="MENSUAL"),N17/3+H43,IF(AND(N20="MENSUAL",J20="MENSUAL"),N17,""))))</f>
        <v/>
      </c>
      <c r="J43" s="68" t="str">
        <f>IF(AND($N$20="ANUAL",$J$20="MENSUAL"),$N$17/12+I43,IF(AND(N20="SEMESTRAL",J20="MENSUAL"),N17/6,IF(AND(N20="TRIMESTRAL",J20="MENSUAL"),N17/3,IF(AND(N20="MENSUAL",J20="MENSUAL"),N17,""))))</f>
        <v/>
      </c>
      <c r="K43" s="68" t="str">
        <f>IF(AND($N$20="ANUAL",$J$20="MENSUAL"),$N$17/12+J43,IF(AND(N20="SEMESTRAL",J20="MENSUAL"),N17/6+J43,IF(AND(N20="TRIMESTRAL",J20="MENSUAL"),N17/3+J43,IF(AND(N20="MENSUAL",J20="MENSUAL"),N17,""))))</f>
        <v/>
      </c>
      <c r="L43" s="68" t="str">
        <f>IF(AND($N$20="ANUAL",$J$20="MENSUAL"),$N$17/12+K43,IF(AND(N20="SEMESTRAL",J20="MENSUAL"),N17/6+K43,IF(AND(N20="TRIMESTRAL",J20="MENSUAL"),N17/3+K43,IF(AND(N20="MENSUAL",J20="MENSUAL"),N17,""))))</f>
        <v/>
      </c>
      <c r="M43" s="68" t="str">
        <f>IF(AND($N$20="ANUAL",$J$20="MENSUAL"),$N$17/12+L43,IF(AND(N20="SEMESTRAL",J20="MENSUAL"),N17/6+L43,IF(AND(N20="TRIMESTRAL",J20="MENSUAL"),N17/3,IF(AND(N20="MENSUAL",J20="MENSUAL"),N17,""))))</f>
        <v/>
      </c>
      <c r="N43" s="68" t="str">
        <f>IF(AND($N$20="ANUAL",$J$20="MENSUAL"),$N$17/12+M43,IF(AND(N20="SEMESTRAL",J20="MENSUAL"),N17/6+M43,IF(AND(N20="TRIMESTRAL",J20="MENSUAL"),N17/3+M43,IF(AND(N20="MENSUAL",J20="MENSUAL"),N17,""))))</f>
        <v/>
      </c>
      <c r="O43" s="68" t="str">
        <f>IF(AND($N$20="ANUAL",$J$20="MENSUAL"),$N$17/12+N43,IF(AND(N20="SEMESTRAL",J20="MENSUAL"),N17/6+N43,IF(AND(N20="TRIMESTRAL",J20="MENSUAL"),N17/3+N43,IF(AND(N20="MENSUAL",J20="MENSUAL"),N17,""))))</f>
        <v/>
      </c>
      <c r="P43" s="32"/>
    </row>
    <row r="44" spans="2:16" s="33" customFormat="1" x14ac:dyDescent="0.25">
      <c r="B44" s="32"/>
      <c r="C44" s="3"/>
      <c r="D44" s="3"/>
      <c r="E44" s="3"/>
      <c r="F44" s="3"/>
      <c r="G44" s="3"/>
      <c r="H44" s="3"/>
      <c r="I44" s="3"/>
      <c r="J44" s="3"/>
      <c r="K44" s="3"/>
      <c r="L44" s="3"/>
      <c r="M44" s="3"/>
      <c r="N44" s="3"/>
      <c r="O44" s="3"/>
      <c r="P44" s="32"/>
    </row>
    <row r="46" spans="2:16" x14ac:dyDescent="0.2">
      <c r="D46" s="40"/>
    </row>
  </sheetData>
  <sheetProtection algorithmName="SHA-512" hashValue="KuhyfJN1fOucvICekj4y0QXbU6MwCacBsi+n3Rx0JK+KJZC1pyt3UxdWtbbdPVmufcXsELp2ghThGK0nyULgtg==" saltValue="tnWDGStLGwuXOt/oWrJ3zA=="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8:O38"/>
    <mergeCell ref="C23:O23"/>
    <mergeCell ref="C24:I36"/>
    <mergeCell ref="J24:O24"/>
    <mergeCell ref="J36:O36"/>
    <mergeCell ref="N20:O21"/>
    <mergeCell ref="C20:D21"/>
    <mergeCell ref="E20:F21"/>
    <mergeCell ref="G20:I21"/>
    <mergeCell ref="P24:P25"/>
    <mergeCell ref="J25:O29"/>
    <mergeCell ref="J30:O30"/>
    <mergeCell ref="J31:O34"/>
    <mergeCell ref="J35:O35"/>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'C:\Users\KYLINARES\Desktop\[ESGr027 2019 K.xlsx]ITEM'!#REF!</xm:f>
          </x14:formula1>
          <xm:sqref>J20 N20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sheetPr>
  <dimension ref="A1:AB43"/>
  <sheetViews>
    <sheetView topLeftCell="A25" zoomScale="85" zoomScaleNormal="85" workbookViewId="0">
      <selection activeCell="E7" sqref="E7:L8"/>
    </sheetView>
  </sheetViews>
  <sheetFormatPr baseColWidth="10" defaultColWidth="11.42578125" defaultRowHeight="15" x14ac:dyDescent="0.2"/>
  <cols>
    <col min="1" max="1" width="4" style="7" customWidth="1"/>
    <col min="2" max="2" width="6.42578125" style="7" customWidth="1"/>
    <col min="3" max="3" width="25.140625" style="7" customWidth="1"/>
    <col min="4" max="4" width="15.140625" style="7" customWidth="1"/>
    <col min="5" max="5" width="12.7109375" style="7" customWidth="1"/>
    <col min="6" max="6" width="15.140625" style="7" customWidth="1"/>
    <col min="7" max="7" width="14" style="7" customWidth="1"/>
    <col min="8" max="8" width="11.42578125" style="7"/>
    <col min="9" max="9" width="12.85546875" style="7" customWidth="1"/>
    <col min="10" max="10" width="15.5703125" style="7" customWidth="1"/>
    <col min="11" max="11" width="14.42578125" style="7" customWidth="1"/>
    <col min="12" max="12" width="19.7109375" style="7" customWidth="1"/>
    <col min="13" max="13" width="15.140625" style="7" customWidth="1"/>
    <col min="14" max="15" width="13.85546875" style="7" customWidth="1"/>
    <col min="16" max="16" width="6.42578125" style="7" customWidth="1"/>
    <col min="17" max="28" width="11.42578125" style="7"/>
    <col min="29" max="16384" width="11.42578125" style="41"/>
  </cols>
  <sheetData>
    <row r="1" spans="1:28" ht="10.5" customHeight="1" x14ac:dyDescent="0.2"/>
    <row r="2" spans="1:28" x14ac:dyDescent="0.2">
      <c r="B2" s="251" t="s">
        <v>344</v>
      </c>
      <c r="C2" s="251"/>
      <c r="D2" s="1"/>
      <c r="E2" s="1"/>
      <c r="F2" s="1"/>
      <c r="G2" s="1"/>
      <c r="H2" s="1"/>
      <c r="I2" s="1"/>
      <c r="J2" s="1"/>
      <c r="K2" s="1"/>
      <c r="L2" s="1"/>
      <c r="M2" s="1"/>
      <c r="N2" s="1"/>
      <c r="O2" s="1"/>
      <c r="P2" s="1"/>
    </row>
    <row r="3" spans="1:28" x14ac:dyDescent="0.2">
      <c r="B3" s="251"/>
      <c r="C3" s="251"/>
      <c r="D3" s="1"/>
      <c r="E3" s="1"/>
      <c r="F3" s="1"/>
      <c r="G3" s="1"/>
      <c r="H3" s="1"/>
      <c r="I3" s="1"/>
      <c r="J3" s="1"/>
      <c r="K3" s="1"/>
      <c r="L3" s="1"/>
      <c r="M3" s="1"/>
      <c r="N3" s="1"/>
      <c r="O3" s="1"/>
      <c r="P3" s="1"/>
    </row>
    <row r="4" spans="1:28" ht="15.75" customHeight="1" x14ac:dyDescent="0.2">
      <c r="B4" s="251"/>
      <c r="C4" s="251"/>
      <c r="D4" s="42"/>
      <c r="E4" s="42"/>
      <c r="F4" s="42"/>
      <c r="G4" s="42"/>
      <c r="H4" s="42"/>
      <c r="I4" s="42"/>
      <c r="J4" s="42"/>
      <c r="K4" s="42"/>
      <c r="L4" s="42"/>
      <c r="M4" s="42"/>
      <c r="N4" s="42"/>
      <c r="O4" s="42"/>
      <c r="P4" s="1"/>
    </row>
    <row r="5" spans="1:28" ht="15.75" customHeight="1" x14ac:dyDescent="0.2">
      <c r="B5" s="1"/>
      <c r="C5" s="252"/>
      <c r="D5" s="253"/>
      <c r="E5" s="237" t="s">
        <v>0</v>
      </c>
      <c r="F5" s="258"/>
      <c r="G5" s="258"/>
      <c r="H5" s="258"/>
      <c r="I5" s="258"/>
      <c r="J5" s="258"/>
      <c r="K5" s="258"/>
      <c r="L5" s="238"/>
      <c r="M5" s="194" t="s">
        <v>1</v>
      </c>
      <c r="N5" s="194"/>
      <c r="O5" s="194"/>
      <c r="P5" s="1"/>
    </row>
    <row r="6" spans="1:28" ht="15.75" customHeight="1" x14ac:dyDescent="0.2">
      <c r="B6" s="1"/>
      <c r="C6" s="254"/>
      <c r="D6" s="255"/>
      <c r="E6" s="237" t="s">
        <v>2</v>
      </c>
      <c r="F6" s="258"/>
      <c r="G6" s="258"/>
      <c r="H6" s="258"/>
      <c r="I6" s="258"/>
      <c r="J6" s="258"/>
      <c r="K6" s="258"/>
      <c r="L6" s="238"/>
      <c r="M6" s="259" t="s">
        <v>345</v>
      </c>
      <c r="N6" s="260"/>
      <c r="O6" s="242"/>
      <c r="P6" s="1"/>
    </row>
    <row r="7" spans="1:28" ht="15" customHeight="1" x14ac:dyDescent="0.2">
      <c r="B7" s="1"/>
      <c r="C7" s="254"/>
      <c r="D7" s="255"/>
      <c r="E7" s="261" t="s">
        <v>4</v>
      </c>
      <c r="F7" s="262"/>
      <c r="G7" s="262"/>
      <c r="H7" s="262"/>
      <c r="I7" s="262"/>
      <c r="J7" s="262"/>
      <c r="K7" s="262"/>
      <c r="L7" s="263"/>
      <c r="M7" s="259" t="s">
        <v>346</v>
      </c>
      <c r="N7" s="260"/>
      <c r="O7" s="242"/>
      <c r="P7" s="1"/>
    </row>
    <row r="8" spans="1:28" ht="15.75" customHeight="1" x14ac:dyDescent="0.2">
      <c r="B8" s="1"/>
      <c r="C8" s="256"/>
      <c r="D8" s="257"/>
      <c r="E8" s="264"/>
      <c r="F8" s="265"/>
      <c r="G8" s="265"/>
      <c r="H8" s="265"/>
      <c r="I8" s="265"/>
      <c r="J8" s="265"/>
      <c r="K8" s="265"/>
      <c r="L8" s="266"/>
      <c r="M8" s="259" t="s">
        <v>6</v>
      </c>
      <c r="N8" s="260"/>
      <c r="O8" s="242"/>
      <c r="P8" s="1"/>
    </row>
    <row r="9" spans="1:28" ht="15.75" customHeight="1" x14ac:dyDescent="0.2">
      <c r="B9" s="1"/>
      <c r="C9" s="31"/>
      <c r="D9" s="31"/>
      <c r="E9" s="5"/>
      <c r="F9" s="5"/>
      <c r="G9" s="5"/>
      <c r="H9" s="5"/>
      <c r="I9" s="5"/>
      <c r="J9" s="5"/>
      <c r="K9" s="5"/>
      <c r="L9" s="5"/>
      <c r="M9" s="164"/>
      <c r="N9" s="164"/>
      <c r="O9" s="164"/>
      <c r="P9" s="1"/>
    </row>
    <row r="10" spans="1:28" s="44" customFormat="1" ht="15.75" customHeight="1" x14ac:dyDescent="0.25">
      <c r="A10" s="43"/>
      <c r="B10" s="162"/>
      <c r="C10" s="289" t="s">
        <v>347</v>
      </c>
      <c r="D10" s="290"/>
      <c r="E10" s="290"/>
      <c r="F10" s="290"/>
      <c r="G10" s="290"/>
      <c r="H10" s="290"/>
      <c r="I10" s="290"/>
      <c r="J10" s="290"/>
      <c r="K10" s="290"/>
      <c r="L10" s="290"/>
      <c r="M10" s="290"/>
      <c r="N10" s="290"/>
      <c r="O10" s="291"/>
      <c r="P10" s="162"/>
      <c r="Q10" s="43"/>
      <c r="R10" s="43"/>
      <c r="S10" s="43"/>
      <c r="T10" s="43"/>
      <c r="U10" s="43"/>
      <c r="V10" s="43"/>
      <c r="W10" s="43"/>
      <c r="X10" s="43"/>
      <c r="Y10" s="43"/>
      <c r="Z10" s="43"/>
      <c r="AA10" s="43"/>
      <c r="AB10" s="43"/>
    </row>
    <row r="11" spans="1:28" s="44" customFormat="1" ht="15.75" customHeight="1" x14ac:dyDescent="0.25">
      <c r="A11" s="43"/>
      <c r="B11" s="162"/>
      <c r="C11" s="292"/>
      <c r="D11" s="293"/>
      <c r="E11" s="293"/>
      <c r="F11" s="293"/>
      <c r="G11" s="293"/>
      <c r="H11" s="293"/>
      <c r="I11" s="293"/>
      <c r="J11" s="293"/>
      <c r="K11" s="293"/>
      <c r="L11" s="293"/>
      <c r="M11" s="293"/>
      <c r="N11" s="293"/>
      <c r="O11" s="294"/>
      <c r="P11" s="162"/>
      <c r="Q11" s="43"/>
      <c r="R11" s="43"/>
      <c r="S11" s="43"/>
      <c r="T11" s="43"/>
      <c r="U11" s="43"/>
      <c r="V11" s="43"/>
      <c r="W11" s="43"/>
      <c r="X11" s="43"/>
      <c r="Y11" s="43"/>
      <c r="Z11" s="43"/>
      <c r="AA11" s="43"/>
      <c r="AB11" s="43"/>
    </row>
    <row r="12" spans="1:28" s="44" customFormat="1" ht="30" customHeight="1" x14ac:dyDescent="0.25">
      <c r="A12" s="43"/>
      <c r="B12" s="162"/>
      <c r="C12" s="295" t="s">
        <v>348</v>
      </c>
      <c r="D12" s="295"/>
      <c r="E12" s="296" t="s">
        <v>442</v>
      </c>
      <c r="F12" s="296"/>
      <c r="G12" s="296"/>
      <c r="H12" s="296"/>
      <c r="I12" s="295" t="s">
        <v>350</v>
      </c>
      <c r="J12" s="295"/>
      <c r="K12" s="340" t="s">
        <v>484</v>
      </c>
      <c r="L12" s="341"/>
      <c r="M12" s="341"/>
      <c r="N12" s="341"/>
      <c r="O12" s="342"/>
      <c r="P12" s="162"/>
      <c r="Q12" s="43"/>
      <c r="R12" s="43"/>
      <c r="S12" s="43"/>
      <c r="T12" s="43"/>
      <c r="U12" s="43"/>
      <c r="V12" s="43"/>
      <c r="W12" s="43"/>
      <c r="X12" s="43"/>
      <c r="Y12" s="43"/>
      <c r="Z12" s="43"/>
      <c r="AA12" s="43"/>
      <c r="AB12" s="43"/>
    </row>
    <row r="13" spans="1:28" s="44" customFormat="1" ht="15.75" x14ac:dyDescent="0.25">
      <c r="A13" s="43"/>
      <c r="B13" s="162"/>
      <c r="C13" s="234" t="s">
        <v>15</v>
      </c>
      <c r="D13" s="234"/>
      <c r="E13" s="248" t="s">
        <v>30</v>
      </c>
      <c r="F13" s="249"/>
      <c r="G13" s="249"/>
      <c r="H13" s="249"/>
      <c r="I13" s="249"/>
      <c r="J13" s="249"/>
      <c r="K13" s="249"/>
      <c r="L13" s="249"/>
      <c r="M13" s="249"/>
      <c r="N13" s="249"/>
      <c r="O13" s="249"/>
      <c r="P13" s="162"/>
      <c r="Q13" s="43"/>
      <c r="R13" s="43"/>
      <c r="S13" s="43"/>
      <c r="T13" s="43"/>
      <c r="U13" s="43"/>
      <c r="V13" s="43"/>
      <c r="W13" s="43"/>
      <c r="X13" s="43"/>
      <c r="Y13" s="43"/>
      <c r="Z13" s="43"/>
      <c r="AA13" s="43"/>
      <c r="AB13" s="43"/>
    </row>
    <row r="14" spans="1:28" s="44" customFormat="1" ht="15.75" customHeight="1" x14ac:dyDescent="0.25">
      <c r="A14" s="43"/>
      <c r="B14" s="162"/>
      <c r="C14" s="234" t="s">
        <v>352</v>
      </c>
      <c r="D14" s="234"/>
      <c r="E14" s="248" t="s">
        <v>485</v>
      </c>
      <c r="F14" s="248"/>
      <c r="G14" s="248"/>
      <c r="H14" s="248"/>
      <c r="I14" s="248"/>
      <c r="J14" s="248"/>
      <c r="K14" s="248"/>
      <c r="L14" s="248"/>
      <c r="M14" s="248"/>
      <c r="N14" s="248"/>
      <c r="O14" s="248"/>
      <c r="P14" s="162"/>
      <c r="Q14" s="43"/>
      <c r="R14" s="43"/>
      <c r="S14" s="43"/>
      <c r="T14" s="43"/>
      <c r="U14" s="43"/>
      <c r="V14" s="43"/>
      <c r="W14" s="43"/>
      <c r="X14" s="43"/>
      <c r="Y14" s="43"/>
      <c r="Z14" s="43"/>
      <c r="AA14" s="43"/>
      <c r="AB14" s="43"/>
    </row>
    <row r="15" spans="1:28" s="44" customFormat="1" ht="15.75" x14ac:dyDescent="0.25">
      <c r="A15" s="43"/>
      <c r="B15" s="162"/>
      <c r="C15" s="335"/>
      <c r="D15" s="335"/>
      <c r="E15" s="335"/>
      <c r="F15" s="335"/>
      <c r="G15" s="335"/>
      <c r="H15" s="335"/>
      <c r="I15" s="335"/>
      <c r="J15" s="335"/>
      <c r="K15" s="335"/>
      <c r="L15" s="335"/>
      <c r="M15" s="335"/>
      <c r="N15" s="335"/>
      <c r="O15" s="335"/>
      <c r="P15" s="162"/>
      <c r="Q15" s="43"/>
      <c r="R15" s="43"/>
      <c r="S15" s="43"/>
      <c r="T15" s="43"/>
      <c r="U15" s="43"/>
      <c r="V15" s="43"/>
      <c r="W15" s="43"/>
      <c r="X15" s="43"/>
      <c r="Y15" s="43"/>
      <c r="Z15" s="43"/>
      <c r="AA15" s="43"/>
      <c r="AB15" s="43"/>
    </row>
    <row r="16" spans="1:28" s="44" customFormat="1" ht="15.75" x14ac:dyDescent="0.25">
      <c r="A16" s="43"/>
      <c r="B16" s="162"/>
      <c r="C16" s="336" t="s">
        <v>354</v>
      </c>
      <c r="D16" s="336"/>
      <c r="E16" s="336"/>
      <c r="F16" s="336"/>
      <c r="G16" s="336"/>
      <c r="H16" s="336"/>
      <c r="I16" s="336"/>
      <c r="J16" s="336"/>
      <c r="K16" s="336"/>
      <c r="L16" s="336"/>
      <c r="M16" s="336"/>
      <c r="N16" s="336"/>
      <c r="O16" s="336"/>
      <c r="P16" s="162"/>
      <c r="Q16" s="43"/>
      <c r="R16" s="43"/>
      <c r="S16" s="43"/>
      <c r="T16" s="43"/>
      <c r="U16" s="43"/>
      <c r="V16" s="43"/>
      <c r="W16" s="43"/>
      <c r="X16" s="43"/>
      <c r="Y16" s="43"/>
      <c r="Z16" s="43"/>
      <c r="AA16" s="43"/>
      <c r="AB16" s="43"/>
    </row>
    <row r="17" spans="1:28" s="44" customFormat="1" ht="36" customHeight="1" x14ac:dyDescent="0.25">
      <c r="A17" s="43"/>
      <c r="B17" s="162"/>
      <c r="C17" s="234" t="s">
        <v>355</v>
      </c>
      <c r="D17" s="234"/>
      <c r="E17" s="337">
        <v>2</v>
      </c>
      <c r="F17" s="338"/>
      <c r="G17" s="339"/>
      <c r="H17" s="234" t="s">
        <v>380</v>
      </c>
      <c r="I17" s="234"/>
      <c r="J17" s="237" t="s">
        <v>36</v>
      </c>
      <c r="K17" s="238"/>
      <c r="L17" s="234" t="s">
        <v>357</v>
      </c>
      <c r="M17" s="234"/>
      <c r="N17" s="298">
        <v>148</v>
      </c>
      <c r="O17" s="298"/>
      <c r="P17" s="332"/>
      <c r="Q17" s="333"/>
      <c r="R17" s="334"/>
      <c r="S17" s="333"/>
      <c r="T17" s="333"/>
      <c r="U17" s="333"/>
      <c r="V17" s="333"/>
      <c r="W17" s="43"/>
      <c r="X17" s="43"/>
      <c r="Y17" s="43"/>
      <c r="Z17" s="43"/>
      <c r="AA17" s="43"/>
      <c r="AB17" s="43"/>
    </row>
    <row r="18" spans="1:28" s="44" customFormat="1" ht="15.75" customHeight="1" x14ac:dyDescent="0.25">
      <c r="A18" s="43"/>
      <c r="B18" s="162"/>
      <c r="C18" s="234" t="s">
        <v>358</v>
      </c>
      <c r="D18" s="234"/>
      <c r="E18" s="194" t="s">
        <v>57</v>
      </c>
      <c r="F18" s="233"/>
      <c r="G18" s="233"/>
      <c r="H18" s="233"/>
      <c r="I18" s="233"/>
      <c r="J18" s="233"/>
      <c r="K18" s="233"/>
      <c r="L18" s="233"/>
      <c r="M18" s="233"/>
      <c r="N18" s="233"/>
      <c r="O18" s="233"/>
      <c r="P18" s="332"/>
      <c r="Q18" s="333"/>
      <c r="R18" s="334"/>
      <c r="S18" s="333"/>
      <c r="T18" s="333"/>
      <c r="U18" s="333"/>
      <c r="V18" s="333"/>
      <c r="W18" s="43"/>
      <c r="X18" s="43"/>
      <c r="Y18" s="43"/>
      <c r="Z18" s="43"/>
      <c r="AA18" s="43"/>
      <c r="AB18" s="43"/>
    </row>
    <row r="19" spans="1:28" s="44" customFormat="1" ht="15.75" customHeight="1" x14ac:dyDescent="0.25">
      <c r="A19" s="43"/>
      <c r="B19" s="162"/>
      <c r="C19" s="234"/>
      <c r="D19" s="234"/>
      <c r="E19" s="233"/>
      <c r="F19" s="233"/>
      <c r="G19" s="233"/>
      <c r="H19" s="233"/>
      <c r="I19" s="233"/>
      <c r="J19" s="233"/>
      <c r="K19" s="233"/>
      <c r="L19" s="233"/>
      <c r="M19" s="233"/>
      <c r="N19" s="233"/>
      <c r="O19" s="233"/>
      <c r="P19" s="5"/>
      <c r="Q19" s="163"/>
      <c r="R19" s="322"/>
      <c r="S19" s="313"/>
      <c r="T19" s="313"/>
      <c r="U19" s="331"/>
      <c r="V19" s="313"/>
      <c r="W19" s="43"/>
      <c r="X19" s="43"/>
      <c r="Y19" s="43"/>
      <c r="Z19" s="43"/>
      <c r="AA19" s="43"/>
      <c r="AB19" s="43"/>
    </row>
    <row r="20" spans="1:28" s="44" customFormat="1" ht="15.75" customHeight="1" x14ac:dyDescent="0.25">
      <c r="A20" s="43"/>
      <c r="B20" s="162"/>
      <c r="C20" s="234" t="s">
        <v>363</v>
      </c>
      <c r="D20" s="234"/>
      <c r="E20" s="269" t="s">
        <v>486</v>
      </c>
      <c r="F20" s="269"/>
      <c r="G20" s="234" t="s">
        <v>365</v>
      </c>
      <c r="H20" s="234"/>
      <c r="I20" s="234"/>
      <c r="J20" s="233" t="s">
        <v>368</v>
      </c>
      <c r="K20" s="233"/>
      <c r="L20" s="234" t="s">
        <v>367</v>
      </c>
      <c r="M20" s="234"/>
      <c r="N20" s="233" t="s">
        <v>368</v>
      </c>
      <c r="O20" s="233"/>
      <c r="P20" s="5"/>
      <c r="Q20" s="163"/>
      <c r="R20" s="322"/>
      <c r="S20" s="313"/>
      <c r="T20" s="313"/>
      <c r="U20" s="331"/>
      <c r="V20" s="313"/>
      <c r="W20" s="43"/>
      <c r="X20" s="43"/>
      <c r="Y20" s="43"/>
      <c r="Z20" s="43"/>
      <c r="AA20" s="43"/>
      <c r="AB20" s="43"/>
    </row>
    <row r="21" spans="1:28" s="44" customFormat="1" ht="15.75" customHeight="1" x14ac:dyDescent="0.25">
      <c r="A21" s="43"/>
      <c r="B21" s="162"/>
      <c r="C21" s="234"/>
      <c r="D21" s="234"/>
      <c r="E21" s="194"/>
      <c r="F21" s="194"/>
      <c r="G21" s="234"/>
      <c r="H21" s="234"/>
      <c r="I21" s="234"/>
      <c r="J21" s="233"/>
      <c r="K21" s="233"/>
      <c r="L21" s="234"/>
      <c r="M21" s="234"/>
      <c r="N21" s="233"/>
      <c r="O21" s="233"/>
      <c r="P21" s="5"/>
      <c r="Q21" s="163"/>
      <c r="R21" s="322"/>
      <c r="S21" s="313"/>
      <c r="T21" s="313"/>
      <c r="U21" s="331"/>
      <c r="V21" s="313"/>
      <c r="W21" s="43"/>
      <c r="X21" s="43"/>
      <c r="Y21" s="43"/>
      <c r="Z21" s="43"/>
      <c r="AA21" s="43"/>
      <c r="AB21" s="43"/>
    </row>
    <row r="22" spans="1:28" ht="15.75" customHeight="1" x14ac:dyDescent="0.2">
      <c r="B22" s="1"/>
      <c r="C22" s="29"/>
      <c r="D22" s="29"/>
      <c r="E22" s="165"/>
      <c r="F22" s="165"/>
      <c r="G22" s="29"/>
      <c r="H22" s="29"/>
      <c r="I22" s="29"/>
      <c r="J22" s="164"/>
      <c r="K22" s="164"/>
      <c r="L22" s="29"/>
      <c r="M22" s="29"/>
      <c r="N22" s="164"/>
      <c r="O22" s="164"/>
      <c r="P22" s="45"/>
      <c r="Q22" s="46"/>
      <c r="R22" s="322"/>
      <c r="S22" s="313"/>
      <c r="T22" s="313"/>
      <c r="U22" s="331"/>
      <c r="V22" s="313"/>
    </row>
    <row r="23" spans="1:28" x14ac:dyDescent="0.2">
      <c r="B23" s="1"/>
      <c r="C23" s="323" t="s">
        <v>369</v>
      </c>
      <c r="D23" s="324"/>
      <c r="E23" s="324"/>
      <c r="F23" s="324"/>
      <c r="G23" s="324"/>
      <c r="H23" s="324"/>
      <c r="I23" s="324"/>
      <c r="J23" s="324"/>
      <c r="K23" s="324"/>
      <c r="L23" s="324"/>
      <c r="M23" s="324"/>
      <c r="N23" s="324"/>
      <c r="O23" s="325"/>
      <c r="P23" s="45"/>
      <c r="Q23" s="46"/>
      <c r="R23" s="322"/>
      <c r="S23" s="313"/>
      <c r="T23" s="313"/>
      <c r="U23" s="331"/>
      <c r="V23" s="313"/>
    </row>
    <row r="24" spans="1:28" ht="15" customHeight="1" x14ac:dyDescent="0.2">
      <c r="B24" s="1"/>
      <c r="C24" s="326"/>
      <c r="D24" s="327"/>
      <c r="E24" s="327"/>
      <c r="F24" s="327"/>
      <c r="G24" s="327"/>
      <c r="H24" s="327"/>
      <c r="I24" s="327"/>
      <c r="J24" s="316" t="s">
        <v>370</v>
      </c>
      <c r="K24" s="316"/>
      <c r="L24" s="316"/>
      <c r="M24" s="316"/>
      <c r="N24" s="316"/>
      <c r="O24" s="317"/>
      <c r="P24" s="45"/>
      <c r="Q24" s="46"/>
      <c r="R24" s="322"/>
      <c r="S24" s="330"/>
      <c r="T24" s="330"/>
      <c r="U24" s="322"/>
      <c r="V24" s="313"/>
    </row>
    <row r="25" spans="1:28" ht="16.5" customHeight="1" x14ac:dyDescent="0.2">
      <c r="B25" s="1"/>
      <c r="C25" s="326"/>
      <c r="D25" s="327"/>
      <c r="E25" s="327"/>
      <c r="F25" s="327"/>
      <c r="G25" s="327"/>
      <c r="H25" s="327"/>
      <c r="I25" s="327"/>
      <c r="J25" s="277" t="s">
        <v>487</v>
      </c>
      <c r="K25" s="314"/>
      <c r="L25" s="314"/>
      <c r="M25" s="314"/>
      <c r="N25" s="314"/>
      <c r="O25" s="315"/>
      <c r="P25" s="45"/>
      <c r="Q25" s="46"/>
      <c r="R25" s="322"/>
      <c r="S25" s="330"/>
      <c r="T25" s="330"/>
      <c r="U25" s="322"/>
      <c r="V25" s="313"/>
    </row>
    <row r="26" spans="1:28" ht="18" customHeight="1" x14ac:dyDescent="0.2">
      <c r="B26" s="1"/>
      <c r="C26" s="326"/>
      <c r="D26" s="327"/>
      <c r="E26" s="327"/>
      <c r="F26" s="327"/>
      <c r="G26" s="327"/>
      <c r="H26" s="327"/>
      <c r="I26" s="327"/>
      <c r="J26" s="314"/>
      <c r="K26" s="314"/>
      <c r="L26" s="314"/>
      <c r="M26" s="314"/>
      <c r="N26" s="314"/>
      <c r="O26" s="315"/>
      <c r="P26" s="45"/>
      <c r="Q26" s="46"/>
    </row>
    <row r="27" spans="1:28" s="7" customFormat="1" ht="18.75" customHeight="1" x14ac:dyDescent="0.2">
      <c r="B27" s="1"/>
      <c r="C27" s="326"/>
      <c r="D27" s="327"/>
      <c r="E27" s="327"/>
      <c r="F27" s="327"/>
      <c r="G27" s="327"/>
      <c r="H27" s="327"/>
      <c r="I27" s="327"/>
      <c r="J27" s="314"/>
      <c r="K27" s="314"/>
      <c r="L27" s="314"/>
      <c r="M27" s="314"/>
      <c r="N27" s="314"/>
      <c r="O27" s="315"/>
      <c r="P27" s="45"/>
      <c r="Q27" s="46"/>
    </row>
    <row r="28" spans="1:28" s="7" customFormat="1" ht="21" customHeight="1" x14ac:dyDescent="0.2">
      <c r="B28" s="1"/>
      <c r="C28" s="326"/>
      <c r="D28" s="327"/>
      <c r="E28" s="327"/>
      <c r="F28" s="327"/>
      <c r="G28" s="327"/>
      <c r="H28" s="327"/>
      <c r="I28" s="327"/>
      <c r="J28" s="314"/>
      <c r="K28" s="314"/>
      <c r="L28" s="314"/>
      <c r="M28" s="314"/>
      <c r="N28" s="314"/>
      <c r="O28" s="315"/>
      <c r="P28" s="1"/>
    </row>
    <row r="29" spans="1:28" s="7" customFormat="1" ht="15" customHeight="1" x14ac:dyDescent="0.2">
      <c r="B29" s="1"/>
      <c r="C29" s="326"/>
      <c r="D29" s="327"/>
      <c r="E29" s="327"/>
      <c r="F29" s="327"/>
      <c r="G29" s="327"/>
      <c r="H29" s="327"/>
      <c r="I29" s="327"/>
      <c r="J29" s="316" t="s">
        <v>372</v>
      </c>
      <c r="K29" s="316"/>
      <c r="L29" s="316"/>
      <c r="M29" s="316"/>
      <c r="N29" s="316"/>
      <c r="O29" s="317"/>
      <c r="P29" s="1"/>
    </row>
    <row r="30" spans="1:28" s="7" customFormat="1" ht="14.25" x14ac:dyDescent="0.2">
      <c r="B30" s="1"/>
      <c r="C30" s="326"/>
      <c r="D30" s="327"/>
      <c r="E30" s="327"/>
      <c r="F30" s="327"/>
      <c r="G30" s="327"/>
      <c r="H30" s="327"/>
      <c r="I30" s="327"/>
      <c r="J30" s="277" t="s">
        <v>488</v>
      </c>
      <c r="K30" s="314"/>
      <c r="L30" s="314"/>
      <c r="M30" s="314"/>
      <c r="N30" s="314"/>
      <c r="O30" s="315"/>
      <c r="P30" s="1"/>
    </row>
    <row r="31" spans="1:28" s="7" customFormat="1" ht="14.25" x14ac:dyDescent="0.2">
      <c r="B31" s="1"/>
      <c r="C31" s="326"/>
      <c r="D31" s="327"/>
      <c r="E31" s="327"/>
      <c r="F31" s="327"/>
      <c r="G31" s="327"/>
      <c r="H31" s="327"/>
      <c r="I31" s="327"/>
      <c r="J31" s="277"/>
      <c r="K31" s="314"/>
      <c r="L31" s="314"/>
      <c r="M31" s="314"/>
      <c r="N31" s="314"/>
      <c r="O31" s="315"/>
      <c r="P31" s="1"/>
    </row>
    <row r="32" spans="1:28" s="7" customFormat="1" ht="14.25" x14ac:dyDescent="0.2">
      <c r="B32" s="1"/>
      <c r="C32" s="326"/>
      <c r="D32" s="327"/>
      <c r="E32" s="327"/>
      <c r="F32" s="327"/>
      <c r="G32" s="327"/>
      <c r="H32" s="327"/>
      <c r="I32" s="327"/>
      <c r="J32" s="277"/>
      <c r="K32" s="314"/>
      <c r="L32" s="314"/>
      <c r="M32" s="314"/>
      <c r="N32" s="314"/>
      <c r="O32" s="315"/>
      <c r="P32" s="1"/>
    </row>
    <row r="33" spans="2:16" s="7" customFormat="1" ht="17.25" customHeight="1" x14ac:dyDescent="0.2">
      <c r="B33" s="1"/>
      <c r="C33" s="326"/>
      <c r="D33" s="327"/>
      <c r="E33" s="327"/>
      <c r="F33" s="327"/>
      <c r="G33" s="327"/>
      <c r="H33" s="327"/>
      <c r="I33" s="327"/>
      <c r="J33" s="314"/>
      <c r="K33" s="314"/>
      <c r="L33" s="314"/>
      <c r="M33" s="314"/>
      <c r="N33" s="314"/>
      <c r="O33" s="315"/>
      <c r="P33" s="1"/>
    </row>
    <row r="34" spans="2:16" s="7" customFormat="1" x14ac:dyDescent="0.2">
      <c r="B34" s="1"/>
      <c r="C34" s="326"/>
      <c r="D34" s="327"/>
      <c r="E34" s="327"/>
      <c r="F34" s="327"/>
      <c r="G34" s="327"/>
      <c r="H34" s="327"/>
      <c r="I34" s="327"/>
      <c r="J34" s="318" t="s">
        <v>374</v>
      </c>
      <c r="K34" s="318"/>
      <c r="L34" s="318"/>
      <c r="M34" s="318"/>
      <c r="N34" s="318"/>
      <c r="O34" s="319"/>
      <c r="P34" s="1"/>
    </row>
    <row r="35" spans="2:16" s="7" customFormat="1" ht="30.75" customHeight="1" x14ac:dyDescent="0.2">
      <c r="B35" s="1"/>
      <c r="C35" s="328"/>
      <c r="D35" s="329"/>
      <c r="E35" s="329"/>
      <c r="F35" s="329"/>
      <c r="G35" s="329"/>
      <c r="H35" s="329"/>
      <c r="I35" s="329"/>
      <c r="J35" s="320" t="s">
        <v>463</v>
      </c>
      <c r="K35" s="320"/>
      <c r="L35" s="320"/>
      <c r="M35" s="320"/>
      <c r="N35" s="320"/>
      <c r="O35" s="321"/>
      <c r="P35" s="1"/>
    </row>
    <row r="36" spans="2:16" s="7" customFormat="1" ht="14.25" x14ac:dyDescent="0.2">
      <c r="B36" s="47"/>
      <c r="C36" s="165"/>
      <c r="D36" s="165"/>
      <c r="E36" s="165"/>
      <c r="F36" s="165"/>
      <c r="G36" s="165"/>
      <c r="H36" s="165"/>
      <c r="I36" s="165"/>
      <c r="J36" s="166"/>
      <c r="K36" s="166"/>
      <c r="L36" s="166"/>
      <c r="M36" s="166"/>
      <c r="N36" s="166"/>
      <c r="O36" s="166"/>
      <c r="P36" s="47"/>
    </row>
    <row r="37" spans="2:16" s="7" customFormat="1" ht="15" customHeight="1" x14ac:dyDescent="0.2">
      <c r="B37" s="1"/>
      <c r="C37" s="215" t="s">
        <v>375</v>
      </c>
      <c r="D37" s="215"/>
      <c r="E37" s="215"/>
      <c r="F37" s="215"/>
      <c r="G37" s="215"/>
      <c r="H37" s="215"/>
      <c r="I37" s="215"/>
      <c r="J37" s="215"/>
      <c r="K37" s="215"/>
      <c r="L37" s="215"/>
      <c r="M37" s="215"/>
      <c r="N37" s="215"/>
      <c r="O37" s="215"/>
      <c r="P37" s="1"/>
    </row>
    <row r="38" spans="2:16" s="7" customFormat="1" x14ac:dyDescent="0.25">
      <c r="B38" s="1"/>
      <c r="C38" s="48" t="s">
        <v>8</v>
      </c>
      <c r="D38" s="49">
        <f>IF(J20="MENSUAL","ENERO",IF(J20="TRIMESTRAL","MARZO",IF(J20="SEMESTRAL","JUNIO",IF(J20="ANUAL",2018,""))))</f>
        <v>2018</v>
      </c>
      <c r="E38" s="49" t="str">
        <f>IF(J20="MENSUAL","FEBRERO",IF(J20="TRIMESTRAL","JUNIO",IF(J20="SEMESTRAL","DICIEMBRE","")))</f>
        <v/>
      </c>
      <c r="F38" s="49" t="str">
        <f>IF(J20="MENSUAL","MARZO",IF(J20="TRIMESTRAL","SEPTIEMBRE",""))</f>
        <v/>
      </c>
      <c r="G38" s="49" t="str">
        <f>IF(J20="MENSUAL","ABRIL",IF(J20="TRIMESTRAL","DICIEMBRE",""))</f>
        <v/>
      </c>
      <c r="H38" s="49" t="str">
        <f>IF(J20="MENSUAL","MAYO","")</f>
        <v/>
      </c>
      <c r="I38" s="49" t="str">
        <f>IF(J20="MENSUAL","JUNIO","")</f>
        <v/>
      </c>
      <c r="J38" s="49" t="str">
        <f>IF(J20="MENSUAL","JULIO","")</f>
        <v/>
      </c>
      <c r="K38" s="49" t="str">
        <f>IF(J20="MENSUAL","AGOSTO","")</f>
        <v/>
      </c>
      <c r="L38" s="49" t="str">
        <f>IF(J20="MENSUAL","SEPTIEMBRE","")</f>
        <v/>
      </c>
      <c r="M38" s="49" t="str">
        <f>IF(J20="MENSUAL","OCTUBRE","")</f>
        <v/>
      </c>
      <c r="N38" s="49" t="str">
        <f>IF(J20="MENSUAL","NOVIEMBRE","")</f>
        <v/>
      </c>
      <c r="O38" s="49" t="str">
        <f>IF(J20="MENSUAL","DICIEMBRE","")</f>
        <v/>
      </c>
      <c r="P38" s="1"/>
    </row>
    <row r="39" spans="2:16" s="7" customFormat="1" ht="29.25" x14ac:dyDescent="0.25">
      <c r="B39" s="1"/>
      <c r="C39" s="82" t="str">
        <f>E18</f>
        <v>Media del resultado institucional</v>
      </c>
      <c r="D39" s="34">
        <v>145</v>
      </c>
      <c r="E39" s="83"/>
      <c r="F39" s="83"/>
      <c r="G39" s="83"/>
      <c r="H39" s="83"/>
      <c r="I39" s="83"/>
      <c r="J39" s="83"/>
      <c r="K39" s="83"/>
      <c r="L39" s="83"/>
      <c r="M39" s="83"/>
      <c r="N39" s="83"/>
      <c r="O39" s="83"/>
      <c r="P39" s="1"/>
    </row>
    <row r="40" spans="2:16" s="7" customFormat="1" x14ac:dyDescent="0.25">
      <c r="B40" s="1"/>
      <c r="C40" s="52">
        <f>G19</f>
        <v>0</v>
      </c>
      <c r="D40" s="53"/>
      <c r="E40" s="53"/>
      <c r="F40" s="53"/>
      <c r="G40" s="53"/>
      <c r="H40" s="53"/>
      <c r="I40" s="53"/>
      <c r="J40" s="53"/>
      <c r="K40" s="53"/>
      <c r="L40" s="53"/>
      <c r="M40" s="53"/>
      <c r="N40" s="53"/>
      <c r="O40" s="54"/>
      <c r="P40" s="1"/>
    </row>
    <row r="41" spans="2:16" s="7" customFormat="1" x14ac:dyDescent="0.2">
      <c r="B41" s="1"/>
      <c r="C41" s="36" t="s">
        <v>376</v>
      </c>
      <c r="D41" s="55">
        <f>IFERROR(IF($E$17=1,D39/D40,IF($E$17=2,D39,"")),"")</f>
        <v>145</v>
      </c>
      <c r="E41" s="55"/>
      <c r="F41" s="55"/>
      <c r="G41" s="55"/>
      <c r="H41" s="55"/>
      <c r="I41" s="55"/>
      <c r="J41" s="55"/>
      <c r="K41" s="55"/>
      <c r="L41" s="55"/>
      <c r="M41" s="55"/>
      <c r="N41" s="55"/>
      <c r="O41" s="55"/>
      <c r="P41" s="1"/>
    </row>
    <row r="42" spans="2:16" s="7" customFormat="1" x14ac:dyDescent="0.2">
      <c r="B42" s="1"/>
      <c r="C42" s="38" t="s">
        <v>377</v>
      </c>
      <c r="D42" s="60">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148</v>
      </c>
      <c r="E42" s="56" t="str">
        <f>IF(AND(N20="ANUAL",J20="MENSUAL"),N17/12+D42,IF(AND(N20="ANUAL",J20="TRIMESTRAL"),N17/4+D42,IF(AND(N20="ANUAL",J20="SEMESTRAL"),N17/2+D42,IF(AND(N20="SEMESTRAL",J20="MENSUAL"),N17/6+D42,IF(AND(N20="SEMESTRAL",J20="TRIMESTRAL"),N17/2+D42,IF(AND(N20="SEMESTRAL",J20="SEMESTRAL"),N17,IF(AND(N20="TRIMESTRAL",J20="MENSUAL"),N17/3+D42,IF(AND(N20="TRIMESTRAL",J20="TRIMESTRAL"),N17,IF(AND(N20="MENSUAL",J20="MENSUAL"),N17,"")))))))))</f>
        <v/>
      </c>
      <c r="F42" s="56" t="str">
        <f>IF(AND(N20="ANUAL",J20="MENSUAL"),N17/12+E42,IF(AND(N20="ANUAL",J20="TRIMESTRAL"),N17/4+E42,IF(AND(N20="SEMESTRAL",J20="MENSUAL"),N17/6+E42,IF(AND(N20="SEMESTRAL",J20="TRIMESTRAL"),N17/2,IF(AND(N20="TRIMESTRAL",J20="MENSUAL"),N17/3+E42,IF(AND(N20="TRIMESTRAL",J20="TRIMESTRAL"),N17,IF(AND(N20="MENSUAL",J20="MENSUAL"),N17,"")))))))</f>
        <v/>
      </c>
      <c r="G42" s="56" t="str">
        <f>IF(AND(N20="ANUAL",J20="MENSUAL"),N17/12+F42,IF(AND(N20="ANUAL",J20="TRIMESTRAL"),N17/4+F42,IF(AND(N20="SEMESTRAL",J20="MENSUAL"),N17/6+F42,IF(AND(N20="SEMESTRAL",J20="TRIMESTRAL"),N17/2+F42,IF(AND(N20="TRIMESTRAL",J20="MENSUAL"),N17/3,IF(AND(N20="TRIMESTRAL",J20="TRIMESTRAL"),N17,IF(AND(N20="MENSUAL",J20="MENSUAL"),N17,"")))))))</f>
        <v/>
      </c>
      <c r="H42" s="56" t="str">
        <f>IF(AND($N$20="ANUAL",$J$20="MENSUAL"),$N$17/12+G42,IF(AND(N20="SEMESTRAL",J20="MENSUAL"),N17/6+G42,IF(AND(N20="TRIMESTRAL",J20="MENSUAL"),N17/3+G42,IF(AND(N20="MENSUAL",J20="MENSUAL"),N17,""))))</f>
        <v/>
      </c>
      <c r="I42" s="56" t="str">
        <f>IF(AND($N$20="ANUAL",$J$20="MENSUAL"),$N$17/12+H42,IF(AND(N20="SEMESTRAL",J20="MENSUAL"),N17/6+H42,IF(AND(N20="TRIMESTRAL",J20="MENSUAL"),N17/3+H42,IF(AND(N20="MENSUAL",J20="MENSUAL"),N17,""))))</f>
        <v/>
      </c>
      <c r="J42" s="56" t="str">
        <f>IF(AND($N$20="ANUAL",$J$20="MENSUAL"),$N$17/12+I42,IF(AND(N20="SEMESTRAL",J20="MENSUAL"),N17/6,IF(AND(N20="TRIMESTRAL",J20="MENSUAL"),N17/3,IF(AND(N20="MENSUAL",J20="MENSUAL"),N17,""))))</f>
        <v/>
      </c>
      <c r="K42" s="56" t="str">
        <f>IF(AND($N$20="ANUAL",$J$20="MENSUAL"),$N$17/12+J42,IF(AND(N20="SEMESTRAL",J20="MENSUAL"),N17/6+J42,IF(AND(N20="TRIMESTRAL",J20="MENSUAL"),N17/3+J42,IF(AND(N20="MENSUAL",J20="MENSUAL"),N17,""))))</f>
        <v/>
      </c>
      <c r="L42" s="56" t="str">
        <f>IF(AND($N$20="ANUAL",$J$20="MENSUAL"),$N$17/12+K42,IF(AND(N20="SEMESTRAL",J20="MENSUAL"),N17/6+K42,IF(AND(N20="TRIMESTRAL",J20="MENSUAL"),N17/3+K42,IF(AND(N20="MENSUAL",J20="MENSUAL"),N17,""))))</f>
        <v/>
      </c>
      <c r="M42" s="56" t="str">
        <f>IF(AND($N$20="ANUAL",$J$20="MENSUAL"),$N$17/12+L42,IF(AND(N20="SEMESTRAL",J20="MENSUAL"),N17/6+L42,IF(AND(N20="TRIMESTRAL",J20="MENSUAL"),N17/3,IF(AND(N20="MENSUAL",J20="MENSUAL"),N17,""))))</f>
        <v/>
      </c>
      <c r="N42" s="56" t="str">
        <f>IF(AND($N$20="ANUAL",$J$20="MENSUAL"),$N$17/12+M42,IF(AND(N20="SEMESTRAL",J20="MENSUAL"),N17/6+M42,IF(AND(N20="TRIMESTRAL",J20="MENSUAL"),N17/3+M42,IF(AND(N20="MENSUAL",J20="MENSUAL"),N17,""))))</f>
        <v/>
      </c>
      <c r="O42" s="56" t="str">
        <f>IF(AND($N$20="ANUAL",$J$20="MENSUAL"),$N$17/12+N42,IF(AND(N20="SEMESTRAL",J20="MENSUAL"),N17/6+N42,IF(AND(N20="TRIMESTRAL",J20="MENSUAL"),N17/3+N42,IF(AND(N20="MENSUAL",J20="MENSUAL"),N17,""))))</f>
        <v/>
      </c>
      <c r="P42" s="1"/>
    </row>
    <row r="43" spans="2:16" s="7" customFormat="1" ht="14.25" x14ac:dyDescent="0.2">
      <c r="B43" s="1"/>
      <c r="C43" s="1"/>
      <c r="D43" s="1"/>
      <c r="E43" s="1"/>
      <c r="F43" s="1"/>
      <c r="G43" s="1"/>
      <c r="H43" s="1"/>
      <c r="I43" s="1"/>
      <c r="J43" s="1"/>
      <c r="K43" s="1"/>
      <c r="L43" s="1"/>
      <c r="M43" s="1"/>
      <c r="N43" s="1"/>
      <c r="O43" s="1"/>
      <c r="P43" s="1"/>
    </row>
  </sheetData>
  <sheetProtection algorithmName="SHA-512" hashValue="UHJ9jMJPObiR5jkQCUVjv/h8KlJRSTf9jyF9sOBxBLh5Em8f5xAK/TwFPlDwlhG1/yIYKJx8OWmr/fu0g8JRVg==" saltValue="A7pzTy+RsPdGfENlp0pWHQ==" spinCount="100000" sheet="1" objects="1" scenarios="1"/>
  <mergeCells count="55">
    <mergeCell ref="C13:D13"/>
    <mergeCell ref="E13:O13"/>
    <mergeCell ref="B2:C4"/>
    <mergeCell ref="C5:D8"/>
    <mergeCell ref="E5:L5"/>
    <mergeCell ref="M5:O5"/>
    <mergeCell ref="E6:L6"/>
    <mergeCell ref="M6:O6"/>
    <mergeCell ref="E7:L8"/>
    <mergeCell ref="M7:O7"/>
    <mergeCell ref="M8:O8"/>
    <mergeCell ref="C10:O11"/>
    <mergeCell ref="C12:D12"/>
    <mergeCell ref="E12:H12"/>
    <mergeCell ref="I12:J12"/>
    <mergeCell ref="K12:O12"/>
    <mergeCell ref="C14:D14"/>
    <mergeCell ref="E14:O14"/>
    <mergeCell ref="C15:O15"/>
    <mergeCell ref="C16:O16"/>
    <mergeCell ref="C17:D17"/>
    <mergeCell ref="E17:G17"/>
    <mergeCell ref="H17:I17"/>
    <mergeCell ref="J17:K17"/>
    <mergeCell ref="L17:M17"/>
    <mergeCell ref="N17:O17"/>
    <mergeCell ref="C18:D19"/>
    <mergeCell ref="E18:O19"/>
    <mergeCell ref="R19:R23"/>
    <mergeCell ref="S19:T23"/>
    <mergeCell ref="U19:U23"/>
    <mergeCell ref="N20:O21"/>
    <mergeCell ref="P17:P18"/>
    <mergeCell ref="Q17:Q18"/>
    <mergeCell ref="R17:R18"/>
    <mergeCell ref="S17:V18"/>
    <mergeCell ref="V19:V23"/>
    <mergeCell ref="C20:D21"/>
    <mergeCell ref="E20:F21"/>
    <mergeCell ref="G20:I21"/>
    <mergeCell ref="J20:K21"/>
    <mergeCell ref="L20:M21"/>
    <mergeCell ref="C23:O23"/>
    <mergeCell ref="C24:I35"/>
    <mergeCell ref="J24:O24"/>
    <mergeCell ref="R24:R25"/>
    <mergeCell ref="S24:T25"/>
    <mergeCell ref="C37:O37"/>
    <mergeCell ref="V24:V25"/>
    <mergeCell ref="J25:O28"/>
    <mergeCell ref="J29:O29"/>
    <mergeCell ref="J30:O33"/>
    <mergeCell ref="J34:O34"/>
    <mergeCell ref="J35:O35"/>
    <mergeCell ref="U24:U25"/>
  </mergeCells>
  <hyperlinks>
    <hyperlink ref="B2:C4" location="'MATRIZ DE INDICADORES'!A1" display="    REGRESAR"/>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'C:\Users\KYLINARES\Desktop\[ESGr027 2019 K.xlsx]ITEM'!#REF!</xm:f>
          </x14:formula1>
          <xm:sqref>J20 N20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R43"/>
  <sheetViews>
    <sheetView zoomScale="80" zoomScaleNormal="80"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442</v>
      </c>
      <c r="F12" s="296"/>
      <c r="G12" s="296"/>
      <c r="H12" s="296"/>
      <c r="I12" s="295" t="s">
        <v>350</v>
      </c>
      <c r="J12" s="295"/>
      <c r="K12" s="297" t="s">
        <v>489</v>
      </c>
      <c r="L12" s="297"/>
      <c r="M12" s="297"/>
      <c r="N12" s="297"/>
      <c r="O12" s="297"/>
      <c r="P12" s="27"/>
    </row>
    <row r="13" spans="2:16" s="26" customFormat="1" x14ac:dyDescent="0.25">
      <c r="B13" s="27"/>
      <c r="C13" s="234" t="s">
        <v>15</v>
      </c>
      <c r="D13" s="234"/>
      <c r="E13" s="248" t="s">
        <v>30</v>
      </c>
      <c r="F13" s="249"/>
      <c r="G13" s="249"/>
      <c r="H13" s="249"/>
      <c r="I13" s="249"/>
      <c r="J13" s="249"/>
      <c r="K13" s="249"/>
      <c r="L13" s="249"/>
      <c r="M13" s="249"/>
      <c r="N13" s="249"/>
      <c r="O13" s="249"/>
      <c r="P13" s="27"/>
    </row>
    <row r="14" spans="2:16" s="26" customFormat="1" x14ac:dyDescent="0.25">
      <c r="B14" s="27"/>
      <c r="C14" s="234" t="s">
        <v>352</v>
      </c>
      <c r="D14" s="234"/>
      <c r="E14" s="248" t="s">
        <v>485</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8" s="26" customFormat="1" ht="32.25" customHeight="1" x14ac:dyDescent="0.25">
      <c r="B17" s="27"/>
      <c r="C17" s="234" t="s">
        <v>355</v>
      </c>
      <c r="D17" s="234"/>
      <c r="E17" s="239">
        <v>1</v>
      </c>
      <c r="F17" s="240"/>
      <c r="G17" s="241"/>
      <c r="H17" s="234" t="s">
        <v>380</v>
      </c>
      <c r="I17" s="234"/>
      <c r="J17" s="237" t="s">
        <v>36</v>
      </c>
      <c r="K17" s="238"/>
      <c r="L17" s="234" t="s">
        <v>357</v>
      </c>
      <c r="M17" s="234"/>
      <c r="N17" s="247">
        <v>0.8</v>
      </c>
      <c r="O17" s="247"/>
      <c r="P17" s="221"/>
      <c r="Q17" s="344"/>
      <c r="R17" s="344"/>
    </row>
    <row r="18" spans="2:18" s="26" customFormat="1" ht="21" customHeight="1" x14ac:dyDescent="0.25">
      <c r="B18" s="27"/>
      <c r="C18" s="234" t="s">
        <v>358</v>
      </c>
      <c r="D18" s="234"/>
      <c r="E18" s="234" t="s">
        <v>359</v>
      </c>
      <c r="F18" s="234"/>
      <c r="G18" s="238" t="s">
        <v>490</v>
      </c>
      <c r="H18" s="194"/>
      <c r="I18" s="194"/>
      <c r="J18" s="194"/>
      <c r="K18" s="194"/>
      <c r="L18" s="194"/>
      <c r="M18" s="194"/>
      <c r="N18" s="194"/>
      <c r="O18" s="194"/>
      <c r="P18" s="221"/>
    </row>
    <row r="19" spans="2:18" s="26" customFormat="1" ht="15.75" customHeight="1" x14ac:dyDescent="0.25">
      <c r="B19" s="27"/>
      <c r="C19" s="234"/>
      <c r="D19" s="234"/>
      <c r="E19" s="234" t="s">
        <v>361</v>
      </c>
      <c r="F19" s="234"/>
      <c r="G19" s="242" t="s">
        <v>491</v>
      </c>
      <c r="H19" s="233"/>
      <c r="I19" s="233"/>
      <c r="J19" s="233"/>
      <c r="K19" s="233"/>
      <c r="L19" s="233"/>
      <c r="M19" s="233"/>
      <c r="N19" s="233"/>
      <c r="O19" s="233"/>
      <c r="P19" s="28"/>
    </row>
    <row r="20" spans="2:18" s="26" customFormat="1" ht="15.75" customHeight="1" x14ac:dyDescent="0.25">
      <c r="B20" s="27"/>
      <c r="C20" s="234" t="s">
        <v>363</v>
      </c>
      <c r="D20" s="234"/>
      <c r="E20" s="269" t="s">
        <v>466</v>
      </c>
      <c r="F20" s="269"/>
      <c r="G20" s="234" t="s">
        <v>365</v>
      </c>
      <c r="H20" s="234"/>
      <c r="I20" s="234"/>
      <c r="J20" s="233" t="s">
        <v>366</v>
      </c>
      <c r="K20" s="233"/>
      <c r="L20" s="234" t="s">
        <v>367</v>
      </c>
      <c r="M20" s="234"/>
      <c r="N20" s="233" t="s">
        <v>368</v>
      </c>
      <c r="O20" s="233"/>
      <c r="P20" s="28"/>
    </row>
    <row r="21" spans="2:18" s="26" customFormat="1" ht="15.75" customHeight="1" x14ac:dyDescent="0.25">
      <c r="B21" s="27"/>
      <c r="C21" s="234"/>
      <c r="D21" s="234"/>
      <c r="E21" s="194"/>
      <c r="F21" s="194"/>
      <c r="G21" s="234"/>
      <c r="H21" s="234"/>
      <c r="I21" s="234"/>
      <c r="J21" s="233"/>
      <c r="K21" s="233"/>
      <c r="L21" s="234"/>
      <c r="M21" s="234"/>
      <c r="N21" s="233"/>
      <c r="O21" s="233"/>
      <c r="P21" s="28"/>
    </row>
    <row r="22" spans="2:18" s="30" customFormat="1" ht="15.75" customHeight="1" x14ac:dyDescent="0.25">
      <c r="B22" s="28"/>
      <c r="C22" s="29"/>
      <c r="D22" s="29"/>
      <c r="E22" s="164"/>
      <c r="F22" s="164"/>
      <c r="G22" s="29"/>
      <c r="H22" s="29"/>
      <c r="I22" s="29"/>
      <c r="J22" s="164"/>
      <c r="K22" s="164"/>
      <c r="L22" s="29"/>
      <c r="M22" s="29"/>
      <c r="N22" s="164"/>
      <c r="O22" s="164"/>
      <c r="P22" s="28"/>
    </row>
    <row r="23" spans="2:18" s="26" customFormat="1" ht="15" customHeight="1" x14ac:dyDescent="0.25">
      <c r="B23" s="27"/>
      <c r="C23" s="215" t="s">
        <v>369</v>
      </c>
      <c r="D23" s="215"/>
      <c r="E23" s="215"/>
      <c r="F23" s="215"/>
      <c r="G23" s="215"/>
      <c r="H23" s="215"/>
      <c r="I23" s="215"/>
      <c r="J23" s="216"/>
      <c r="K23" s="216"/>
      <c r="L23" s="216"/>
      <c r="M23" s="216"/>
      <c r="N23" s="216"/>
      <c r="O23" s="216"/>
      <c r="P23" s="28"/>
    </row>
    <row r="24" spans="2:18" s="26" customFormat="1" ht="15" customHeight="1" x14ac:dyDescent="0.25">
      <c r="B24" s="27"/>
      <c r="C24" s="217"/>
      <c r="D24" s="217"/>
      <c r="E24" s="217"/>
      <c r="F24" s="217"/>
      <c r="G24" s="217"/>
      <c r="H24" s="217"/>
      <c r="I24" s="218"/>
      <c r="J24" s="219" t="s">
        <v>370</v>
      </c>
      <c r="K24" s="220"/>
      <c r="L24" s="220"/>
      <c r="M24" s="220"/>
      <c r="N24" s="220"/>
      <c r="O24" s="220"/>
      <c r="P24" s="221"/>
    </row>
    <row r="25" spans="2:18" s="26" customFormat="1" ht="27.75" customHeight="1" x14ac:dyDescent="0.25">
      <c r="B25" s="27"/>
      <c r="C25" s="217"/>
      <c r="D25" s="217"/>
      <c r="E25" s="217"/>
      <c r="F25" s="217"/>
      <c r="G25" s="217"/>
      <c r="H25" s="217"/>
      <c r="I25" s="218"/>
      <c r="J25" s="267" t="s">
        <v>492</v>
      </c>
      <c r="K25" s="223"/>
      <c r="L25" s="223"/>
      <c r="M25" s="223"/>
      <c r="N25" s="223"/>
      <c r="O25" s="223"/>
      <c r="P25" s="221"/>
    </row>
    <row r="26" spans="2:18" s="26" customFormat="1" ht="25.5" customHeight="1" x14ac:dyDescent="0.25">
      <c r="B26" s="27"/>
      <c r="C26" s="217"/>
      <c r="D26" s="217"/>
      <c r="E26" s="217"/>
      <c r="F26" s="217"/>
      <c r="G26" s="217"/>
      <c r="H26" s="217"/>
      <c r="I26" s="218"/>
      <c r="J26" s="224"/>
      <c r="K26" s="225"/>
      <c r="L26" s="225"/>
      <c r="M26" s="225"/>
      <c r="N26" s="225"/>
      <c r="O26" s="225"/>
      <c r="P26" s="27"/>
    </row>
    <row r="27" spans="2:18" s="26" customFormat="1" ht="27" customHeight="1" x14ac:dyDescent="0.25">
      <c r="B27" s="27"/>
      <c r="C27" s="217"/>
      <c r="D27" s="217"/>
      <c r="E27" s="217"/>
      <c r="F27" s="217"/>
      <c r="G27" s="217"/>
      <c r="H27" s="217"/>
      <c r="I27" s="218"/>
      <c r="J27" s="224"/>
      <c r="K27" s="225"/>
      <c r="L27" s="225"/>
      <c r="M27" s="225"/>
      <c r="N27" s="225"/>
      <c r="O27" s="225"/>
      <c r="P27" s="27"/>
    </row>
    <row r="28" spans="2:18" s="26" customFormat="1" ht="21" customHeight="1" x14ac:dyDescent="0.25">
      <c r="B28" s="27"/>
      <c r="C28" s="217"/>
      <c r="D28" s="217"/>
      <c r="E28" s="217"/>
      <c r="F28" s="217"/>
      <c r="G28" s="217"/>
      <c r="H28" s="217"/>
      <c r="I28" s="218"/>
      <c r="J28" s="226"/>
      <c r="K28" s="227"/>
      <c r="L28" s="227"/>
      <c r="M28" s="227"/>
      <c r="N28" s="227"/>
      <c r="O28" s="227"/>
      <c r="P28" s="27"/>
    </row>
    <row r="29" spans="2:18" s="26" customFormat="1" ht="21" customHeight="1" x14ac:dyDescent="0.25">
      <c r="B29" s="27"/>
      <c r="C29" s="217"/>
      <c r="D29" s="217"/>
      <c r="E29" s="217"/>
      <c r="F29" s="217"/>
      <c r="G29" s="217"/>
      <c r="H29" s="217"/>
      <c r="I29" s="218"/>
      <c r="J29" s="228" t="s">
        <v>372</v>
      </c>
      <c r="K29" s="229"/>
      <c r="L29" s="229"/>
      <c r="M29" s="229"/>
      <c r="N29" s="229"/>
      <c r="O29" s="229"/>
      <c r="P29" s="27"/>
    </row>
    <row r="30" spans="2:18" s="26" customFormat="1" ht="16.5" customHeight="1" x14ac:dyDescent="0.25">
      <c r="B30" s="27"/>
      <c r="C30" s="217"/>
      <c r="D30" s="217"/>
      <c r="E30" s="217"/>
      <c r="F30" s="217"/>
      <c r="G30" s="217"/>
      <c r="H30" s="217"/>
      <c r="I30" s="218"/>
      <c r="J30" s="267" t="s">
        <v>493</v>
      </c>
      <c r="K30" s="223"/>
      <c r="L30" s="223"/>
      <c r="M30" s="223"/>
      <c r="N30" s="223"/>
      <c r="O30" s="223"/>
      <c r="P30" s="27"/>
    </row>
    <row r="31" spans="2:18" s="26" customFormat="1" ht="15.75" customHeight="1" x14ac:dyDescent="0.25">
      <c r="B31" s="27"/>
      <c r="C31" s="217"/>
      <c r="D31" s="217"/>
      <c r="E31" s="217"/>
      <c r="F31" s="217"/>
      <c r="G31" s="217"/>
      <c r="H31" s="217"/>
      <c r="I31" s="218"/>
      <c r="J31" s="224"/>
      <c r="K31" s="225"/>
      <c r="L31" s="225"/>
      <c r="M31" s="225"/>
      <c r="N31" s="225"/>
      <c r="O31" s="225"/>
      <c r="P31" s="27"/>
    </row>
    <row r="32" spans="2:18" s="26" customFormat="1" ht="15.75" customHeight="1" x14ac:dyDescent="0.25">
      <c r="B32" s="27"/>
      <c r="C32" s="217"/>
      <c r="D32" s="217"/>
      <c r="E32" s="217"/>
      <c r="F32" s="217"/>
      <c r="G32" s="217"/>
      <c r="H32" s="217"/>
      <c r="I32" s="218"/>
      <c r="J32" s="224"/>
      <c r="K32" s="225"/>
      <c r="L32" s="225"/>
      <c r="M32" s="225"/>
      <c r="N32" s="225"/>
      <c r="O32" s="225"/>
      <c r="P32" s="27"/>
    </row>
    <row r="33" spans="2:16" s="26" customFormat="1" ht="16.5" customHeight="1" x14ac:dyDescent="0.25">
      <c r="B33" s="27"/>
      <c r="C33" s="217"/>
      <c r="D33" s="217"/>
      <c r="E33" s="217"/>
      <c r="F33" s="217"/>
      <c r="G33" s="217"/>
      <c r="H33" s="217"/>
      <c r="I33" s="218"/>
      <c r="J33" s="226"/>
      <c r="K33" s="227"/>
      <c r="L33" s="227"/>
      <c r="M33" s="227"/>
      <c r="N33" s="227"/>
      <c r="O33" s="227"/>
      <c r="P33" s="27"/>
    </row>
    <row r="34" spans="2:16" s="26" customFormat="1" ht="15.75" customHeight="1" x14ac:dyDescent="0.25">
      <c r="B34" s="27"/>
      <c r="C34" s="217"/>
      <c r="D34" s="217"/>
      <c r="E34" s="217"/>
      <c r="F34" s="217"/>
      <c r="G34" s="217"/>
      <c r="H34" s="217"/>
      <c r="I34" s="218"/>
      <c r="J34" s="228" t="s">
        <v>374</v>
      </c>
      <c r="K34" s="229"/>
      <c r="L34" s="229"/>
      <c r="M34" s="229"/>
      <c r="N34" s="229"/>
      <c r="O34" s="229"/>
      <c r="P34" s="27"/>
    </row>
    <row r="35" spans="2:16" s="26" customFormat="1" ht="16.5" customHeight="1" x14ac:dyDescent="0.25">
      <c r="B35" s="27"/>
      <c r="C35" s="217"/>
      <c r="D35" s="217"/>
      <c r="E35" s="217"/>
      <c r="F35" s="217"/>
      <c r="G35" s="217"/>
      <c r="H35" s="217"/>
      <c r="I35" s="218"/>
      <c r="J35" s="343" t="s">
        <v>485</v>
      </c>
      <c r="K35" s="223"/>
      <c r="L35" s="223"/>
      <c r="M35" s="223"/>
      <c r="N35" s="223"/>
      <c r="O35" s="223"/>
      <c r="P35" s="27"/>
    </row>
    <row r="36" spans="2:16" s="26" customFormat="1" ht="16.5" customHeight="1" x14ac:dyDescent="0.25">
      <c r="B36" s="28"/>
      <c r="C36" s="31"/>
      <c r="D36" s="31"/>
      <c r="E36" s="31"/>
      <c r="F36" s="31"/>
      <c r="G36" s="31"/>
      <c r="H36" s="31"/>
      <c r="I36" s="31"/>
      <c r="J36" s="31"/>
      <c r="K36" s="31"/>
      <c r="L36" s="31"/>
      <c r="M36" s="31"/>
      <c r="N36" s="31"/>
      <c r="O36" s="31"/>
      <c r="P36" s="28"/>
    </row>
    <row r="37" spans="2:16" s="33" customFormat="1" ht="15" customHeight="1" x14ac:dyDescent="0.25">
      <c r="B37" s="32"/>
      <c r="C37" s="212" t="s">
        <v>375</v>
      </c>
      <c r="D37" s="213"/>
      <c r="E37" s="213"/>
      <c r="F37" s="213"/>
      <c r="G37" s="213"/>
      <c r="H37" s="213"/>
      <c r="I37" s="213"/>
      <c r="J37" s="213"/>
      <c r="K37" s="213"/>
      <c r="L37" s="213"/>
      <c r="M37" s="213"/>
      <c r="N37" s="213"/>
      <c r="O37" s="214"/>
      <c r="P37" s="32"/>
    </row>
    <row r="38" spans="2:16" s="33" customFormat="1" x14ac:dyDescent="0.25">
      <c r="B38" s="32"/>
      <c r="C38" s="158" t="s">
        <v>9</v>
      </c>
      <c r="D38" s="160" t="str">
        <f>IF(J20="MENSUAL","ENERO",IF(J20="TRIMESTRAL","MARZO",IF(J20="SEMESTRAL","JUNIO",IF(J20="ANUAL",2017,""))))</f>
        <v>JUNIO</v>
      </c>
      <c r="E38" s="160" t="str">
        <f>IF(J20="MENSUAL","FEBRERO",IF(J20="TRIMESTRAL","JUNIO",IF(J20="SEMESTRAL","DICIEMBRE","")))</f>
        <v>DICIEMBRE</v>
      </c>
      <c r="F38" s="160" t="str">
        <f>IF(J20="MENSUAL","MARZO",IF(J20="TRIMESTRAL","SEPTIEMBRE",""))</f>
        <v/>
      </c>
      <c r="G38" s="160" t="str">
        <f>IF(J20="MENSUAL","ABRIL",IF(J20="TRIMESTRAL","DICIEMBRE",""))</f>
        <v/>
      </c>
      <c r="H38" s="160" t="str">
        <f>IF(J20="MENSUAL","MAYO","")</f>
        <v/>
      </c>
      <c r="I38" s="160" t="str">
        <f>IF(J20="MENSUAL","JUNIO","")</f>
        <v/>
      </c>
      <c r="J38" s="160" t="str">
        <f>IF(J20="MENSUAL","JULIO","")</f>
        <v/>
      </c>
      <c r="K38" s="160" t="str">
        <f>IF(J20="MENSUAL","AGOSTO","")</f>
        <v/>
      </c>
      <c r="L38" s="160" t="str">
        <f>IF(J20="MENSUAL","SEPTIEMBRE","")</f>
        <v/>
      </c>
      <c r="M38" s="160" t="str">
        <f>IF(J20="MENSUAL","OCTUBRE","")</f>
        <v/>
      </c>
      <c r="N38" s="160" t="str">
        <f>IF(J20="MENSUAL","NOVIEMBRE","")</f>
        <v/>
      </c>
      <c r="O38" s="160" t="str">
        <f>IF(J20="MENSUAL","DICIEMBRE","")</f>
        <v/>
      </c>
      <c r="P38" s="32"/>
    </row>
    <row r="39" spans="2:16" s="33" customFormat="1" ht="36.75" customHeight="1" x14ac:dyDescent="0.25">
      <c r="B39" s="32"/>
      <c r="C39" s="84" t="str">
        <f>G18</f>
        <v>Número de entregables reportados en plan de acción</v>
      </c>
      <c r="D39" s="34">
        <v>131</v>
      </c>
      <c r="E39" s="85"/>
      <c r="F39" s="34"/>
      <c r="G39" s="34"/>
      <c r="H39" s="34"/>
      <c r="I39" s="34"/>
      <c r="J39" s="34"/>
      <c r="K39" s="34"/>
      <c r="L39" s="34"/>
      <c r="M39" s="34"/>
      <c r="N39" s="34"/>
      <c r="O39" s="34"/>
      <c r="P39" s="32"/>
    </row>
    <row r="40" spans="2:16" s="33" customFormat="1" ht="35.25" customHeight="1" x14ac:dyDescent="0.25">
      <c r="B40" s="32"/>
      <c r="C40" s="84" t="str">
        <f>G19</f>
        <v xml:space="preserve">Número total de entregables solicitados en plan de acción * 100 </v>
      </c>
      <c r="D40" s="34">
        <v>273</v>
      </c>
      <c r="E40" s="34"/>
      <c r="F40" s="34"/>
      <c r="G40" s="34"/>
      <c r="H40" s="34"/>
      <c r="I40" s="34"/>
      <c r="J40" s="34"/>
      <c r="K40" s="34"/>
      <c r="L40" s="34"/>
      <c r="M40" s="34"/>
      <c r="N40" s="34"/>
      <c r="O40" s="34"/>
      <c r="P40" s="35"/>
    </row>
    <row r="41" spans="2:16" s="33" customFormat="1" x14ac:dyDescent="0.25">
      <c r="B41" s="32"/>
      <c r="C41" s="36" t="s">
        <v>376</v>
      </c>
      <c r="D41" s="37">
        <f>IFERROR(IF($E$17=1,D39/D40,IF($E$17=2,D39,"")),"")</f>
        <v>0.47985347985347987</v>
      </c>
      <c r="E41" s="37" t="str">
        <f>IFERROR(IF($E$17=1,E39/E40,IF($E$17=2,E39,"")),"")</f>
        <v/>
      </c>
      <c r="F41" s="37" t="str">
        <f t="shared" ref="F41:O41" si="0">IFERROR(IF($E$17=1,F39/F40,IF($E$17=2,F39,"")),"")</f>
        <v/>
      </c>
      <c r="G41" s="37" t="str">
        <f t="shared" si="0"/>
        <v/>
      </c>
      <c r="H41" s="37" t="str">
        <f t="shared" si="0"/>
        <v/>
      </c>
      <c r="I41" s="37" t="str">
        <f t="shared" si="0"/>
        <v/>
      </c>
      <c r="J41" s="37" t="str">
        <f t="shared" si="0"/>
        <v/>
      </c>
      <c r="K41" s="37" t="str">
        <f t="shared" si="0"/>
        <v/>
      </c>
      <c r="L41" s="37" t="str">
        <f t="shared" si="0"/>
        <v/>
      </c>
      <c r="M41" s="37" t="str">
        <f t="shared" si="0"/>
        <v/>
      </c>
      <c r="N41" s="37" t="str">
        <f t="shared" si="0"/>
        <v/>
      </c>
      <c r="O41" s="37" t="str">
        <f t="shared" si="0"/>
        <v/>
      </c>
      <c r="P41" s="32"/>
    </row>
    <row r="42" spans="2:16" s="33" customFormat="1" x14ac:dyDescent="0.25">
      <c r="B42" s="32"/>
      <c r="C42" s="38" t="s">
        <v>377</v>
      </c>
      <c r="D42" s="5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0.4</v>
      </c>
      <c r="E42" s="58">
        <f>IF(AND(N20="ANUAL",J20="MENSUAL"),N17/12+D42,IF(AND(N20="ANUAL",J20="TRIMESTRAL"),N17/4+D42,IF(AND(N20="ANUAL",J20="SEMESTRAL"),N17/2+D42,IF(AND(N20="SEMESTRAL",J20="MENSUAL"),N17/6+D42,IF(AND(N20="SEMESTRAL",J20="TRIMESTRAL"),N17/2+D42,IF(AND(N20="SEMESTRAL",J20="SEMESTRAL"),N17,IF(AND(N20="TRIMESTRAL",J20="MENSUAL"),N17/3+D42,IF(AND(N20="TRIMESTRAL",J20="TRIMESTRAL"),N17,IF(AND(N20="MENSUAL",J20="MENSUAL"),N17,"")))))))))</f>
        <v>0.8</v>
      </c>
      <c r="F42" s="68" t="str">
        <f>IF(AND(N20="ANUAL",J20="MENSUAL"),N17/12+E42,IF(AND(N20="ANUAL",J20="TRIMESTRAL"),N17/4+E42,IF(AND(N20="SEMESTRAL",J20="MENSUAL"),N17/6+E42,IF(AND(N20="SEMESTRAL",J20="TRIMESTRAL"),N17/2,IF(AND(N20="TRIMESTRAL",J20="MENSUAL"),N17/3+E42,IF(AND(N20="TRIMESTRAL",J20="TRIMESTRAL"),N17,IF(AND(N20="MENSUAL",J20="MENSUAL"),N17,"")))))))</f>
        <v/>
      </c>
      <c r="G42" s="68" t="str">
        <f>IF(AND(N20="ANUAL",J20="MENSUAL"),N17/12+F42,IF(AND(N20="ANUAL",J20="TRIMESTRAL"),N17/4+F42,IF(AND(N20="SEMESTRAL",J20="MENSUAL"),N17/6+F42,IF(AND(N20="SEMESTRAL",J20="TRIMESTRAL"),N17/2+F42,IF(AND(N20="TRIMESTRAL",J20="MENSUAL"),N17/3,IF(AND(N20="TRIMESTRAL",J20="TRIMESTRAL"),N17,IF(AND(N20="MENSUAL",J20="MENSUAL"),N17,"")))))))</f>
        <v/>
      </c>
      <c r="H42" s="68" t="str">
        <f>IF(AND($N$20="ANUAL",$J$20="MENSUAL"),$N$17/12+G42,IF(AND(N20="SEMESTRAL",J20="MENSUAL"),N17/6+G42,IF(AND(N20="TRIMESTRAL",J20="MENSUAL"),N17/3+G42,IF(AND(N20="MENSUAL",J20="MENSUAL"),N17,""))))</f>
        <v/>
      </c>
      <c r="I42" s="68" t="str">
        <f>IF(AND($N$20="ANUAL",$J$20="MENSUAL"),$N$17/12+H42,IF(AND(N20="SEMESTRAL",J20="MENSUAL"),N17/6+H42,IF(AND(N20="TRIMESTRAL",J20="MENSUAL"),N17/3+H42,IF(AND(N20="MENSUAL",J20="MENSUAL"),N17,""))))</f>
        <v/>
      </c>
      <c r="J42" s="68" t="str">
        <f>IF(AND($N$20="ANUAL",$J$20="MENSUAL"),$N$17/12+I42,IF(AND(N20="SEMESTRAL",J20="MENSUAL"),N17/6,IF(AND(N20="TRIMESTRAL",J20="MENSUAL"),N17/3,IF(AND(N20="MENSUAL",J20="MENSUAL"),N17,""))))</f>
        <v/>
      </c>
      <c r="K42" s="68" t="str">
        <f>IF(AND($N$20="ANUAL",$J$20="MENSUAL"),$N$17/12+J42,IF(AND(N20="SEMESTRAL",J20="MENSUAL"),N17/6+J42,IF(AND(N20="TRIMESTRAL",J20="MENSUAL"),N17/3+J42,IF(AND(N20="MENSUAL",J20="MENSUAL"),N17,""))))</f>
        <v/>
      </c>
      <c r="L42" s="68" t="str">
        <f>IF(AND($N$20="ANUAL",$J$20="MENSUAL"),$N$17/12+K42,IF(AND(N20="SEMESTRAL",J20="MENSUAL"),N17/6+K42,IF(AND(N20="TRIMESTRAL",J20="MENSUAL"),N17/3+K42,IF(AND(N20="MENSUAL",J20="MENSUAL"),N17,""))))</f>
        <v/>
      </c>
      <c r="M42" s="68" t="str">
        <f>IF(AND($N$20="ANUAL",$J$20="MENSUAL"),$N$17/12+L42,IF(AND(N20="SEMESTRAL",J20="MENSUAL"),N17/6+L42,IF(AND(N20="TRIMESTRAL",J20="MENSUAL"),N17/3,IF(AND(N20="MENSUAL",J20="MENSUAL"),N17,""))))</f>
        <v/>
      </c>
      <c r="N42" s="68" t="str">
        <f>IF(AND($N$20="ANUAL",$J$20="MENSUAL"),$N$17/12+M42,IF(AND(N20="SEMESTRAL",J20="MENSUAL"),N17/6+M42,IF(AND(N20="TRIMESTRAL",J20="MENSUAL"),N17/3+M42,IF(AND(N20="MENSUAL",J20="MENSUAL"),N17,""))))</f>
        <v/>
      </c>
      <c r="O42" s="68" t="str">
        <f>IF(AND($N$20="ANUAL",$J$20="MENSUAL"),$N$17/12+N42,IF(AND(N20="SEMESTRAL",J20="MENSUAL"),N17/6+N42,IF(AND(N20="TRIMESTRAL",J20="MENSUAL"),N17/3+N42,IF(AND(N20="MENSUAL",J20="MENSUAL"),N17,""))))</f>
        <v/>
      </c>
      <c r="P42" s="32"/>
    </row>
    <row r="43" spans="2:16" s="33" customFormat="1" x14ac:dyDescent="0.25">
      <c r="B43" s="32"/>
      <c r="C43" s="3"/>
      <c r="D43" s="3"/>
      <c r="E43" s="3"/>
      <c r="F43" s="3"/>
      <c r="G43" s="3"/>
      <c r="H43" s="3"/>
      <c r="I43" s="3"/>
      <c r="J43" s="3"/>
      <c r="K43" s="3"/>
      <c r="L43" s="3"/>
      <c r="M43" s="3"/>
      <c r="N43" s="3"/>
      <c r="O43" s="3"/>
      <c r="P43" s="32"/>
    </row>
  </sheetData>
  <sheetProtection algorithmName="SHA-512" hashValue="QUd+y5i6cJShlqxJoYqcEjCPcBeqMCjPy9/yhFgTzpMRNz0P42N3hEFcvOcMqCzfjjxP97c+3tdhFHFJtq7zQQ==" saltValue="z+XBrkKbImcW/+23wVXo3g==" spinCount="100000" sheet="1" objects="1" scenarios="1"/>
  <mergeCells count="50">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Q17:R17"/>
    <mergeCell ref="C18:D19"/>
    <mergeCell ref="E18:F18"/>
    <mergeCell ref="G18:O18"/>
    <mergeCell ref="E19:F19"/>
    <mergeCell ref="G19:O19"/>
    <mergeCell ref="C17:D17"/>
    <mergeCell ref="E17:G17"/>
    <mergeCell ref="H17:I17"/>
    <mergeCell ref="J17:K17"/>
    <mergeCell ref="L17:M17"/>
    <mergeCell ref="N17:O17"/>
    <mergeCell ref="G20:I21"/>
    <mergeCell ref="J20:K21"/>
    <mergeCell ref="L20:M21"/>
    <mergeCell ref="C37:O37"/>
    <mergeCell ref="C23:O23"/>
    <mergeCell ref="C24:I35"/>
    <mergeCell ref="J24:O24"/>
    <mergeCell ref="J35:O35"/>
    <mergeCell ref="N20:O21"/>
    <mergeCell ref="C20:D21"/>
    <mergeCell ref="E20:F21"/>
    <mergeCell ref="P24:P25"/>
    <mergeCell ref="J25:O28"/>
    <mergeCell ref="J29:O29"/>
    <mergeCell ref="J30:O33"/>
    <mergeCell ref="J34:O34"/>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'C:\Users\KYLINARES\Desktop\[ESGr027 2019 K.xlsx]ITEM'!#REF!</xm:f>
          </x14:formula1>
          <xm:sqref>J20 N20</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DE394"/>
    <pageSetUpPr fitToPage="1"/>
  </sheetPr>
  <dimension ref="B1:P45"/>
  <sheetViews>
    <sheetView zoomScale="85" zoomScaleNormal="85"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442</v>
      </c>
      <c r="F12" s="246"/>
      <c r="G12" s="246"/>
      <c r="H12" s="246"/>
      <c r="I12" s="245" t="s">
        <v>350</v>
      </c>
      <c r="J12" s="245"/>
      <c r="K12" s="247" t="s">
        <v>497</v>
      </c>
      <c r="L12" s="247"/>
      <c r="M12" s="247"/>
      <c r="N12" s="247"/>
      <c r="O12" s="247"/>
      <c r="P12" s="27"/>
    </row>
    <row r="13" spans="2:16" s="26" customFormat="1" x14ac:dyDescent="0.25">
      <c r="B13" s="27"/>
      <c r="C13" s="234" t="s">
        <v>15</v>
      </c>
      <c r="D13" s="234"/>
      <c r="E13" s="248" t="s">
        <v>60</v>
      </c>
      <c r="F13" s="249"/>
      <c r="G13" s="249"/>
      <c r="H13" s="249"/>
      <c r="I13" s="249"/>
      <c r="J13" s="249"/>
      <c r="K13" s="249"/>
      <c r="L13" s="249"/>
      <c r="M13" s="249"/>
      <c r="N13" s="249"/>
      <c r="O13" s="249"/>
      <c r="P13" s="27"/>
    </row>
    <row r="14" spans="2:16" s="26" customFormat="1" x14ac:dyDescent="0.25">
      <c r="B14" s="27"/>
      <c r="C14" s="234" t="s">
        <v>352</v>
      </c>
      <c r="D14" s="234"/>
      <c r="E14" s="248" t="s">
        <v>494</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65</v>
      </c>
      <c r="K17" s="238"/>
      <c r="L17" s="234" t="s">
        <v>357</v>
      </c>
      <c r="M17" s="234"/>
      <c r="N17" s="235">
        <v>0.1</v>
      </c>
      <c r="O17" s="235"/>
      <c r="P17" s="221"/>
    </row>
    <row r="18" spans="2:16" s="26" customFormat="1" ht="15.75" customHeight="1" x14ac:dyDescent="0.25">
      <c r="B18" s="27"/>
      <c r="C18" s="234" t="s">
        <v>358</v>
      </c>
      <c r="D18" s="234"/>
      <c r="E18" s="234" t="s">
        <v>359</v>
      </c>
      <c r="F18" s="234"/>
      <c r="G18" s="242" t="s">
        <v>498</v>
      </c>
      <c r="H18" s="233"/>
      <c r="I18" s="233"/>
      <c r="J18" s="233"/>
      <c r="K18" s="233"/>
      <c r="L18" s="233"/>
      <c r="M18" s="233"/>
      <c r="N18" s="233"/>
      <c r="O18" s="233"/>
      <c r="P18" s="221"/>
    </row>
    <row r="19" spans="2:16" s="26" customFormat="1" ht="15.75" customHeight="1" x14ac:dyDescent="0.25">
      <c r="B19" s="27"/>
      <c r="C19" s="234"/>
      <c r="D19" s="234"/>
      <c r="E19" s="234" t="s">
        <v>361</v>
      </c>
      <c r="F19" s="234"/>
      <c r="G19" s="242" t="s">
        <v>499</v>
      </c>
      <c r="H19" s="233"/>
      <c r="I19" s="233"/>
      <c r="J19" s="233"/>
      <c r="K19" s="233"/>
      <c r="L19" s="233"/>
      <c r="M19" s="233"/>
      <c r="N19" s="233"/>
      <c r="O19" s="233"/>
      <c r="P19" s="28"/>
    </row>
    <row r="20" spans="2:16" s="26" customFormat="1" ht="15.75" customHeight="1" x14ac:dyDescent="0.25">
      <c r="B20" s="27"/>
      <c r="C20" s="234" t="s">
        <v>363</v>
      </c>
      <c r="D20" s="234"/>
      <c r="E20" s="236" t="s">
        <v>744</v>
      </c>
      <c r="F20" s="236"/>
      <c r="G20" s="234" t="s">
        <v>365</v>
      </c>
      <c r="H20" s="234"/>
      <c r="I20" s="234"/>
      <c r="J20" s="233" t="s">
        <v>366</v>
      </c>
      <c r="K20" s="233"/>
      <c r="L20" s="234" t="s">
        <v>367</v>
      </c>
      <c r="M20" s="234"/>
      <c r="N20" s="233" t="s">
        <v>366</v>
      </c>
      <c r="O20" s="233"/>
      <c r="P20" s="28"/>
    </row>
    <row r="21" spans="2:16" s="26" customFormat="1" ht="15.7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76"/>
      <c r="F22" s="176"/>
      <c r="G22" s="29"/>
      <c r="H22" s="29"/>
      <c r="I22" s="29"/>
      <c r="J22" s="176"/>
      <c r="K22" s="176"/>
      <c r="L22" s="29"/>
      <c r="M22" s="29"/>
      <c r="N22" s="176"/>
      <c r="O22" s="176"/>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7.25" customHeight="1" x14ac:dyDescent="0.25">
      <c r="B25" s="27"/>
      <c r="C25" s="217"/>
      <c r="D25" s="217"/>
      <c r="E25" s="217"/>
      <c r="F25" s="217"/>
      <c r="G25" s="217"/>
      <c r="H25" s="217"/>
      <c r="I25" s="218"/>
      <c r="J25" s="267" t="s">
        <v>741</v>
      </c>
      <c r="K25" s="223"/>
      <c r="L25" s="223"/>
      <c r="M25" s="223"/>
      <c r="N25" s="223"/>
      <c r="O25" s="223"/>
      <c r="P25" s="221"/>
    </row>
    <row r="26" spans="2:16" s="26" customFormat="1" ht="17.25" customHeight="1" x14ac:dyDescent="0.25">
      <c r="B26" s="27"/>
      <c r="C26" s="217"/>
      <c r="D26" s="217"/>
      <c r="E26" s="217"/>
      <c r="F26" s="217"/>
      <c r="G26" s="217"/>
      <c r="H26" s="217"/>
      <c r="I26" s="218"/>
      <c r="J26" s="224"/>
      <c r="K26" s="225"/>
      <c r="L26" s="225"/>
      <c r="M26" s="225"/>
      <c r="N26" s="225"/>
      <c r="O26" s="225"/>
      <c r="P26" s="27"/>
    </row>
    <row r="27" spans="2:16" s="26" customFormat="1" ht="17.25" customHeight="1" x14ac:dyDescent="0.25">
      <c r="B27" s="27"/>
      <c r="C27" s="217"/>
      <c r="D27" s="217"/>
      <c r="E27" s="217"/>
      <c r="F27" s="217"/>
      <c r="G27" s="217"/>
      <c r="H27" s="217"/>
      <c r="I27" s="218"/>
      <c r="J27" s="224"/>
      <c r="K27" s="225"/>
      <c r="L27" s="225"/>
      <c r="M27" s="225"/>
      <c r="N27" s="225"/>
      <c r="O27" s="225"/>
      <c r="P27" s="27"/>
    </row>
    <row r="28" spans="2:16" s="26" customFormat="1" ht="28.5" customHeight="1" x14ac:dyDescent="0.25">
      <c r="B28" s="27"/>
      <c r="C28" s="217"/>
      <c r="D28" s="217"/>
      <c r="E28" s="217"/>
      <c r="F28" s="217"/>
      <c r="G28" s="217"/>
      <c r="H28" s="217"/>
      <c r="I28" s="218"/>
      <c r="J28" s="226"/>
      <c r="K28" s="227"/>
      <c r="L28" s="227"/>
      <c r="M28" s="227"/>
      <c r="N28" s="227"/>
      <c r="O28" s="227"/>
      <c r="P28" s="27"/>
    </row>
    <row r="29" spans="2:16" s="26" customFormat="1" ht="15.75" customHeight="1" x14ac:dyDescent="0.25">
      <c r="B29" s="27"/>
      <c r="C29" s="217"/>
      <c r="D29" s="217"/>
      <c r="E29" s="217"/>
      <c r="F29" s="217"/>
      <c r="G29" s="217"/>
      <c r="H29" s="217"/>
      <c r="I29" s="218"/>
      <c r="J29" s="228" t="s">
        <v>372</v>
      </c>
      <c r="K29" s="229"/>
      <c r="L29" s="229"/>
      <c r="M29" s="229"/>
      <c r="N29" s="229"/>
      <c r="O29" s="229"/>
      <c r="P29" s="27"/>
    </row>
    <row r="30" spans="2:16" s="26" customFormat="1" ht="16.5" customHeight="1" x14ac:dyDescent="0.25">
      <c r="B30" s="27"/>
      <c r="C30" s="217"/>
      <c r="D30" s="217"/>
      <c r="E30" s="217"/>
      <c r="F30" s="217"/>
      <c r="G30" s="217"/>
      <c r="H30" s="217"/>
      <c r="I30" s="218"/>
      <c r="J30" s="267" t="s">
        <v>742</v>
      </c>
      <c r="K30" s="223"/>
      <c r="L30" s="223"/>
      <c r="M30" s="223"/>
      <c r="N30" s="223"/>
      <c r="O30" s="223"/>
      <c r="P30" s="27"/>
    </row>
    <row r="31" spans="2:16" s="26" customFormat="1" ht="16.5" customHeight="1" x14ac:dyDescent="0.25">
      <c r="B31" s="27"/>
      <c r="C31" s="217"/>
      <c r="D31" s="217"/>
      <c r="E31" s="217"/>
      <c r="F31" s="217"/>
      <c r="G31" s="217"/>
      <c r="H31" s="217"/>
      <c r="I31" s="218"/>
      <c r="J31" s="267"/>
      <c r="K31" s="223"/>
      <c r="L31" s="223"/>
      <c r="M31" s="223"/>
      <c r="N31" s="223"/>
      <c r="O31" s="223"/>
      <c r="P31" s="27"/>
    </row>
    <row r="32" spans="2:16" s="26" customFormat="1" ht="15.75" customHeight="1" x14ac:dyDescent="0.25">
      <c r="B32" s="27"/>
      <c r="C32" s="217"/>
      <c r="D32" s="217"/>
      <c r="E32" s="217"/>
      <c r="F32" s="217"/>
      <c r="G32" s="217"/>
      <c r="H32" s="217"/>
      <c r="I32" s="218"/>
      <c r="J32" s="224"/>
      <c r="K32" s="225"/>
      <c r="L32" s="225"/>
      <c r="M32" s="225"/>
      <c r="N32" s="225"/>
      <c r="O32" s="225"/>
      <c r="P32" s="27"/>
    </row>
    <row r="33" spans="2:16" s="26" customFormat="1" ht="24.75" customHeight="1" x14ac:dyDescent="0.25">
      <c r="B33" s="27"/>
      <c r="C33" s="217"/>
      <c r="D33" s="217"/>
      <c r="E33" s="217"/>
      <c r="F33" s="217"/>
      <c r="G33" s="217"/>
      <c r="H33" s="217"/>
      <c r="I33" s="218"/>
      <c r="J33" s="226"/>
      <c r="K33" s="227"/>
      <c r="L33" s="227"/>
      <c r="M33" s="227"/>
      <c r="N33" s="227"/>
      <c r="O33" s="227"/>
      <c r="P33" s="27"/>
    </row>
    <row r="34" spans="2:16" s="26" customFormat="1" ht="15.75" customHeight="1" x14ac:dyDescent="0.25">
      <c r="B34" s="27"/>
      <c r="C34" s="217"/>
      <c r="D34" s="217"/>
      <c r="E34" s="217"/>
      <c r="F34" s="217"/>
      <c r="G34" s="217"/>
      <c r="H34" s="217"/>
      <c r="I34" s="218"/>
      <c r="J34" s="228" t="s">
        <v>409</v>
      </c>
      <c r="K34" s="229"/>
      <c r="L34" s="229"/>
      <c r="M34" s="229"/>
      <c r="N34" s="229"/>
      <c r="O34" s="229"/>
      <c r="P34" s="27"/>
    </row>
    <row r="35" spans="2:16" s="26" customFormat="1" ht="16.5" customHeight="1" x14ac:dyDescent="0.25">
      <c r="B35" s="27"/>
      <c r="C35" s="217"/>
      <c r="D35" s="217"/>
      <c r="E35" s="217"/>
      <c r="F35" s="217"/>
      <c r="G35" s="217"/>
      <c r="H35" s="217"/>
      <c r="I35" s="218"/>
      <c r="J35" s="232" t="s">
        <v>494</v>
      </c>
      <c r="K35" s="223"/>
      <c r="L35" s="223"/>
      <c r="M35" s="223"/>
      <c r="N35" s="223"/>
      <c r="O35" s="223"/>
      <c r="P35" s="27"/>
    </row>
    <row r="36" spans="2:16" s="26" customFormat="1" ht="16.5" customHeight="1" x14ac:dyDescent="0.25">
      <c r="B36" s="28"/>
      <c r="C36" s="31"/>
      <c r="D36" s="31"/>
      <c r="E36" s="31"/>
      <c r="F36" s="31"/>
      <c r="G36" s="31"/>
      <c r="H36" s="31"/>
      <c r="I36" s="31"/>
      <c r="J36" s="31"/>
      <c r="K36" s="31"/>
      <c r="L36" s="31"/>
      <c r="M36" s="31"/>
      <c r="N36" s="31"/>
      <c r="O36" s="31"/>
      <c r="P36" s="28"/>
    </row>
    <row r="37" spans="2:16" s="33" customFormat="1" ht="15" customHeight="1" x14ac:dyDescent="0.25">
      <c r="B37" s="32"/>
      <c r="C37" s="212" t="s">
        <v>375</v>
      </c>
      <c r="D37" s="213"/>
      <c r="E37" s="213"/>
      <c r="F37" s="213"/>
      <c r="G37" s="213"/>
      <c r="H37" s="213"/>
      <c r="I37" s="213"/>
      <c r="J37" s="213"/>
      <c r="K37" s="213"/>
      <c r="L37" s="213"/>
      <c r="M37" s="213"/>
      <c r="N37" s="213"/>
      <c r="O37" s="214"/>
      <c r="P37" s="32"/>
    </row>
    <row r="38" spans="2:16" s="33" customFormat="1" x14ac:dyDescent="0.25">
      <c r="B38" s="32"/>
      <c r="C38" s="174" t="s">
        <v>9</v>
      </c>
      <c r="D38" s="173" t="str">
        <f>IF(J20="MENSUAL","ENERO",IF(J20="TRIMESTRAL","MARZO",IF(J20="SEMESTRAL","JUNIO",IF(J20="ANUAL",2017,""))))</f>
        <v>JUNIO</v>
      </c>
      <c r="E38" s="173" t="str">
        <f>IF(J20="MENSUAL","FEBRERO",IF(J20="TRIMESTRAL","JUNIO",IF(J20="SEMESTRAL","DICIEMBRE","")))</f>
        <v>DICIEMBRE</v>
      </c>
      <c r="F38" s="173" t="str">
        <f>IF(J20="MENSUAL","MARZO",IF(J20="TRIMESTRAL","SEPTIEMBRE",""))</f>
        <v/>
      </c>
      <c r="G38" s="173" t="str">
        <f>IF(J20="MENSUAL","ABRIL",IF(J20="TRIMESTRAL","DICIEMBRE",""))</f>
        <v/>
      </c>
      <c r="H38" s="173" t="str">
        <f>IF(J20="MENSUAL","MAYO","")</f>
        <v/>
      </c>
      <c r="I38" s="173" t="str">
        <f>IF(J20="MENSUAL","JUNIO","")</f>
        <v/>
      </c>
      <c r="J38" s="173" t="str">
        <f>IF(J20="MENSUAL","JULIO","")</f>
        <v/>
      </c>
      <c r="K38" s="173" t="str">
        <f>IF(J20="MENSUAL","AGOSTO","")</f>
        <v/>
      </c>
      <c r="L38" s="173" t="str">
        <f>IF(J20="MENSUAL","SEPTIEMBRE","")</f>
        <v/>
      </c>
      <c r="M38" s="173" t="str">
        <f>IF(J20="MENSUAL","OCTUBRE","")</f>
        <v/>
      </c>
      <c r="N38" s="173" t="str">
        <f>IF(J20="MENSUAL","NOVIEMBRE","")</f>
        <v/>
      </c>
      <c r="O38" s="173" t="str">
        <f>IF(J20="MENSUAL","DICIEMBRE","")</f>
        <v/>
      </c>
      <c r="P38" s="32"/>
    </row>
    <row r="39" spans="2:16" s="33" customFormat="1" ht="28.5" customHeight="1" x14ac:dyDescent="0.25">
      <c r="B39" s="32"/>
      <c r="C39" s="175" t="str">
        <f>G18</f>
        <v>1- (# de participantes en el semestre actual * 100)</v>
      </c>
      <c r="D39" s="34">
        <v>2004</v>
      </c>
      <c r="E39" s="34"/>
      <c r="F39" s="34"/>
      <c r="G39" s="34"/>
      <c r="H39" s="34"/>
      <c r="I39" s="34"/>
      <c r="J39" s="34"/>
      <c r="K39" s="34"/>
      <c r="L39" s="34"/>
      <c r="M39" s="34"/>
      <c r="N39" s="34"/>
      <c r="O39" s="34"/>
      <c r="P39" s="32"/>
    </row>
    <row r="40" spans="2:16" s="33" customFormat="1" ht="28.5" customHeight="1" x14ac:dyDescent="0.25">
      <c r="B40" s="32"/>
      <c r="C40" s="175" t="str">
        <f>G19</f>
        <v># de participantes en el semestre anterior</v>
      </c>
      <c r="D40" s="34">
        <v>1739</v>
      </c>
      <c r="E40" s="34"/>
      <c r="F40" s="34"/>
      <c r="G40" s="34"/>
      <c r="H40" s="34"/>
      <c r="I40" s="34"/>
      <c r="J40" s="34"/>
      <c r="K40" s="34"/>
      <c r="L40" s="34"/>
      <c r="M40" s="34"/>
      <c r="N40" s="34"/>
      <c r="O40" s="34"/>
      <c r="P40" s="35"/>
    </row>
    <row r="41" spans="2:16" s="33" customFormat="1" x14ac:dyDescent="0.25">
      <c r="B41" s="32"/>
      <c r="C41" s="36" t="s">
        <v>376</v>
      </c>
      <c r="D41" s="37">
        <f>IFERROR(IF($E$17=1,(D39/D40)-1,IF($E$17=2,D39,"")),"")</f>
        <v>0.15238642898217369</v>
      </c>
      <c r="E41" s="37" t="str">
        <f>IFERROR(IF($E$17=1,(E39/E40)-1,IF($E$17=2,E39,"")),"")</f>
        <v/>
      </c>
      <c r="F41" s="37" t="str">
        <f t="shared" ref="F41:O41" si="0">IFERROR(IF($E$17=1,F39/F40,IF($E$17=2,F39,"")),"")</f>
        <v/>
      </c>
      <c r="G41" s="37" t="str">
        <f t="shared" si="0"/>
        <v/>
      </c>
      <c r="H41" s="37" t="str">
        <f t="shared" si="0"/>
        <v/>
      </c>
      <c r="I41" s="37" t="str">
        <f t="shared" si="0"/>
        <v/>
      </c>
      <c r="J41" s="37" t="str">
        <f t="shared" si="0"/>
        <v/>
      </c>
      <c r="K41" s="37" t="str">
        <f t="shared" si="0"/>
        <v/>
      </c>
      <c r="L41" s="37" t="str">
        <f t="shared" si="0"/>
        <v/>
      </c>
      <c r="M41" s="37" t="str">
        <f t="shared" si="0"/>
        <v/>
      </c>
      <c r="N41" s="37" t="str">
        <f t="shared" si="0"/>
        <v/>
      </c>
      <c r="O41" s="37" t="str">
        <f t="shared" si="0"/>
        <v/>
      </c>
      <c r="P41" s="32"/>
    </row>
    <row r="42" spans="2:16" s="33" customFormat="1" x14ac:dyDescent="0.25">
      <c r="B42" s="32"/>
      <c r="C42" s="38" t="s">
        <v>377</v>
      </c>
      <c r="D42"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0.1</v>
      </c>
      <c r="E42" s="37">
        <f>IF(AND(N20="ANUAL",J20="MENSUAL"),N17/12+D42,IF(AND(N20="ANUAL",J20="TRIMESTRAL"),N17/4+D42,IF(AND(N20="ANUAL",J20="SEMESTRAL"),N17/2+D42,IF(AND(N20="SEMESTRAL",J20="MENSUAL"),N17/6+D42,IF(AND(N20="SEMESTRAL",J20="TRIMESTRAL"),N17/2+D42,IF(AND(N20="SEMESTRAL",J20="SEMESTRAL"),N17,IF(AND(N20="TRIMESTRAL",J20="MENSUAL"),N17/3+D42,IF(AND(N20="TRIMESTRAL",J20="TRIMESTRAL"),N17,IF(AND(N20="MENSUAL",J20="MENSUAL"),N17,"")))))))))</f>
        <v>0.1</v>
      </c>
      <c r="F42" s="37" t="str">
        <f>IF(AND(N20="ANUAL",J20="MENSUAL"),N17/12+E42,IF(AND(N20="ANUAL",J20="TRIMESTRAL"),N17/4+E42,IF(AND(N20="SEMESTRAL",J20="MENSUAL"),N17/6+E42,IF(AND(N20="SEMESTRAL",J20="TRIMESTRAL"),N17/2,IF(AND(N20="TRIMESTRAL",J20="MENSUAL"),N17/3+E42,IF(AND(N20="TRIMESTRAL",J20="TRIMESTRAL"),N17,IF(AND(N20="MENSUAL",J20="MENSUAL"),N17,"")))))))</f>
        <v/>
      </c>
      <c r="G42" s="37" t="str">
        <f>IF(AND(N20="ANUAL",J20="MENSUAL"),N17/12+F42,IF(AND(N20="ANUAL",J20="TRIMESTRAL"),N17/4+F42,IF(AND(N20="SEMESTRAL",J20="MENSUAL"),N17/6+F42,IF(AND(N20="SEMESTRAL",J20="TRIMESTRAL"),N17/2+F42,IF(AND(N20="TRIMESTRAL",J20="MENSUAL"),N17/3,IF(AND(N20="TRIMESTRAL",J20="TRIMESTRAL"),N17,IF(AND(N20="MENSUAL",J20="MENSUAL"),N17,"")))))))</f>
        <v/>
      </c>
      <c r="H42" s="37" t="str">
        <f>IF(AND($N$20="ANUAL",$J$20="MENSUAL"),$N$17/12+G42,IF(AND(N20="SEMESTRAL",J20="MENSUAL"),N17/6+G42,IF(AND(N20="TRIMESTRAL",J20="MENSUAL"),N17/3+G42,IF(AND(N20="MENSUAL",J20="MENSUAL"),N17,""))))</f>
        <v/>
      </c>
      <c r="I42" s="37" t="str">
        <f>IF(AND($N$20="ANUAL",$J$20="MENSUAL"),$N$17/12+H42,IF(AND(N20="SEMESTRAL",J20="MENSUAL"),N17/6+H42,IF(AND(N20="TRIMESTRAL",J20="MENSUAL"),N17/3+H42,IF(AND(N20="MENSUAL",J20="MENSUAL"),N17,""))))</f>
        <v/>
      </c>
      <c r="J42" s="37" t="str">
        <f>IF(AND($N$20="ANUAL",$J$20="MENSUAL"),$N$17/12+I42,IF(AND(N20="SEMESTRAL",J20="MENSUAL"),N17/6,IF(AND(N20="TRIMESTRAL",J20="MENSUAL"),N17/3,IF(AND(N20="MENSUAL",J20="MENSUAL"),N17,""))))</f>
        <v/>
      </c>
      <c r="K42" s="37" t="str">
        <f>IF(AND($N$20="ANUAL",$J$20="MENSUAL"),$N$17/12+J42,IF(AND(N20="SEMESTRAL",J20="MENSUAL"),N17/6+J42,IF(AND(N20="TRIMESTRAL",J20="MENSUAL"),N17/3+J42,IF(AND(N20="MENSUAL",J20="MENSUAL"),N17,""))))</f>
        <v/>
      </c>
      <c r="L42" s="37" t="str">
        <f>IF(AND($N$20="ANUAL",$J$20="MENSUAL"),$N$17/12+K42,IF(AND(N20="SEMESTRAL",J20="MENSUAL"),N17/6+K42,IF(AND(N20="TRIMESTRAL",J20="MENSUAL"),N17/3+K42,IF(AND(N20="MENSUAL",J20="MENSUAL"),N17,""))))</f>
        <v/>
      </c>
      <c r="M42" s="37" t="str">
        <f>IF(AND($N$20="ANUAL",$J$20="MENSUAL"),$N$17/12+L42,IF(AND(N20="SEMESTRAL",J20="MENSUAL"),N17/6+L42,IF(AND(N20="TRIMESTRAL",J20="MENSUAL"),N17/3,IF(AND(N20="MENSUAL",J20="MENSUAL"),N17,""))))</f>
        <v/>
      </c>
      <c r="N42" s="37" t="str">
        <f>IF(AND($N$20="ANUAL",$J$20="MENSUAL"),$N$17/12+M42,IF(AND(N20="SEMESTRAL",J20="MENSUAL"),N17/6+M42,IF(AND(N20="TRIMESTRAL",J20="MENSUAL"),N17/3+M42,IF(AND(N20="MENSUAL",J20="MENSUAL"),N17,""))))</f>
        <v/>
      </c>
      <c r="O42" s="37" t="str">
        <f>IF(AND($N$20="ANUAL",$J$20="MENSUAL"),$N$17/12+N42,IF(AND(N20="SEMESTRAL",J20="MENSUAL"),N17/6+N42,IF(AND(N20="TRIMESTRAL",J20="MENSUAL"),N17/3+N42,IF(AND(N20="MENSUAL",J20="MENSUAL"),N17,""))))</f>
        <v/>
      </c>
      <c r="P42" s="32"/>
    </row>
    <row r="43" spans="2:16" s="33" customFormat="1" x14ac:dyDescent="0.25">
      <c r="B43" s="32"/>
      <c r="C43" s="3"/>
      <c r="D43" s="3"/>
      <c r="E43" s="3"/>
      <c r="F43" s="3"/>
      <c r="G43" s="3"/>
      <c r="H43" s="3"/>
      <c r="I43" s="3"/>
      <c r="J43" s="3"/>
      <c r="K43" s="3"/>
      <c r="L43" s="3"/>
      <c r="M43" s="3"/>
      <c r="N43" s="3"/>
      <c r="O43" s="3"/>
      <c r="P43" s="32"/>
    </row>
    <row r="45" spans="2:16" x14ac:dyDescent="0.2">
      <c r="D45" s="40"/>
    </row>
  </sheetData>
  <sheetProtection algorithmName="SHA-512" hashValue="b/Zhl3710yaRHA7h3duXuir7R5svTF9Y3VJ0hgofymng18/UiHXyG75WG4daiDIj9NKDmEWZNNwQR2YFG8rETw==" saltValue="c4oaMar0rvuHytkJz63tXg=="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7:O37"/>
    <mergeCell ref="C23:O23"/>
    <mergeCell ref="C24:I35"/>
    <mergeCell ref="J24:O24"/>
    <mergeCell ref="J35:O35"/>
    <mergeCell ref="N20:O21"/>
    <mergeCell ref="C20:D21"/>
    <mergeCell ref="E20:F21"/>
    <mergeCell ref="G20:I21"/>
    <mergeCell ref="P24:P25"/>
    <mergeCell ref="J25:O28"/>
    <mergeCell ref="J29:O29"/>
    <mergeCell ref="J30:O33"/>
    <mergeCell ref="J34:O34"/>
  </mergeCells>
  <hyperlinks>
    <hyperlink ref="B2:C4" location="'MATRIZ DE INDICADORES'!A1" display="    REGRESAR"/>
  </hyperlinks>
  <pageMargins left="0.7" right="0.7" top="0.75" bottom="0.75" header="0.3" footer="0.3"/>
  <pageSetup paperSize="5" scale="7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4</xdr:col>
                    <xdr:colOff>209550</xdr:colOff>
                    <xdr:row>15</xdr:row>
                    <xdr:rowOff>161925</xdr:rowOff>
                  </from>
                  <to>
                    <xdr:col>6</xdr:col>
                    <xdr:colOff>733425</xdr:colOff>
                    <xdr:row>16</xdr:row>
                    <xdr:rowOff>276225</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4</xdr:col>
                    <xdr:colOff>209550</xdr:colOff>
                    <xdr:row>16</xdr:row>
                    <xdr:rowOff>209550</xdr:rowOff>
                  </from>
                  <to>
                    <xdr:col>5</xdr:col>
                    <xdr:colOff>514350</xdr:colOff>
                    <xdr:row>16</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'Y:\VIGENCIA  2019\2019   DOCUMENTACIÓN IMPORTANTE\2019   INDICADORES\[ESGr027_V6 (2).xlsm]ITEM'!#REF!</xm:f>
          </x14:formula1>
          <xm:sqref>J20:K21 N20:O21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5"/>
  <sheetViews>
    <sheetView topLeftCell="A22" zoomScale="85" zoomScaleNormal="85"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442</v>
      </c>
      <c r="F12" s="246"/>
      <c r="G12" s="246"/>
      <c r="H12" s="246"/>
      <c r="I12" s="245" t="s">
        <v>350</v>
      </c>
      <c r="J12" s="245"/>
      <c r="K12" s="247" t="s">
        <v>63</v>
      </c>
      <c r="L12" s="247"/>
      <c r="M12" s="247"/>
      <c r="N12" s="247"/>
      <c r="O12" s="247"/>
      <c r="P12" s="27"/>
    </row>
    <row r="13" spans="2:16" s="26" customFormat="1" x14ac:dyDescent="0.25">
      <c r="B13" s="27"/>
      <c r="C13" s="234" t="s">
        <v>15</v>
      </c>
      <c r="D13" s="234"/>
      <c r="E13" s="248" t="s">
        <v>60</v>
      </c>
      <c r="F13" s="249"/>
      <c r="G13" s="249"/>
      <c r="H13" s="249"/>
      <c r="I13" s="249"/>
      <c r="J13" s="249"/>
      <c r="K13" s="249"/>
      <c r="L13" s="249"/>
      <c r="M13" s="249"/>
      <c r="N13" s="249"/>
      <c r="O13" s="249"/>
      <c r="P13" s="27"/>
    </row>
    <row r="14" spans="2:16" s="26" customFormat="1" x14ac:dyDescent="0.25">
      <c r="B14" s="27"/>
      <c r="C14" s="234" t="s">
        <v>352</v>
      </c>
      <c r="D14" s="234"/>
      <c r="E14" s="248" t="s">
        <v>494</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65</v>
      </c>
      <c r="K17" s="238"/>
      <c r="L17" s="234" t="s">
        <v>357</v>
      </c>
      <c r="M17" s="234"/>
      <c r="N17" s="235">
        <v>0.5</v>
      </c>
      <c r="O17" s="235"/>
      <c r="P17" s="221"/>
    </row>
    <row r="18" spans="2:16" s="26" customFormat="1" ht="15.75" customHeight="1" x14ac:dyDescent="0.25">
      <c r="B18" s="27"/>
      <c r="C18" s="234" t="s">
        <v>358</v>
      </c>
      <c r="D18" s="234"/>
      <c r="E18" s="234" t="s">
        <v>359</v>
      </c>
      <c r="F18" s="234"/>
      <c r="G18" s="242" t="s">
        <v>495</v>
      </c>
      <c r="H18" s="233"/>
      <c r="I18" s="233"/>
      <c r="J18" s="233"/>
      <c r="K18" s="233"/>
      <c r="L18" s="233"/>
      <c r="M18" s="233"/>
      <c r="N18" s="233"/>
      <c r="O18" s="233"/>
      <c r="P18" s="221"/>
    </row>
    <row r="19" spans="2:16" s="26" customFormat="1" ht="15.75" customHeight="1" x14ac:dyDescent="0.25">
      <c r="B19" s="27"/>
      <c r="C19" s="234"/>
      <c r="D19" s="234"/>
      <c r="E19" s="234" t="s">
        <v>361</v>
      </c>
      <c r="F19" s="234"/>
      <c r="G19" s="242" t="s">
        <v>496</v>
      </c>
      <c r="H19" s="233"/>
      <c r="I19" s="233"/>
      <c r="J19" s="233"/>
      <c r="K19" s="233"/>
      <c r="L19" s="233"/>
      <c r="M19" s="233"/>
      <c r="N19" s="233"/>
      <c r="O19" s="233"/>
      <c r="P19" s="28"/>
    </row>
    <row r="20" spans="2:16" s="26" customFormat="1" ht="15.75" customHeight="1" x14ac:dyDescent="0.25">
      <c r="B20" s="27"/>
      <c r="C20" s="234" t="s">
        <v>363</v>
      </c>
      <c r="D20" s="234"/>
      <c r="E20" s="236"/>
      <c r="F20" s="236"/>
      <c r="G20" s="234" t="s">
        <v>365</v>
      </c>
      <c r="H20" s="234"/>
      <c r="I20" s="234"/>
      <c r="J20" s="233" t="s">
        <v>366</v>
      </c>
      <c r="K20" s="233"/>
      <c r="L20" s="234" t="s">
        <v>367</v>
      </c>
      <c r="M20" s="234"/>
      <c r="N20" s="233" t="s">
        <v>366</v>
      </c>
      <c r="O20" s="233"/>
      <c r="P20" s="28"/>
    </row>
    <row r="21" spans="2:16" s="26" customFormat="1" ht="15.7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7.25" customHeight="1" x14ac:dyDescent="0.25">
      <c r="B25" s="27"/>
      <c r="C25" s="217"/>
      <c r="D25" s="217"/>
      <c r="E25" s="217"/>
      <c r="F25" s="217"/>
      <c r="G25" s="217"/>
      <c r="H25" s="217"/>
      <c r="I25" s="218"/>
      <c r="J25" s="270" t="s">
        <v>739</v>
      </c>
      <c r="K25" s="271"/>
      <c r="L25" s="271"/>
      <c r="M25" s="271"/>
      <c r="N25" s="271"/>
      <c r="O25" s="271"/>
      <c r="P25" s="221"/>
    </row>
    <row r="26" spans="2:16" s="26" customFormat="1" ht="17.25" customHeight="1" x14ac:dyDescent="0.25">
      <c r="B26" s="27"/>
      <c r="C26" s="217"/>
      <c r="D26" s="217"/>
      <c r="E26" s="217"/>
      <c r="F26" s="217"/>
      <c r="G26" s="217"/>
      <c r="H26" s="217"/>
      <c r="I26" s="218"/>
      <c r="J26" s="272"/>
      <c r="K26" s="273"/>
      <c r="L26" s="273"/>
      <c r="M26" s="273"/>
      <c r="N26" s="273"/>
      <c r="O26" s="273"/>
      <c r="P26" s="27"/>
    </row>
    <row r="27" spans="2:16" s="26" customFormat="1" ht="17.25" customHeight="1" x14ac:dyDescent="0.25">
      <c r="B27" s="27"/>
      <c r="C27" s="217"/>
      <c r="D27" s="217"/>
      <c r="E27" s="217"/>
      <c r="F27" s="217"/>
      <c r="G27" s="217"/>
      <c r="H27" s="217"/>
      <c r="I27" s="218"/>
      <c r="J27" s="272"/>
      <c r="K27" s="273"/>
      <c r="L27" s="273"/>
      <c r="M27" s="273"/>
      <c r="N27" s="273"/>
      <c r="O27" s="273"/>
      <c r="P27" s="27"/>
    </row>
    <row r="28" spans="2:16" s="26" customFormat="1" ht="28.5" customHeight="1" x14ac:dyDescent="0.25">
      <c r="B28" s="27"/>
      <c r="C28" s="217"/>
      <c r="D28" s="217"/>
      <c r="E28" s="217"/>
      <c r="F28" s="217"/>
      <c r="G28" s="217"/>
      <c r="H28" s="217"/>
      <c r="I28" s="218"/>
      <c r="J28" s="274"/>
      <c r="K28" s="275"/>
      <c r="L28" s="275"/>
      <c r="M28" s="275"/>
      <c r="N28" s="275"/>
      <c r="O28" s="275"/>
      <c r="P28" s="27"/>
    </row>
    <row r="29" spans="2:16" s="26" customFormat="1" ht="15.75" customHeight="1" x14ac:dyDescent="0.25">
      <c r="B29" s="27"/>
      <c r="C29" s="217"/>
      <c r="D29" s="217"/>
      <c r="E29" s="217"/>
      <c r="F29" s="217"/>
      <c r="G29" s="217"/>
      <c r="H29" s="217"/>
      <c r="I29" s="218"/>
      <c r="J29" s="228" t="s">
        <v>372</v>
      </c>
      <c r="K29" s="229"/>
      <c r="L29" s="229"/>
      <c r="M29" s="229"/>
      <c r="N29" s="229"/>
      <c r="O29" s="229"/>
      <c r="P29" s="27"/>
    </row>
    <row r="30" spans="2:16" s="26" customFormat="1" ht="16.5" customHeight="1" x14ac:dyDescent="0.25">
      <c r="B30" s="27"/>
      <c r="C30" s="217"/>
      <c r="D30" s="217"/>
      <c r="E30" s="217"/>
      <c r="F30" s="217"/>
      <c r="G30" s="217"/>
      <c r="H30" s="217"/>
      <c r="I30" s="218"/>
      <c r="J30" s="270" t="s">
        <v>740</v>
      </c>
      <c r="K30" s="271"/>
      <c r="L30" s="271"/>
      <c r="M30" s="271"/>
      <c r="N30" s="271"/>
      <c r="O30" s="271"/>
      <c r="P30" s="27"/>
    </row>
    <row r="31" spans="2:16" s="26" customFormat="1" ht="16.5" customHeight="1" x14ac:dyDescent="0.25">
      <c r="B31" s="27"/>
      <c r="C31" s="217"/>
      <c r="D31" s="217"/>
      <c r="E31" s="217"/>
      <c r="F31" s="217"/>
      <c r="G31" s="217"/>
      <c r="H31" s="217"/>
      <c r="I31" s="218"/>
      <c r="J31" s="270"/>
      <c r="K31" s="271"/>
      <c r="L31" s="271"/>
      <c r="M31" s="271"/>
      <c r="N31" s="271"/>
      <c r="O31" s="271"/>
      <c r="P31" s="27"/>
    </row>
    <row r="32" spans="2:16" s="26" customFormat="1" ht="15.75" customHeight="1" x14ac:dyDescent="0.25">
      <c r="B32" s="27"/>
      <c r="C32" s="217"/>
      <c r="D32" s="217"/>
      <c r="E32" s="217"/>
      <c r="F32" s="217"/>
      <c r="G32" s="217"/>
      <c r="H32" s="217"/>
      <c r="I32" s="218"/>
      <c r="J32" s="272"/>
      <c r="K32" s="273"/>
      <c r="L32" s="273"/>
      <c r="M32" s="273"/>
      <c r="N32" s="273"/>
      <c r="O32" s="273"/>
      <c r="P32" s="27"/>
    </row>
    <row r="33" spans="2:16" s="26" customFormat="1" ht="16.5" customHeight="1" x14ac:dyDescent="0.25">
      <c r="B33" s="27"/>
      <c r="C33" s="217"/>
      <c r="D33" s="217"/>
      <c r="E33" s="217"/>
      <c r="F33" s="217"/>
      <c r="G33" s="217"/>
      <c r="H33" s="217"/>
      <c r="I33" s="218"/>
      <c r="J33" s="274"/>
      <c r="K33" s="275"/>
      <c r="L33" s="275"/>
      <c r="M33" s="275"/>
      <c r="N33" s="275"/>
      <c r="O33" s="275"/>
      <c r="P33" s="27"/>
    </row>
    <row r="34" spans="2:16" s="26" customFormat="1" ht="15.75" customHeight="1" x14ac:dyDescent="0.25">
      <c r="B34" s="27"/>
      <c r="C34" s="217"/>
      <c r="D34" s="217"/>
      <c r="E34" s="217"/>
      <c r="F34" s="217"/>
      <c r="G34" s="217"/>
      <c r="H34" s="217"/>
      <c r="I34" s="218"/>
      <c r="J34" s="228" t="s">
        <v>409</v>
      </c>
      <c r="K34" s="229"/>
      <c r="L34" s="229"/>
      <c r="M34" s="229"/>
      <c r="N34" s="229"/>
      <c r="O34" s="229"/>
      <c r="P34" s="27"/>
    </row>
    <row r="35" spans="2:16" s="26" customFormat="1" ht="16.5" customHeight="1" x14ac:dyDescent="0.25">
      <c r="B35" s="27"/>
      <c r="C35" s="217"/>
      <c r="D35" s="217"/>
      <c r="E35" s="217"/>
      <c r="F35" s="217"/>
      <c r="G35" s="217"/>
      <c r="H35" s="217"/>
      <c r="I35" s="218"/>
      <c r="J35" s="232" t="s">
        <v>494</v>
      </c>
      <c r="K35" s="223"/>
      <c r="L35" s="223"/>
      <c r="M35" s="223"/>
      <c r="N35" s="223"/>
      <c r="O35" s="223"/>
      <c r="P35" s="27"/>
    </row>
    <row r="36" spans="2:16" s="26" customFormat="1" ht="16.5" customHeight="1" x14ac:dyDescent="0.25">
      <c r="B36" s="28"/>
      <c r="C36" s="31"/>
      <c r="D36" s="31"/>
      <c r="E36" s="31"/>
      <c r="F36" s="31"/>
      <c r="G36" s="31"/>
      <c r="H36" s="31"/>
      <c r="I36" s="31"/>
      <c r="J36" s="31"/>
      <c r="K36" s="31"/>
      <c r="L36" s="31"/>
      <c r="M36" s="31"/>
      <c r="N36" s="31"/>
      <c r="O36" s="31"/>
      <c r="P36" s="28"/>
    </row>
    <row r="37" spans="2:16" s="33" customFormat="1" ht="15" customHeight="1" x14ac:dyDescent="0.25">
      <c r="B37" s="32"/>
      <c r="C37" s="212" t="s">
        <v>375</v>
      </c>
      <c r="D37" s="213"/>
      <c r="E37" s="213"/>
      <c r="F37" s="213"/>
      <c r="G37" s="213"/>
      <c r="H37" s="213"/>
      <c r="I37" s="213"/>
      <c r="J37" s="213"/>
      <c r="K37" s="213"/>
      <c r="L37" s="213"/>
      <c r="M37" s="213"/>
      <c r="N37" s="213"/>
      <c r="O37" s="214"/>
      <c r="P37" s="32"/>
    </row>
    <row r="38" spans="2:16" s="33" customFormat="1" x14ac:dyDescent="0.25">
      <c r="B38" s="32"/>
      <c r="C38" s="158" t="s">
        <v>9</v>
      </c>
      <c r="D38" s="160" t="str">
        <f>IF(J20="MENSUAL","ENERO",IF(J20="TRIMESTRAL","MARZO",IF(J20="SEMESTRAL","JUNIO",IF(J20="ANUAL",2017,""))))</f>
        <v>JUNIO</v>
      </c>
      <c r="E38" s="160" t="str">
        <f>IF(J20="MENSUAL","FEBRERO",IF(J20="TRIMESTRAL","JUNIO",IF(J20="SEMESTRAL","DICIEMBRE","")))</f>
        <v>DICIEMBRE</v>
      </c>
      <c r="F38" s="160" t="str">
        <f>IF(J20="MENSUAL","MARZO",IF(J20="TRIMESTRAL","SEPTIEMBRE",""))</f>
        <v/>
      </c>
      <c r="G38" s="160" t="str">
        <f>IF(J20="MENSUAL","ABRIL",IF(J20="TRIMESTRAL","DICIEMBRE",""))</f>
        <v/>
      </c>
      <c r="H38" s="160" t="str">
        <f>IF(J20="MENSUAL","MAYO","")</f>
        <v/>
      </c>
      <c r="I38" s="160" t="str">
        <f>IF(J20="MENSUAL","JUNIO","")</f>
        <v/>
      </c>
      <c r="J38" s="160" t="str">
        <f>IF(J20="MENSUAL","JULIO","")</f>
        <v/>
      </c>
      <c r="K38" s="160" t="str">
        <f>IF(J20="MENSUAL","AGOSTO","")</f>
        <v/>
      </c>
      <c r="L38" s="160" t="str">
        <f>IF(J20="MENSUAL","SEPTIEMBRE","")</f>
        <v/>
      </c>
      <c r="M38" s="160" t="str">
        <f>IF(J20="MENSUAL","OCTUBRE","")</f>
        <v/>
      </c>
      <c r="N38" s="160" t="str">
        <f>IF(J20="MENSUAL","NOVIEMBRE","")</f>
        <v/>
      </c>
      <c r="O38" s="160" t="str">
        <f>IF(J20="MENSUAL","DICIEMBRE","")</f>
        <v/>
      </c>
      <c r="P38" s="32"/>
    </row>
    <row r="39" spans="2:16" s="33" customFormat="1" ht="45" x14ac:dyDescent="0.25">
      <c r="B39" s="32"/>
      <c r="C39" s="157" t="str">
        <f>G18</f>
        <v># de personas que mejoraron su calidad de vida * 100</v>
      </c>
      <c r="D39" s="34">
        <v>0</v>
      </c>
      <c r="E39" s="34"/>
      <c r="F39" s="34"/>
      <c r="G39" s="34"/>
      <c r="H39" s="34"/>
      <c r="I39" s="34"/>
      <c r="J39" s="34"/>
      <c r="K39" s="34"/>
      <c r="L39" s="34"/>
      <c r="M39" s="34"/>
      <c r="N39" s="34"/>
      <c r="O39" s="34"/>
      <c r="P39" s="32"/>
    </row>
    <row r="40" spans="2:16" s="33" customFormat="1" ht="30" x14ac:dyDescent="0.25">
      <c r="B40" s="32"/>
      <c r="C40" s="157" t="str">
        <f>G19</f>
        <v># total de personas encuestadas</v>
      </c>
      <c r="D40" s="34">
        <v>0</v>
      </c>
      <c r="E40" s="34"/>
      <c r="F40" s="34"/>
      <c r="G40" s="34"/>
      <c r="H40" s="34"/>
      <c r="I40" s="34"/>
      <c r="J40" s="34"/>
      <c r="K40" s="34"/>
      <c r="L40" s="34"/>
      <c r="M40" s="34"/>
      <c r="N40" s="34"/>
      <c r="O40" s="34"/>
      <c r="P40" s="35"/>
    </row>
    <row r="41" spans="2:16" s="33" customFormat="1" x14ac:dyDescent="0.25">
      <c r="B41" s="32"/>
      <c r="C41" s="36" t="s">
        <v>376</v>
      </c>
      <c r="D41" s="37" t="str">
        <f t="shared" ref="D41:O41" si="0">IFERROR(IF($E$17=1,D39/D40,IF($E$17=2,D39,"")),"")</f>
        <v/>
      </c>
      <c r="E41" s="37" t="str">
        <f t="shared" si="0"/>
        <v/>
      </c>
      <c r="F41" s="37" t="str">
        <f t="shared" si="0"/>
        <v/>
      </c>
      <c r="G41" s="37" t="str">
        <f t="shared" si="0"/>
        <v/>
      </c>
      <c r="H41" s="37" t="str">
        <f t="shared" si="0"/>
        <v/>
      </c>
      <c r="I41" s="37" t="str">
        <f t="shared" si="0"/>
        <v/>
      </c>
      <c r="J41" s="37" t="str">
        <f t="shared" si="0"/>
        <v/>
      </c>
      <c r="K41" s="37" t="str">
        <f t="shared" si="0"/>
        <v/>
      </c>
      <c r="L41" s="37" t="str">
        <f t="shared" si="0"/>
        <v/>
      </c>
      <c r="M41" s="37" t="str">
        <f t="shared" si="0"/>
        <v/>
      </c>
      <c r="N41" s="37" t="str">
        <f t="shared" si="0"/>
        <v/>
      </c>
      <c r="O41" s="37" t="str">
        <f t="shared" si="0"/>
        <v/>
      </c>
      <c r="P41" s="32"/>
    </row>
    <row r="42" spans="2:16" s="33" customFormat="1" x14ac:dyDescent="0.25">
      <c r="B42" s="32"/>
      <c r="C42" s="38" t="s">
        <v>377</v>
      </c>
      <c r="D42"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0.5</v>
      </c>
      <c r="E42" s="37">
        <f>IF(AND(N20="ANUAL",J20="MENSUAL"),N17/12+D42,IF(AND(N20="ANUAL",J20="TRIMESTRAL"),N17/4+D42,IF(AND(N20="ANUAL",J20="SEMESTRAL"),N17/2+D42,IF(AND(N20="SEMESTRAL",J20="MENSUAL"),N17/6+D42,IF(AND(N20="SEMESTRAL",J20="TRIMESTRAL"),N17/2+D42,IF(AND(N20="SEMESTRAL",J20="SEMESTRAL"),N17,IF(AND(N20="TRIMESTRAL",J20="MENSUAL"),N17/3+D42,IF(AND(N20="TRIMESTRAL",J20="TRIMESTRAL"),N17,IF(AND(N20="MENSUAL",J20="MENSUAL"),N17,"")))))))))</f>
        <v>0.5</v>
      </c>
      <c r="F42" s="37" t="str">
        <f>IF(AND(N20="ANUAL",J20="MENSUAL"),N17/12+E42,IF(AND(N20="ANUAL",J20="TRIMESTRAL"),N17/4+E42,IF(AND(N20="SEMESTRAL",J20="MENSUAL"),N17/6+E42,IF(AND(N20="SEMESTRAL",J20="TRIMESTRAL"),N17/2,IF(AND(N20="TRIMESTRAL",J20="MENSUAL"),N17/3+E42,IF(AND(N20="TRIMESTRAL",J20="TRIMESTRAL"),N17,IF(AND(N20="MENSUAL",J20="MENSUAL"),N17,"")))))))</f>
        <v/>
      </c>
      <c r="G42" s="37" t="str">
        <f>IF(AND(N20="ANUAL",J20="MENSUAL"),N17/12+F42,IF(AND(N20="ANUAL",J20="TRIMESTRAL"),N17/4+F42,IF(AND(N20="SEMESTRAL",J20="MENSUAL"),N17/6+F42,IF(AND(N20="SEMESTRAL",J20="TRIMESTRAL"),N17/2+F42,IF(AND(N20="TRIMESTRAL",J20="MENSUAL"),N17/3,IF(AND(N20="TRIMESTRAL",J20="TRIMESTRAL"),N17,IF(AND(N20="MENSUAL",J20="MENSUAL"),N17,"")))))))</f>
        <v/>
      </c>
      <c r="H42" s="37" t="str">
        <f>IF(AND($N$20="ANUAL",$J$20="MENSUAL"),$N$17/12+G42,IF(AND(N20="SEMESTRAL",J20="MENSUAL"),N17/6+G42,IF(AND(N20="TRIMESTRAL",J20="MENSUAL"),N17/3+G42,IF(AND(N20="MENSUAL",J20="MENSUAL"),N17,""))))</f>
        <v/>
      </c>
      <c r="I42" s="37" t="str">
        <f>IF(AND($N$20="ANUAL",$J$20="MENSUAL"),$N$17/12+H42,IF(AND(N20="SEMESTRAL",J20="MENSUAL"),N17/6+H42,IF(AND(N20="TRIMESTRAL",J20="MENSUAL"),N17/3+H42,IF(AND(N20="MENSUAL",J20="MENSUAL"),N17,""))))</f>
        <v/>
      </c>
      <c r="J42" s="37" t="str">
        <f>IF(AND($N$20="ANUAL",$J$20="MENSUAL"),$N$17/12+I42,IF(AND(N20="SEMESTRAL",J20="MENSUAL"),N17/6,IF(AND(N20="TRIMESTRAL",J20="MENSUAL"),N17/3,IF(AND(N20="MENSUAL",J20="MENSUAL"),N17,""))))</f>
        <v/>
      </c>
      <c r="K42" s="37" t="str">
        <f>IF(AND($N$20="ANUAL",$J$20="MENSUAL"),$N$17/12+J42,IF(AND(N20="SEMESTRAL",J20="MENSUAL"),N17/6+J42,IF(AND(N20="TRIMESTRAL",J20="MENSUAL"),N17/3+J42,IF(AND(N20="MENSUAL",J20="MENSUAL"),N17,""))))</f>
        <v/>
      </c>
      <c r="L42" s="37" t="str">
        <f>IF(AND($N$20="ANUAL",$J$20="MENSUAL"),$N$17/12+K42,IF(AND(N20="SEMESTRAL",J20="MENSUAL"),N17/6+K42,IF(AND(N20="TRIMESTRAL",J20="MENSUAL"),N17/3+K42,IF(AND(N20="MENSUAL",J20="MENSUAL"),N17,""))))</f>
        <v/>
      </c>
      <c r="M42" s="37" t="str">
        <f>IF(AND($N$20="ANUAL",$J$20="MENSUAL"),$N$17/12+L42,IF(AND(N20="SEMESTRAL",J20="MENSUAL"),N17/6+L42,IF(AND(N20="TRIMESTRAL",J20="MENSUAL"),N17/3,IF(AND(N20="MENSUAL",J20="MENSUAL"),N17,""))))</f>
        <v/>
      </c>
      <c r="N42" s="37" t="str">
        <f>IF(AND($N$20="ANUAL",$J$20="MENSUAL"),$N$17/12+M42,IF(AND(N20="SEMESTRAL",J20="MENSUAL"),N17/6+M42,IF(AND(N20="TRIMESTRAL",J20="MENSUAL"),N17/3+M42,IF(AND(N20="MENSUAL",J20="MENSUAL"),N17,""))))</f>
        <v/>
      </c>
      <c r="O42" s="37" t="str">
        <f>IF(AND($N$20="ANUAL",$J$20="MENSUAL"),$N$17/12+N42,IF(AND(N20="SEMESTRAL",J20="MENSUAL"),N17/6+N42,IF(AND(N20="TRIMESTRAL",J20="MENSUAL"),N17/3+N42,IF(AND(N20="MENSUAL",J20="MENSUAL"),N17,""))))</f>
        <v/>
      </c>
      <c r="P42" s="32"/>
    </row>
    <row r="43" spans="2:16" s="33" customFormat="1" x14ac:dyDescent="0.25">
      <c r="B43" s="32"/>
      <c r="C43" s="3"/>
      <c r="D43" s="3"/>
      <c r="E43" s="3"/>
      <c r="F43" s="3"/>
      <c r="G43" s="3"/>
      <c r="H43" s="3"/>
      <c r="I43" s="3"/>
      <c r="J43" s="3"/>
      <c r="K43" s="3"/>
      <c r="L43" s="3"/>
      <c r="M43" s="3"/>
      <c r="N43" s="3"/>
      <c r="O43" s="3"/>
      <c r="P43" s="32"/>
    </row>
    <row r="45" spans="2:16" x14ac:dyDescent="0.2">
      <c r="D45" s="40"/>
    </row>
  </sheetData>
  <sheetProtection algorithmName="SHA-512" hashValue="/LLFXU5wsKxfz0zCxtJFae4Ot6L341yxBAXbPC78PrAGHEF5U1gnQd0xg/08fnQj9C2mwAchnOWP9pFkMHjlOQ==" saltValue="g/fQDsOtjKKxE0xhH08t+w==" spinCount="100000" sheet="1" objects="1" scenarios="1"/>
  <mergeCells count="49">
    <mergeCell ref="C37:O37"/>
    <mergeCell ref="C23:O23"/>
    <mergeCell ref="C24:I35"/>
    <mergeCell ref="J24:O24"/>
    <mergeCell ref="P24:P25"/>
    <mergeCell ref="J25:O28"/>
    <mergeCell ref="J29:O29"/>
    <mergeCell ref="J30:O33"/>
    <mergeCell ref="J34:O34"/>
    <mergeCell ref="J35:O35"/>
    <mergeCell ref="C13:D13"/>
    <mergeCell ref="E13:O13"/>
    <mergeCell ref="C14:D14"/>
    <mergeCell ref="P17:P18"/>
    <mergeCell ref="C18:D19"/>
    <mergeCell ref="E18:F18"/>
    <mergeCell ref="G18:O18"/>
    <mergeCell ref="E19:F19"/>
    <mergeCell ref="G19:O19"/>
    <mergeCell ref="C17:D17"/>
    <mergeCell ref="E17:G17"/>
    <mergeCell ref="H17:I17"/>
    <mergeCell ref="J17:K17"/>
    <mergeCell ref="L17:M17"/>
    <mergeCell ref="N17:O17"/>
    <mergeCell ref="E14:O14"/>
    <mergeCell ref="C15:O15"/>
    <mergeCell ref="N20:O21"/>
    <mergeCell ref="C16:O16"/>
    <mergeCell ref="C20:D21"/>
    <mergeCell ref="E20:F21"/>
    <mergeCell ref="G20:I21"/>
    <mergeCell ref="J20:K21"/>
    <mergeCell ref="L20:M21"/>
    <mergeCell ref="C9:O9"/>
    <mergeCell ref="C10:O11"/>
    <mergeCell ref="C12:D12"/>
    <mergeCell ref="E12:H12"/>
    <mergeCell ref="B2:C4"/>
    <mergeCell ref="C5:D8"/>
    <mergeCell ref="E5:L5"/>
    <mergeCell ref="M5:O5"/>
    <mergeCell ref="E6:L6"/>
    <mergeCell ref="M6:O6"/>
    <mergeCell ref="E7:L8"/>
    <mergeCell ref="M7:O7"/>
    <mergeCell ref="M8:O8"/>
    <mergeCell ref="I12:J12"/>
    <mergeCell ref="K12:O12"/>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'Y:\VIGENCIA  2019\2019   DOCUMENTACIÓN IMPORTANTE\2019   INDICADORES\[ESGr027_V6 (2).xlsm]ITEM'!#REF!</xm:f>
          </x14:formula1>
          <xm:sqref>J20:K21 N20:O21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3">
    <tabColor rgb="FFEDE394"/>
    <pageSetUpPr fitToPage="1"/>
  </sheetPr>
  <dimension ref="B1:R49"/>
  <sheetViews>
    <sheetView topLeftCell="A31"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401</v>
      </c>
      <c r="F12" s="296"/>
      <c r="G12" s="296"/>
      <c r="H12" s="296"/>
      <c r="I12" s="295" t="s">
        <v>350</v>
      </c>
      <c r="J12" s="295"/>
      <c r="K12" s="297" t="s">
        <v>306</v>
      </c>
      <c r="L12" s="297"/>
      <c r="M12" s="297"/>
      <c r="N12" s="297"/>
      <c r="O12" s="297"/>
      <c r="P12" s="27"/>
    </row>
    <row r="13" spans="2:16" s="26" customFormat="1" x14ac:dyDescent="0.25">
      <c r="B13" s="27"/>
      <c r="C13" s="234" t="s">
        <v>15</v>
      </c>
      <c r="D13" s="234"/>
      <c r="E13" s="248" t="s">
        <v>303</v>
      </c>
      <c r="F13" s="249"/>
      <c r="G13" s="249"/>
      <c r="H13" s="249"/>
      <c r="I13" s="249"/>
      <c r="J13" s="249"/>
      <c r="K13" s="249"/>
      <c r="L13" s="249"/>
      <c r="M13" s="249"/>
      <c r="N13" s="249"/>
      <c r="O13" s="249"/>
      <c r="P13" s="27"/>
    </row>
    <row r="14" spans="2:16" s="26" customFormat="1" x14ac:dyDescent="0.25">
      <c r="B14" s="27"/>
      <c r="C14" s="234" t="s">
        <v>352</v>
      </c>
      <c r="D14" s="234"/>
      <c r="E14" s="248" t="s">
        <v>501</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8" s="26" customFormat="1" ht="33.75" customHeight="1" x14ac:dyDescent="0.25">
      <c r="B17" s="27"/>
      <c r="C17" s="234" t="s">
        <v>355</v>
      </c>
      <c r="D17" s="234"/>
      <c r="E17" s="239">
        <v>1</v>
      </c>
      <c r="F17" s="240"/>
      <c r="G17" s="241"/>
      <c r="H17" s="234" t="s">
        <v>380</v>
      </c>
      <c r="I17" s="234"/>
      <c r="J17" s="237" t="s">
        <v>36</v>
      </c>
      <c r="K17" s="238"/>
      <c r="L17" s="234" t="s">
        <v>357</v>
      </c>
      <c r="M17" s="234"/>
      <c r="N17" s="247">
        <v>1</v>
      </c>
      <c r="O17" s="247"/>
      <c r="P17" s="221"/>
      <c r="Q17" s="344"/>
      <c r="R17" s="344"/>
    </row>
    <row r="18" spans="2:18" s="26" customFormat="1" ht="20.25" customHeight="1" x14ac:dyDescent="0.25">
      <c r="B18" s="27"/>
      <c r="C18" s="234" t="s">
        <v>358</v>
      </c>
      <c r="D18" s="234"/>
      <c r="E18" s="234" t="s">
        <v>359</v>
      </c>
      <c r="F18" s="234"/>
      <c r="G18" s="238" t="s">
        <v>502</v>
      </c>
      <c r="H18" s="194"/>
      <c r="I18" s="194"/>
      <c r="J18" s="194"/>
      <c r="K18" s="194"/>
      <c r="L18" s="194"/>
      <c r="M18" s="194"/>
      <c r="N18" s="194"/>
      <c r="O18" s="194"/>
      <c r="P18" s="221"/>
    </row>
    <row r="19" spans="2:18" s="26" customFormat="1" ht="15.75" customHeight="1" x14ac:dyDescent="0.25">
      <c r="B19" s="27"/>
      <c r="C19" s="234"/>
      <c r="D19" s="234"/>
      <c r="E19" s="234" t="s">
        <v>361</v>
      </c>
      <c r="F19" s="234"/>
      <c r="G19" s="242" t="s">
        <v>503</v>
      </c>
      <c r="H19" s="233"/>
      <c r="I19" s="233"/>
      <c r="J19" s="233"/>
      <c r="K19" s="233"/>
      <c r="L19" s="233"/>
      <c r="M19" s="233"/>
      <c r="N19" s="233"/>
      <c r="O19" s="233"/>
      <c r="P19" s="28"/>
    </row>
    <row r="20" spans="2:18" s="26" customFormat="1" ht="15.75" customHeight="1" x14ac:dyDescent="0.25">
      <c r="B20" s="27"/>
      <c r="C20" s="234" t="s">
        <v>363</v>
      </c>
      <c r="D20" s="234"/>
      <c r="E20" s="345" t="s">
        <v>504</v>
      </c>
      <c r="F20" s="345"/>
      <c r="G20" s="234" t="s">
        <v>365</v>
      </c>
      <c r="H20" s="234"/>
      <c r="I20" s="234"/>
      <c r="J20" s="233" t="s">
        <v>366</v>
      </c>
      <c r="K20" s="233"/>
      <c r="L20" s="234" t="s">
        <v>367</v>
      </c>
      <c r="M20" s="234"/>
      <c r="N20" s="233" t="s">
        <v>368</v>
      </c>
      <c r="O20" s="233"/>
      <c r="P20" s="28"/>
    </row>
    <row r="21" spans="2:18" s="26" customFormat="1" ht="26.25" customHeight="1" x14ac:dyDescent="0.25">
      <c r="B21" s="27"/>
      <c r="C21" s="234"/>
      <c r="D21" s="234"/>
      <c r="E21" s="346"/>
      <c r="F21" s="346"/>
      <c r="G21" s="234"/>
      <c r="H21" s="234"/>
      <c r="I21" s="234"/>
      <c r="J21" s="233"/>
      <c r="K21" s="233"/>
      <c r="L21" s="234"/>
      <c r="M21" s="234"/>
      <c r="N21" s="233"/>
      <c r="O21" s="233"/>
      <c r="P21" s="28"/>
    </row>
    <row r="22" spans="2:18" s="30" customFormat="1" ht="15.75" customHeight="1" x14ac:dyDescent="0.25">
      <c r="B22" s="28"/>
      <c r="C22" s="29"/>
      <c r="D22" s="29"/>
      <c r="E22" s="164"/>
      <c r="F22" s="164"/>
      <c r="G22" s="29"/>
      <c r="H22" s="29"/>
      <c r="I22" s="29"/>
      <c r="J22" s="164"/>
      <c r="K22" s="164"/>
      <c r="L22" s="29"/>
      <c r="M22" s="29"/>
      <c r="N22" s="164"/>
      <c r="O22" s="164"/>
      <c r="P22" s="28"/>
    </row>
    <row r="23" spans="2:18" s="26" customFormat="1" ht="15" customHeight="1" x14ac:dyDescent="0.25">
      <c r="B23" s="27"/>
      <c r="C23" s="215" t="s">
        <v>369</v>
      </c>
      <c r="D23" s="215"/>
      <c r="E23" s="215"/>
      <c r="F23" s="215"/>
      <c r="G23" s="215"/>
      <c r="H23" s="215"/>
      <c r="I23" s="215"/>
      <c r="J23" s="216"/>
      <c r="K23" s="216"/>
      <c r="L23" s="216"/>
      <c r="M23" s="216"/>
      <c r="N23" s="216"/>
      <c r="O23" s="216"/>
      <c r="P23" s="28"/>
    </row>
    <row r="24" spans="2:18" s="26" customFormat="1" ht="15" customHeight="1" x14ac:dyDescent="0.25">
      <c r="B24" s="27"/>
      <c r="C24" s="217"/>
      <c r="D24" s="217"/>
      <c r="E24" s="217"/>
      <c r="F24" s="217"/>
      <c r="G24" s="217"/>
      <c r="H24" s="217"/>
      <c r="I24" s="218"/>
      <c r="J24" s="276" t="s">
        <v>396</v>
      </c>
      <c r="K24" s="220"/>
      <c r="L24" s="220"/>
      <c r="M24" s="220"/>
      <c r="N24" s="220"/>
      <c r="O24" s="220"/>
      <c r="P24" s="221"/>
    </row>
    <row r="25" spans="2:18" s="26" customFormat="1" ht="24.75" customHeight="1" x14ac:dyDescent="0.25">
      <c r="B25" s="27"/>
      <c r="C25" s="217"/>
      <c r="D25" s="217"/>
      <c r="E25" s="217"/>
      <c r="F25" s="217"/>
      <c r="G25" s="217"/>
      <c r="H25" s="217"/>
      <c r="I25" s="218"/>
      <c r="J25" s="267" t="s">
        <v>505</v>
      </c>
      <c r="K25" s="223"/>
      <c r="L25" s="223"/>
      <c r="M25" s="223"/>
      <c r="N25" s="223"/>
      <c r="O25" s="223"/>
      <c r="P25" s="221"/>
    </row>
    <row r="26" spans="2:18" s="26" customFormat="1" ht="15.75" customHeight="1" x14ac:dyDescent="0.25">
      <c r="B26" s="27"/>
      <c r="C26" s="217"/>
      <c r="D26" s="217"/>
      <c r="E26" s="217"/>
      <c r="F26" s="217"/>
      <c r="G26" s="217"/>
      <c r="H26" s="217"/>
      <c r="I26" s="218"/>
      <c r="J26" s="224"/>
      <c r="K26" s="225"/>
      <c r="L26" s="225"/>
      <c r="M26" s="225"/>
      <c r="N26" s="225"/>
      <c r="O26" s="225"/>
      <c r="P26" s="27"/>
    </row>
    <row r="27" spans="2:18" s="26" customFormat="1" ht="25.5" customHeight="1" x14ac:dyDescent="0.25">
      <c r="B27" s="27"/>
      <c r="C27" s="217"/>
      <c r="D27" s="217"/>
      <c r="E27" s="217"/>
      <c r="F27" s="217"/>
      <c r="G27" s="217"/>
      <c r="H27" s="217"/>
      <c r="I27" s="218"/>
      <c r="J27" s="224"/>
      <c r="K27" s="225"/>
      <c r="L27" s="225"/>
      <c r="M27" s="225"/>
      <c r="N27" s="225"/>
      <c r="O27" s="225"/>
      <c r="P27" s="27"/>
    </row>
    <row r="28" spans="2:18" s="26" customFormat="1" ht="33.75" customHeight="1" x14ac:dyDescent="0.25">
      <c r="B28" s="27"/>
      <c r="C28" s="217"/>
      <c r="D28" s="217"/>
      <c r="E28" s="217"/>
      <c r="F28" s="217"/>
      <c r="G28" s="217"/>
      <c r="H28" s="217"/>
      <c r="I28" s="218"/>
      <c r="J28" s="224"/>
      <c r="K28" s="225"/>
      <c r="L28" s="225"/>
      <c r="M28" s="225"/>
      <c r="N28" s="225"/>
      <c r="O28" s="225"/>
      <c r="P28" s="27"/>
    </row>
    <row r="29" spans="2:18" s="26" customFormat="1" ht="33.75" customHeight="1" x14ac:dyDescent="0.25">
      <c r="B29" s="27"/>
      <c r="C29" s="217"/>
      <c r="D29" s="217"/>
      <c r="E29" s="217"/>
      <c r="F29" s="217"/>
      <c r="G29" s="217"/>
      <c r="H29" s="217"/>
      <c r="I29" s="218"/>
      <c r="J29" s="224"/>
      <c r="K29" s="225"/>
      <c r="L29" s="225"/>
      <c r="M29" s="225"/>
      <c r="N29" s="225"/>
      <c r="O29" s="225"/>
      <c r="P29" s="27"/>
    </row>
    <row r="30" spans="2:18" s="26" customFormat="1" ht="15.75" customHeight="1" x14ac:dyDescent="0.25">
      <c r="B30" s="27"/>
      <c r="C30" s="217"/>
      <c r="D30" s="217"/>
      <c r="E30" s="217"/>
      <c r="F30" s="217"/>
      <c r="G30" s="217"/>
      <c r="H30" s="217"/>
      <c r="I30" s="218"/>
      <c r="J30" s="224"/>
      <c r="K30" s="225"/>
      <c r="L30" s="225"/>
      <c r="M30" s="225"/>
      <c r="N30" s="225"/>
      <c r="O30" s="225"/>
      <c r="P30" s="27"/>
    </row>
    <row r="31" spans="2:18" s="26" customFormat="1" ht="32.25" customHeight="1" x14ac:dyDescent="0.25">
      <c r="B31" s="27"/>
      <c r="C31" s="217"/>
      <c r="D31" s="217"/>
      <c r="E31" s="217"/>
      <c r="F31" s="217"/>
      <c r="G31" s="217"/>
      <c r="H31" s="217"/>
      <c r="I31" s="218"/>
      <c r="J31" s="226"/>
      <c r="K31" s="227"/>
      <c r="L31" s="227"/>
      <c r="M31" s="227"/>
      <c r="N31" s="227"/>
      <c r="O31" s="227"/>
      <c r="P31" s="27"/>
    </row>
    <row r="32" spans="2:18" s="26" customFormat="1" ht="22.5" customHeight="1" x14ac:dyDescent="0.25">
      <c r="B32" s="27"/>
      <c r="C32" s="217"/>
      <c r="D32" s="217"/>
      <c r="E32" s="217"/>
      <c r="F32" s="217"/>
      <c r="G32" s="217"/>
      <c r="H32" s="217"/>
      <c r="I32" s="218"/>
      <c r="J32" s="228" t="s">
        <v>372</v>
      </c>
      <c r="K32" s="229"/>
      <c r="L32" s="229"/>
      <c r="M32" s="229"/>
      <c r="N32" s="229"/>
      <c r="O32" s="229"/>
      <c r="P32" s="27"/>
    </row>
    <row r="33" spans="2:16" s="26" customFormat="1" ht="16.5" customHeight="1" x14ac:dyDescent="0.25">
      <c r="B33" s="27"/>
      <c r="C33" s="217"/>
      <c r="D33" s="217"/>
      <c r="E33" s="217"/>
      <c r="F33" s="217"/>
      <c r="G33" s="217"/>
      <c r="H33" s="217"/>
      <c r="I33" s="218"/>
      <c r="J33" s="222" t="s">
        <v>506</v>
      </c>
      <c r="K33" s="223"/>
      <c r="L33" s="223"/>
      <c r="M33" s="223"/>
      <c r="N33" s="223"/>
      <c r="O33" s="223"/>
      <c r="P33" s="27"/>
    </row>
    <row r="34" spans="2:16" s="26" customFormat="1" ht="15.75" customHeight="1" x14ac:dyDescent="0.25">
      <c r="B34" s="27"/>
      <c r="C34" s="217"/>
      <c r="D34" s="217"/>
      <c r="E34" s="217"/>
      <c r="F34" s="217"/>
      <c r="G34" s="217"/>
      <c r="H34" s="217"/>
      <c r="I34" s="218"/>
      <c r="J34" s="224"/>
      <c r="K34" s="225"/>
      <c r="L34" s="225"/>
      <c r="M34" s="225"/>
      <c r="N34" s="225"/>
      <c r="O34" s="225"/>
      <c r="P34" s="27"/>
    </row>
    <row r="35" spans="2:16" s="26" customFormat="1" ht="15.75" customHeight="1" x14ac:dyDescent="0.25">
      <c r="B35" s="27"/>
      <c r="C35" s="217"/>
      <c r="D35" s="217"/>
      <c r="E35" s="217"/>
      <c r="F35" s="217"/>
      <c r="G35" s="217"/>
      <c r="H35" s="217"/>
      <c r="I35" s="218"/>
      <c r="J35" s="224"/>
      <c r="K35" s="225"/>
      <c r="L35" s="225"/>
      <c r="M35" s="225"/>
      <c r="N35" s="225"/>
      <c r="O35" s="225"/>
      <c r="P35" s="27"/>
    </row>
    <row r="36" spans="2:16" s="26" customFormat="1" ht="15.75" customHeight="1" x14ac:dyDescent="0.25">
      <c r="B36" s="27"/>
      <c r="C36" s="217"/>
      <c r="D36" s="217"/>
      <c r="E36" s="217"/>
      <c r="F36" s="217"/>
      <c r="G36" s="217"/>
      <c r="H36" s="217"/>
      <c r="I36" s="218"/>
      <c r="J36" s="224"/>
      <c r="K36" s="225"/>
      <c r="L36" s="225"/>
      <c r="M36" s="225"/>
      <c r="N36" s="225"/>
      <c r="O36" s="225"/>
      <c r="P36" s="27"/>
    </row>
    <row r="37" spans="2:16" s="26" customFormat="1" ht="15.75" customHeight="1" x14ac:dyDescent="0.25">
      <c r="B37" s="27"/>
      <c r="C37" s="217"/>
      <c r="D37" s="217"/>
      <c r="E37" s="217"/>
      <c r="F37" s="217"/>
      <c r="G37" s="217"/>
      <c r="H37" s="217"/>
      <c r="I37" s="218"/>
      <c r="J37" s="224"/>
      <c r="K37" s="225"/>
      <c r="L37" s="225"/>
      <c r="M37" s="225"/>
      <c r="N37" s="225"/>
      <c r="O37" s="225"/>
      <c r="P37" s="27"/>
    </row>
    <row r="38" spans="2:16" s="26" customFormat="1" ht="15.75" customHeight="1" x14ac:dyDescent="0.25">
      <c r="B38" s="27"/>
      <c r="C38" s="217"/>
      <c r="D38" s="217"/>
      <c r="E38" s="217"/>
      <c r="F38" s="217"/>
      <c r="G38" s="217"/>
      <c r="H38" s="217"/>
      <c r="I38" s="218"/>
      <c r="J38" s="224"/>
      <c r="K38" s="225"/>
      <c r="L38" s="225"/>
      <c r="M38" s="225"/>
      <c r="N38" s="225"/>
      <c r="O38" s="225"/>
      <c r="P38" s="27"/>
    </row>
    <row r="39" spans="2:16" s="26" customFormat="1" ht="33.75" customHeight="1" x14ac:dyDescent="0.25">
      <c r="B39" s="27"/>
      <c r="C39" s="217"/>
      <c r="D39" s="217"/>
      <c r="E39" s="217"/>
      <c r="F39" s="217"/>
      <c r="G39" s="217"/>
      <c r="H39" s="217"/>
      <c r="I39" s="218"/>
      <c r="J39" s="226"/>
      <c r="K39" s="227"/>
      <c r="L39" s="227"/>
      <c r="M39" s="227"/>
      <c r="N39" s="227"/>
      <c r="O39" s="227"/>
      <c r="P39" s="27"/>
    </row>
    <row r="40" spans="2:16" s="26" customFormat="1" ht="15.75" customHeight="1" x14ac:dyDescent="0.25">
      <c r="B40" s="27"/>
      <c r="C40" s="217"/>
      <c r="D40" s="217"/>
      <c r="E40" s="217"/>
      <c r="F40" s="217"/>
      <c r="G40" s="217"/>
      <c r="H40" s="217"/>
      <c r="I40" s="218"/>
      <c r="J40" s="228" t="s">
        <v>374</v>
      </c>
      <c r="K40" s="229"/>
      <c r="L40" s="229"/>
      <c r="M40" s="229"/>
      <c r="N40" s="229"/>
      <c r="O40" s="229"/>
      <c r="P40" s="27"/>
    </row>
    <row r="41" spans="2:16" s="26" customFormat="1" ht="16.5" customHeight="1" x14ac:dyDescent="0.25">
      <c r="B41" s="27"/>
      <c r="C41" s="217"/>
      <c r="D41" s="217"/>
      <c r="E41" s="217"/>
      <c r="F41" s="217"/>
      <c r="G41" s="217"/>
      <c r="H41" s="217"/>
      <c r="I41" s="218"/>
      <c r="J41" s="343" t="s">
        <v>501</v>
      </c>
      <c r="K41" s="223"/>
      <c r="L41" s="223"/>
      <c r="M41" s="223"/>
      <c r="N41" s="223"/>
      <c r="O41" s="223"/>
      <c r="P41" s="27"/>
    </row>
    <row r="42" spans="2:16" s="26" customFormat="1" ht="16.5" customHeight="1" x14ac:dyDescent="0.25">
      <c r="B42" s="28"/>
      <c r="C42" s="31"/>
      <c r="D42" s="31"/>
      <c r="E42" s="31"/>
      <c r="F42" s="31"/>
      <c r="G42" s="31"/>
      <c r="H42" s="31"/>
      <c r="I42" s="31"/>
      <c r="J42" s="31"/>
      <c r="K42" s="31"/>
      <c r="L42" s="31"/>
      <c r="M42" s="31"/>
      <c r="N42" s="31"/>
      <c r="O42" s="31"/>
      <c r="P42" s="28"/>
    </row>
    <row r="43" spans="2:16" s="33" customFormat="1" ht="15" customHeight="1" x14ac:dyDescent="0.25">
      <c r="B43" s="32"/>
      <c r="C43" s="212" t="s">
        <v>375</v>
      </c>
      <c r="D43" s="213"/>
      <c r="E43" s="213"/>
      <c r="F43" s="213"/>
      <c r="G43" s="213"/>
      <c r="H43" s="213"/>
      <c r="I43" s="213"/>
      <c r="J43" s="213"/>
      <c r="K43" s="213"/>
      <c r="L43" s="213"/>
      <c r="M43" s="213"/>
      <c r="N43" s="213"/>
      <c r="O43" s="214"/>
      <c r="P43" s="32"/>
    </row>
    <row r="44" spans="2:16" s="33" customFormat="1" x14ac:dyDescent="0.25">
      <c r="B44" s="32"/>
      <c r="C44" s="158" t="s">
        <v>9</v>
      </c>
      <c r="D44" s="160" t="str">
        <f>IF(J20="MENSUAL","ENERO",IF(J20="TRIMESTRAL","MARZO",IF(J20="SEMESTRAL","JUNIO",IF(J20="ANUAL",2017,""))))</f>
        <v>JUNIO</v>
      </c>
      <c r="E44" s="160" t="str">
        <f>IF(J20="MENSUAL","FEBRERO",IF(J20="TRIMESTRAL","JUNIO",IF(J20="SEMESTRAL","DICIEMBRE","")))</f>
        <v>DICIEMBRE</v>
      </c>
      <c r="F44" s="160" t="str">
        <f>IF(J20="MENSUAL","MARZO",IF(J20="TRIMESTRAL","SEPTIEMBRE",""))</f>
        <v/>
      </c>
      <c r="G44" s="160" t="str">
        <f>IF(J20="MENSUAL","ABRIL",IF(J20="TRIMESTRAL","DICIEMBRE",""))</f>
        <v/>
      </c>
      <c r="H44" s="160" t="str">
        <f>IF(J20="MENSUAL","MAYO","")</f>
        <v/>
      </c>
      <c r="I44" s="160" t="str">
        <f>IF(J20="MENSUAL","JUNIO","")</f>
        <v/>
      </c>
      <c r="J44" s="160" t="str">
        <f>IF(J20="MENSUAL","JULIO","")</f>
        <v/>
      </c>
      <c r="K44" s="160" t="str">
        <f>IF(J20="MENSUAL","AGOSTO","")</f>
        <v/>
      </c>
      <c r="L44" s="160" t="str">
        <f>IF(J20="MENSUAL","SEPTIEMBRE","")</f>
        <v/>
      </c>
      <c r="M44" s="160" t="str">
        <f>IF(J20="MENSUAL","OCTUBRE","")</f>
        <v/>
      </c>
      <c r="N44" s="160" t="str">
        <f>IF(J20="MENSUAL","NOVIEMBRE","")</f>
        <v/>
      </c>
      <c r="O44" s="160" t="str">
        <f>IF(J20="MENSUAL","DICIEMBRE","")</f>
        <v/>
      </c>
      <c r="P44" s="32"/>
    </row>
    <row r="45" spans="2:16" s="33" customFormat="1" ht="24" x14ac:dyDescent="0.25">
      <c r="B45" s="32"/>
      <c r="C45" s="84" t="str">
        <f>G18</f>
        <v>Número de registros calificados otorgados</v>
      </c>
      <c r="D45" s="34">
        <v>0</v>
      </c>
      <c r="E45" s="34"/>
      <c r="F45" s="34"/>
      <c r="G45" s="34"/>
      <c r="H45" s="34"/>
      <c r="I45" s="34"/>
      <c r="J45" s="34"/>
      <c r="K45" s="34"/>
      <c r="L45" s="34"/>
      <c r="M45" s="34"/>
      <c r="N45" s="34"/>
      <c r="O45" s="34"/>
      <c r="P45" s="32"/>
    </row>
    <row r="46" spans="2:16" s="33" customFormat="1" ht="24" x14ac:dyDescent="0.25">
      <c r="B46" s="32"/>
      <c r="C46" s="84" t="str">
        <f>G19</f>
        <v>Número de solicitud de registros calificados *100</v>
      </c>
      <c r="D46" s="34">
        <v>12</v>
      </c>
      <c r="E46" s="34"/>
      <c r="F46" s="34"/>
      <c r="G46" s="34"/>
      <c r="H46" s="34"/>
      <c r="I46" s="34"/>
      <c r="J46" s="34"/>
      <c r="K46" s="34"/>
      <c r="L46" s="34"/>
      <c r="M46" s="34"/>
      <c r="N46" s="34"/>
      <c r="O46" s="34"/>
      <c r="P46" s="35"/>
    </row>
    <row r="47" spans="2:16" s="33" customFormat="1" x14ac:dyDescent="0.25">
      <c r="B47" s="32"/>
      <c r="C47" s="36" t="s">
        <v>376</v>
      </c>
      <c r="D47" s="37">
        <f>IFERROR(IF($E$17=1,D45/D46,IF($E$17=2,D45,"")),"")</f>
        <v>0</v>
      </c>
      <c r="E47" s="37" t="str">
        <f t="shared" ref="E47:O47" si="0">IFERROR(IF($E$17=1,E45/E46,IF($E$17=2,E45,"")),"")</f>
        <v/>
      </c>
      <c r="F47" s="37" t="str">
        <f t="shared" si="0"/>
        <v/>
      </c>
      <c r="G47" s="37" t="str">
        <f t="shared" si="0"/>
        <v/>
      </c>
      <c r="H47" s="37" t="str">
        <f t="shared" si="0"/>
        <v/>
      </c>
      <c r="I47" s="37" t="str">
        <f t="shared" si="0"/>
        <v/>
      </c>
      <c r="J47" s="37" t="str">
        <f t="shared" si="0"/>
        <v/>
      </c>
      <c r="K47" s="37" t="str">
        <f t="shared" si="0"/>
        <v/>
      </c>
      <c r="L47" s="37" t="str">
        <f t="shared" si="0"/>
        <v/>
      </c>
      <c r="M47" s="37" t="str">
        <f t="shared" si="0"/>
        <v/>
      </c>
      <c r="N47" s="37" t="str">
        <f t="shared" si="0"/>
        <v/>
      </c>
      <c r="O47" s="37" t="str">
        <f t="shared" si="0"/>
        <v/>
      </c>
      <c r="P47" s="32"/>
    </row>
    <row r="48" spans="2:16" s="33" customFormat="1" x14ac:dyDescent="0.25">
      <c r="B48" s="32"/>
      <c r="C48" s="38" t="s">
        <v>377</v>
      </c>
      <c r="D48" s="5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0.5</v>
      </c>
      <c r="E48" s="68">
        <f>IF(AND(N20="ANUAL",J20="MENSUAL"),N17/12+D48,IF(AND(N20="ANUAL",J20="TRIMESTRAL"),N17/4+D48,IF(AND(N20="ANUAL",J20="SEMESTRAL"),N17/2+D48,IF(AND(N20="SEMESTRAL",J20="MENSUAL"),N17/6+D48,IF(AND(N20="SEMESTRAL",J20="TRIMESTRAL"),N17/2+D48,IF(AND(N20="SEMESTRAL",J20="SEMESTRAL"),N17,IF(AND(N20="TRIMESTRAL",J20="MENSUAL"),N17/3+D48,IF(AND(N20="TRIMESTRAL",J20="TRIMESTRAL"),N17,IF(AND(N20="MENSUAL",J20="MENSUAL"),N17,"")))))))))</f>
        <v>1</v>
      </c>
      <c r="F48" s="68" t="str">
        <f>IF(AND(N20="ANUAL",J20="MENSUAL"),N17/12+E48,IF(AND(N20="ANUAL",J20="TRIMESTRAL"),N17/4+E48,IF(AND(N20="SEMESTRAL",J20="MENSUAL"),N17/6+E48,IF(AND(N20="SEMESTRAL",J20="TRIMESTRAL"),N17/2,IF(AND(N20="TRIMESTRAL",J20="MENSUAL"),N17/3+E48,IF(AND(N20="TRIMESTRAL",J20="TRIMESTRAL"),N17,IF(AND(N20="MENSUAL",J20="MENSUAL"),N17,"")))))))</f>
        <v/>
      </c>
      <c r="G48" s="68" t="str">
        <f>IF(AND(N20="ANUAL",J20="MENSUAL"),N17/12+F48,IF(AND(N20="ANUAL",J20="TRIMESTRAL"),N17/4+F48,IF(AND(N20="SEMESTRAL",J20="MENSUAL"),N17/6+F48,IF(AND(N20="SEMESTRAL",J20="TRIMESTRAL"),N17/2+F48,IF(AND(N20="TRIMESTRAL",J20="MENSUAL"),N17/3,IF(AND(N20="TRIMESTRAL",J20="TRIMESTRAL"),N17,IF(AND(N20="MENSUAL",J20="MENSUAL"),N17,"")))))))</f>
        <v/>
      </c>
      <c r="H48" s="68" t="str">
        <f>IF(AND($N$20="ANUAL",$J$20="MENSUAL"),$N$17/12+G48,IF(AND(N20="SEMESTRAL",J20="MENSUAL"),N17/6+G48,IF(AND(N20="TRIMESTRAL",J20="MENSUAL"),N17/3+G48,IF(AND(N20="MENSUAL",J20="MENSUAL"),N17,""))))</f>
        <v/>
      </c>
      <c r="I48" s="68" t="str">
        <f>IF(AND($N$20="ANUAL",$J$20="MENSUAL"),$N$17/12+H48,IF(AND(N20="SEMESTRAL",J20="MENSUAL"),N17/6+H48,IF(AND(N20="TRIMESTRAL",J20="MENSUAL"),N17/3+H48,IF(AND(N20="MENSUAL",J20="MENSUAL"),N17,""))))</f>
        <v/>
      </c>
      <c r="J48" s="68" t="str">
        <f>IF(AND($N$20="ANUAL",$J$20="MENSUAL"),$N$17/12+I48,IF(AND(N20="SEMESTRAL",J20="MENSUAL"),N17/6,IF(AND(N20="TRIMESTRAL",J20="MENSUAL"),N17/3,IF(AND(N20="MENSUAL",J20="MENSUAL"),N17,""))))</f>
        <v/>
      </c>
      <c r="K48" s="68" t="str">
        <f>IF(AND($N$20="ANUAL",$J$20="MENSUAL"),$N$17/12+J48,IF(AND(N20="SEMESTRAL",J20="MENSUAL"),N17/6+J48,IF(AND(N20="TRIMESTRAL",J20="MENSUAL"),N17/3+J48,IF(AND(N20="MENSUAL",J20="MENSUAL"),N17,""))))</f>
        <v/>
      </c>
      <c r="L48" s="68" t="str">
        <f>IF(AND($N$20="ANUAL",$J$20="MENSUAL"),$N$17/12+K48,IF(AND(N20="SEMESTRAL",J20="MENSUAL"),N17/6+K48,IF(AND(N20="TRIMESTRAL",J20="MENSUAL"),N17/3+K48,IF(AND(N20="MENSUAL",J20="MENSUAL"),N17,""))))</f>
        <v/>
      </c>
      <c r="M48" s="68" t="str">
        <f>IF(AND($N$20="ANUAL",$J$20="MENSUAL"),$N$17/12+L48,IF(AND(N20="SEMESTRAL",J20="MENSUAL"),N17/6+L48,IF(AND(N20="TRIMESTRAL",J20="MENSUAL"),N17/3,IF(AND(N20="MENSUAL",J20="MENSUAL"),N17,""))))</f>
        <v/>
      </c>
      <c r="N48" s="68" t="str">
        <f>IF(AND($N$20="ANUAL",$J$20="MENSUAL"),$N$17/12+M48,IF(AND(N20="SEMESTRAL",J20="MENSUAL"),N17/6+M48,IF(AND(N20="TRIMESTRAL",J20="MENSUAL"),N17/3+M48,IF(AND(N20="MENSUAL",J20="MENSUAL"),N17,""))))</f>
        <v/>
      </c>
      <c r="O48" s="68" t="str">
        <f>IF(AND($N$20="ANUAL",$J$20="MENSUAL"),$N$17/12+N48,IF(AND(N20="SEMESTRAL",J20="MENSUAL"),N17/6+N48,IF(AND(N20="TRIMESTRAL",J20="MENSUAL"),N17/3+N48,IF(AND(N20="MENSUAL",J20="MENSUAL"),N17,""))))</f>
        <v/>
      </c>
      <c r="P48" s="32"/>
    </row>
    <row r="49" spans="2:16" s="33" customFormat="1" x14ac:dyDescent="0.25">
      <c r="B49" s="32"/>
      <c r="C49" s="3"/>
      <c r="D49" s="3"/>
      <c r="E49" s="3"/>
      <c r="F49" s="3"/>
      <c r="G49" s="3"/>
      <c r="H49" s="3"/>
      <c r="I49" s="3"/>
      <c r="J49" s="3"/>
      <c r="K49" s="3"/>
      <c r="L49" s="3"/>
      <c r="M49" s="3"/>
      <c r="N49" s="3"/>
      <c r="O49" s="3"/>
      <c r="P49" s="32"/>
    </row>
  </sheetData>
  <sheetProtection algorithmName="SHA-512" hashValue="kMpGQOf06+Hrwww8QNM8Y63DmUJxAan5wU50askBKywdAh3jW2+1i+SFx2tMYkFK2cyD768ZXLGHAnRCcmnS/w==" saltValue="i1M9CKyHvNUxPc9CND0gEA==" spinCount="100000" sheet="1" objects="1" scenarios="1"/>
  <customSheetViews>
    <customSheetView guid="{E72066E1-2E2A-4698-9EFF-16A0125F33B6}" scale="80" fitToPage="1">
      <selection activeCell="E56" sqref="E56"/>
      <pageMargins left="0" right="0" top="0" bottom="0" header="0" footer="0"/>
      <pageSetup paperSize="5" scale="74" fitToHeight="0" orientation="landscape" r:id="rId1"/>
    </customSheetView>
    <customSheetView guid="{34CE63CC-8C1B-460F-A260-1A12A31AF742}" scale="80" fitToPage="1">
      <selection activeCell="E56" sqref="E56"/>
      <pageMargins left="0" right="0" top="0" bottom="0" header="0" footer="0"/>
      <pageSetup paperSize="5" scale="74" fitToHeight="0" orientation="landscape" r:id="rId2"/>
    </customSheetView>
  </customSheetViews>
  <mergeCells count="50">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Q17:R17"/>
    <mergeCell ref="C18:D19"/>
    <mergeCell ref="E18:F18"/>
    <mergeCell ref="G18:O18"/>
    <mergeCell ref="E19:F19"/>
    <mergeCell ref="C17:D17"/>
    <mergeCell ref="L17:M17"/>
    <mergeCell ref="N17:O17"/>
    <mergeCell ref="P17:P18"/>
    <mergeCell ref="G19:O19"/>
    <mergeCell ref="H17:I17"/>
    <mergeCell ref="J17:K17"/>
    <mergeCell ref="E17:G17"/>
    <mergeCell ref="C20:D21"/>
    <mergeCell ref="E20:F21"/>
    <mergeCell ref="G20:I21"/>
    <mergeCell ref="J20:K21"/>
    <mergeCell ref="L20:M21"/>
    <mergeCell ref="N20:O21"/>
    <mergeCell ref="P24:P25"/>
    <mergeCell ref="J25:O31"/>
    <mergeCell ref="J32:O32"/>
    <mergeCell ref="J33:O39"/>
    <mergeCell ref="J40:O40"/>
    <mergeCell ref="C43:O43"/>
    <mergeCell ref="C23:O23"/>
    <mergeCell ref="C24:I41"/>
    <mergeCell ref="J24:O24"/>
    <mergeCell ref="J41:O41"/>
  </mergeCells>
  <hyperlinks>
    <hyperlink ref="B2:C4" location="'MATRIZ DE INDICADORES'!A1" display="    REGRESAR"/>
  </hyperlinks>
  <pageMargins left="0.7" right="0.7" top="0.75" bottom="0.75" header="0.3" footer="0.3"/>
  <pageSetup paperSize="5" scale="74" fitToHeight="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9">
    <tabColor rgb="FFEDE394"/>
    <pageSetUpPr fitToPage="1"/>
  </sheetPr>
  <dimension ref="B1:R46"/>
  <sheetViews>
    <sheetView topLeftCell="A25" zoomScale="85" zoomScaleNormal="85" workbookViewId="0">
      <selection activeCell="J32" sqref="J32:O36"/>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401</v>
      </c>
      <c r="F12" s="296"/>
      <c r="G12" s="296"/>
      <c r="H12" s="296"/>
      <c r="I12" s="295" t="s">
        <v>350</v>
      </c>
      <c r="J12" s="295"/>
      <c r="K12" s="297" t="s">
        <v>311</v>
      </c>
      <c r="L12" s="297"/>
      <c r="M12" s="297"/>
      <c r="N12" s="297"/>
      <c r="O12" s="297"/>
      <c r="P12" s="27"/>
    </row>
    <row r="13" spans="2:16" s="26" customFormat="1" x14ac:dyDescent="0.25">
      <c r="B13" s="27"/>
      <c r="C13" s="234" t="s">
        <v>15</v>
      </c>
      <c r="D13" s="234"/>
      <c r="E13" s="248" t="s">
        <v>303</v>
      </c>
      <c r="F13" s="249"/>
      <c r="G13" s="249"/>
      <c r="H13" s="249"/>
      <c r="I13" s="249"/>
      <c r="J13" s="249"/>
      <c r="K13" s="249"/>
      <c r="L13" s="249"/>
      <c r="M13" s="249"/>
      <c r="N13" s="249"/>
      <c r="O13" s="249"/>
      <c r="P13" s="27"/>
    </row>
    <row r="14" spans="2:16" s="26" customFormat="1" x14ac:dyDescent="0.25">
      <c r="B14" s="27"/>
      <c r="C14" s="234" t="s">
        <v>352</v>
      </c>
      <c r="D14" s="234"/>
      <c r="E14" s="248" t="s">
        <v>501</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8" s="26" customFormat="1" ht="33.75" customHeight="1" x14ac:dyDescent="0.25">
      <c r="B17" s="27"/>
      <c r="C17" s="234" t="s">
        <v>355</v>
      </c>
      <c r="D17" s="234"/>
      <c r="E17" s="239">
        <v>1</v>
      </c>
      <c r="F17" s="240"/>
      <c r="G17" s="241"/>
      <c r="H17" s="234" t="s">
        <v>380</v>
      </c>
      <c r="I17" s="234"/>
      <c r="J17" s="237" t="s">
        <v>36</v>
      </c>
      <c r="K17" s="238"/>
      <c r="L17" s="234" t="s">
        <v>357</v>
      </c>
      <c r="M17" s="234"/>
      <c r="N17" s="247">
        <v>1</v>
      </c>
      <c r="O17" s="247"/>
      <c r="P17" s="221"/>
      <c r="Q17" s="344"/>
      <c r="R17" s="344"/>
    </row>
    <row r="18" spans="2:18" s="26" customFormat="1" ht="20.25" customHeight="1" x14ac:dyDescent="0.25">
      <c r="B18" s="27"/>
      <c r="C18" s="234" t="s">
        <v>358</v>
      </c>
      <c r="D18" s="234"/>
      <c r="E18" s="234" t="s">
        <v>359</v>
      </c>
      <c r="F18" s="234"/>
      <c r="G18" s="238" t="s">
        <v>507</v>
      </c>
      <c r="H18" s="194"/>
      <c r="I18" s="194"/>
      <c r="J18" s="194"/>
      <c r="K18" s="194"/>
      <c r="L18" s="194"/>
      <c r="M18" s="194"/>
      <c r="N18" s="194"/>
      <c r="O18" s="194"/>
      <c r="P18" s="221"/>
    </row>
    <row r="19" spans="2:18" s="26" customFormat="1" ht="15.75" customHeight="1" x14ac:dyDescent="0.25">
      <c r="B19" s="27"/>
      <c r="C19" s="234"/>
      <c r="D19" s="234"/>
      <c r="E19" s="234" t="s">
        <v>361</v>
      </c>
      <c r="F19" s="234"/>
      <c r="G19" s="242" t="s">
        <v>508</v>
      </c>
      <c r="H19" s="233"/>
      <c r="I19" s="233"/>
      <c r="J19" s="233"/>
      <c r="K19" s="233"/>
      <c r="L19" s="233"/>
      <c r="M19" s="233"/>
      <c r="N19" s="233"/>
      <c r="O19" s="233"/>
      <c r="P19" s="28"/>
    </row>
    <row r="20" spans="2:18" s="26" customFormat="1" ht="15.75" customHeight="1" x14ac:dyDescent="0.25">
      <c r="B20" s="27"/>
      <c r="C20" s="234" t="s">
        <v>363</v>
      </c>
      <c r="D20" s="234"/>
      <c r="E20" s="345" t="s">
        <v>509</v>
      </c>
      <c r="F20" s="345"/>
      <c r="G20" s="234" t="s">
        <v>365</v>
      </c>
      <c r="H20" s="234"/>
      <c r="I20" s="234"/>
      <c r="J20" s="233" t="s">
        <v>366</v>
      </c>
      <c r="K20" s="233"/>
      <c r="L20" s="234" t="s">
        <v>367</v>
      </c>
      <c r="M20" s="234"/>
      <c r="N20" s="233" t="s">
        <v>366</v>
      </c>
      <c r="O20" s="233"/>
      <c r="P20" s="28"/>
    </row>
    <row r="21" spans="2:18" s="26" customFormat="1" ht="15.75" customHeight="1" x14ac:dyDescent="0.25">
      <c r="B21" s="27"/>
      <c r="C21" s="234"/>
      <c r="D21" s="234"/>
      <c r="E21" s="346"/>
      <c r="F21" s="346"/>
      <c r="G21" s="234"/>
      <c r="H21" s="234"/>
      <c r="I21" s="234"/>
      <c r="J21" s="233"/>
      <c r="K21" s="233"/>
      <c r="L21" s="234"/>
      <c r="M21" s="234"/>
      <c r="N21" s="233"/>
      <c r="O21" s="233"/>
      <c r="P21" s="28"/>
    </row>
    <row r="22" spans="2:18" s="30" customFormat="1" ht="15.75" customHeight="1" x14ac:dyDescent="0.25">
      <c r="B22" s="28"/>
      <c r="C22" s="29"/>
      <c r="D22" s="29"/>
      <c r="E22" s="164"/>
      <c r="F22" s="164"/>
      <c r="G22" s="29"/>
      <c r="H22" s="29"/>
      <c r="I22" s="29"/>
      <c r="J22" s="164"/>
      <c r="K22" s="164"/>
      <c r="L22" s="29"/>
      <c r="M22" s="29"/>
      <c r="N22" s="164"/>
      <c r="O22" s="164"/>
      <c r="P22" s="28"/>
    </row>
    <row r="23" spans="2:18" s="26" customFormat="1" ht="15" customHeight="1" x14ac:dyDescent="0.25">
      <c r="B23" s="27"/>
      <c r="C23" s="215" t="s">
        <v>369</v>
      </c>
      <c r="D23" s="215"/>
      <c r="E23" s="215"/>
      <c r="F23" s="215"/>
      <c r="G23" s="215"/>
      <c r="H23" s="215"/>
      <c r="I23" s="215"/>
      <c r="J23" s="216"/>
      <c r="K23" s="216"/>
      <c r="L23" s="216"/>
      <c r="M23" s="216"/>
      <c r="N23" s="216"/>
      <c r="O23" s="216"/>
      <c r="P23" s="28"/>
    </row>
    <row r="24" spans="2:18" s="26" customFormat="1" ht="15" customHeight="1" x14ac:dyDescent="0.25">
      <c r="B24" s="27"/>
      <c r="C24" s="217"/>
      <c r="D24" s="217"/>
      <c r="E24" s="217"/>
      <c r="F24" s="217"/>
      <c r="G24" s="217"/>
      <c r="H24" s="217"/>
      <c r="I24" s="218"/>
      <c r="J24" s="276" t="s">
        <v>396</v>
      </c>
      <c r="K24" s="220"/>
      <c r="L24" s="220"/>
      <c r="M24" s="220"/>
      <c r="N24" s="220"/>
      <c r="O24" s="220"/>
      <c r="P24" s="221"/>
    </row>
    <row r="25" spans="2:18" s="26" customFormat="1" ht="16.5" customHeight="1" x14ac:dyDescent="0.25">
      <c r="B25" s="27"/>
      <c r="C25" s="217"/>
      <c r="D25" s="217"/>
      <c r="E25" s="217"/>
      <c r="F25" s="217"/>
      <c r="G25" s="217"/>
      <c r="H25" s="217"/>
      <c r="I25" s="218"/>
      <c r="J25" s="267" t="s">
        <v>510</v>
      </c>
      <c r="K25" s="223"/>
      <c r="L25" s="223"/>
      <c r="M25" s="223"/>
      <c r="N25" s="223"/>
      <c r="O25" s="223"/>
      <c r="P25" s="221"/>
    </row>
    <row r="26" spans="2:18" s="26" customFormat="1" ht="15.75" customHeight="1" x14ac:dyDescent="0.25">
      <c r="B26" s="27"/>
      <c r="C26" s="217"/>
      <c r="D26" s="217"/>
      <c r="E26" s="217"/>
      <c r="F26" s="217"/>
      <c r="G26" s="217"/>
      <c r="H26" s="217"/>
      <c r="I26" s="218"/>
      <c r="J26" s="224"/>
      <c r="K26" s="225"/>
      <c r="L26" s="225"/>
      <c r="M26" s="225"/>
      <c r="N26" s="225"/>
      <c r="O26" s="225"/>
      <c r="P26" s="27"/>
    </row>
    <row r="27" spans="2:18" s="26" customFormat="1" ht="15.75" customHeight="1" x14ac:dyDescent="0.25">
      <c r="B27" s="27"/>
      <c r="C27" s="217"/>
      <c r="D27" s="217"/>
      <c r="E27" s="217"/>
      <c r="F27" s="217"/>
      <c r="G27" s="217"/>
      <c r="H27" s="217"/>
      <c r="I27" s="218"/>
      <c r="J27" s="224"/>
      <c r="K27" s="225"/>
      <c r="L27" s="225"/>
      <c r="M27" s="225"/>
      <c r="N27" s="225"/>
      <c r="O27" s="225"/>
      <c r="P27" s="27"/>
    </row>
    <row r="28" spans="2:18" s="26" customFormat="1" ht="15.75" customHeight="1" x14ac:dyDescent="0.25">
      <c r="B28" s="27"/>
      <c r="C28" s="217"/>
      <c r="D28" s="217"/>
      <c r="E28" s="217"/>
      <c r="F28" s="217"/>
      <c r="G28" s="217"/>
      <c r="H28" s="217"/>
      <c r="I28" s="218"/>
      <c r="J28" s="224"/>
      <c r="K28" s="225"/>
      <c r="L28" s="225"/>
      <c r="M28" s="225"/>
      <c r="N28" s="225"/>
      <c r="O28" s="225"/>
      <c r="P28" s="27"/>
    </row>
    <row r="29" spans="2:18" s="26" customFormat="1" ht="15.75" customHeight="1" x14ac:dyDescent="0.25">
      <c r="B29" s="27"/>
      <c r="C29" s="217"/>
      <c r="D29" s="217"/>
      <c r="E29" s="217"/>
      <c r="F29" s="217"/>
      <c r="G29" s="217"/>
      <c r="H29" s="217"/>
      <c r="I29" s="218"/>
      <c r="J29" s="224"/>
      <c r="K29" s="225"/>
      <c r="L29" s="225"/>
      <c r="M29" s="225"/>
      <c r="N29" s="225"/>
      <c r="O29" s="225"/>
      <c r="P29" s="27"/>
    </row>
    <row r="30" spans="2:18" s="26" customFormat="1" ht="19.5" customHeight="1" x14ac:dyDescent="0.25">
      <c r="B30" s="27"/>
      <c r="C30" s="217"/>
      <c r="D30" s="217"/>
      <c r="E30" s="217"/>
      <c r="F30" s="217"/>
      <c r="G30" s="217"/>
      <c r="H30" s="217"/>
      <c r="I30" s="218"/>
      <c r="J30" s="226"/>
      <c r="K30" s="227"/>
      <c r="L30" s="227"/>
      <c r="M30" s="227"/>
      <c r="N30" s="227"/>
      <c r="O30" s="227"/>
      <c r="P30" s="27"/>
    </row>
    <row r="31" spans="2:18" s="26" customFormat="1" ht="15.75" customHeight="1" x14ac:dyDescent="0.25">
      <c r="B31" s="27"/>
      <c r="C31" s="217"/>
      <c r="D31" s="217"/>
      <c r="E31" s="217"/>
      <c r="F31" s="217"/>
      <c r="G31" s="217"/>
      <c r="H31" s="217"/>
      <c r="I31" s="218"/>
      <c r="J31" s="228" t="s">
        <v>372</v>
      </c>
      <c r="K31" s="229"/>
      <c r="L31" s="229"/>
      <c r="M31" s="229"/>
      <c r="N31" s="229"/>
      <c r="O31" s="229"/>
      <c r="P31" s="27"/>
    </row>
    <row r="32" spans="2:18" s="26" customFormat="1" ht="16.5" customHeight="1" x14ac:dyDescent="0.25">
      <c r="B32" s="27"/>
      <c r="C32" s="217"/>
      <c r="D32" s="217"/>
      <c r="E32" s="217"/>
      <c r="F32" s="217"/>
      <c r="G32" s="217"/>
      <c r="H32" s="217"/>
      <c r="I32" s="218"/>
      <c r="J32" s="222" t="s">
        <v>511</v>
      </c>
      <c r="K32" s="223"/>
      <c r="L32" s="223"/>
      <c r="M32" s="223"/>
      <c r="N32" s="223"/>
      <c r="O32" s="223"/>
      <c r="P32" s="27"/>
    </row>
    <row r="33" spans="2:16" s="26" customFormat="1" ht="15.75" customHeight="1" x14ac:dyDescent="0.25">
      <c r="B33" s="27"/>
      <c r="C33" s="217"/>
      <c r="D33" s="217"/>
      <c r="E33" s="217"/>
      <c r="F33" s="217"/>
      <c r="G33" s="217"/>
      <c r="H33" s="217"/>
      <c r="I33" s="218"/>
      <c r="J33" s="224"/>
      <c r="K33" s="225"/>
      <c r="L33" s="225"/>
      <c r="M33" s="225"/>
      <c r="N33" s="225"/>
      <c r="O33" s="225"/>
      <c r="P33" s="27"/>
    </row>
    <row r="34" spans="2:16" s="26" customFormat="1" ht="15.75" customHeight="1" x14ac:dyDescent="0.25">
      <c r="B34" s="27"/>
      <c r="C34" s="217"/>
      <c r="D34" s="217"/>
      <c r="E34" s="217"/>
      <c r="F34" s="217"/>
      <c r="G34" s="217"/>
      <c r="H34" s="217"/>
      <c r="I34" s="218"/>
      <c r="J34" s="224"/>
      <c r="K34" s="225"/>
      <c r="L34" s="225"/>
      <c r="M34" s="225"/>
      <c r="N34" s="225"/>
      <c r="O34" s="225"/>
      <c r="P34" s="27"/>
    </row>
    <row r="35" spans="2:16" s="26" customFormat="1" ht="15.75" customHeight="1" x14ac:dyDescent="0.25">
      <c r="B35" s="27"/>
      <c r="C35" s="217"/>
      <c r="D35" s="217"/>
      <c r="E35" s="217"/>
      <c r="F35" s="217"/>
      <c r="G35" s="217"/>
      <c r="H35" s="217"/>
      <c r="I35" s="218"/>
      <c r="J35" s="224"/>
      <c r="K35" s="225"/>
      <c r="L35" s="225"/>
      <c r="M35" s="225"/>
      <c r="N35" s="225"/>
      <c r="O35" s="225"/>
      <c r="P35" s="27"/>
    </row>
    <row r="36" spans="2:16" s="26" customFormat="1" ht="58.5" customHeight="1" x14ac:dyDescent="0.25">
      <c r="B36" s="27"/>
      <c r="C36" s="217"/>
      <c r="D36" s="217"/>
      <c r="E36" s="217"/>
      <c r="F36" s="217"/>
      <c r="G36" s="217"/>
      <c r="H36" s="217"/>
      <c r="I36" s="218"/>
      <c r="J36" s="224"/>
      <c r="K36" s="225"/>
      <c r="L36" s="225"/>
      <c r="M36" s="225"/>
      <c r="N36" s="225"/>
      <c r="O36" s="225"/>
      <c r="P36" s="27"/>
    </row>
    <row r="37" spans="2:16" s="26" customFormat="1" ht="15.75" customHeight="1" x14ac:dyDescent="0.25">
      <c r="B37" s="27"/>
      <c r="C37" s="217"/>
      <c r="D37" s="217"/>
      <c r="E37" s="217"/>
      <c r="F37" s="217"/>
      <c r="G37" s="217"/>
      <c r="H37" s="217"/>
      <c r="I37" s="218"/>
      <c r="J37" s="228" t="s">
        <v>374</v>
      </c>
      <c r="K37" s="229"/>
      <c r="L37" s="229"/>
      <c r="M37" s="229"/>
      <c r="N37" s="229"/>
      <c r="O37" s="229"/>
      <c r="P37" s="27"/>
    </row>
    <row r="38" spans="2:16" s="26" customFormat="1" ht="16.5" customHeight="1" x14ac:dyDescent="0.25">
      <c r="B38" s="27"/>
      <c r="C38" s="217"/>
      <c r="D38" s="217"/>
      <c r="E38" s="217"/>
      <c r="F38" s="217"/>
      <c r="G38" s="217"/>
      <c r="H38" s="217"/>
      <c r="I38" s="218"/>
      <c r="J38" s="343" t="s">
        <v>501</v>
      </c>
      <c r="K38" s="223"/>
      <c r="L38" s="223"/>
      <c r="M38" s="223"/>
      <c r="N38" s="223"/>
      <c r="O38" s="223"/>
      <c r="P38" s="27"/>
    </row>
    <row r="39" spans="2:16" s="26" customFormat="1" ht="16.5" customHeight="1" x14ac:dyDescent="0.25">
      <c r="B39" s="28"/>
      <c r="C39" s="31"/>
      <c r="D39" s="31"/>
      <c r="E39" s="31"/>
      <c r="F39" s="31"/>
      <c r="G39" s="31"/>
      <c r="H39" s="31"/>
      <c r="I39" s="31"/>
      <c r="J39" s="31"/>
      <c r="K39" s="31"/>
      <c r="L39" s="31"/>
      <c r="M39" s="31"/>
      <c r="N39" s="31"/>
      <c r="O39" s="31"/>
      <c r="P39" s="28"/>
    </row>
    <row r="40" spans="2:16" s="33" customFormat="1" ht="15" customHeight="1" x14ac:dyDescent="0.25">
      <c r="B40" s="32"/>
      <c r="C40" s="212" t="s">
        <v>375</v>
      </c>
      <c r="D40" s="213"/>
      <c r="E40" s="213"/>
      <c r="F40" s="213"/>
      <c r="G40" s="213"/>
      <c r="H40" s="213"/>
      <c r="I40" s="213"/>
      <c r="J40" s="213"/>
      <c r="K40" s="213"/>
      <c r="L40" s="213"/>
      <c r="M40" s="213"/>
      <c r="N40" s="213"/>
      <c r="O40" s="214"/>
      <c r="P40" s="32"/>
    </row>
    <row r="41" spans="2:16" s="33" customFormat="1" x14ac:dyDescent="0.25">
      <c r="B41" s="32"/>
      <c r="C41" s="158" t="s">
        <v>9</v>
      </c>
      <c r="D41" s="160" t="str">
        <f>IF(J20="MENSUAL","ENERO",IF(J20="TRIMESTRAL","MARZO",IF(J20="SEMESTRAL","JUNIO",IF(J20="ANUAL",2017,""))))</f>
        <v>JUNIO</v>
      </c>
      <c r="E41" s="160" t="str">
        <f>IF(J20="MENSUAL","FEBRERO",IF(J20="TRIMESTRAL","JUNIO",IF(J20="SEMESTRAL","DICIEMBRE","")))</f>
        <v>DICIEMBRE</v>
      </c>
      <c r="F41" s="160" t="str">
        <f>IF(J20="MENSUAL","MARZO",IF(J20="TRIMESTRAL","SEPTIEMBRE",""))</f>
        <v/>
      </c>
      <c r="G41" s="160" t="str">
        <f>IF(J20="MENSUAL","ABRIL",IF(J20="TRIMESTRAL","DICIEMBRE",""))</f>
        <v/>
      </c>
      <c r="H41" s="160" t="str">
        <f>IF(J20="MENSUAL","MAYO","")</f>
        <v/>
      </c>
      <c r="I41" s="160" t="str">
        <f>IF(J20="MENSUAL","JUNIO","")</f>
        <v/>
      </c>
      <c r="J41" s="160" t="str">
        <f>IF(J20="MENSUAL","JULIO","")</f>
        <v/>
      </c>
      <c r="K41" s="160" t="str">
        <f>IF(J20="MENSUAL","AGOSTO","")</f>
        <v/>
      </c>
      <c r="L41" s="160" t="str">
        <f>IF(J20="MENSUAL","SEPTIEMBRE","")</f>
        <v/>
      </c>
      <c r="M41" s="160" t="str">
        <f>IF(J20="MENSUAL","OCTUBRE","")</f>
        <v/>
      </c>
      <c r="N41" s="160" t="str">
        <f>IF(J20="MENSUAL","NOVIEMBRE","")</f>
        <v/>
      </c>
      <c r="O41" s="160" t="str">
        <f>IF(J20="MENSUAL","DICIEMBRE","")</f>
        <v/>
      </c>
      <c r="P41" s="32"/>
    </row>
    <row r="42" spans="2:16" s="33" customFormat="1" ht="37.5" customHeight="1" x14ac:dyDescent="0.25">
      <c r="B42" s="32"/>
      <c r="C42" s="84" t="str">
        <f>G18</f>
        <v>Total de planes de mejoramiento consolidados</v>
      </c>
      <c r="D42" s="34">
        <v>29</v>
      </c>
      <c r="E42" s="34"/>
      <c r="F42" s="34"/>
      <c r="G42" s="34"/>
      <c r="H42" s="34"/>
      <c r="I42" s="34"/>
      <c r="J42" s="34"/>
      <c r="K42" s="34"/>
      <c r="L42" s="34"/>
      <c r="M42" s="34"/>
      <c r="N42" s="34"/>
      <c r="O42" s="34"/>
      <c r="P42" s="32"/>
    </row>
    <row r="43" spans="2:16" s="33" customFormat="1" ht="37.5" customHeight="1" x14ac:dyDescent="0.25">
      <c r="B43" s="32"/>
      <c r="C43" s="84" t="str">
        <f>G19</f>
        <v>Total de programas académicos * 100</v>
      </c>
      <c r="D43" s="34">
        <v>29</v>
      </c>
      <c r="E43" s="34">
        <v>23</v>
      </c>
      <c r="F43" s="34"/>
      <c r="G43" s="34"/>
      <c r="H43" s="34"/>
      <c r="I43" s="34"/>
      <c r="J43" s="34"/>
      <c r="K43" s="34"/>
      <c r="L43" s="34"/>
      <c r="M43" s="34"/>
      <c r="N43" s="34"/>
      <c r="O43" s="34"/>
      <c r="P43" s="35"/>
    </row>
    <row r="44" spans="2:16" s="33" customFormat="1" x14ac:dyDescent="0.25">
      <c r="B44" s="32"/>
      <c r="C44" s="36" t="s">
        <v>376</v>
      </c>
      <c r="D44" s="37">
        <f>IFERROR(IF($E$17=1,D42/D43,IF($E$17=2,D42,"")),"")</f>
        <v>1</v>
      </c>
      <c r="E44" s="37">
        <f t="shared" ref="E44:O44" si="0">IFERROR(IF($E$17=1,E42/E43,IF($E$17=2,E42,"")),"")</f>
        <v>0</v>
      </c>
      <c r="F44" s="37" t="str">
        <f t="shared" si="0"/>
        <v/>
      </c>
      <c r="G44" s="37" t="str">
        <f t="shared" si="0"/>
        <v/>
      </c>
      <c r="H44" s="37" t="str">
        <f t="shared" si="0"/>
        <v/>
      </c>
      <c r="I44" s="37" t="str">
        <f t="shared" si="0"/>
        <v/>
      </c>
      <c r="J44" s="37" t="str">
        <f t="shared" si="0"/>
        <v/>
      </c>
      <c r="K44" s="37" t="str">
        <f t="shared" si="0"/>
        <v/>
      </c>
      <c r="L44" s="37" t="str">
        <f t="shared" si="0"/>
        <v/>
      </c>
      <c r="M44" s="37" t="str">
        <f t="shared" si="0"/>
        <v/>
      </c>
      <c r="N44" s="37" t="str">
        <f t="shared" si="0"/>
        <v/>
      </c>
      <c r="O44" s="37" t="str">
        <f t="shared" si="0"/>
        <v/>
      </c>
      <c r="P44" s="32"/>
    </row>
    <row r="45" spans="2:16" s="33" customFormat="1" x14ac:dyDescent="0.25">
      <c r="B45" s="32"/>
      <c r="C45" s="38" t="s">
        <v>377</v>
      </c>
      <c r="D45" s="5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1</v>
      </c>
      <c r="E45" s="68">
        <f>IF(AND(N20="ANUAL",J20="MENSUAL"),N17/12+D45,IF(AND(N20="ANUAL",J20="TRIMESTRAL"),N17/4+D45,IF(AND(N20="ANUAL",J20="SEMESTRAL"),N17/2+D45,IF(AND(N20="SEMESTRAL",J20="MENSUAL"),N17/6+D45,IF(AND(N20="SEMESTRAL",J20="TRIMESTRAL"),N17/2+D45,IF(AND(N20="SEMESTRAL",J20="SEMESTRAL"),N17,IF(AND(N20="TRIMESTRAL",J20="MENSUAL"),N17/3+D45,IF(AND(N20="TRIMESTRAL",J20="TRIMESTRAL"),N17,IF(AND(N20="MENSUAL",J20="MENSUAL"),N17,"")))))))))</f>
        <v>1</v>
      </c>
      <c r="F45" s="68" t="str">
        <f>IF(AND(N20="ANUAL",J20="MENSUAL"),N17/12+E45,IF(AND(N20="ANUAL",J20="TRIMESTRAL"),N17/4+E45,IF(AND(N20="SEMESTRAL",J20="MENSUAL"),N17/6+E45,IF(AND(N20="SEMESTRAL",J20="TRIMESTRAL"),N17/2,IF(AND(N20="TRIMESTRAL",J20="MENSUAL"),N17/3+E45,IF(AND(N20="TRIMESTRAL",J20="TRIMESTRAL"),N17,IF(AND(N20="MENSUAL",J20="MENSUAL"),N17,"")))))))</f>
        <v/>
      </c>
      <c r="G45" s="68" t="str">
        <f>IF(AND(N20="ANUAL",J20="MENSUAL"),N17/12+F45,IF(AND(N20="ANUAL",J20="TRIMESTRAL"),N17/4+F45,IF(AND(N20="SEMESTRAL",J20="MENSUAL"),N17/6+F45,IF(AND(N20="SEMESTRAL",J20="TRIMESTRAL"),N17/2+F45,IF(AND(N20="TRIMESTRAL",J20="MENSUAL"),N17/3,IF(AND(N20="TRIMESTRAL",J20="TRIMESTRAL"),N17,IF(AND(N20="MENSUAL",J20="MENSUAL"),N17,"")))))))</f>
        <v/>
      </c>
      <c r="H45" s="68" t="str">
        <f>IF(AND($N$20="ANUAL",$J$20="MENSUAL"),$N$17/12+G45,IF(AND(N20="SEMESTRAL",J20="MENSUAL"),N17/6+G45,IF(AND(N20="TRIMESTRAL",J20="MENSUAL"),N17/3+G45,IF(AND(N20="MENSUAL",J20="MENSUAL"),N17,""))))</f>
        <v/>
      </c>
      <c r="I45" s="68" t="str">
        <f>IF(AND($N$20="ANUAL",$J$20="MENSUAL"),$N$17/12+H45,IF(AND(N20="SEMESTRAL",J20="MENSUAL"),N17/6+H45,IF(AND(N20="TRIMESTRAL",J20="MENSUAL"),N17/3+H45,IF(AND(N20="MENSUAL",J20="MENSUAL"),N17,""))))</f>
        <v/>
      </c>
      <c r="J45" s="68" t="str">
        <f>IF(AND($N$20="ANUAL",$J$20="MENSUAL"),$N$17/12+I45,IF(AND(N20="SEMESTRAL",J20="MENSUAL"),N17/6,IF(AND(N20="TRIMESTRAL",J20="MENSUAL"),N17/3,IF(AND(N20="MENSUAL",J20="MENSUAL"),N17,""))))</f>
        <v/>
      </c>
      <c r="K45" s="68" t="str">
        <f>IF(AND($N$20="ANUAL",$J$20="MENSUAL"),$N$17/12+J45,IF(AND(N20="SEMESTRAL",J20="MENSUAL"),N17/6+J45,IF(AND(N20="TRIMESTRAL",J20="MENSUAL"),N17/3+J45,IF(AND(N20="MENSUAL",J20="MENSUAL"),N17,""))))</f>
        <v/>
      </c>
      <c r="L45" s="68" t="str">
        <f>IF(AND($N$20="ANUAL",$J$20="MENSUAL"),$N$17/12+K45,IF(AND(N20="SEMESTRAL",J20="MENSUAL"),N17/6+K45,IF(AND(N20="TRIMESTRAL",J20="MENSUAL"),N17/3+K45,IF(AND(N20="MENSUAL",J20="MENSUAL"),N17,""))))</f>
        <v/>
      </c>
      <c r="M45" s="68" t="str">
        <f>IF(AND($N$20="ANUAL",$J$20="MENSUAL"),$N$17/12+L45,IF(AND(N20="SEMESTRAL",J20="MENSUAL"),N17/6+L45,IF(AND(N20="TRIMESTRAL",J20="MENSUAL"),N17/3,IF(AND(N20="MENSUAL",J20="MENSUAL"),N17,""))))</f>
        <v/>
      </c>
      <c r="N45" s="68" t="str">
        <f>IF(AND($N$20="ANUAL",$J$20="MENSUAL"),$N$17/12+M45,IF(AND(N20="SEMESTRAL",J20="MENSUAL"),N17/6+M45,IF(AND(N20="TRIMESTRAL",J20="MENSUAL"),N17/3+M45,IF(AND(N20="MENSUAL",J20="MENSUAL"),N17,""))))</f>
        <v/>
      </c>
      <c r="O45" s="68" t="str">
        <f>IF(AND($N$20="ANUAL",$J$20="MENSUAL"),$N$17/12+N45,IF(AND(N20="SEMESTRAL",J20="MENSUAL"),N17/6+N45,IF(AND(N20="TRIMESTRAL",J20="MENSUAL"),N17/3+N45,IF(AND(N20="MENSUAL",J20="MENSUAL"),N17,""))))</f>
        <v/>
      </c>
      <c r="P45" s="32"/>
    </row>
    <row r="46" spans="2:16" s="33" customFormat="1" x14ac:dyDescent="0.25">
      <c r="B46" s="32"/>
      <c r="C46" s="3"/>
      <c r="D46" s="3"/>
      <c r="E46" s="3"/>
      <c r="F46" s="3"/>
      <c r="G46" s="3"/>
      <c r="H46" s="3"/>
      <c r="I46" s="3"/>
      <c r="J46" s="3"/>
      <c r="K46" s="3"/>
      <c r="L46" s="3"/>
      <c r="M46" s="3"/>
      <c r="N46" s="3"/>
      <c r="O46" s="3"/>
      <c r="P46" s="32"/>
    </row>
  </sheetData>
  <sheetProtection algorithmName="SHA-512" hashValue="xgBH1tqc0tqhxEBrY8Vb+IeROEYmBYy1SVF+1vT+k6kQW1nSPNmQOwh4W4YsQK6ZD8oS29j4xJFzHPxfd4q4Pw==" saltValue="2zKkaveZ7Byu5r28deqxVw==" spinCount="100000" sheet="1" objects="1" scenarios="1"/>
  <mergeCells count="50">
    <mergeCell ref="P24:P25"/>
    <mergeCell ref="J25:O30"/>
    <mergeCell ref="J31:O31"/>
    <mergeCell ref="J32:O36"/>
    <mergeCell ref="J37:O37"/>
    <mergeCell ref="G20:I21"/>
    <mergeCell ref="J20:K21"/>
    <mergeCell ref="L20:M21"/>
    <mergeCell ref="C40:O40"/>
    <mergeCell ref="C23:O23"/>
    <mergeCell ref="C24:I38"/>
    <mergeCell ref="J24:O24"/>
    <mergeCell ref="J38:O38"/>
    <mergeCell ref="N20:O21"/>
    <mergeCell ref="C20:D21"/>
    <mergeCell ref="E20:F21"/>
    <mergeCell ref="P17:P18"/>
    <mergeCell ref="Q17:R17"/>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R46"/>
  <sheetViews>
    <sheetView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401</v>
      </c>
      <c r="F12" s="296"/>
      <c r="G12" s="296"/>
      <c r="H12" s="296"/>
      <c r="I12" s="295" t="s">
        <v>350</v>
      </c>
      <c r="J12" s="295"/>
      <c r="K12" s="297" t="s">
        <v>316</v>
      </c>
      <c r="L12" s="297"/>
      <c r="M12" s="297"/>
      <c r="N12" s="297"/>
      <c r="O12" s="297"/>
      <c r="P12" s="27"/>
    </row>
    <row r="13" spans="2:16" s="26" customFormat="1" x14ac:dyDescent="0.25">
      <c r="B13" s="27"/>
      <c r="C13" s="234" t="s">
        <v>15</v>
      </c>
      <c r="D13" s="234"/>
      <c r="E13" s="248" t="s">
        <v>303</v>
      </c>
      <c r="F13" s="249"/>
      <c r="G13" s="249"/>
      <c r="H13" s="249"/>
      <c r="I13" s="249"/>
      <c r="J13" s="249"/>
      <c r="K13" s="249"/>
      <c r="L13" s="249"/>
      <c r="M13" s="249"/>
      <c r="N13" s="249"/>
      <c r="O13" s="249"/>
      <c r="P13" s="27"/>
    </row>
    <row r="14" spans="2:16" s="26" customFormat="1" x14ac:dyDescent="0.25">
      <c r="B14" s="27"/>
      <c r="C14" s="234" t="s">
        <v>352</v>
      </c>
      <c r="D14" s="234"/>
      <c r="E14" s="248" t="s">
        <v>501</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8" s="26" customFormat="1" ht="33.75" customHeight="1" x14ac:dyDescent="0.25">
      <c r="B17" s="27"/>
      <c r="C17" s="234" t="s">
        <v>355</v>
      </c>
      <c r="D17" s="234"/>
      <c r="E17" s="239">
        <v>1</v>
      </c>
      <c r="F17" s="240"/>
      <c r="G17" s="241"/>
      <c r="H17" s="234" t="s">
        <v>380</v>
      </c>
      <c r="I17" s="234"/>
      <c r="J17" s="237" t="s">
        <v>36</v>
      </c>
      <c r="K17" s="238"/>
      <c r="L17" s="234" t="s">
        <v>357</v>
      </c>
      <c r="M17" s="234"/>
      <c r="N17" s="247">
        <v>0.4</v>
      </c>
      <c r="O17" s="247"/>
      <c r="P17" s="221"/>
      <c r="Q17" s="344"/>
      <c r="R17" s="344"/>
    </row>
    <row r="18" spans="2:18" s="26" customFormat="1" ht="20.25" customHeight="1" x14ac:dyDescent="0.25">
      <c r="B18" s="27"/>
      <c r="C18" s="234" t="s">
        <v>358</v>
      </c>
      <c r="D18" s="234"/>
      <c r="E18" s="234" t="s">
        <v>359</v>
      </c>
      <c r="F18" s="234"/>
      <c r="G18" s="238" t="s">
        <v>512</v>
      </c>
      <c r="H18" s="194"/>
      <c r="I18" s="194"/>
      <c r="J18" s="194"/>
      <c r="K18" s="194"/>
      <c r="L18" s="194"/>
      <c r="M18" s="194"/>
      <c r="N18" s="194"/>
      <c r="O18" s="194"/>
      <c r="P18" s="221"/>
    </row>
    <row r="19" spans="2:18" s="26" customFormat="1" ht="15.75" customHeight="1" x14ac:dyDescent="0.25">
      <c r="B19" s="27"/>
      <c r="C19" s="234"/>
      <c r="D19" s="234"/>
      <c r="E19" s="234" t="s">
        <v>361</v>
      </c>
      <c r="F19" s="234"/>
      <c r="G19" s="242" t="s">
        <v>513</v>
      </c>
      <c r="H19" s="233"/>
      <c r="I19" s="233"/>
      <c r="J19" s="233"/>
      <c r="K19" s="233"/>
      <c r="L19" s="233"/>
      <c r="M19" s="233"/>
      <c r="N19" s="233"/>
      <c r="O19" s="233"/>
      <c r="P19" s="28"/>
    </row>
    <row r="20" spans="2:18" s="26" customFormat="1" ht="15.75" customHeight="1" x14ac:dyDescent="0.25">
      <c r="B20" s="27"/>
      <c r="C20" s="234" t="s">
        <v>363</v>
      </c>
      <c r="D20" s="234"/>
      <c r="E20" s="345" t="s">
        <v>514</v>
      </c>
      <c r="F20" s="345"/>
      <c r="G20" s="234" t="s">
        <v>365</v>
      </c>
      <c r="H20" s="234"/>
      <c r="I20" s="234"/>
      <c r="J20" s="233" t="s">
        <v>366</v>
      </c>
      <c r="K20" s="233"/>
      <c r="L20" s="234" t="s">
        <v>367</v>
      </c>
      <c r="M20" s="234"/>
      <c r="N20" s="233" t="s">
        <v>368</v>
      </c>
      <c r="O20" s="233"/>
      <c r="P20" s="28"/>
    </row>
    <row r="21" spans="2:18" s="26" customFormat="1" ht="15.75" customHeight="1" x14ac:dyDescent="0.25">
      <c r="B21" s="27"/>
      <c r="C21" s="234"/>
      <c r="D21" s="234"/>
      <c r="E21" s="346"/>
      <c r="F21" s="346"/>
      <c r="G21" s="234"/>
      <c r="H21" s="234"/>
      <c r="I21" s="234"/>
      <c r="J21" s="233"/>
      <c r="K21" s="233"/>
      <c r="L21" s="234"/>
      <c r="M21" s="234"/>
      <c r="N21" s="233"/>
      <c r="O21" s="233"/>
      <c r="P21" s="28"/>
    </row>
    <row r="22" spans="2:18" s="30" customFormat="1" ht="15.75" customHeight="1" x14ac:dyDescent="0.25">
      <c r="B22" s="28"/>
      <c r="C22" s="29"/>
      <c r="D22" s="29"/>
      <c r="E22" s="164"/>
      <c r="F22" s="164"/>
      <c r="G22" s="29"/>
      <c r="H22" s="29"/>
      <c r="I22" s="29"/>
      <c r="J22" s="164"/>
      <c r="K22" s="164"/>
      <c r="L22" s="29"/>
      <c r="M22" s="29"/>
      <c r="N22" s="164"/>
      <c r="O22" s="164"/>
      <c r="P22" s="28"/>
    </row>
    <row r="23" spans="2:18" s="26" customFormat="1" ht="15" customHeight="1" x14ac:dyDescent="0.25">
      <c r="B23" s="27"/>
      <c r="C23" s="215" t="s">
        <v>369</v>
      </c>
      <c r="D23" s="215"/>
      <c r="E23" s="215"/>
      <c r="F23" s="215"/>
      <c r="G23" s="215"/>
      <c r="H23" s="215"/>
      <c r="I23" s="215"/>
      <c r="J23" s="216"/>
      <c r="K23" s="216"/>
      <c r="L23" s="216"/>
      <c r="M23" s="216"/>
      <c r="N23" s="216"/>
      <c r="O23" s="216"/>
      <c r="P23" s="28"/>
    </row>
    <row r="24" spans="2:18" s="26" customFormat="1" ht="15" customHeight="1" x14ac:dyDescent="0.25">
      <c r="B24" s="27"/>
      <c r="C24" s="217"/>
      <c r="D24" s="217"/>
      <c r="E24" s="217"/>
      <c r="F24" s="217"/>
      <c r="G24" s="217"/>
      <c r="H24" s="217"/>
      <c r="I24" s="218"/>
      <c r="J24" s="276" t="s">
        <v>396</v>
      </c>
      <c r="K24" s="220"/>
      <c r="L24" s="220"/>
      <c r="M24" s="220"/>
      <c r="N24" s="220"/>
      <c r="O24" s="220"/>
      <c r="P24" s="221"/>
    </row>
    <row r="25" spans="2:18" s="26" customFormat="1" ht="16.5" customHeight="1" x14ac:dyDescent="0.25">
      <c r="B25" s="27"/>
      <c r="C25" s="217"/>
      <c r="D25" s="217"/>
      <c r="E25" s="217"/>
      <c r="F25" s="217"/>
      <c r="G25" s="217"/>
      <c r="H25" s="217"/>
      <c r="I25" s="218"/>
      <c r="J25" s="267" t="s">
        <v>515</v>
      </c>
      <c r="K25" s="223"/>
      <c r="L25" s="223"/>
      <c r="M25" s="223"/>
      <c r="N25" s="223"/>
      <c r="O25" s="223"/>
      <c r="P25" s="221"/>
    </row>
    <row r="26" spans="2:18" s="26" customFormat="1" ht="15.75" customHeight="1" x14ac:dyDescent="0.25">
      <c r="B26" s="27"/>
      <c r="C26" s="217"/>
      <c r="D26" s="217"/>
      <c r="E26" s="217"/>
      <c r="F26" s="217"/>
      <c r="G26" s="217"/>
      <c r="H26" s="217"/>
      <c r="I26" s="218"/>
      <c r="J26" s="224"/>
      <c r="K26" s="225"/>
      <c r="L26" s="225"/>
      <c r="M26" s="225"/>
      <c r="N26" s="225"/>
      <c r="O26" s="225"/>
      <c r="P26" s="27"/>
    </row>
    <row r="27" spans="2:18" s="26" customFormat="1" ht="15.75" customHeight="1" x14ac:dyDescent="0.25">
      <c r="B27" s="27"/>
      <c r="C27" s="217"/>
      <c r="D27" s="217"/>
      <c r="E27" s="217"/>
      <c r="F27" s="217"/>
      <c r="G27" s="217"/>
      <c r="H27" s="217"/>
      <c r="I27" s="218"/>
      <c r="J27" s="224"/>
      <c r="K27" s="225"/>
      <c r="L27" s="225"/>
      <c r="M27" s="225"/>
      <c r="N27" s="225"/>
      <c r="O27" s="225"/>
      <c r="P27" s="27"/>
    </row>
    <row r="28" spans="2:18" s="26" customFormat="1" ht="15.75" customHeight="1" x14ac:dyDescent="0.25">
      <c r="B28" s="27"/>
      <c r="C28" s="217"/>
      <c r="D28" s="217"/>
      <c r="E28" s="217"/>
      <c r="F28" s="217"/>
      <c r="G28" s="217"/>
      <c r="H28" s="217"/>
      <c r="I28" s="218"/>
      <c r="J28" s="224"/>
      <c r="K28" s="225"/>
      <c r="L28" s="225"/>
      <c r="M28" s="225"/>
      <c r="N28" s="225"/>
      <c r="O28" s="225"/>
      <c r="P28" s="27"/>
    </row>
    <row r="29" spans="2:18" s="26" customFormat="1" ht="15.75" customHeight="1" x14ac:dyDescent="0.25">
      <c r="B29" s="27"/>
      <c r="C29" s="217"/>
      <c r="D29" s="217"/>
      <c r="E29" s="217"/>
      <c r="F29" s="217"/>
      <c r="G29" s="217"/>
      <c r="H29" s="217"/>
      <c r="I29" s="218"/>
      <c r="J29" s="224"/>
      <c r="K29" s="225"/>
      <c r="L29" s="225"/>
      <c r="M29" s="225"/>
      <c r="N29" s="225"/>
      <c r="O29" s="225"/>
      <c r="P29" s="27"/>
    </row>
    <row r="30" spans="2:18" s="26" customFormat="1" ht="106.5" customHeight="1" x14ac:dyDescent="0.25">
      <c r="B30" s="27"/>
      <c r="C30" s="217"/>
      <c r="D30" s="217"/>
      <c r="E30" s="217"/>
      <c r="F30" s="217"/>
      <c r="G30" s="217"/>
      <c r="H30" s="217"/>
      <c r="I30" s="218"/>
      <c r="J30" s="226"/>
      <c r="K30" s="227"/>
      <c r="L30" s="227"/>
      <c r="M30" s="227"/>
      <c r="N30" s="227"/>
      <c r="O30" s="227"/>
      <c r="P30" s="27"/>
    </row>
    <row r="31" spans="2:18" s="26" customFormat="1" ht="15.75" customHeight="1" x14ac:dyDescent="0.25">
      <c r="B31" s="27"/>
      <c r="C31" s="217"/>
      <c r="D31" s="217"/>
      <c r="E31" s="217"/>
      <c r="F31" s="217"/>
      <c r="G31" s="217"/>
      <c r="H31" s="217"/>
      <c r="I31" s="218"/>
      <c r="J31" s="228" t="s">
        <v>372</v>
      </c>
      <c r="K31" s="229"/>
      <c r="L31" s="229"/>
      <c r="M31" s="229"/>
      <c r="N31" s="229"/>
      <c r="O31" s="229"/>
      <c r="P31" s="27"/>
    </row>
    <row r="32" spans="2:18" s="26" customFormat="1" ht="16.5" customHeight="1" x14ac:dyDescent="0.25">
      <c r="B32" s="27"/>
      <c r="C32" s="217"/>
      <c r="D32" s="217"/>
      <c r="E32" s="217"/>
      <c r="F32" s="217"/>
      <c r="G32" s="217"/>
      <c r="H32" s="217"/>
      <c r="I32" s="218"/>
      <c r="J32" s="267" t="s">
        <v>516</v>
      </c>
      <c r="K32" s="223"/>
      <c r="L32" s="223"/>
      <c r="M32" s="223"/>
      <c r="N32" s="223"/>
      <c r="O32" s="223"/>
      <c r="P32" s="27"/>
    </row>
    <row r="33" spans="2:16" s="26" customFormat="1" ht="15.75" customHeight="1" x14ac:dyDescent="0.25">
      <c r="B33" s="27"/>
      <c r="C33" s="217"/>
      <c r="D33" s="217"/>
      <c r="E33" s="217"/>
      <c r="F33" s="217"/>
      <c r="G33" s="217"/>
      <c r="H33" s="217"/>
      <c r="I33" s="218"/>
      <c r="J33" s="224"/>
      <c r="K33" s="225"/>
      <c r="L33" s="225"/>
      <c r="M33" s="225"/>
      <c r="N33" s="225"/>
      <c r="O33" s="225"/>
      <c r="P33" s="27"/>
    </row>
    <row r="34" spans="2:16" s="26" customFormat="1" ht="15.75" customHeight="1" x14ac:dyDescent="0.25">
      <c r="B34" s="27"/>
      <c r="C34" s="217"/>
      <c r="D34" s="217"/>
      <c r="E34" s="217"/>
      <c r="F34" s="217"/>
      <c r="G34" s="217"/>
      <c r="H34" s="217"/>
      <c r="I34" s="218"/>
      <c r="J34" s="224"/>
      <c r="K34" s="225"/>
      <c r="L34" s="225"/>
      <c r="M34" s="225"/>
      <c r="N34" s="225"/>
      <c r="O34" s="225"/>
      <c r="P34" s="27"/>
    </row>
    <row r="35" spans="2:16" s="26" customFormat="1" ht="15.75" customHeight="1" x14ac:dyDescent="0.25">
      <c r="B35" s="27"/>
      <c r="C35" s="217"/>
      <c r="D35" s="217"/>
      <c r="E35" s="217"/>
      <c r="F35" s="217"/>
      <c r="G35" s="217"/>
      <c r="H35" s="217"/>
      <c r="I35" s="218"/>
      <c r="J35" s="224"/>
      <c r="K35" s="225"/>
      <c r="L35" s="225"/>
      <c r="M35" s="225"/>
      <c r="N35" s="225"/>
      <c r="O35" s="225"/>
      <c r="P35" s="27"/>
    </row>
    <row r="36" spans="2:16" s="26" customFormat="1" ht="44.25" customHeight="1" x14ac:dyDescent="0.25">
      <c r="B36" s="27"/>
      <c r="C36" s="217"/>
      <c r="D36" s="217"/>
      <c r="E36" s="217"/>
      <c r="F36" s="217"/>
      <c r="G36" s="217"/>
      <c r="H36" s="217"/>
      <c r="I36" s="218"/>
      <c r="J36" s="224"/>
      <c r="K36" s="225"/>
      <c r="L36" s="225"/>
      <c r="M36" s="225"/>
      <c r="N36" s="225"/>
      <c r="O36" s="225"/>
      <c r="P36" s="27"/>
    </row>
    <row r="37" spans="2:16" s="26" customFormat="1" ht="15.75" customHeight="1" x14ac:dyDescent="0.25">
      <c r="B37" s="27"/>
      <c r="C37" s="217"/>
      <c r="D37" s="217"/>
      <c r="E37" s="217"/>
      <c r="F37" s="217"/>
      <c r="G37" s="217"/>
      <c r="H37" s="217"/>
      <c r="I37" s="218"/>
      <c r="J37" s="228" t="s">
        <v>374</v>
      </c>
      <c r="K37" s="229"/>
      <c r="L37" s="229"/>
      <c r="M37" s="229"/>
      <c r="N37" s="229"/>
      <c r="O37" s="229"/>
      <c r="P37" s="27"/>
    </row>
    <row r="38" spans="2:16" s="26" customFormat="1" ht="16.5" customHeight="1" x14ac:dyDescent="0.25">
      <c r="B38" s="27"/>
      <c r="C38" s="217"/>
      <c r="D38" s="217"/>
      <c r="E38" s="217"/>
      <c r="F38" s="217"/>
      <c r="G38" s="217"/>
      <c r="H38" s="217"/>
      <c r="I38" s="218"/>
      <c r="J38" s="343" t="s">
        <v>501</v>
      </c>
      <c r="K38" s="223"/>
      <c r="L38" s="223"/>
      <c r="M38" s="223"/>
      <c r="N38" s="223"/>
      <c r="O38" s="223"/>
      <c r="P38" s="27"/>
    </row>
    <row r="39" spans="2:16" s="26" customFormat="1" ht="16.5" customHeight="1" x14ac:dyDescent="0.25">
      <c r="B39" s="28"/>
      <c r="C39" s="31"/>
      <c r="D39" s="31"/>
      <c r="E39" s="31"/>
      <c r="F39" s="31"/>
      <c r="G39" s="31"/>
      <c r="H39" s="31"/>
      <c r="I39" s="31"/>
      <c r="J39" s="31"/>
      <c r="K39" s="31"/>
      <c r="L39" s="31"/>
      <c r="M39" s="31"/>
      <c r="N39" s="31"/>
      <c r="O39" s="31"/>
      <c r="P39" s="28"/>
    </row>
    <row r="40" spans="2:16" s="33" customFormat="1" ht="15" customHeight="1" x14ac:dyDescent="0.25">
      <c r="B40" s="32"/>
      <c r="C40" s="212" t="s">
        <v>375</v>
      </c>
      <c r="D40" s="213"/>
      <c r="E40" s="213"/>
      <c r="F40" s="213"/>
      <c r="G40" s="213"/>
      <c r="H40" s="213"/>
      <c r="I40" s="213"/>
      <c r="J40" s="213"/>
      <c r="K40" s="213"/>
      <c r="L40" s="213"/>
      <c r="M40" s="213"/>
      <c r="N40" s="213"/>
      <c r="O40" s="214"/>
      <c r="P40" s="32"/>
    </row>
    <row r="41" spans="2:16" s="33" customFormat="1" x14ac:dyDescent="0.25">
      <c r="B41" s="32"/>
      <c r="C41" s="158" t="s">
        <v>9</v>
      </c>
      <c r="D41" s="160" t="str">
        <f>IF(J20="MENSUAL","ENERO",IF(J20="TRIMESTRAL","MARZO",IF(J20="SEMESTRAL","JUNIO",IF(J20="ANUAL",2017,""))))</f>
        <v>JUNIO</v>
      </c>
      <c r="E41" s="160" t="str">
        <f>IF(J20="MENSUAL","FEBRERO",IF(J20="TRIMESTRAL","JUNIO",IF(J20="SEMESTRAL","DICIEMBRE","")))</f>
        <v>DICIEMBRE</v>
      </c>
      <c r="F41" s="160" t="str">
        <f>IF(J20="MENSUAL","MARZO",IF(J20="TRIMESTRAL","SEPTIEMBRE",""))</f>
        <v/>
      </c>
      <c r="G41" s="160" t="str">
        <f>IF(J20="MENSUAL","ABRIL",IF(J20="TRIMESTRAL","DICIEMBRE",""))</f>
        <v/>
      </c>
      <c r="H41" s="160" t="str">
        <f>IF(J20="MENSUAL","MAYO","")</f>
        <v/>
      </c>
      <c r="I41" s="160" t="str">
        <f>IF(J20="MENSUAL","JUNIO","")</f>
        <v/>
      </c>
      <c r="J41" s="160" t="str">
        <f>IF(J20="MENSUAL","JULIO","")</f>
        <v/>
      </c>
      <c r="K41" s="160" t="str">
        <f>IF(J20="MENSUAL","AGOSTO","")</f>
        <v/>
      </c>
      <c r="L41" s="160" t="str">
        <f>IF(J20="MENSUAL","SEPTIEMBRE","")</f>
        <v/>
      </c>
      <c r="M41" s="160" t="str">
        <f>IF(J20="MENSUAL","OCTUBRE","")</f>
        <v/>
      </c>
      <c r="N41" s="160" t="str">
        <f>IF(J20="MENSUAL","NOVIEMBRE","")</f>
        <v/>
      </c>
      <c r="O41" s="160" t="str">
        <f>IF(J20="MENSUAL","DICIEMBRE","")</f>
        <v/>
      </c>
      <c r="P41" s="32"/>
    </row>
    <row r="42" spans="2:16" s="33" customFormat="1" ht="37.5" customHeight="1" x14ac:dyDescent="0.25">
      <c r="B42" s="32"/>
      <c r="C42" s="84" t="str">
        <f>G18</f>
        <v>Número de programas con acreditación en alta calidad</v>
      </c>
      <c r="D42" s="34">
        <v>1</v>
      </c>
      <c r="E42" s="34"/>
      <c r="F42" s="34"/>
      <c r="G42" s="34"/>
      <c r="H42" s="34"/>
      <c r="I42" s="34"/>
      <c r="J42" s="34"/>
      <c r="K42" s="34"/>
      <c r="L42" s="34"/>
      <c r="M42" s="34"/>
      <c r="N42" s="34"/>
      <c r="O42" s="34"/>
      <c r="P42" s="32"/>
    </row>
    <row r="43" spans="2:16" s="33" customFormat="1" ht="37.5" customHeight="1" x14ac:dyDescent="0.25">
      <c r="B43" s="32"/>
      <c r="C43" s="84" t="str">
        <f>G19</f>
        <v>Total de programas académicos acreditables *100</v>
      </c>
      <c r="D43" s="34">
        <v>4</v>
      </c>
      <c r="E43" s="34"/>
      <c r="F43" s="34"/>
      <c r="G43" s="34"/>
      <c r="H43" s="34"/>
      <c r="I43" s="34"/>
      <c r="J43" s="34"/>
      <c r="K43" s="34"/>
      <c r="L43" s="34"/>
      <c r="M43" s="34"/>
      <c r="N43" s="34"/>
      <c r="O43" s="34"/>
      <c r="P43" s="35"/>
    </row>
    <row r="44" spans="2:16" s="33" customFormat="1" x14ac:dyDescent="0.25">
      <c r="B44" s="32"/>
      <c r="C44" s="36" t="s">
        <v>376</v>
      </c>
      <c r="D44" s="37">
        <f>IFERROR(IF($E$17=1,D42/D43,IF($E$17=2,D42,"")),"")</f>
        <v>0.25</v>
      </c>
      <c r="E44" s="37" t="str">
        <f t="shared" ref="E44:O44" si="0">IFERROR(IF($E$17=1,E42/E43,IF($E$17=2,E42,"")),"")</f>
        <v/>
      </c>
      <c r="F44" s="37" t="str">
        <f t="shared" si="0"/>
        <v/>
      </c>
      <c r="G44" s="37" t="str">
        <f t="shared" si="0"/>
        <v/>
      </c>
      <c r="H44" s="37" t="str">
        <f t="shared" si="0"/>
        <v/>
      </c>
      <c r="I44" s="37" t="str">
        <f t="shared" si="0"/>
        <v/>
      </c>
      <c r="J44" s="37" t="str">
        <f t="shared" si="0"/>
        <v/>
      </c>
      <c r="K44" s="37" t="str">
        <f t="shared" si="0"/>
        <v/>
      </c>
      <c r="L44" s="37" t="str">
        <f t="shared" si="0"/>
        <v/>
      </c>
      <c r="M44" s="37" t="str">
        <f t="shared" si="0"/>
        <v/>
      </c>
      <c r="N44" s="37" t="str">
        <f t="shared" si="0"/>
        <v/>
      </c>
      <c r="O44" s="37" t="str">
        <f t="shared" si="0"/>
        <v/>
      </c>
      <c r="P44" s="32"/>
    </row>
    <row r="45" spans="2:16" s="33" customFormat="1" x14ac:dyDescent="0.25">
      <c r="B45" s="32"/>
      <c r="C45" s="38" t="s">
        <v>377</v>
      </c>
      <c r="D45" s="5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0.2</v>
      </c>
      <c r="E45" s="58">
        <f>IF(AND(N20="ANUAL",J20="MENSUAL"),N17/12+D45,IF(AND(N20="ANUAL",J20="TRIMESTRAL"),N17/4+D45,IF(AND(N20="ANUAL",J20="SEMESTRAL"),N17/2+D45,IF(AND(N20="SEMESTRAL",J20="MENSUAL"),N17/6+D45,IF(AND(N20="SEMESTRAL",J20="TRIMESTRAL"),N17/2+D45,IF(AND(N20="SEMESTRAL",J20="SEMESTRAL"),N17,IF(AND(N20="TRIMESTRAL",J20="MENSUAL"),N17/3+D45,IF(AND(N20="TRIMESTRAL",J20="TRIMESTRAL"),N17,IF(AND(N20="MENSUAL",J20="MENSUAL"),N17,"")))))))))</f>
        <v>0.4</v>
      </c>
      <c r="F45" s="68" t="str">
        <f>IF(AND(N20="ANUAL",J20="MENSUAL"),N17/12+E45,IF(AND(N20="ANUAL",J20="TRIMESTRAL"),N17/4+E45,IF(AND(N20="SEMESTRAL",J20="MENSUAL"),N17/6+E45,IF(AND(N20="SEMESTRAL",J20="TRIMESTRAL"),N17/2,IF(AND(N20="TRIMESTRAL",J20="MENSUAL"),N17/3+E45,IF(AND(N20="TRIMESTRAL",J20="TRIMESTRAL"),N17,IF(AND(N20="MENSUAL",J20="MENSUAL"),N17,"")))))))</f>
        <v/>
      </c>
      <c r="G45" s="68" t="str">
        <f>IF(AND(N20="ANUAL",J20="MENSUAL"),N17/12+F45,IF(AND(N20="ANUAL",J20="TRIMESTRAL"),N17/4+F45,IF(AND(N20="SEMESTRAL",J20="MENSUAL"),N17/6+F45,IF(AND(N20="SEMESTRAL",J20="TRIMESTRAL"),N17/2+F45,IF(AND(N20="TRIMESTRAL",J20="MENSUAL"),N17/3,IF(AND(N20="TRIMESTRAL",J20="TRIMESTRAL"),N17,IF(AND(N20="MENSUAL",J20="MENSUAL"),N17,"")))))))</f>
        <v/>
      </c>
      <c r="H45" s="68" t="str">
        <f>IF(AND($N$20="ANUAL",$J$20="MENSUAL"),$N$17/12+G45,IF(AND(N20="SEMESTRAL",J20="MENSUAL"),N17/6+G45,IF(AND(N20="TRIMESTRAL",J20="MENSUAL"),N17/3+G45,IF(AND(N20="MENSUAL",J20="MENSUAL"),N17,""))))</f>
        <v/>
      </c>
      <c r="I45" s="68" t="str">
        <f>IF(AND($N$20="ANUAL",$J$20="MENSUAL"),$N$17/12+H45,IF(AND(N20="SEMESTRAL",J20="MENSUAL"),N17/6+H45,IF(AND(N20="TRIMESTRAL",J20="MENSUAL"),N17/3+H45,IF(AND(N20="MENSUAL",J20="MENSUAL"),N17,""))))</f>
        <v/>
      </c>
      <c r="J45" s="68" t="str">
        <f>IF(AND($N$20="ANUAL",$J$20="MENSUAL"),$N$17/12+I45,IF(AND(N20="SEMESTRAL",J20="MENSUAL"),N17/6,IF(AND(N20="TRIMESTRAL",J20="MENSUAL"),N17/3,IF(AND(N20="MENSUAL",J20="MENSUAL"),N17,""))))</f>
        <v/>
      </c>
      <c r="K45" s="68" t="str">
        <f>IF(AND($N$20="ANUAL",$J$20="MENSUAL"),$N$17/12+J45,IF(AND(N20="SEMESTRAL",J20="MENSUAL"),N17/6+J45,IF(AND(N20="TRIMESTRAL",J20="MENSUAL"),N17/3+J45,IF(AND(N20="MENSUAL",J20="MENSUAL"),N17,""))))</f>
        <v/>
      </c>
      <c r="L45" s="68" t="str">
        <f>IF(AND($N$20="ANUAL",$J$20="MENSUAL"),$N$17/12+K45,IF(AND(N20="SEMESTRAL",J20="MENSUAL"),N17/6+K45,IF(AND(N20="TRIMESTRAL",J20="MENSUAL"),N17/3+K45,IF(AND(N20="MENSUAL",J20="MENSUAL"),N17,""))))</f>
        <v/>
      </c>
      <c r="M45" s="68" t="str">
        <f>IF(AND($N$20="ANUAL",$J$20="MENSUAL"),$N$17/12+L45,IF(AND(N20="SEMESTRAL",J20="MENSUAL"),N17/6+L45,IF(AND(N20="TRIMESTRAL",J20="MENSUAL"),N17/3,IF(AND(N20="MENSUAL",J20="MENSUAL"),N17,""))))</f>
        <v/>
      </c>
      <c r="N45" s="68" t="str">
        <f>IF(AND($N$20="ANUAL",$J$20="MENSUAL"),$N$17/12+M45,IF(AND(N20="SEMESTRAL",J20="MENSUAL"),N17/6+M45,IF(AND(N20="TRIMESTRAL",J20="MENSUAL"),N17/3+M45,IF(AND(N20="MENSUAL",J20="MENSUAL"),N17,""))))</f>
        <v/>
      </c>
      <c r="O45" s="68" t="str">
        <f>IF(AND($N$20="ANUAL",$J$20="MENSUAL"),$N$17/12+N45,IF(AND(N20="SEMESTRAL",J20="MENSUAL"),N17/6+N45,IF(AND(N20="TRIMESTRAL",J20="MENSUAL"),N17/3+N45,IF(AND(N20="MENSUAL",J20="MENSUAL"),N17,""))))</f>
        <v/>
      </c>
      <c r="P45" s="32"/>
    </row>
    <row r="46" spans="2:16" s="33" customFormat="1" x14ac:dyDescent="0.25">
      <c r="B46" s="32"/>
      <c r="C46" s="3"/>
      <c r="D46" s="3"/>
      <c r="E46" s="3"/>
      <c r="F46" s="3"/>
      <c r="G46" s="3"/>
      <c r="H46" s="3"/>
      <c r="I46" s="3"/>
      <c r="J46" s="3"/>
      <c r="K46" s="3"/>
      <c r="L46" s="3"/>
      <c r="M46" s="3"/>
      <c r="N46" s="3"/>
      <c r="O46" s="3"/>
      <c r="P46" s="32"/>
    </row>
  </sheetData>
  <sheetProtection algorithmName="SHA-512" hashValue="3ruAxkZgTcvRQ3Yz1vjY/JJcxpv1koO90XTrLxxHy67gAHly3ujONiiBeQKOD9079fLmGxu3GrX10f6se468XQ==" saltValue="+JwV5dXCclU0GKnZK8zsDQ==" spinCount="100000" sheet="1" objects="1" scenarios="1"/>
  <mergeCells count="50">
    <mergeCell ref="P24:P25"/>
    <mergeCell ref="J25:O30"/>
    <mergeCell ref="J31:O31"/>
    <mergeCell ref="J32:O36"/>
    <mergeCell ref="J37:O37"/>
    <mergeCell ref="G20:I21"/>
    <mergeCell ref="J20:K21"/>
    <mergeCell ref="L20:M21"/>
    <mergeCell ref="C40:O40"/>
    <mergeCell ref="C23:O23"/>
    <mergeCell ref="C24:I38"/>
    <mergeCell ref="J24:O24"/>
    <mergeCell ref="J38:O38"/>
    <mergeCell ref="N20:O21"/>
    <mergeCell ref="C20:D21"/>
    <mergeCell ref="E20:F21"/>
    <mergeCell ref="P17:P18"/>
    <mergeCell ref="Q17:R17"/>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rgb="FFEDE394"/>
  </sheetPr>
  <dimension ref="A1:AB44"/>
  <sheetViews>
    <sheetView zoomScale="80" zoomScaleNormal="80" workbookViewId="0">
      <selection activeCell="C10" sqref="C10:O11"/>
    </sheetView>
  </sheetViews>
  <sheetFormatPr baseColWidth="10" defaultColWidth="11.42578125" defaultRowHeight="15" x14ac:dyDescent="0.2"/>
  <cols>
    <col min="1" max="1" width="4" style="7" customWidth="1"/>
    <col min="2" max="2" width="6.42578125" style="7" customWidth="1"/>
    <col min="3" max="3" width="25.140625" style="7" customWidth="1"/>
    <col min="4" max="4" width="15.140625" style="7" customWidth="1"/>
    <col min="5" max="5" width="12.7109375" style="7" customWidth="1"/>
    <col min="6" max="6" width="15.140625" style="7" customWidth="1"/>
    <col min="7" max="7" width="14" style="7" customWidth="1"/>
    <col min="8" max="8" width="11.42578125" style="7"/>
    <col min="9" max="9" width="12.85546875" style="7" customWidth="1"/>
    <col min="10" max="10" width="15.5703125" style="7" customWidth="1"/>
    <col min="11" max="11" width="14.42578125" style="7" customWidth="1"/>
    <col min="12" max="12" width="19.7109375" style="7" customWidth="1"/>
    <col min="13" max="13" width="15.140625" style="7" customWidth="1"/>
    <col min="14" max="15" width="13.85546875" style="7" customWidth="1"/>
    <col min="16" max="16" width="6.42578125" style="7" customWidth="1"/>
    <col min="17" max="28" width="11.42578125" style="7"/>
    <col min="29" max="16384" width="11.42578125" style="41"/>
  </cols>
  <sheetData>
    <row r="1" spans="1:28" ht="10.5" customHeight="1" x14ac:dyDescent="0.2"/>
    <row r="2" spans="1:28" x14ac:dyDescent="0.2">
      <c r="B2" s="251" t="s">
        <v>344</v>
      </c>
      <c r="C2" s="251"/>
      <c r="D2" s="1"/>
      <c r="E2" s="1"/>
      <c r="F2" s="1"/>
      <c r="G2" s="1"/>
      <c r="H2" s="1"/>
      <c r="I2" s="1"/>
      <c r="J2" s="1"/>
      <c r="K2" s="1"/>
      <c r="L2" s="1"/>
      <c r="M2" s="1"/>
      <c r="N2" s="1"/>
      <c r="O2" s="1"/>
      <c r="P2" s="1"/>
    </row>
    <row r="3" spans="1:28" x14ac:dyDescent="0.2">
      <c r="B3" s="251"/>
      <c r="C3" s="251"/>
      <c r="D3" s="1"/>
      <c r="E3" s="1"/>
      <c r="F3" s="1"/>
      <c r="G3" s="1"/>
      <c r="H3" s="1"/>
      <c r="I3" s="1"/>
      <c r="J3" s="1"/>
      <c r="K3" s="1"/>
      <c r="L3" s="1"/>
      <c r="M3" s="1"/>
      <c r="N3" s="1"/>
      <c r="O3" s="1"/>
      <c r="P3" s="1"/>
    </row>
    <row r="4" spans="1:28" ht="15.75" customHeight="1" x14ac:dyDescent="0.2">
      <c r="B4" s="251"/>
      <c r="C4" s="251"/>
      <c r="D4" s="42"/>
      <c r="E4" s="42"/>
      <c r="F4" s="42"/>
      <c r="G4" s="42"/>
      <c r="H4" s="42"/>
      <c r="I4" s="42"/>
      <c r="J4" s="42"/>
      <c r="K4" s="42"/>
      <c r="L4" s="42"/>
      <c r="M4" s="42"/>
      <c r="N4" s="42"/>
      <c r="O4" s="42"/>
      <c r="P4" s="1"/>
    </row>
    <row r="5" spans="1:28" ht="15.75" customHeight="1" x14ac:dyDescent="0.2">
      <c r="B5" s="1"/>
      <c r="C5" s="252"/>
      <c r="D5" s="253"/>
      <c r="E5" s="237" t="s">
        <v>0</v>
      </c>
      <c r="F5" s="258"/>
      <c r="G5" s="258"/>
      <c r="H5" s="258"/>
      <c r="I5" s="258"/>
      <c r="J5" s="258"/>
      <c r="K5" s="258"/>
      <c r="L5" s="238"/>
      <c r="M5" s="194" t="s">
        <v>1</v>
      </c>
      <c r="N5" s="194"/>
      <c r="O5" s="194"/>
      <c r="P5" s="1"/>
    </row>
    <row r="6" spans="1:28" ht="15.75" customHeight="1" x14ac:dyDescent="0.2">
      <c r="B6" s="1"/>
      <c r="C6" s="254"/>
      <c r="D6" s="255"/>
      <c r="E6" s="237" t="s">
        <v>2</v>
      </c>
      <c r="F6" s="258"/>
      <c r="G6" s="258"/>
      <c r="H6" s="258"/>
      <c r="I6" s="258"/>
      <c r="J6" s="258"/>
      <c r="K6" s="258"/>
      <c r="L6" s="238"/>
      <c r="M6" s="259" t="s">
        <v>345</v>
      </c>
      <c r="N6" s="260"/>
      <c r="O6" s="242"/>
      <c r="P6" s="1"/>
    </row>
    <row r="7" spans="1:28" ht="15" customHeight="1" x14ac:dyDescent="0.2">
      <c r="B7" s="1"/>
      <c r="C7" s="254"/>
      <c r="D7" s="255"/>
      <c r="E7" s="261" t="s">
        <v>4</v>
      </c>
      <c r="F7" s="262"/>
      <c r="G7" s="262"/>
      <c r="H7" s="262"/>
      <c r="I7" s="262"/>
      <c r="J7" s="262"/>
      <c r="K7" s="262"/>
      <c r="L7" s="263"/>
      <c r="M7" s="259" t="s">
        <v>346</v>
      </c>
      <c r="N7" s="260"/>
      <c r="O7" s="242"/>
      <c r="P7" s="1"/>
    </row>
    <row r="8" spans="1:28" ht="15.75" customHeight="1" x14ac:dyDescent="0.2">
      <c r="B8" s="1"/>
      <c r="C8" s="256"/>
      <c r="D8" s="257"/>
      <c r="E8" s="264"/>
      <c r="F8" s="265"/>
      <c r="G8" s="265"/>
      <c r="H8" s="265"/>
      <c r="I8" s="265"/>
      <c r="J8" s="265"/>
      <c r="K8" s="265"/>
      <c r="L8" s="266"/>
      <c r="M8" s="259" t="s">
        <v>6</v>
      </c>
      <c r="N8" s="260"/>
      <c r="O8" s="242"/>
      <c r="P8" s="1"/>
    </row>
    <row r="9" spans="1:28" ht="15.75" customHeight="1" x14ac:dyDescent="0.2">
      <c r="B9" s="1"/>
      <c r="C9" s="31"/>
      <c r="D9" s="31"/>
      <c r="E9" s="5"/>
      <c r="F9" s="5"/>
      <c r="G9" s="5"/>
      <c r="H9" s="5"/>
      <c r="I9" s="5"/>
      <c r="J9" s="5"/>
      <c r="K9" s="5"/>
      <c r="L9" s="5"/>
      <c r="M9" s="164"/>
      <c r="N9" s="164"/>
      <c r="O9" s="164"/>
      <c r="P9" s="1"/>
    </row>
    <row r="10" spans="1:28" s="44" customFormat="1" ht="15.75" customHeight="1" x14ac:dyDescent="0.25">
      <c r="A10" s="43"/>
      <c r="B10" s="162"/>
      <c r="C10" s="303" t="s">
        <v>347</v>
      </c>
      <c r="D10" s="303"/>
      <c r="E10" s="303"/>
      <c r="F10" s="303"/>
      <c r="G10" s="303"/>
      <c r="H10" s="303"/>
      <c r="I10" s="303"/>
      <c r="J10" s="303"/>
      <c r="K10" s="303"/>
      <c r="L10" s="303"/>
      <c r="M10" s="303"/>
      <c r="N10" s="303"/>
      <c r="O10" s="303"/>
      <c r="P10" s="162"/>
      <c r="Q10" s="43"/>
      <c r="R10" s="43"/>
      <c r="S10" s="43"/>
      <c r="T10" s="43"/>
      <c r="U10" s="43"/>
      <c r="V10" s="43"/>
      <c r="W10" s="43"/>
      <c r="X10" s="43"/>
      <c r="Y10" s="43"/>
      <c r="Z10" s="43"/>
      <c r="AA10" s="43"/>
      <c r="AB10" s="43"/>
    </row>
    <row r="11" spans="1:28" s="44" customFormat="1" ht="15.75" customHeight="1" x14ac:dyDescent="0.25">
      <c r="A11" s="43"/>
      <c r="B11" s="162"/>
      <c r="C11" s="303"/>
      <c r="D11" s="303"/>
      <c r="E11" s="303"/>
      <c r="F11" s="303"/>
      <c r="G11" s="303"/>
      <c r="H11" s="303"/>
      <c r="I11" s="303"/>
      <c r="J11" s="303"/>
      <c r="K11" s="303"/>
      <c r="L11" s="303"/>
      <c r="M11" s="303"/>
      <c r="N11" s="303"/>
      <c r="O11" s="303"/>
      <c r="P11" s="162"/>
      <c r="Q11" s="43"/>
      <c r="R11" s="43"/>
      <c r="S11" s="43"/>
      <c r="T11" s="43"/>
      <c r="U11" s="43"/>
      <c r="V11" s="43"/>
      <c r="W11" s="43"/>
      <c r="X11" s="43"/>
      <c r="Y11" s="43"/>
      <c r="Z11" s="43"/>
      <c r="AA11" s="43"/>
      <c r="AB11" s="43"/>
    </row>
    <row r="12" spans="1:28" s="44" customFormat="1" ht="30" customHeight="1" x14ac:dyDescent="0.25">
      <c r="A12" s="43"/>
      <c r="B12" s="162"/>
      <c r="C12" s="295" t="s">
        <v>348</v>
      </c>
      <c r="D12" s="295"/>
      <c r="E12" s="296" t="s">
        <v>442</v>
      </c>
      <c r="F12" s="296"/>
      <c r="G12" s="296"/>
      <c r="H12" s="296"/>
      <c r="I12" s="295" t="s">
        <v>350</v>
      </c>
      <c r="J12" s="295"/>
      <c r="K12" s="269" t="s">
        <v>135</v>
      </c>
      <c r="L12" s="269"/>
      <c r="M12" s="269"/>
      <c r="N12" s="269"/>
      <c r="O12" s="269"/>
      <c r="P12" s="162"/>
      <c r="Q12" s="43"/>
      <c r="R12" s="43"/>
      <c r="S12" s="43"/>
      <c r="T12" s="43"/>
      <c r="U12" s="43"/>
      <c r="V12" s="43"/>
      <c r="W12" s="43"/>
      <c r="X12" s="43"/>
      <c r="Y12" s="43"/>
      <c r="Z12" s="43"/>
      <c r="AA12" s="43"/>
      <c r="AB12" s="43"/>
    </row>
    <row r="13" spans="1:28" s="44" customFormat="1" ht="15.75" x14ac:dyDescent="0.25">
      <c r="A13" s="43"/>
      <c r="B13" s="162"/>
      <c r="C13" s="234" t="s">
        <v>15</v>
      </c>
      <c r="D13" s="234"/>
      <c r="E13" s="304" t="s">
        <v>133</v>
      </c>
      <c r="F13" s="304"/>
      <c r="G13" s="304"/>
      <c r="H13" s="304"/>
      <c r="I13" s="304"/>
      <c r="J13" s="304"/>
      <c r="K13" s="304"/>
      <c r="L13" s="304"/>
      <c r="M13" s="304"/>
      <c r="N13" s="304"/>
      <c r="O13" s="304"/>
      <c r="P13" s="162"/>
      <c r="Q13" s="43"/>
      <c r="R13" s="43"/>
      <c r="S13" s="43"/>
      <c r="T13" s="43"/>
      <c r="U13" s="43"/>
      <c r="V13" s="43"/>
      <c r="W13" s="43"/>
      <c r="X13" s="43"/>
      <c r="Y13" s="43"/>
      <c r="Z13" s="43"/>
      <c r="AA13" s="43"/>
      <c r="AB13" s="43"/>
    </row>
    <row r="14" spans="1:28" s="44" customFormat="1" ht="15.75" x14ac:dyDescent="0.25">
      <c r="A14" s="43"/>
      <c r="B14" s="162"/>
      <c r="C14" s="234" t="s">
        <v>352</v>
      </c>
      <c r="D14" s="234"/>
      <c r="E14" s="305" t="s">
        <v>517</v>
      </c>
      <c r="F14" s="304"/>
      <c r="G14" s="304"/>
      <c r="H14" s="304"/>
      <c r="I14" s="304"/>
      <c r="J14" s="304"/>
      <c r="K14" s="304"/>
      <c r="L14" s="304"/>
      <c r="M14" s="304"/>
      <c r="N14" s="304"/>
      <c r="O14" s="304"/>
      <c r="P14" s="162"/>
      <c r="Q14" s="43"/>
      <c r="R14" s="43"/>
      <c r="S14" s="43"/>
      <c r="T14" s="43"/>
      <c r="U14" s="43"/>
      <c r="V14" s="43"/>
      <c r="W14" s="43"/>
      <c r="X14" s="43"/>
      <c r="Y14" s="43"/>
      <c r="Z14" s="43"/>
      <c r="AA14" s="43"/>
      <c r="AB14" s="43"/>
    </row>
    <row r="15" spans="1:28" s="44" customFormat="1" ht="15.75" x14ac:dyDescent="0.25">
      <c r="A15" s="43"/>
      <c r="B15" s="162"/>
      <c r="C15" s="335"/>
      <c r="D15" s="335"/>
      <c r="E15" s="335"/>
      <c r="F15" s="335"/>
      <c r="G15" s="335"/>
      <c r="H15" s="335"/>
      <c r="I15" s="335"/>
      <c r="J15" s="335"/>
      <c r="K15" s="335"/>
      <c r="L15" s="335"/>
      <c r="M15" s="335"/>
      <c r="N15" s="335"/>
      <c r="O15" s="335"/>
      <c r="P15" s="162"/>
      <c r="Q15" s="43"/>
      <c r="R15" s="43"/>
      <c r="S15" s="43"/>
      <c r="T15" s="43"/>
      <c r="U15" s="43"/>
      <c r="V15" s="43"/>
      <c r="W15" s="43"/>
      <c r="X15" s="43"/>
      <c r="Y15" s="43"/>
      <c r="Z15" s="43"/>
      <c r="AA15" s="43"/>
      <c r="AB15" s="43"/>
    </row>
    <row r="16" spans="1:28" s="44" customFormat="1" ht="15.75" x14ac:dyDescent="0.25">
      <c r="A16" s="43"/>
      <c r="B16" s="162"/>
      <c r="C16" s="336" t="s">
        <v>354</v>
      </c>
      <c r="D16" s="336"/>
      <c r="E16" s="336"/>
      <c r="F16" s="336"/>
      <c r="G16" s="336"/>
      <c r="H16" s="336"/>
      <c r="I16" s="336"/>
      <c r="J16" s="336"/>
      <c r="K16" s="336"/>
      <c r="L16" s="336"/>
      <c r="M16" s="336"/>
      <c r="N16" s="336"/>
      <c r="O16" s="336"/>
      <c r="P16" s="162"/>
      <c r="Q16" s="43"/>
      <c r="R16" s="43"/>
      <c r="S16" s="43"/>
      <c r="T16" s="43"/>
      <c r="U16" s="43"/>
      <c r="V16" s="43"/>
      <c r="W16" s="43"/>
      <c r="X16" s="43"/>
      <c r="Y16" s="43"/>
      <c r="Z16" s="43"/>
      <c r="AA16" s="43"/>
      <c r="AB16" s="43"/>
    </row>
    <row r="17" spans="1:28" s="44" customFormat="1" ht="36" customHeight="1" x14ac:dyDescent="0.25">
      <c r="A17" s="43"/>
      <c r="B17" s="162"/>
      <c r="C17" s="234" t="s">
        <v>355</v>
      </c>
      <c r="D17" s="234"/>
      <c r="E17" s="337">
        <v>2</v>
      </c>
      <c r="F17" s="338"/>
      <c r="G17" s="339"/>
      <c r="H17" s="234" t="s">
        <v>380</v>
      </c>
      <c r="I17" s="234"/>
      <c r="J17" s="237" t="s">
        <v>36</v>
      </c>
      <c r="K17" s="238"/>
      <c r="L17" s="234" t="s">
        <v>357</v>
      </c>
      <c r="M17" s="234"/>
      <c r="N17" s="298">
        <v>5</v>
      </c>
      <c r="O17" s="298"/>
      <c r="P17" s="332"/>
      <c r="Q17" s="333"/>
      <c r="R17" s="334"/>
      <c r="S17" s="333"/>
      <c r="T17" s="333"/>
      <c r="U17" s="333"/>
      <c r="V17" s="333"/>
      <c r="W17" s="43"/>
      <c r="X17" s="43"/>
      <c r="Y17" s="43"/>
      <c r="Z17" s="43"/>
      <c r="AA17" s="43"/>
      <c r="AB17" s="43"/>
    </row>
    <row r="18" spans="1:28" s="44" customFormat="1" ht="15.75" customHeight="1" x14ac:dyDescent="0.25">
      <c r="A18" s="43"/>
      <c r="B18" s="162"/>
      <c r="C18" s="234" t="s">
        <v>358</v>
      </c>
      <c r="D18" s="234"/>
      <c r="E18" s="233" t="s">
        <v>136</v>
      </c>
      <c r="F18" s="233"/>
      <c r="G18" s="233"/>
      <c r="H18" s="233"/>
      <c r="I18" s="233"/>
      <c r="J18" s="233"/>
      <c r="K18" s="233"/>
      <c r="L18" s="233"/>
      <c r="M18" s="233"/>
      <c r="N18" s="233"/>
      <c r="O18" s="233"/>
      <c r="P18" s="332"/>
      <c r="Q18" s="333"/>
      <c r="R18" s="334"/>
      <c r="S18" s="333"/>
      <c r="T18" s="333"/>
      <c r="U18" s="333"/>
      <c r="V18" s="333"/>
      <c r="W18" s="43"/>
      <c r="X18" s="43"/>
      <c r="Y18" s="43"/>
      <c r="Z18" s="43"/>
      <c r="AA18" s="43"/>
      <c r="AB18" s="43"/>
    </row>
    <row r="19" spans="1:28" s="44" customFormat="1" ht="15.75" customHeight="1" x14ac:dyDescent="0.25">
      <c r="A19" s="43"/>
      <c r="B19" s="162"/>
      <c r="C19" s="234"/>
      <c r="D19" s="234"/>
      <c r="E19" s="233"/>
      <c r="F19" s="233"/>
      <c r="G19" s="233"/>
      <c r="H19" s="233"/>
      <c r="I19" s="233"/>
      <c r="J19" s="233"/>
      <c r="K19" s="233"/>
      <c r="L19" s="233"/>
      <c r="M19" s="233"/>
      <c r="N19" s="233"/>
      <c r="O19" s="233"/>
      <c r="P19" s="5"/>
      <c r="Q19" s="163"/>
      <c r="R19" s="322"/>
      <c r="S19" s="313"/>
      <c r="T19" s="313"/>
      <c r="U19" s="331"/>
      <c r="V19" s="313"/>
      <c r="W19" s="43"/>
      <c r="X19" s="43"/>
      <c r="Y19" s="43"/>
      <c r="Z19" s="43"/>
      <c r="AA19" s="43"/>
      <c r="AB19" s="43"/>
    </row>
    <row r="20" spans="1:28" s="44" customFormat="1" ht="45.75" customHeight="1" x14ac:dyDescent="0.25">
      <c r="A20" s="43"/>
      <c r="B20" s="162"/>
      <c r="C20" s="234" t="s">
        <v>363</v>
      </c>
      <c r="D20" s="234"/>
      <c r="E20" s="312" t="s">
        <v>518</v>
      </c>
      <c r="F20" s="312"/>
      <c r="G20" s="234" t="s">
        <v>365</v>
      </c>
      <c r="H20" s="234"/>
      <c r="I20" s="234"/>
      <c r="J20" s="233" t="s">
        <v>366</v>
      </c>
      <c r="K20" s="233"/>
      <c r="L20" s="234" t="s">
        <v>367</v>
      </c>
      <c r="M20" s="234"/>
      <c r="N20" s="233" t="s">
        <v>368</v>
      </c>
      <c r="O20" s="233"/>
      <c r="P20" s="5"/>
      <c r="Q20" s="163"/>
      <c r="R20" s="322"/>
      <c r="S20" s="313"/>
      <c r="T20" s="313"/>
      <c r="U20" s="331"/>
      <c r="V20" s="313"/>
      <c r="W20" s="43"/>
      <c r="X20" s="43"/>
      <c r="Y20" s="43"/>
      <c r="Z20" s="43"/>
      <c r="AA20" s="43"/>
      <c r="AB20" s="43"/>
    </row>
    <row r="21" spans="1:28" s="44" customFormat="1" ht="45.75" customHeight="1" x14ac:dyDescent="0.25">
      <c r="A21" s="43"/>
      <c r="B21" s="162"/>
      <c r="C21" s="234"/>
      <c r="D21" s="234"/>
      <c r="E21" s="312"/>
      <c r="F21" s="312"/>
      <c r="G21" s="234"/>
      <c r="H21" s="234"/>
      <c r="I21" s="234"/>
      <c r="J21" s="233"/>
      <c r="K21" s="233"/>
      <c r="L21" s="234"/>
      <c r="M21" s="234"/>
      <c r="N21" s="233"/>
      <c r="O21" s="233"/>
      <c r="P21" s="5"/>
      <c r="Q21" s="163"/>
      <c r="R21" s="322"/>
      <c r="S21" s="313"/>
      <c r="T21" s="313"/>
      <c r="U21" s="331"/>
      <c r="V21" s="313"/>
      <c r="W21" s="43"/>
      <c r="X21" s="43"/>
      <c r="Y21" s="43"/>
      <c r="Z21" s="43"/>
      <c r="AA21" s="43"/>
      <c r="AB21" s="43"/>
    </row>
    <row r="22" spans="1:28" ht="15.75" customHeight="1" x14ac:dyDescent="0.2">
      <c r="B22" s="1"/>
      <c r="C22" s="29"/>
      <c r="D22" s="29"/>
      <c r="E22" s="165"/>
      <c r="F22" s="165"/>
      <c r="G22" s="29"/>
      <c r="H22" s="29"/>
      <c r="I22" s="29"/>
      <c r="J22" s="164"/>
      <c r="K22" s="164"/>
      <c r="L22" s="29"/>
      <c r="M22" s="29"/>
      <c r="N22" s="164"/>
      <c r="O22" s="164"/>
      <c r="P22" s="45"/>
      <c r="Q22" s="46"/>
      <c r="R22" s="322"/>
      <c r="S22" s="313"/>
      <c r="T22" s="313"/>
      <c r="U22" s="331"/>
      <c r="V22" s="313"/>
    </row>
    <row r="23" spans="1:28" x14ac:dyDescent="0.2">
      <c r="B23" s="1"/>
      <c r="C23" s="323" t="s">
        <v>369</v>
      </c>
      <c r="D23" s="324"/>
      <c r="E23" s="324"/>
      <c r="F23" s="324"/>
      <c r="G23" s="324"/>
      <c r="H23" s="324"/>
      <c r="I23" s="324"/>
      <c r="J23" s="324"/>
      <c r="K23" s="324"/>
      <c r="L23" s="324"/>
      <c r="M23" s="324"/>
      <c r="N23" s="324"/>
      <c r="O23" s="325"/>
      <c r="P23" s="45"/>
      <c r="Q23" s="46"/>
      <c r="R23" s="322"/>
      <c r="S23" s="313"/>
      <c r="T23" s="313"/>
      <c r="U23" s="331"/>
      <c r="V23" s="313"/>
    </row>
    <row r="24" spans="1:28" ht="15" customHeight="1" x14ac:dyDescent="0.2">
      <c r="B24" s="1"/>
      <c r="C24" s="326"/>
      <c r="D24" s="327"/>
      <c r="E24" s="327"/>
      <c r="F24" s="327"/>
      <c r="G24" s="327"/>
      <c r="H24" s="327"/>
      <c r="I24" s="327"/>
      <c r="J24" s="316" t="s">
        <v>370</v>
      </c>
      <c r="K24" s="316"/>
      <c r="L24" s="316"/>
      <c r="M24" s="316"/>
      <c r="N24" s="316"/>
      <c r="O24" s="317"/>
      <c r="P24" s="45"/>
      <c r="Q24" s="46"/>
      <c r="R24" s="322"/>
      <c r="S24" s="330"/>
      <c r="T24" s="330"/>
      <c r="U24" s="322"/>
      <c r="V24" s="313"/>
    </row>
    <row r="25" spans="1:28" ht="21" customHeight="1" x14ac:dyDescent="0.2">
      <c r="B25" s="1"/>
      <c r="C25" s="326"/>
      <c r="D25" s="327"/>
      <c r="E25" s="327"/>
      <c r="F25" s="327"/>
      <c r="G25" s="327"/>
      <c r="H25" s="327"/>
      <c r="I25" s="327"/>
      <c r="J25" s="347" t="s">
        <v>777</v>
      </c>
      <c r="K25" s="314"/>
      <c r="L25" s="314"/>
      <c r="M25" s="314"/>
      <c r="N25" s="314"/>
      <c r="O25" s="315"/>
      <c r="P25" s="45"/>
      <c r="Q25" s="46"/>
      <c r="R25" s="322"/>
      <c r="S25" s="330"/>
      <c r="T25" s="330"/>
      <c r="U25" s="322"/>
      <c r="V25" s="313"/>
    </row>
    <row r="26" spans="1:28" ht="21" customHeight="1" x14ac:dyDescent="0.2">
      <c r="B26" s="1"/>
      <c r="C26" s="326"/>
      <c r="D26" s="327"/>
      <c r="E26" s="327"/>
      <c r="F26" s="327"/>
      <c r="G26" s="327"/>
      <c r="H26" s="327"/>
      <c r="I26" s="327"/>
      <c r="J26" s="314"/>
      <c r="K26" s="314"/>
      <c r="L26" s="314"/>
      <c r="M26" s="314"/>
      <c r="N26" s="314"/>
      <c r="O26" s="315"/>
      <c r="P26" s="45"/>
      <c r="Q26" s="46"/>
    </row>
    <row r="27" spans="1:28" ht="21" customHeight="1" x14ac:dyDescent="0.2">
      <c r="B27" s="1"/>
      <c r="C27" s="326"/>
      <c r="D27" s="327"/>
      <c r="E27" s="327"/>
      <c r="F27" s="327"/>
      <c r="G27" s="327"/>
      <c r="H27" s="327"/>
      <c r="I27" s="327"/>
      <c r="J27" s="314"/>
      <c r="K27" s="314"/>
      <c r="L27" s="314"/>
      <c r="M27" s="314"/>
      <c r="N27" s="314"/>
      <c r="O27" s="315"/>
      <c r="P27" s="45"/>
      <c r="Q27" s="46"/>
    </row>
    <row r="28" spans="1:28" ht="21" customHeight="1" x14ac:dyDescent="0.2">
      <c r="B28" s="1"/>
      <c r="C28" s="326"/>
      <c r="D28" s="327"/>
      <c r="E28" s="327"/>
      <c r="F28" s="327"/>
      <c r="G28" s="327"/>
      <c r="H28" s="327"/>
      <c r="I28" s="327"/>
      <c r="J28" s="314"/>
      <c r="K28" s="314"/>
      <c r="L28" s="314"/>
      <c r="M28" s="314"/>
      <c r="N28" s="314"/>
      <c r="O28" s="315"/>
      <c r="P28" s="45"/>
      <c r="Q28" s="46"/>
    </row>
    <row r="29" spans="1:28" ht="21" customHeight="1" x14ac:dyDescent="0.2">
      <c r="B29" s="1"/>
      <c r="C29" s="326"/>
      <c r="D29" s="327"/>
      <c r="E29" s="327"/>
      <c r="F29" s="327"/>
      <c r="G29" s="327"/>
      <c r="H29" s="327"/>
      <c r="I29" s="327"/>
      <c r="J29" s="314"/>
      <c r="K29" s="314"/>
      <c r="L29" s="314"/>
      <c r="M29" s="314"/>
      <c r="N29" s="314"/>
      <c r="O29" s="315"/>
      <c r="P29" s="45"/>
      <c r="Q29" s="46"/>
    </row>
    <row r="30" spans="1:28" ht="21" customHeight="1" x14ac:dyDescent="0.2">
      <c r="B30" s="1"/>
      <c r="C30" s="326"/>
      <c r="D30" s="327"/>
      <c r="E30" s="327"/>
      <c r="F30" s="327"/>
      <c r="G30" s="327"/>
      <c r="H30" s="327"/>
      <c r="I30" s="327"/>
      <c r="J30" s="314"/>
      <c r="K30" s="314"/>
      <c r="L30" s="314"/>
      <c r="M30" s="314"/>
      <c r="N30" s="314"/>
      <c r="O30" s="315"/>
      <c r="P30" s="1"/>
    </row>
    <row r="31" spans="1:28" ht="15" customHeight="1" x14ac:dyDescent="0.2">
      <c r="B31" s="1"/>
      <c r="C31" s="326"/>
      <c r="D31" s="327"/>
      <c r="E31" s="327"/>
      <c r="F31" s="327"/>
      <c r="G31" s="327"/>
      <c r="H31" s="327"/>
      <c r="I31" s="327"/>
      <c r="J31" s="316" t="s">
        <v>372</v>
      </c>
      <c r="K31" s="316"/>
      <c r="L31" s="316"/>
      <c r="M31" s="316"/>
      <c r="N31" s="316"/>
      <c r="O31" s="317"/>
      <c r="P31" s="1"/>
    </row>
    <row r="32" spans="1:28" ht="15" customHeight="1" x14ac:dyDescent="0.2">
      <c r="B32" s="1"/>
      <c r="C32" s="326"/>
      <c r="D32" s="327"/>
      <c r="E32" s="327"/>
      <c r="F32" s="327"/>
      <c r="G32" s="327"/>
      <c r="H32" s="327"/>
      <c r="I32" s="327"/>
      <c r="J32" s="348" t="s">
        <v>519</v>
      </c>
      <c r="K32" s="348"/>
      <c r="L32" s="348"/>
      <c r="M32" s="348"/>
      <c r="N32" s="348"/>
      <c r="O32" s="349"/>
      <c r="P32" s="1"/>
    </row>
    <row r="33" spans="2:16" x14ac:dyDescent="0.2">
      <c r="B33" s="1"/>
      <c r="C33" s="326"/>
      <c r="D33" s="327"/>
      <c r="E33" s="327"/>
      <c r="F33" s="327"/>
      <c r="G33" s="327"/>
      <c r="H33" s="327"/>
      <c r="I33" s="327"/>
      <c r="J33" s="348"/>
      <c r="K33" s="348"/>
      <c r="L33" s="348"/>
      <c r="M33" s="348"/>
      <c r="N33" s="348"/>
      <c r="O33" s="349"/>
      <c r="P33" s="1"/>
    </row>
    <row r="34" spans="2:16" x14ac:dyDescent="0.2">
      <c r="B34" s="1"/>
      <c r="C34" s="326"/>
      <c r="D34" s="327"/>
      <c r="E34" s="327"/>
      <c r="F34" s="327"/>
      <c r="G34" s="327"/>
      <c r="H34" s="327"/>
      <c r="I34" s="327"/>
      <c r="J34" s="318" t="s">
        <v>374</v>
      </c>
      <c r="K34" s="318"/>
      <c r="L34" s="318"/>
      <c r="M34" s="318"/>
      <c r="N34" s="318"/>
      <c r="O34" s="319"/>
      <c r="P34" s="1"/>
    </row>
    <row r="35" spans="2:16" ht="15" customHeight="1" x14ac:dyDescent="0.2">
      <c r="B35" s="1"/>
      <c r="C35" s="326"/>
      <c r="D35" s="327"/>
      <c r="E35" s="327"/>
      <c r="F35" s="327"/>
      <c r="G35" s="327"/>
      <c r="H35" s="327"/>
      <c r="I35" s="327"/>
      <c r="J35" s="350" t="s">
        <v>517</v>
      </c>
      <c r="K35" s="351"/>
      <c r="L35" s="351"/>
      <c r="M35" s="351"/>
      <c r="N35" s="351"/>
      <c r="O35" s="352"/>
      <c r="P35" s="1"/>
    </row>
    <row r="36" spans="2:16" ht="0.75" customHeight="1" x14ac:dyDescent="0.2">
      <c r="B36" s="1"/>
      <c r="C36" s="355"/>
      <c r="D36" s="356"/>
      <c r="E36" s="356"/>
      <c r="F36" s="356"/>
      <c r="G36" s="356"/>
      <c r="H36" s="356"/>
      <c r="I36" s="356"/>
      <c r="J36" s="353"/>
      <c r="K36" s="353"/>
      <c r="L36" s="353"/>
      <c r="M36" s="353"/>
      <c r="N36" s="353"/>
      <c r="O36" s="354"/>
      <c r="P36" s="1"/>
    </row>
    <row r="37" spans="2:16" x14ac:dyDescent="0.2">
      <c r="B37" s="47"/>
      <c r="C37" s="165"/>
      <c r="D37" s="165"/>
      <c r="E37" s="165"/>
      <c r="F37" s="165"/>
      <c r="G37" s="165"/>
      <c r="H37" s="165"/>
      <c r="I37" s="165"/>
      <c r="J37" s="166"/>
      <c r="K37" s="166"/>
      <c r="L37" s="166"/>
      <c r="M37" s="166"/>
      <c r="N37" s="166"/>
      <c r="O37" s="166"/>
      <c r="P37" s="47"/>
    </row>
    <row r="38" spans="2:16" ht="15" customHeight="1" x14ac:dyDescent="0.2">
      <c r="B38" s="1"/>
      <c r="C38" s="215" t="s">
        <v>375</v>
      </c>
      <c r="D38" s="215"/>
      <c r="E38" s="215"/>
      <c r="F38" s="215"/>
      <c r="G38" s="215"/>
      <c r="H38" s="215"/>
      <c r="I38" s="215"/>
      <c r="J38" s="215"/>
      <c r="K38" s="215"/>
      <c r="L38" s="215"/>
      <c r="M38" s="215"/>
      <c r="N38" s="215"/>
      <c r="O38" s="215"/>
      <c r="P38" s="1"/>
    </row>
    <row r="39" spans="2:16" ht="15.75" x14ac:dyDescent="0.25">
      <c r="B39" s="1"/>
      <c r="C39" s="48" t="s">
        <v>9</v>
      </c>
      <c r="D39" s="49" t="str">
        <f>IF(J20="MENSUAL","ENERO",IF(J20="TRIMESTRAL","MARZO",IF(J20="SEMESTRAL","JUNIO",IF(J20="ANUAL",2017,""))))</f>
        <v>JUNIO</v>
      </c>
      <c r="E39" s="49" t="str">
        <f>IF(J20="MENSUAL","FEBRERO",IF(J20="TRIMESTRAL","JUNIO",IF(J20="SEMESTRAL","DICIEMBRE","")))</f>
        <v>DICIEMBRE</v>
      </c>
      <c r="F39" s="49" t="str">
        <f>IF(J20="MENSUAL","MARZO",IF(J20="TRIMESTRAL","SEPTIEMBRE",""))</f>
        <v/>
      </c>
      <c r="G39" s="49" t="str">
        <f>IF(J20="MENSUAL","ABRIL",IF(J20="TRIMESTRAL","DICIEMBRE",""))</f>
        <v/>
      </c>
      <c r="H39" s="49" t="str">
        <f>IF(J20="MENSUAL","MAYO","")</f>
        <v/>
      </c>
      <c r="I39" s="49" t="str">
        <f>IF(J20="MENSUAL","JUNIO","")</f>
        <v/>
      </c>
      <c r="J39" s="49" t="str">
        <f>IF(J20="MENSUAL","JULIO","")</f>
        <v/>
      </c>
      <c r="K39" s="49" t="str">
        <f>IF(J20="MENSUAL","AGOSTO","")</f>
        <v/>
      </c>
      <c r="L39" s="49" t="str">
        <f>IF(J20="MENSUAL","SEPTIEMBRE","")</f>
        <v/>
      </c>
      <c r="M39" s="49" t="str">
        <f>IF(J20="MENSUAL","OCTUBRE","")</f>
        <v/>
      </c>
      <c r="N39" s="49" t="str">
        <f>IF(J20="MENSUAL","NOVIEMBRE","")</f>
        <v/>
      </c>
      <c r="O39" s="49" t="str">
        <f>IF(J20="MENSUAL","DICIEMBRE","")</f>
        <v/>
      </c>
      <c r="P39" s="1"/>
    </row>
    <row r="40" spans="2:16" ht="15.75" x14ac:dyDescent="0.25">
      <c r="B40" s="1"/>
      <c r="C40" s="82">
        <f>G18</f>
        <v>0</v>
      </c>
      <c r="D40" s="83">
        <v>1</v>
      </c>
      <c r="E40" s="83"/>
      <c r="F40" s="83"/>
      <c r="G40" s="83"/>
      <c r="H40" s="83"/>
      <c r="I40" s="83"/>
      <c r="J40" s="83"/>
      <c r="K40" s="83"/>
      <c r="L40" s="83"/>
      <c r="M40" s="83"/>
      <c r="N40" s="83"/>
      <c r="O40" s="83"/>
      <c r="P40" s="1"/>
    </row>
    <row r="41" spans="2:16" ht="15.75" x14ac:dyDescent="0.25">
      <c r="B41" s="1"/>
      <c r="C41" s="52">
        <f>G19</f>
        <v>0</v>
      </c>
      <c r="D41" s="53"/>
      <c r="E41" s="53"/>
      <c r="F41" s="53"/>
      <c r="G41" s="53"/>
      <c r="H41" s="53"/>
      <c r="I41" s="53"/>
      <c r="J41" s="53"/>
      <c r="K41" s="53"/>
      <c r="L41" s="53"/>
      <c r="M41" s="53"/>
      <c r="N41" s="53"/>
      <c r="O41" s="54"/>
      <c r="P41" s="1"/>
    </row>
    <row r="42" spans="2:16" x14ac:dyDescent="0.2">
      <c r="B42" s="1"/>
      <c r="C42" s="36" t="s">
        <v>376</v>
      </c>
      <c r="D42" s="55">
        <f>IFERROR(IF($E$17=1,D40/D41,IF($E$17=2,D40,"")),"")</f>
        <v>1</v>
      </c>
      <c r="E42" s="55">
        <f>IFERROR(IF($E$17=1,E40/E41,IF($E$17=2,E40,"")),"")</f>
        <v>0</v>
      </c>
      <c r="F42" s="55"/>
      <c r="G42" s="55"/>
      <c r="H42" s="55"/>
      <c r="I42" s="55"/>
      <c r="J42" s="55"/>
      <c r="K42" s="55"/>
      <c r="L42" s="55"/>
      <c r="M42" s="55"/>
      <c r="N42" s="55"/>
      <c r="O42" s="55"/>
      <c r="P42" s="1"/>
    </row>
    <row r="43" spans="2:16" x14ac:dyDescent="0.2">
      <c r="B43" s="1"/>
      <c r="C43" s="38" t="s">
        <v>377</v>
      </c>
      <c r="D43" s="56">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2.5</v>
      </c>
      <c r="E43" s="56">
        <f>IF(AND(N20="ANUAL",J20="MENSUAL"),N17/12+D43,IF(AND(N20="ANUAL",J20="TRIMESTRAL"),N17/4+D43,IF(AND(N20="ANUAL",J20="SEMESTRAL"),N17/2+D43,IF(AND(N20="SEMESTRAL",J20="MENSUAL"),N17/6+D43,IF(AND(N20="SEMESTRAL",J20="TRIMESTRAL"),N17/2+D43,IF(AND(N20="SEMESTRAL",J20="SEMESTRAL"),N17,IF(AND(N20="TRIMESTRAL",J20="MENSUAL"),N17/3+D43,IF(AND(N20="TRIMESTRAL",J20="TRIMESTRAL"),N17,IF(AND(N20="MENSUAL",J20="MENSUAL"),N17,"")))))))))</f>
        <v>5</v>
      </c>
      <c r="F43" s="56" t="str">
        <f>IF(AND(N20="ANUAL",J20="MENSUAL"),N17/12+E43,IF(AND(N20="ANUAL",J20="TRIMESTRAL"),N17/4+E43,IF(AND(N20="SEMESTRAL",J20="MENSUAL"),N17/6+E43,IF(AND(N20="SEMESTRAL",J20="TRIMESTRAL"),N17/2,IF(AND(N20="TRIMESTRAL",J20="MENSUAL"),N17/3+E43,IF(AND(N20="TRIMESTRAL",J20="TRIMESTRAL"),N17,IF(AND(N20="MENSUAL",J20="MENSUAL"),N17,"")))))))</f>
        <v/>
      </c>
      <c r="G43" s="56" t="str">
        <f>IF(AND(N20="ANUAL",J20="MENSUAL"),N17/12+F43,IF(AND(N20="ANUAL",J20="TRIMESTRAL"),N17/4+F43,IF(AND(N20="SEMESTRAL",J20="MENSUAL"),N17/6+F43,IF(AND(N20="SEMESTRAL",J20="TRIMESTRAL"),N17/2+F43,IF(AND(N20="TRIMESTRAL",J20="MENSUAL"),N17/3,IF(AND(N20="TRIMESTRAL",J20="TRIMESTRAL"),N17,IF(AND(N20="MENSUAL",J20="MENSUAL"),N17,"")))))))</f>
        <v/>
      </c>
      <c r="H43" s="56" t="str">
        <f>IF(AND($N$20="ANUAL",$J$20="MENSUAL"),$N$17/12+G43,IF(AND(N20="SEMESTRAL",J20="MENSUAL"),N17/6+G43,IF(AND(N20="TRIMESTRAL",J20="MENSUAL"),N17/3+G43,IF(AND(N20="MENSUAL",J20="MENSUAL"),N17,""))))</f>
        <v/>
      </c>
      <c r="I43" s="56" t="str">
        <f>IF(AND($N$20="ANUAL",$J$20="MENSUAL"),$N$17/12+H43,IF(AND(N20="SEMESTRAL",J20="MENSUAL"),N17/6+H43,IF(AND(N20="TRIMESTRAL",J20="MENSUAL"),N17/3+H43,IF(AND(N20="MENSUAL",J20="MENSUAL"),N17,""))))</f>
        <v/>
      </c>
      <c r="J43" s="56" t="str">
        <f>IF(AND($N$20="ANUAL",$J$20="MENSUAL"),$N$17/12+I43,IF(AND(N20="SEMESTRAL",J20="MENSUAL"),N17/6,IF(AND(N20="TRIMESTRAL",J20="MENSUAL"),N17/3,IF(AND(N20="MENSUAL",J20="MENSUAL"),N17,""))))</f>
        <v/>
      </c>
      <c r="K43" s="56" t="str">
        <f>IF(AND($N$20="ANUAL",$J$20="MENSUAL"),$N$17/12+J43,IF(AND(N20="SEMESTRAL",J20="MENSUAL"),N17/6+J43,IF(AND(N20="TRIMESTRAL",J20="MENSUAL"),N17/3+J43,IF(AND(N20="MENSUAL",J20="MENSUAL"),N17,""))))</f>
        <v/>
      </c>
      <c r="L43" s="56" t="str">
        <f>IF(AND($N$20="ANUAL",$J$20="MENSUAL"),$N$17/12+K43,IF(AND(N20="SEMESTRAL",J20="MENSUAL"),N17/6+K43,IF(AND(N20="TRIMESTRAL",J20="MENSUAL"),N17/3+K43,IF(AND(N20="MENSUAL",J20="MENSUAL"),N17,""))))</f>
        <v/>
      </c>
      <c r="M43" s="56" t="str">
        <f>IF(AND($N$20="ANUAL",$J$20="MENSUAL"),$N$17/12+L43,IF(AND(N20="SEMESTRAL",J20="MENSUAL"),N17/6+L43,IF(AND(N20="TRIMESTRAL",J20="MENSUAL"),N17/3,IF(AND(N20="MENSUAL",J20="MENSUAL"),N17,""))))</f>
        <v/>
      </c>
      <c r="N43" s="56" t="str">
        <f>IF(AND($N$20="ANUAL",$J$20="MENSUAL"),$N$17/12+M43,IF(AND(N20="SEMESTRAL",J20="MENSUAL"),N17/6+M43,IF(AND(N20="TRIMESTRAL",J20="MENSUAL"),N17/3+M43,IF(AND(N20="MENSUAL",J20="MENSUAL"),N17,""))))</f>
        <v/>
      </c>
      <c r="O43" s="56" t="str">
        <f>IF(AND($N$20="ANUAL",$J$20="MENSUAL"),$N$17/12+N43,IF(AND(N20="SEMESTRAL",J20="MENSUAL"),N17/6+N43,IF(AND(N20="TRIMESTRAL",J20="MENSUAL"),N17/3+N43,IF(AND(N20="MENSUAL",J20="MENSUAL"),N17,""))))</f>
        <v/>
      </c>
      <c r="P43" s="1"/>
    </row>
    <row r="44" spans="2:16" x14ac:dyDescent="0.2">
      <c r="B44" s="1"/>
      <c r="C44" s="1"/>
      <c r="D44" s="1"/>
      <c r="E44" s="1"/>
      <c r="F44" s="1"/>
      <c r="G44" s="1"/>
      <c r="H44" s="1"/>
      <c r="I44" s="1"/>
      <c r="J44" s="1"/>
      <c r="K44" s="1"/>
      <c r="L44" s="1"/>
      <c r="M44" s="1"/>
      <c r="N44" s="1"/>
      <c r="O44" s="1"/>
      <c r="P44" s="1"/>
    </row>
  </sheetData>
  <sheetProtection algorithmName="SHA-512" hashValue="jEfWmcAK5oQ3nxtJQ+uqc0lKmaJ+7UvhnwUHaZKAO7PXRUQ8SztEvbTKGqCNOu+MfGixXRBgXHP50WzVksBmaQ==" saltValue="0/y/Y76pPZMZW++PCVr/nA==" spinCount="100000" sheet="1" objects="1" scenarios="1"/>
  <customSheetViews>
    <customSheetView guid="{E72066E1-2E2A-4698-9EFF-16A0125F33B6}" scale="80" topLeftCell="A22">
      <selection activeCell="E48" sqref="E48"/>
      <pageMargins left="0" right="0" top="0" bottom="0" header="0" footer="0"/>
      <pageSetup orientation="portrait" r:id="rId1"/>
    </customSheetView>
    <customSheetView guid="{34CE63CC-8C1B-460F-A260-1A12A31AF742}" scale="80" topLeftCell="A22">
      <selection activeCell="E48" sqref="E48"/>
      <pageMargins left="0" right="0" top="0" bottom="0" header="0" footer="0"/>
      <pageSetup orientation="portrait" r:id="rId2"/>
    </customSheetView>
  </customSheetViews>
  <mergeCells count="55">
    <mergeCell ref="C13:D13"/>
    <mergeCell ref="E13:O13"/>
    <mergeCell ref="B2:C4"/>
    <mergeCell ref="C5:D8"/>
    <mergeCell ref="E5:L5"/>
    <mergeCell ref="M5:O5"/>
    <mergeCell ref="E6:L6"/>
    <mergeCell ref="M6:O6"/>
    <mergeCell ref="E7:L8"/>
    <mergeCell ref="M7:O7"/>
    <mergeCell ref="M8:O8"/>
    <mergeCell ref="C10:O11"/>
    <mergeCell ref="C12:D12"/>
    <mergeCell ref="E12:H12"/>
    <mergeCell ref="I12:J12"/>
    <mergeCell ref="K12:O12"/>
    <mergeCell ref="C14:D14"/>
    <mergeCell ref="E14:O14"/>
    <mergeCell ref="C15:O15"/>
    <mergeCell ref="C16:O16"/>
    <mergeCell ref="C17:D17"/>
    <mergeCell ref="L17:M17"/>
    <mergeCell ref="N17:O17"/>
    <mergeCell ref="H17:I17"/>
    <mergeCell ref="J17:K17"/>
    <mergeCell ref="E17:G17"/>
    <mergeCell ref="C18:D19"/>
    <mergeCell ref="E18:O19"/>
    <mergeCell ref="R19:R23"/>
    <mergeCell ref="S19:T23"/>
    <mergeCell ref="U19:U23"/>
    <mergeCell ref="N20:O21"/>
    <mergeCell ref="P17:P18"/>
    <mergeCell ref="Q17:Q18"/>
    <mergeCell ref="R17:R18"/>
    <mergeCell ref="S17:V18"/>
    <mergeCell ref="V19:V23"/>
    <mergeCell ref="C20:D21"/>
    <mergeCell ref="E20:F21"/>
    <mergeCell ref="G20:I21"/>
    <mergeCell ref="J20:K21"/>
    <mergeCell ref="L20:M21"/>
    <mergeCell ref="C23:O23"/>
    <mergeCell ref="C24:I36"/>
    <mergeCell ref="J24:O24"/>
    <mergeCell ref="R24:R25"/>
    <mergeCell ref="S24:T25"/>
    <mergeCell ref="C38:O38"/>
    <mergeCell ref="V24:V25"/>
    <mergeCell ref="J25:O30"/>
    <mergeCell ref="J31:O31"/>
    <mergeCell ref="J32:O33"/>
    <mergeCell ref="J34:O34"/>
    <mergeCell ref="J35:O36"/>
    <mergeCell ref="U24:U25"/>
  </mergeCells>
  <hyperlinks>
    <hyperlink ref="B2:C4" location="'MATRIZ DE INDICADORES'!A1" display="    REGRESAR"/>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4">
    <tabColor rgb="FFEDE394"/>
    <pageSetUpPr fitToPage="1"/>
  </sheetPr>
  <dimension ref="B1:P82"/>
  <sheetViews>
    <sheetView topLeftCell="A4" zoomScale="80" zoomScaleNormal="80" workbookViewId="0">
      <selection activeCell="J65" sqref="J65:O70"/>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349</v>
      </c>
      <c r="F12" s="246"/>
      <c r="G12" s="246"/>
      <c r="H12" s="246"/>
      <c r="I12" s="245" t="s">
        <v>350</v>
      </c>
      <c r="J12" s="245"/>
      <c r="K12" s="247" t="s">
        <v>378</v>
      </c>
      <c r="L12" s="247"/>
      <c r="M12" s="247"/>
      <c r="N12" s="247"/>
      <c r="O12" s="247"/>
      <c r="P12" s="27"/>
    </row>
    <row r="13" spans="2:16" s="26" customFormat="1" x14ac:dyDescent="0.25">
      <c r="B13" s="27"/>
      <c r="C13" s="234" t="s">
        <v>15</v>
      </c>
      <c r="D13" s="234"/>
      <c r="E13" s="248" t="s">
        <v>351</v>
      </c>
      <c r="F13" s="249"/>
      <c r="G13" s="249"/>
      <c r="H13" s="249"/>
      <c r="I13" s="249"/>
      <c r="J13" s="249"/>
      <c r="K13" s="249"/>
      <c r="L13" s="249"/>
      <c r="M13" s="249"/>
      <c r="N13" s="249"/>
      <c r="O13" s="249"/>
      <c r="P13" s="27"/>
    </row>
    <row r="14" spans="2:16" s="26" customFormat="1" x14ac:dyDescent="0.25">
      <c r="B14" s="27"/>
      <c r="C14" s="234" t="s">
        <v>352</v>
      </c>
      <c r="D14" s="234"/>
      <c r="E14" s="248" t="s">
        <v>379</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68">
        <v>0.8</v>
      </c>
      <c r="O17" s="268"/>
      <c r="P17" s="221"/>
    </row>
    <row r="18" spans="2:16" s="26" customFormat="1" ht="15.75" customHeight="1" x14ac:dyDescent="0.25">
      <c r="B18" s="27"/>
      <c r="C18" s="234" t="s">
        <v>358</v>
      </c>
      <c r="D18" s="234"/>
      <c r="E18" s="234" t="s">
        <v>359</v>
      </c>
      <c r="F18" s="234"/>
      <c r="G18" s="242" t="s">
        <v>381</v>
      </c>
      <c r="H18" s="233"/>
      <c r="I18" s="233"/>
      <c r="J18" s="233"/>
      <c r="K18" s="233"/>
      <c r="L18" s="233"/>
      <c r="M18" s="233"/>
      <c r="N18" s="233"/>
      <c r="O18" s="233"/>
      <c r="P18" s="221"/>
    </row>
    <row r="19" spans="2:16" s="26" customFormat="1" ht="15.75" customHeight="1" x14ac:dyDescent="0.25">
      <c r="B19" s="27"/>
      <c r="C19" s="234"/>
      <c r="D19" s="234"/>
      <c r="E19" s="234" t="s">
        <v>361</v>
      </c>
      <c r="F19" s="234"/>
      <c r="G19" s="242" t="s">
        <v>382</v>
      </c>
      <c r="H19" s="233"/>
      <c r="I19" s="233"/>
      <c r="J19" s="233"/>
      <c r="K19" s="233"/>
      <c r="L19" s="233"/>
      <c r="M19" s="233"/>
      <c r="N19" s="233"/>
      <c r="O19" s="233"/>
      <c r="P19" s="28"/>
    </row>
    <row r="20" spans="2:16" s="26" customFormat="1" ht="24" customHeight="1" x14ac:dyDescent="0.25">
      <c r="B20" s="27"/>
      <c r="C20" s="234" t="s">
        <v>363</v>
      </c>
      <c r="D20" s="234"/>
      <c r="E20" s="269" t="s">
        <v>383</v>
      </c>
      <c r="F20" s="269"/>
      <c r="G20" s="234" t="s">
        <v>365</v>
      </c>
      <c r="H20" s="234"/>
      <c r="I20" s="234"/>
      <c r="J20" s="233" t="s">
        <v>384</v>
      </c>
      <c r="K20" s="233"/>
      <c r="L20" s="234" t="s">
        <v>367</v>
      </c>
      <c r="M20" s="234"/>
      <c r="N20" s="233" t="s">
        <v>384</v>
      </c>
      <c r="O20" s="233"/>
      <c r="P20" s="28"/>
    </row>
    <row r="21" spans="2:16" s="26" customFormat="1" ht="24"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769</v>
      </c>
      <c r="K25" s="223"/>
      <c r="L25" s="223"/>
      <c r="M25" s="223"/>
      <c r="N25" s="223"/>
      <c r="O25" s="223"/>
      <c r="P25" s="221"/>
    </row>
    <row r="26" spans="2:16" s="26" customFormat="1" x14ac:dyDescent="0.25">
      <c r="B26" s="27"/>
      <c r="C26" s="217"/>
      <c r="D26" s="217"/>
      <c r="E26" s="217"/>
      <c r="F26" s="217"/>
      <c r="G26" s="217"/>
      <c r="H26" s="217"/>
      <c r="I26" s="218"/>
      <c r="J26" s="224"/>
      <c r="K26" s="225"/>
      <c r="L26" s="225"/>
      <c r="M26" s="225"/>
      <c r="N26" s="225"/>
      <c r="O26" s="225"/>
      <c r="P26" s="27"/>
    </row>
    <row r="27" spans="2:16" s="26" customFormat="1" x14ac:dyDescent="0.25">
      <c r="B27" s="27"/>
      <c r="C27" s="217"/>
      <c r="D27" s="217"/>
      <c r="E27" s="217"/>
      <c r="F27" s="217"/>
      <c r="G27" s="217"/>
      <c r="H27" s="217"/>
      <c r="I27" s="218"/>
      <c r="J27" s="224"/>
      <c r="K27" s="225"/>
      <c r="L27" s="225"/>
      <c r="M27" s="225"/>
      <c r="N27" s="225"/>
      <c r="O27" s="225"/>
      <c r="P27" s="27"/>
    </row>
    <row r="28" spans="2:16" s="26" customFormat="1" x14ac:dyDescent="0.25">
      <c r="B28" s="27"/>
      <c r="C28" s="217"/>
      <c r="D28" s="217"/>
      <c r="E28" s="217"/>
      <c r="F28" s="217"/>
      <c r="G28" s="217"/>
      <c r="H28" s="217"/>
      <c r="I28" s="218"/>
      <c r="J28" s="224"/>
      <c r="K28" s="225"/>
      <c r="L28" s="225"/>
      <c r="M28" s="225"/>
      <c r="N28" s="225"/>
      <c r="O28" s="225"/>
      <c r="P28" s="27"/>
    </row>
    <row r="29" spans="2:16" s="26" customFormat="1" x14ac:dyDescent="0.25">
      <c r="B29" s="27"/>
      <c r="C29" s="217"/>
      <c r="D29" s="217"/>
      <c r="E29" s="217"/>
      <c r="F29" s="217"/>
      <c r="G29" s="217"/>
      <c r="H29" s="217"/>
      <c r="I29" s="218"/>
      <c r="J29" s="224"/>
      <c r="K29" s="225"/>
      <c r="L29" s="225"/>
      <c r="M29" s="225"/>
      <c r="N29" s="225"/>
      <c r="O29" s="225"/>
      <c r="P29" s="27"/>
    </row>
    <row r="30" spans="2:16" s="26" customFormat="1" x14ac:dyDescent="0.25">
      <c r="B30" s="27"/>
      <c r="C30" s="217"/>
      <c r="D30" s="217"/>
      <c r="E30" s="217"/>
      <c r="F30" s="217"/>
      <c r="G30" s="217"/>
      <c r="H30" s="217"/>
      <c r="I30" s="218"/>
      <c r="J30" s="224"/>
      <c r="K30" s="225"/>
      <c r="L30" s="225"/>
      <c r="M30" s="225"/>
      <c r="N30" s="225"/>
      <c r="O30" s="225"/>
      <c r="P30" s="27"/>
    </row>
    <row r="31" spans="2:16" s="26" customFormat="1" x14ac:dyDescent="0.25">
      <c r="B31" s="27"/>
      <c r="C31" s="217"/>
      <c r="D31" s="217"/>
      <c r="E31" s="217"/>
      <c r="F31" s="217"/>
      <c r="G31" s="217"/>
      <c r="H31" s="217"/>
      <c r="I31" s="218"/>
      <c r="J31" s="224"/>
      <c r="K31" s="225"/>
      <c r="L31" s="225"/>
      <c r="M31" s="225"/>
      <c r="N31" s="225"/>
      <c r="O31" s="225"/>
      <c r="P31" s="27"/>
    </row>
    <row r="32" spans="2:16" s="26" customFormat="1" x14ac:dyDescent="0.25">
      <c r="B32" s="27"/>
      <c r="C32" s="217"/>
      <c r="D32" s="217"/>
      <c r="E32" s="217"/>
      <c r="F32" s="217"/>
      <c r="G32" s="217"/>
      <c r="H32" s="217"/>
      <c r="I32" s="218"/>
      <c r="J32" s="224"/>
      <c r="K32" s="225"/>
      <c r="L32" s="225"/>
      <c r="M32" s="225"/>
      <c r="N32" s="225"/>
      <c r="O32" s="225"/>
      <c r="P32" s="27"/>
    </row>
    <row r="33" spans="2:16" s="26" customFormat="1" x14ac:dyDescent="0.25">
      <c r="B33" s="27"/>
      <c r="C33" s="217"/>
      <c r="D33" s="217"/>
      <c r="E33" s="217"/>
      <c r="F33" s="217"/>
      <c r="G33" s="217"/>
      <c r="H33" s="217"/>
      <c r="I33" s="218"/>
      <c r="J33" s="224"/>
      <c r="K33" s="225"/>
      <c r="L33" s="225"/>
      <c r="M33" s="225"/>
      <c r="N33" s="225"/>
      <c r="O33" s="225"/>
      <c r="P33" s="27"/>
    </row>
    <row r="34" spans="2:16" s="26" customFormat="1" x14ac:dyDescent="0.25">
      <c r="B34" s="27"/>
      <c r="C34" s="217"/>
      <c r="D34" s="217"/>
      <c r="E34" s="217"/>
      <c r="F34" s="217"/>
      <c r="G34" s="217"/>
      <c r="H34" s="217"/>
      <c r="I34" s="218"/>
      <c r="J34" s="224"/>
      <c r="K34" s="225"/>
      <c r="L34" s="225"/>
      <c r="M34" s="225"/>
      <c r="N34" s="225"/>
      <c r="O34" s="225"/>
      <c r="P34" s="27"/>
    </row>
    <row r="35" spans="2:16" s="26" customFormat="1" x14ac:dyDescent="0.25">
      <c r="B35" s="27"/>
      <c r="C35" s="217"/>
      <c r="D35" s="217"/>
      <c r="E35" s="217"/>
      <c r="F35" s="217"/>
      <c r="G35" s="217"/>
      <c r="H35" s="217"/>
      <c r="I35" s="218"/>
      <c r="J35" s="224"/>
      <c r="K35" s="225"/>
      <c r="L35" s="225"/>
      <c r="M35" s="225"/>
      <c r="N35" s="225"/>
      <c r="O35" s="225"/>
      <c r="P35" s="27"/>
    </row>
    <row r="36" spans="2:16" s="26" customFormat="1" x14ac:dyDescent="0.25">
      <c r="B36" s="27"/>
      <c r="C36" s="217"/>
      <c r="D36" s="217"/>
      <c r="E36" s="217"/>
      <c r="F36" s="217"/>
      <c r="G36" s="217"/>
      <c r="H36" s="217"/>
      <c r="I36" s="218"/>
      <c r="J36" s="224"/>
      <c r="K36" s="225"/>
      <c r="L36" s="225"/>
      <c r="M36" s="225"/>
      <c r="N36" s="225"/>
      <c r="O36" s="225"/>
      <c r="P36" s="27"/>
    </row>
    <row r="37" spans="2:16" s="26" customFormat="1" x14ac:dyDescent="0.25">
      <c r="B37" s="27"/>
      <c r="C37" s="217"/>
      <c r="D37" s="217"/>
      <c r="E37" s="217"/>
      <c r="F37" s="217"/>
      <c r="G37" s="217"/>
      <c r="H37" s="217"/>
      <c r="I37" s="218"/>
      <c r="J37" s="224"/>
      <c r="K37" s="225"/>
      <c r="L37" s="225"/>
      <c r="M37" s="225"/>
      <c r="N37" s="225"/>
      <c r="O37" s="225"/>
      <c r="P37" s="27"/>
    </row>
    <row r="38" spans="2:16" s="26" customFormat="1" x14ac:dyDescent="0.25">
      <c r="B38" s="27"/>
      <c r="C38" s="217"/>
      <c r="D38" s="217"/>
      <c r="E38" s="217"/>
      <c r="F38" s="217"/>
      <c r="G38" s="217"/>
      <c r="H38" s="217"/>
      <c r="I38" s="218"/>
      <c r="J38" s="224"/>
      <c r="K38" s="225"/>
      <c r="L38" s="225"/>
      <c r="M38" s="225"/>
      <c r="N38" s="225"/>
      <c r="O38" s="225"/>
      <c r="P38" s="27"/>
    </row>
    <row r="39" spans="2:16" s="26" customFormat="1" x14ac:dyDescent="0.25">
      <c r="B39" s="27"/>
      <c r="C39" s="217"/>
      <c r="D39" s="217"/>
      <c r="E39" s="217"/>
      <c r="F39" s="217"/>
      <c r="G39" s="217"/>
      <c r="H39" s="217"/>
      <c r="I39" s="218"/>
      <c r="J39" s="224"/>
      <c r="K39" s="225"/>
      <c r="L39" s="225"/>
      <c r="M39" s="225"/>
      <c r="N39" s="225"/>
      <c r="O39" s="225"/>
      <c r="P39" s="27"/>
    </row>
    <row r="40" spans="2:16" s="26" customFormat="1" x14ac:dyDescent="0.25">
      <c r="B40" s="27"/>
      <c r="C40" s="217"/>
      <c r="D40" s="217"/>
      <c r="E40" s="217"/>
      <c r="F40" s="217"/>
      <c r="G40" s="217"/>
      <c r="H40" s="217"/>
      <c r="I40" s="218"/>
      <c r="J40" s="224"/>
      <c r="K40" s="225"/>
      <c r="L40" s="225"/>
      <c r="M40" s="225"/>
      <c r="N40" s="225"/>
      <c r="O40" s="225"/>
      <c r="P40" s="27"/>
    </row>
    <row r="41" spans="2:16" s="26" customFormat="1" x14ac:dyDescent="0.25">
      <c r="B41" s="27"/>
      <c r="C41" s="217"/>
      <c r="D41" s="217"/>
      <c r="E41" s="217"/>
      <c r="F41" s="217"/>
      <c r="G41" s="217"/>
      <c r="H41" s="217"/>
      <c r="I41" s="218"/>
      <c r="J41" s="224"/>
      <c r="K41" s="225"/>
      <c r="L41" s="225"/>
      <c r="M41" s="225"/>
      <c r="N41" s="225"/>
      <c r="O41" s="225"/>
      <c r="P41" s="27"/>
    </row>
    <row r="42" spans="2:16" s="26" customFormat="1" x14ac:dyDescent="0.25">
      <c r="B42" s="27"/>
      <c r="C42" s="217"/>
      <c r="D42" s="217"/>
      <c r="E42" s="217"/>
      <c r="F42" s="217"/>
      <c r="G42" s="217"/>
      <c r="H42" s="217"/>
      <c r="I42" s="218"/>
      <c r="J42" s="224"/>
      <c r="K42" s="225"/>
      <c r="L42" s="225"/>
      <c r="M42" s="225"/>
      <c r="N42" s="225"/>
      <c r="O42" s="225"/>
      <c r="P42" s="27"/>
    </row>
    <row r="43" spans="2:16" s="26" customFormat="1" x14ac:dyDescent="0.25">
      <c r="B43" s="27"/>
      <c r="C43" s="217"/>
      <c r="D43" s="217"/>
      <c r="E43" s="217"/>
      <c r="F43" s="217"/>
      <c r="G43" s="217"/>
      <c r="H43" s="217"/>
      <c r="I43" s="218"/>
      <c r="J43" s="224"/>
      <c r="K43" s="225"/>
      <c r="L43" s="225"/>
      <c r="M43" s="225"/>
      <c r="N43" s="225"/>
      <c r="O43" s="225"/>
      <c r="P43" s="27"/>
    </row>
    <row r="44" spans="2:16" s="26" customFormat="1" x14ac:dyDescent="0.25">
      <c r="B44" s="27"/>
      <c r="C44" s="217"/>
      <c r="D44" s="217"/>
      <c r="E44" s="217"/>
      <c r="F44" s="217"/>
      <c r="G44" s="217"/>
      <c r="H44" s="217"/>
      <c r="I44" s="218"/>
      <c r="J44" s="224"/>
      <c r="K44" s="225"/>
      <c r="L44" s="225"/>
      <c r="M44" s="225"/>
      <c r="N44" s="225"/>
      <c r="O44" s="225"/>
      <c r="P44" s="27"/>
    </row>
    <row r="45" spans="2:16" s="26" customFormat="1" x14ac:dyDescent="0.25">
      <c r="B45" s="27"/>
      <c r="C45" s="217"/>
      <c r="D45" s="217"/>
      <c r="E45" s="217"/>
      <c r="F45" s="217"/>
      <c r="G45" s="217"/>
      <c r="H45" s="217"/>
      <c r="I45" s="218"/>
      <c r="J45" s="224"/>
      <c r="K45" s="225"/>
      <c r="L45" s="225"/>
      <c r="M45" s="225"/>
      <c r="N45" s="225"/>
      <c r="O45" s="225"/>
      <c r="P45" s="27"/>
    </row>
    <row r="46" spans="2:16" s="26" customFormat="1" x14ac:dyDescent="0.25">
      <c r="B46" s="27"/>
      <c r="C46" s="217"/>
      <c r="D46" s="217"/>
      <c r="E46" s="217"/>
      <c r="F46" s="217"/>
      <c r="G46" s="217"/>
      <c r="H46" s="217"/>
      <c r="I46" s="218"/>
      <c r="J46" s="224"/>
      <c r="K46" s="225"/>
      <c r="L46" s="225"/>
      <c r="M46" s="225"/>
      <c r="N46" s="225"/>
      <c r="O46" s="225"/>
      <c r="P46" s="27"/>
    </row>
    <row r="47" spans="2:16" s="26" customFormat="1" x14ac:dyDescent="0.25">
      <c r="B47" s="27"/>
      <c r="C47" s="217"/>
      <c r="D47" s="217"/>
      <c r="E47" s="217"/>
      <c r="F47" s="217"/>
      <c r="G47" s="217"/>
      <c r="H47" s="217"/>
      <c r="I47" s="218"/>
      <c r="J47" s="224"/>
      <c r="K47" s="225"/>
      <c r="L47" s="225"/>
      <c r="M47" s="225"/>
      <c r="N47" s="225"/>
      <c r="O47" s="225"/>
      <c r="P47" s="27"/>
    </row>
    <row r="48" spans="2:16" s="26" customFormat="1" x14ac:dyDescent="0.25">
      <c r="B48" s="27"/>
      <c r="C48" s="217"/>
      <c r="D48" s="217"/>
      <c r="E48" s="217"/>
      <c r="F48" s="217"/>
      <c r="G48" s="217"/>
      <c r="H48" s="217"/>
      <c r="I48" s="218"/>
      <c r="J48" s="224"/>
      <c r="K48" s="225"/>
      <c r="L48" s="225"/>
      <c r="M48" s="225"/>
      <c r="N48" s="225"/>
      <c r="O48" s="225"/>
      <c r="P48" s="27"/>
    </row>
    <row r="49" spans="2:16" s="26" customFormat="1" x14ac:dyDescent="0.25">
      <c r="B49" s="27"/>
      <c r="C49" s="217"/>
      <c r="D49" s="217"/>
      <c r="E49" s="217"/>
      <c r="F49" s="217"/>
      <c r="G49" s="217"/>
      <c r="H49" s="217"/>
      <c r="I49" s="218"/>
      <c r="J49" s="224"/>
      <c r="K49" s="225"/>
      <c r="L49" s="225"/>
      <c r="M49" s="225"/>
      <c r="N49" s="225"/>
      <c r="O49" s="225"/>
      <c r="P49" s="27"/>
    </row>
    <row r="50" spans="2:16" s="26" customFormat="1" x14ac:dyDescent="0.25">
      <c r="B50" s="27"/>
      <c r="C50" s="217"/>
      <c r="D50" s="217"/>
      <c r="E50" s="217"/>
      <c r="F50" s="217"/>
      <c r="G50" s="217"/>
      <c r="H50" s="217"/>
      <c r="I50" s="218"/>
      <c r="J50" s="224"/>
      <c r="K50" s="225"/>
      <c r="L50" s="225"/>
      <c r="M50" s="225"/>
      <c r="N50" s="225"/>
      <c r="O50" s="225"/>
      <c r="P50" s="27"/>
    </row>
    <row r="51" spans="2:16" s="26" customFormat="1" x14ac:dyDescent="0.25">
      <c r="B51" s="27"/>
      <c r="C51" s="217"/>
      <c r="D51" s="217"/>
      <c r="E51" s="217"/>
      <c r="F51" s="217"/>
      <c r="G51" s="217"/>
      <c r="H51" s="217"/>
      <c r="I51" s="218"/>
      <c r="J51" s="224"/>
      <c r="K51" s="225"/>
      <c r="L51" s="225"/>
      <c r="M51" s="225"/>
      <c r="N51" s="225"/>
      <c r="O51" s="225"/>
      <c r="P51" s="27"/>
    </row>
    <row r="52" spans="2:16" s="26" customFormat="1" x14ac:dyDescent="0.25">
      <c r="B52" s="27"/>
      <c r="C52" s="217"/>
      <c r="D52" s="217"/>
      <c r="E52" s="217"/>
      <c r="F52" s="217"/>
      <c r="G52" s="217"/>
      <c r="H52" s="217"/>
      <c r="I52" s="218"/>
      <c r="J52" s="224"/>
      <c r="K52" s="225"/>
      <c r="L52" s="225"/>
      <c r="M52" s="225"/>
      <c r="N52" s="225"/>
      <c r="O52" s="225"/>
      <c r="P52" s="27"/>
    </row>
    <row r="53" spans="2:16" s="26" customFormat="1" x14ac:dyDescent="0.25">
      <c r="B53" s="27"/>
      <c r="C53" s="217"/>
      <c r="D53" s="217"/>
      <c r="E53" s="217"/>
      <c r="F53" s="217"/>
      <c r="G53" s="217"/>
      <c r="H53" s="217"/>
      <c r="I53" s="218"/>
      <c r="J53" s="224"/>
      <c r="K53" s="225"/>
      <c r="L53" s="225"/>
      <c r="M53" s="225"/>
      <c r="N53" s="225"/>
      <c r="O53" s="225"/>
      <c r="P53" s="27"/>
    </row>
    <row r="54" spans="2:16" s="26" customFormat="1" x14ac:dyDescent="0.25">
      <c r="B54" s="27"/>
      <c r="C54" s="217"/>
      <c r="D54" s="217"/>
      <c r="E54" s="217"/>
      <c r="F54" s="217"/>
      <c r="G54" s="217"/>
      <c r="H54" s="217"/>
      <c r="I54" s="218"/>
      <c r="J54" s="224"/>
      <c r="K54" s="225"/>
      <c r="L54" s="225"/>
      <c r="M54" s="225"/>
      <c r="N54" s="225"/>
      <c r="O54" s="225"/>
      <c r="P54" s="27"/>
    </row>
    <row r="55" spans="2:16" s="26" customFormat="1" x14ac:dyDescent="0.25">
      <c r="B55" s="27"/>
      <c r="C55" s="217"/>
      <c r="D55" s="217"/>
      <c r="E55" s="217"/>
      <c r="F55" s="217"/>
      <c r="G55" s="217"/>
      <c r="H55" s="217"/>
      <c r="I55" s="218"/>
      <c r="J55" s="224"/>
      <c r="K55" s="225"/>
      <c r="L55" s="225"/>
      <c r="M55" s="225"/>
      <c r="N55" s="225"/>
      <c r="O55" s="225"/>
      <c r="P55" s="27"/>
    </row>
    <row r="56" spans="2:16" s="26" customFormat="1" x14ac:dyDescent="0.25">
      <c r="B56" s="27"/>
      <c r="C56" s="217"/>
      <c r="D56" s="217"/>
      <c r="E56" s="217"/>
      <c r="F56" s="217"/>
      <c r="G56" s="217"/>
      <c r="H56" s="217"/>
      <c r="I56" s="218"/>
      <c r="J56" s="224"/>
      <c r="K56" s="225"/>
      <c r="L56" s="225"/>
      <c r="M56" s="225"/>
      <c r="N56" s="225"/>
      <c r="O56" s="225"/>
      <c r="P56" s="27"/>
    </row>
    <row r="57" spans="2:16" s="26" customFormat="1" x14ac:dyDescent="0.25">
      <c r="B57" s="27"/>
      <c r="C57" s="217"/>
      <c r="D57" s="217"/>
      <c r="E57" s="217"/>
      <c r="F57" s="217"/>
      <c r="G57" s="217"/>
      <c r="H57" s="217"/>
      <c r="I57" s="218"/>
      <c r="J57" s="224"/>
      <c r="K57" s="225"/>
      <c r="L57" s="225"/>
      <c r="M57" s="225"/>
      <c r="N57" s="225"/>
      <c r="O57" s="225"/>
      <c r="P57" s="27"/>
    </row>
    <row r="58" spans="2:16" s="26" customFormat="1" x14ac:dyDescent="0.25">
      <c r="B58" s="27"/>
      <c r="C58" s="217"/>
      <c r="D58" s="217"/>
      <c r="E58" s="217"/>
      <c r="F58" s="217"/>
      <c r="G58" s="217"/>
      <c r="H58" s="217"/>
      <c r="I58" s="218"/>
      <c r="J58" s="224"/>
      <c r="K58" s="225"/>
      <c r="L58" s="225"/>
      <c r="M58" s="225"/>
      <c r="N58" s="225"/>
      <c r="O58" s="225"/>
      <c r="P58" s="27"/>
    </row>
    <row r="59" spans="2:16" s="26" customFormat="1" x14ac:dyDescent="0.25">
      <c r="B59" s="27"/>
      <c r="C59" s="217"/>
      <c r="D59" s="217"/>
      <c r="E59" s="217"/>
      <c r="F59" s="217"/>
      <c r="G59" s="217"/>
      <c r="H59" s="217"/>
      <c r="I59" s="218"/>
      <c r="J59" s="224"/>
      <c r="K59" s="225"/>
      <c r="L59" s="225"/>
      <c r="M59" s="225"/>
      <c r="N59" s="225"/>
      <c r="O59" s="225"/>
      <c r="P59" s="27"/>
    </row>
    <row r="60" spans="2:16" s="26" customFormat="1" x14ac:dyDescent="0.25">
      <c r="B60" s="27"/>
      <c r="C60" s="217"/>
      <c r="D60" s="217"/>
      <c r="E60" s="217"/>
      <c r="F60" s="217"/>
      <c r="G60" s="217"/>
      <c r="H60" s="217"/>
      <c r="I60" s="218"/>
      <c r="J60" s="224"/>
      <c r="K60" s="225"/>
      <c r="L60" s="225"/>
      <c r="M60" s="225"/>
      <c r="N60" s="225"/>
      <c r="O60" s="225"/>
      <c r="P60" s="27"/>
    </row>
    <row r="61" spans="2:16" s="26" customFormat="1" x14ac:dyDescent="0.25">
      <c r="B61" s="27"/>
      <c r="C61" s="217"/>
      <c r="D61" s="217"/>
      <c r="E61" s="217"/>
      <c r="F61" s="217"/>
      <c r="G61" s="217"/>
      <c r="H61" s="217"/>
      <c r="I61" s="218"/>
      <c r="J61" s="224"/>
      <c r="K61" s="225"/>
      <c r="L61" s="225"/>
      <c r="M61" s="225"/>
      <c r="N61" s="225"/>
      <c r="O61" s="225"/>
      <c r="P61" s="27"/>
    </row>
    <row r="62" spans="2:16" s="26" customFormat="1" x14ac:dyDescent="0.25">
      <c r="B62" s="27"/>
      <c r="C62" s="217"/>
      <c r="D62" s="217"/>
      <c r="E62" s="217"/>
      <c r="F62" s="217"/>
      <c r="G62" s="217"/>
      <c r="H62" s="217"/>
      <c r="I62" s="218"/>
      <c r="J62" s="224"/>
      <c r="K62" s="225"/>
      <c r="L62" s="225"/>
      <c r="M62" s="225"/>
      <c r="N62" s="225"/>
      <c r="O62" s="225"/>
      <c r="P62" s="27"/>
    </row>
    <row r="63" spans="2:16" s="26" customFormat="1" x14ac:dyDescent="0.25">
      <c r="B63" s="27"/>
      <c r="C63" s="217"/>
      <c r="D63" s="217"/>
      <c r="E63" s="217"/>
      <c r="F63" s="217"/>
      <c r="G63" s="217"/>
      <c r="H63" s="217"/>
      <c r="I63" s="218"/>
      <c r="J63" s="226"/>
      <c r="K63" s="227"/>
      <c r="L63" s="227"/>
      <c r="M63" s="227"/>
      <c r="N63" s="227"/>
      <c r="O63" s="227"/>
      <c r="P63" s="27"/>
    </row>
    <row r="64" spans="2:16" s="26" customFormat="1" ht="15.75" customHeight="1" x14ac:dyDescent="0.25">
      <c r="B64" s="27"/>
      <c r="C64" s="217"/>
      <c r="D64" s="217"/>
      <c r="E64" s="217"/>
      <c r="F64" s="217"/>
      <c r="G64" s="217"/>
      <c r="H64" s="217"/>
      <c r="I64" s="218"/>
      <c r="J64" s="228" t="s">
        <v>372</v>
      </c>
      <c r="K64" s="229"/>
      <c r="L64" s="229"/>
      <c r="M64" s="229"/>
      <c r="N64" s="229"/>
      <c r="O64" s="229"/>
      <c r="P64" s="27"/>
    </row>
    <row r="65" spans="2:16" s="26" customFormat="1" ht="16.5" customHeight="1" x14ac:dyDescent="0.25">
      <c r="B65" s="27"/>
      <c r="C65" s="217"/>
      <c r="D65" s="217"/>
      <c r="E65" s="217"/>
      <c r="F65" s="217"/>
      <c r="G65" s="217"/>
      <c r="H65" s="217"/>
      <c r="I65" s="218"/>
      <c r="J65" s="267" t="s">
        <v>770</v>
      </c>
      <c r="K65" s="223"/>
      <c r="L65" s="223"/>
      <c r="M65" s="223"/>
      <c r="N65" s="223"/>
      <c r="O65" s="223"/>
      <c r="P65" s="27"/>
    </row>
    <row r="66" spans="2:16" s="26" customFormat="1" ht="16.5" customHeight="1" x14ac:dyDescent="0.25">
      <c r="B66" s="27"/>
      <c r="C66" s="217"/>
      <c r="D66" s="217"/>
      <c r="E66" s="217"/>
      <c r="F66" s="217"/>
      <c r="G66" s="217"/>
      <c r="H66" s="217"/>
      <c r="I66" s="218"/>
      <c r="J66" s="267"/>
      <c r="K66" s="223"/>
      <c r="L66" s="223"/>
      <c r="M66" s="223"/>
      <c r="N66" s="223"/>
      <c r="O66" s="223"/>
      <c r="P66" s="27"/>
    </row>
    <row r="67" spans="2:16" s="26" customFormat="1" ht="16.5" customHeight="1" x14ac:dyDescent="0.25">
      <c r="B67" s="27"/>
      <c r="C67" s="217"/>
      <c r="D67" s="217"/>
      <c r="E67" s="217"/>
      <c r="F67" s="217"/>
      <c r="G67" s="217"/>
      <c r="H67" s="217"/>
      <c r="I67" s="218"/>
      <c r="J67" s="267"/>
      <c r="K67" s="223"/>
      <c r="L67" s="223"/>
      <c r="M67" s="223"/>
      <c r="N67" s="223"/>
      <c r="O67" s="223"/>
      <c r="P67" s="27"/>
    </row>
    <row r="68" spans="2:16" s="26" customFormat="1" ht="16.5" customHeight="1" x14ac:dyDescent="0.25">
      <c r="B68" s="27"/>
      <c r="C68" s="217"/>
      <c r="D68" s="217"/>
      <c r="E68" s="217"/>
      <c r="F68" s="217"/>
      <c r="G68" s="217"/>
      <c r="H68" s="217"/>
      <c r="I68" s="218"/>
      <c r="J68" s="267"/>
      <c r="K68" s="223"/>
      <c r="L68" s="223"/>
      <c r="M68" s="223"/>
      <c r="N68" s="223"/>
      <c r="O68" s="223"/>
      <c r="P68" s="27"/>
    </row>
    <row r="69" spans="2:16" s="26" customFormat="1" ht="16.5" customHeight="1" x14ac:dyDescent="0.25">
      <c r="B69" s="27"/>
      <c r="C69" s="217"/>
      <c r="D69" s="217"/>
      <c r="E69" s="217"/>
      <c r="F69" s="217"/>
      <c r="G69" s="217"/>
      <c r="H69" s="217"/>
      <c r="I69" s="218"/>
      <c r="J69" s="267"/>
      <c r="K69" s="223"/>
      <c r="L69" s="223"/>
      <c r="M69" s="223"/>
      <c r="N69" s="223"/>
      <c r="O69" s="223"/>
      <c r="P69" s="27"/>
    </row>
    <row r="70" spans="2:16" s="26" customFormat="1" x14ac:dyDescent="0.25">
      <c r="B70" s="27"/>
      <c r="C70" s="217"/>
      <c r="D70" s="217"/>
      <c r="E70" s="217"/>
      <c r="F70" s="217"/>
      <c r="G70" s="217"/>
      <c r="H70" s="217"/>
      <c r="I70" s="218"/>
      <c r="J70" s="224"/>
      <c r="K70" s="225"/>
      <c r="L70" s="225"/>
      <c r="M70" s="225"/>
      <c r="N70" s="225"/>
      <c r="O70" s="225"/>
      <c r="P70" s="27"/>
    </row>
    <row r="71" spans="2:16" s="26" customFormat="1" ht="15.75" customHeight="1" x14ac:dyDescent="0.25">
      <c r="B71" s="27"/>
      <c r="C71" s="217"/>
      <c r="D71" s="217"/>
      <c r="E71" s="217"/>
      <c r="F71" s="217"/>
      <c r="G71" s="217"/>
      <c r="H71" s="217"/>
      <c r="I71" s="218"/>
      <c r="J71" s="228" t="s">
        <v>374</v>
      </c>
      <c r="K71" s="229"/>
      <c r="L71" s="229"/>
      <c r="M71" s="229"/>
      <c r="N71" s="229"/>
      <c r="O71" s="229"/>
      <c r="P71" s="27"/>
    </row>
    <row r="72" spans="2:16" s="26" customFormat="1" ht="16.5" customHeight="1" x14ac:dyDescent="0.25">
      <c r="B72" s="27"/>
      <c r="C72" s="217"/>
      <c r="D72" s="217"/>
      <c r="E72" s="217"/>
      <c r="F72" s="217"/>
      <c r="G72" s="217"/>
      <c r="H72" s="217"/>
      <c r="I72" s="218"/>
      <c r="J72" s="232" t="s">
        <v>385</v>
      </c>
      <c r="K72" s="223"/>
      <c r="L72" s="223"/>
      <c r="M72" s="223"/>
      <c r="N72" s="223"/>
      <c r="O72" s="223"/>
      <c r="P72" s="27"/>
    </row>
    <row r="73" spans="2:16" s="26" customFormat="1" ht="16.5" customHeight="1" x14ac:dyDescent="0.25">
      <c r="B73" s="28"/>
      <c r="C73" s="31"/>
      <c r="D73" s="31"/>
      <c r="E73" s="31"/>
      <c r="F73" s="31"/>
      <c r="G73" s="31"/>
      <c r="H73" s="31"/>
      <c r="I73" s="31"/>
      <c r="J73" s="31"/>
      <c r="K73" s="31"/>
      <c r="L73" s="31"/>
      <c r="M73" s="31"/>
      <c r="N73" s="31"/>
      <c r="O73" s="31"/>
      <c r="P73" s="28"/>
    </row>
    <row r="74" spans="2:16" s="33" customFormat="1" ht="15" customHeight="1" x14ac:dyDescent="0.25">
      <c r="B74" s="32"/>
      <c r="C74" s="212" t="s">
        <v>375</v>
      </c>
      <c r="D74" s="213"/>
      <c r="E74" s="213"/>
      <c r="F74" s="213"/>
      <c r="G74" s="213"/>
      <c r="H74" s="213"/>
      <c r="I74" s="213"/>
      <c r="J74" s="213"/>
      <c r="K74" s="213"/>
      <c r="L74" s="213"/>
      <c r="M74" s="213"/>
      <c r="N74" s="213"/>
      <c r="O74" s="214"/>
      <c r="P74" s="32"/>
    </row>
    <row r="75" spans="2:16" s="33" customFormat="1" x14ac:dyDescent="0.25">
      <c r="B75" s="32"/>
      <c r="C75" s="158" t="s">
        <v>9</v>
      </c>
      <c r="D75" s="160" t="str">
        <f>IF(J20="MENSUAL","ENERO",IF(J20="TRIMESTRAL","MARZO",IF(J20="SEMESTRAL","JUNIO",IF(J20="ANUAL",2017,""))))</f>
        <v>MARZO</v>
      </c>
      <c r="E75" s="160" t="str">
        <f>IF(J20="MENSUAL","FEBRERO",IF(J20="TRIMESTRAL","JUNIO",IF(J20="SEMESTRAL","DICIEMBRE","")))</f>
        <v>JUNIO</v>
      </c>
      <c r="F75" s="160" t="str">
        <f>IF(J20="MENSUAL","MARZO",IF(J20="TRIMESTRAL","SEPTIEMBRE",""))</f>
        <v>SEPTIEMBRE</v>
      </c>
      <c r="G75" s="160" t="str">
        <f>IF(J20="MENSUAL","ABRIL",IF(J20="TRIMESTRAL","DICIEMBRE",""))</f>
        <v>DICIEMBRE</v>
      </c>
      <c r="H75" s="160" t="str">
        <f>IF(J20="MENSUAL","MAYO","")</f>
        <v/>
      </c>
      <c r="I75" s="160" t="str">
        <f>IF(J20="MENSUAL","JUNIO","")</f>
        <v/>
      </c>
      <c r="J75" s="160" t="str">
        <f>IF(J20="MENSUAL","JULIO","")</f>
        <v/>
      </c>
      <c r="K75" s="160" t="str">
        <f>IF(J20="MENSUAL","AGOSTO","")</f>
        <v/>
      </c>
      <c r="L75" s="160" t="str">
        <f>IF(J20="MENSUAL","SEPTIEMBRE","")</f>
        <v/>
      </c>
      <c r="M75" s="160" t="str">
        <f>IF(J20="MENSUAL","OCTUBRE","")</f>
        <v/>
      </c>
      <c r="N75" s="160" t="str">
        <f>IF(J20="MENSUAL","NOVIEMBRE","")</f>
        <v/>
      </c>
      <c r="O75" s="160" t="str">
        <f>IF(J20="MENSUAL","DICIEMBRE","")</f>
        <v/>
      </c>
      <c r="P75" s="32"/>
    </row>
    <row r="76" spans="2:16" s="33" customFormat="1" ht="22.5" customHeight="1" x14ac:dyDescent="0.25">
      <c r="B76" s="32"/>
      <c r="C76" s="157" t="str">
        <f>G18</f>
        <v>Mejoras cerradas</v>
      </c>
      <c r="D76" s="34">
        <v>306</v>
      </c>
      <c r="E76" s="34">
        <v>312</v>
      </c>
      <c r="F76" s="34">
        <v>326</v>
      </c>
      <c r="G76" s="34"/>
      <c r="H76" s="34"/>
      <c r="I76" s="34"/>
      <c r="J76" s="34"/>
      <c r="K76" s="34"/>
      <c r="L76" s="34"/>
      <c r="M76" s="34"/>
      <c r="N76" s="34"/>
      <c r="O76" s="34"/>
      <c r="P76" s="32"/>
    </row>
    <row r="77" spans="2:16" s="33" customFormat="1" ht="30" x14ac:dyDescent="0.25">
      <c r="B77" s="32"/>
      <c r="C77" s="157" t="str">
        <f>G19</f>
        <v>Total de mejoras por proceso*100</v>
      </c>
      <c r="D77" s="34">
        <v>451</v>
      </c>
      <c r="E77" s="34">
        <v>471</v>
      </c>
      <c r="F77" s="34">
        <v>497</v>
      </c>
      <c r="G77" s="34"/>
      <c r="H77" s="34"/>
      <c r="I77" s="34"/>
      <c r="J77" s="34"/>
      <c r="K77" s="34"/>
      <c r="L77" s="34"/>
      <c r="M77" s="34"/>
      <c r="N77" s="34"/>
      <c r="O77" s="34"/>
      <c r="P77" s="35"/>
    </row>
    <row r="78" spans="2:16" s="33" customFormat="1" x14ac:dyDescent="0.25">
      <c r="B78" s="32"/>
      <c r="C78" s="36" t="s">
        <v>376</v>
      </c>
      <c r="D78" s="37">
        <f>IFERROR(IF($E$17=1,D76/D77,IF($E$17=2,D76,"")),"")</f>
        <v>0.6784922394678492</v>
      </c>
      <c r="E78" s="37">
        <f t="shared" ref="E78:O78" si="0">IFERROR(IF($E$17=1,E76/E77,IF($E$17=2,E76,"")),"")</f>
        <v>0.66242038216560506</v>
      </c>
      <c r="F78" s="37">
        <f t="shared" si="0"/>
        <v>0.65593561368209252</v>
      </c>
      <c r="G78" s="37" t="str">
        <f t="shared" si="0"/>
        <v/>
      </c>
      <c r="H78" s="37" t="str">
        <f t="shared" si="0"/>
        <v/>
      </c>
      <c r="I78" s="37" t="str">
        <f t="shared" si="0"/>
        <v/>
      </c>
      <c r="J78" s="37" t="str">
        <f t="shared" si="0"/>
        <v/>
      </c>
      <c r="K78" s="37" t="str">
        <f t="shared" si="0"/>
        <v/>
      </c>
      <c r="L78" s="37" t="str">
        <f t="shared" si="0"/>
        <v/>
      </c>
      <c r="M78" s="37" t="str">
        <f t="shared" si="0"/>
        <v/>
      </c>
      <c r="N78" s="37" t="str">
        <f t="shared" si="0"/>
        <v/>
      </c>
      <c r="O78" s="37" t="str">
        <f t="shared" si="0"/>
        <v/>
      </c>
      <c r="P78" s="32"/>
    </row>
    <row r="79" spans="2:16" s="33" customFormat="1" x14ac:dyDescent="0.25">
      <c r="B79" s="32"/>
      <c r="C79" s="38" t="s">
        <v>377</v>
      </c>
      <c r="D79"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0.8</v>
      </c>
      <c r="E79" s="37">
        <f>IF(AND(N20="ANUAL",J20="MENSUAL"),N17/12+D79,IF(AND(N20="ANUAL",J20="TRIMESTRAL"),N17/4+D79,IF(AND(N20="ANUAL",J20="SEMESTRAL"),N17/2+D79,IF(AND(N20="SEMESTRAL",J20="MENSUAL"),N17/6+D79,IF(AND(N20="SEMESTRAL",J20="TRIMESTRAL"),N17/2+D79,IF(AND(N20="SEMESTRAL",J20="SEMESTRAL"),N17,IF(AND(N20="TRIMESTRAL",J20="MENSUAL"),N17/3+D79,IF(AND(N20="TRIMESTRAL",J20="TRIMESTRAL"),N17,IF(AND(N20="MENSUAL",J20="MENSUAL"),N17,"")))))))))</f>
        <v>0.8</v>
      </c>
      <c r="F79" s="37">
        <f>IF(AND(N20="ANUAL",J20="MENSUAL"),N17/12+E79,IF(AND(N20="ANUAL",J20="TRIMESTRAL"),N17/4+E79,IF(AND(N20="SEMESTRAL",J20="MENSUAL"),N17/6+E79,IF(AND(N20="SEMESTRAL",J20="TRIMESTRAL"),N17/2,IF(AND(N20="TRIMESTRAL",J20="MENSUAL"),N17/3+E79,IF(AND(N20="TRIMESTRAL",J20="TRIMESTRAL"),N17,IF(AND(N20="MENSUAL",J20="MENSUAL"),N17,"")))))))</f>
        <v>0.8</v>
      </c>
      <c r="G79" s="37">
        <f>IF(AND(N20="ANUAL",J20="MENSUAL"),N17/12+F79,IF(AND(N20="ANUAL",J20="TRIMESTRAL"),N17/4+F79,IF(AND(N20="SEMESTRAL",J20="MENSUAL"),N17/6+F79,IF(AND(N20="SEMESTRAL",J20="TRIMESTRAL"),N17/2+F79,IF(AND(N20="TRIMESTRAL",J20="MENSUAL"),N17/3,IF(AND(N20="TRIMESTRAL",J20="TRIMESTRAL"),N17,IF(AND(N20="MENSUAL",J20="MENSUAL"),N17,"")))))))</f>
        <v>0.8</v>
      </c>
      <c r="H79" s="37" t="str">
        <f>IF(AND($N$20="ANUAL",$J$20="MENSUAL"),$N$17/12+G79,IF(AND(N20="SEMESTRAL",J20="MENSUAL"),N17/6+G79,IF(AND(N20="TRIMESTRAL",J20="MENSUAL"),N17/3+G79,IF(AND(N20="MENSUAL",J20="MENSUAL"),N17,""))))</f>
        <v/>
      </c>
      <c r="I79" s="37" t="str">
        <f>IF(AND($N$20="ANUAL",$J$20="MENSUAL"),$N$17/12+H79,IF(AND(N20="SEMESTRAL",J20="MENSUAL"),N17/6+H79,IF(AND(N20="TRIMESTRAL",J20="MENSUAL"),N17/3+H79,IF(AND(N20="MENSUAL",J20="MENSUAL"),N17,""))))</f>
        <v/>
      </c>
      <c r="J79" s="37" t="str">
        <f>IF(AND($N$20="ANUAL",$J$20="MENSUAL"),$N$17/12+I79,IF(AND(N20="SEMESTRAL",J20="MENSUAL"),N17/6,IF(AND(N20="TRIMESTRAL",J20="MENSUAL"),N17/3,IF(AND(N20="MENSUAL",J20="MENSUAL"),N17,""))))</f>
        <v/>
      </c>
      <c r="K79" s="37" t="str">
        <f>IF(AND($N$20="ANUAL",$J$20="MENSUAL"),$N$17/12+J79,IF(AND(N20="SEMESTRAL",J20="MENSUAL"),N17/6+J79,IF(AND(N20="TRIMESTRAL",J20="MENSUAL"),N17/3+J79,IF(AND(N20="MENSUAL",J20="MENSUAL"),N17,""))))</f>
        <v/>
      </c>
      <c r="L79" s="37" t="str">
        <f>IF(AND($N$20="ANUAL",$J$20="MENSUAL"),$N$17/12+K79,IF(AND(N20="SEMESTRAL",J20="MENSUAL"),N17/6+K79,IF(AND(N20="TRIMESTRAL",J20="MENSUAL"),N17/3+K79,IF(AND(N20="MENSUAL",J20="MENSUAL"),N17,""))))</f>
        <v/>
      </c>
      <c r="M79" s="37" t="str">
        <f>IF(AND($N$20="ANUAL",$J$20="MENSUAL"),$N$17/12+L79,IF(AND(N20="SEMESTRAL",J20="MENSUAL"),N17/6+L79,IF(AND(N20="TRIMESTRAL",J20="MENSUAL"),N17/3,IF(AND(N20="MENSUAL",J20="MENSUAL"),N17,""))))</f>
        <v/>
      </c>
      <c r="N79" s="37" t="str">
        <f>IF(AND($N$20="ANUAL",$J$20="MENSUAL"),$N$17/12+M79,IF(AND(N20="SEMESTRAL",J20="MENSUAL"),N17/6+M79,IF(AND(N20="TRIMESTRAL",J20="MENSUAL"),N17/3+M79,IF(AND(N20="MENSUAL",J20="MENSUAL"),N17,""))))</f>
        <v/>
      </c>
      <c r="O79" s="37" t="str">
        <f>IF(AND($N$20="ANUAL",$J$20="MENSUAL"),$N$17/12+N79,IF(AND(N20="SEMESTRAL",J20="MENSUAL"),N17/6+N79,IF(AND(N20="TRIMESTRAL",J20="MENSUAL"),N17/3+N79,IF(AND(N20="MENSUAL",J20="MENSUAL"),N17,""))))</f>
        <v/>
      </c>
      <c r="P79" s="32"/>
    </row>
    <row r="80" spans="2:16" s="33" customFormat="1" x14ac:dyDescent="0.25">
      <c r="B80" s="32"/>
      <c r="C80" s="3"/>
      <c r="D80" s="3"/>
      <c r="E80" s="3"/>
      <c r="F80" s="3"/>
      <c r="G80" s="3"/>
      <c r="H80" s="3"/>
      <c r="I80" s="3"/>
      <c r="J80" s="3"/>
      <c r="K80" s="3"/>
      <c r="L80" s="3"/>
      <c r="M80" s="3"/>
      <c r="N80" s="3"/>
      <c r="O80" s="3"/>
      <c r="P80" s="32"/>
    </row>
    <row r="82" spans="4:4" x14ac:dyDescent="0.2">
      <c r="D82" s="40"/>
    </row>
  </sheetData>
  <sheetProtection algorithmName="SHA-512" hashValue="qrCSnOzjMEPqXkiZlICua8JFaT0UEqt9sn1JhzOlZzHq3YLFM3JW/yi3pzowNgY8kH8vRR3Y/UL94CCQfhj29g==" saltValue="jYBWb8jEK40zUTORRVR7rg==" spinCount="100000" sheet="1" objects="1" scenarios="1"/>
  <customSheetViews>
    <customSheetView guid="{E72066E1-2E2A-4698-9EFF-16A0125F33B6}" scale="80" fitToPage="1" topLeftCell="A13">
      <selection activeCell="G43" sqref="G43"/>
      <pageMargins left="0" right="0" top="0" bottom="0" header="0" footer="0"/>
      <pageSetup paperSize="5" scale="74" fitToHeight="0" orientation="landscape" r:id="rId1"/>
    </customSheetView>
    <customSheetView guid="{34CE63CC-8C1B-460F-A260-1A12A31AF742}" scale="80" fitToPage="1" topLeftCell="A13">
      <selection activeCell="G43" sqref="G43"/>
      <pageMargins left="0" right="0" top="0" bottom="0" header="0" footer="0"/>
      <pageSetup paperSize="5" scale="74" fitToHeight="0" orientation="landscape" r:id="rId2"/>
    </customSheetView>
  </customSheetViews>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H17:I17"/>
    <mergeCell ref="J17:K17"/>
    <mergeCell ref="E17:G17"/>
    <mergeCell ref="N20:O21"/>
    <mergeCell ref="C17:D17"/>
    <mergeCell ref="L17:M17"/>
    <mergeCell ref="N17:O17"/>
    <mergeCell ref="C20:D21"/>
    <mergeCell ref="E20:F21"/>
    <mergeCell ref="G20:I21"/>
    <mergeCell ref="J20:K21"/>
    <mergeCell ref="L20:M21"/>
    <mergeCell ref="C74:O74"/>
    <mergeCell ref="C23:O23"/>
    <mergeCell ref="C24:I72"/>
    <mergeCell ref="J24:O24"/>
    <mergeCell ref="P24:P25"/>
    <mergeCell ref="J25:O63"/>
    <mergeCell ref="J64:O64"/>
    <mergeCell ref="J65:O70"/>
    <mergeCell ref="J71:O71"/>
    <mergeCell ref="J72:O72"/>
  </mergeCells>
  <hyperlinks>
    <hyperlink ref="B2:C4" location="'MATRIZ DE INDICADORES'!A1" display="    REGRESAR"/>
  </hyperlinks>
  <pageMargins left="0.7" right="0.7" top="0.75" bottom="0.75" header="0.3" footer="0.3"/>
  <pageSetup paperSize="5" scale="74" fitToHeight="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tabColor rgb="FFEDE394"/>
  </sheetPr>
  <dimension ref="A1:AB50"/>
  <sheetViews>
    <sheetView zoomScale="80" zoomScaleNormal="80" workbookViewId="0">
      <selection activeCell="C10" sqref="C10:O11"/>
    </sheetView>
  </sheetViews>
  <sheetFormatPr baseColWidth="10" defaultColWidth="11.42578125" defaultRowHeight="15" x14ac:dyDescent="0.2"/>
  <cols>
    <col min="1" max="1" width="4" style="7" customWidth="1"/>
    <col min="2" max="2" width="6.42578125" style="7" customWidth="1"/>
    <col min="3" max="3" width="25.140625" style="7" customWidth="1"/>
    <col min="4" max="4" width="15.140625" style="7" customWidth="1"/>
    <col min="5" max="5" width="12.7109375" style="7" customWidth="1"/>
    <col min="6" max="6" width="15.140625" style="7" customWidth="1"/>
    <col min="7" max="7" width="14" style="7" customWidth="1"/>
    <col min="8" max="8" width="11.42578125" style="7"/>
    <col min="9" max="9" width="12.85546875" style="7" customWidth="1"/>
    <col min="10" max="10" width="15.5703125" style="7" customWidth="1"/>
    <col min="11" max="11" width="14.42578125" style="7" customWidth="1"/>
    <col min="12" max="12" width="19.7109375" style="7" customWidth="1"/>
    <col min="13" max="13" width="15.140625" style="7" customWidth="1"/>
    <col min="14" max="15" width="13.85546875" style="7" customWidth="1"/>
    <col min="16" max="16" width="6.42578125" style="7" customWidth="1"/>
    <col min="17" max="28" width="11.42578125" style="7"/>
    <col min="29" max="16384" width="11.42578125" style="41"/>
  </cols>
  <sheetData>
    <row r="1" spans="1:28" ht="10.5" customHeight="1" x14ac:dyDescent="0.2"/>
    <row r="2" spans="1:28" x14ac:dyDescent="0.2">
      <c r="B2" s="251" t="s">
        <v>344</v>
      </c>
      <c r="C2" s="251"/>
      <c r="D2" s="1"/>
      <c r="E2" s="1"/>
      <c r="F2" s="1"/>
      <c r="G2" s="1"/>
      <c r="H2" s="1"/>
      <c r="I2" s="1"/>
      <c r="J2" s="1"/>
      <c r="K2" s="1"/>
      <c r="L2" s="1"/>
      <c r="M2" s="1"/>
      <c r="N2" s="1"/>
      <c r="O2" s="1"/>
      <c r="P2" s="1"/>
    </row>
    <row r="3" spans="1:28" x14ac:dyDescent="0.2">
      <c r="B3" s="251"/>
      <c r="C3" s="251"/>
      <c r="D3" s="1"/>
      <c r="E3" s="1"/>
      <c r="F3" s="1"/>
      <c r="G3" s="1"/>
      <c r="H3" s="1"/>
      <c r="I3" s="1"/>
      <c r="J3" s="1"/>
      <c r="K3" s="1"/>
      <c r="L3" s="1"/>
      <c r="M3" s="1"/>
      <c r="N3" s="1"/>
      <c r="O3" s="1"/>
      <c r="P3" s="1"/>
    </row>
    <row r="4" spans="1:28" ht="15.75" customHeight="1" x14ac:dyDescent="0.2">
      <c r="B4" s="251"/>
      <c r="C4" s="251"/>
      <c r="D4" s="42"/>
      <c r="E4" s="42"/>
      <c r="F4" s="42"/>
      <c r="G4" s="42"/>
      <c r="H4" s="42"/>
      <c r="I4" s="42"/>
      <c r="J4" s="42"/>
      <c r="K4" s="42"/>
      <c r="L4" s="42"/>
      <c r="M4" s="42"/>
      <c r="N4" s="42"/>
      <c r="O4" s="42"/>
      <c r="P4" s="1"/>
    </row>
    <row r="5" spans="1:28" ht="15.75" customHeight="1" x14ac:dyDescent="0.2">
      <c r="B5" s="1"/>
      <c r="C5" s="252"/>
      <c r="D5" s="253"/>
      <c r="E5" s="237" t="s">
        <v>0</v>
      </c>
      <c r="F5" s="258"/>
      <c r="G5" s="258"/>
      <c r="H5" s="258"/>
      <c r="I5" s="258"/>
      <c r="J5" s="258"/>
      <c r="K5" s="258"/>
      <c r="L5" s="238"/>
      <c r="M5" s="194" t="s">
        <v>1</v>
      </c>
      <c r="N5" s="194"/>
      <c r="O5" s="194"/>
      <c r="P5" s="1"/>
    </row>
    <row r="6" spans="1:28" ht="15.75" customHeight="1" x14ac:dyDescent="0.2">
      <c r="B6" s="1"/>
      <c r="C6" s="254"/>
      <c r="D6" s="255"/>
      <c r="E6" s="237" t="s">
        <v>2</v>
      </c>
      <c r="F6" s="258"/>
      <c r="G6" s="258"/>
      <c r="H6" s="258"/>
      <c r="I6" s="258"/>
      <c r="J6" s="258"/>
      <c r="K6" s="258"/>
      <c r="L6" s="238"/>
      <c r="M6" s="259" t="s">
        <v>345</v>
      </c>
      <c r="N6" s="260"/>
      <c r="O6" s="242"/>
      <c r="P6" s="1"/>
    </row>
    <row r="7" spans="1:28" ht="15" customHeight="1" x14ac:dyDescent="0.2">
      <c r="B7" s="1"/>
      <c r="C7" s="254"/>
      <c r="D7" s="255"/>
      <c r="E7" s="261" t="s">
        <v>4</v>
      </c>
      <c r="F7" s="262"/>
      <c r="G7" s="262"/>
      <c r="H7" s="262"/>
      <c r="I7" s="262"/>
      <c r="J7" s="262"/>
      <c r="K7" s="262"/>
      <c r="L7" s="263"/>
      <c r="M7" s="259" t="s">
        <v>346</v>
      </c>
      <c r="N7" s="260"/>
      <c r="O7" s="242"/>
      <c r="P7" s="1"/>
    </row>
    <row r="8" spans="1:28" ht="15.75" customHeight="1" x14ac:dyDescent="0.2">
      <c r="B8" s="1"/>
      <c r="C8" s="256"/>
      <c r="D8" s="257"/>
      <c r="E8" s="264"/>
      <c r="F8" s="265"/>
      <c r="G8" s="265"/>
      <c r="H8" s="265"/>
      <c r="I8" s="265"/>
      <c r="J8" s="265"/>
      <c r="K8" s="265"/>
      <c r="L8" s="266"/>
      <c r="M8" s="259" t="s">
        <v>6</v>
      </c>
      <c r="N8" s="260"/>
      <c r="O8" s="242"/>
      <c r="P8" s="1"/>
    </row>
    <row r="9" spans="1:28" ht="15.75" customHeight="1" x14ac:dyDescent="0.2">
      <c r="B9" s="1"/>
      <c r="C9" s="31"/>
      <c r="D9" s="31"/>
      <c r="E9" s="5"/>
      <c r="F9" s="5"/>
      <c r="G9" s="5"/>
      <c r="H9" s="5"/>
      <c r="I9" s="5"/>
      <c r="J9" s="5"/>
      <c r="K9" s="5"/>
      <c r="L9" s="5"/>
      <c r="M9" s="164"/>
      <c r="N9" s="164"/>
      <c r="O9" s="164"/>
      <c r="P9" s="1"/>
    </row>
    <row r="10" spans="1:28" s="44" customFormat="1" ht="15.75" customHeight="1" x14ac:dyDescent="0.25">
      <c r="A10" s="43"/>
      <c r="B10" s="162"/>
      <c r="C10" s="303" t="s">
        <v>347</v>
      </c>
      <c r="D10" s="303"/>
      <c r="E10" s="303"/>
      <c r="F10" s="303"/>
      <c r="G10" s="303"/>
      <c r="H10" s="303"/>
      <c r="I10" s="303"/>
      <c r="J10" s="303"/>
      <c r="K10" s="303"/>
      <c r="L10" s="303"/>
      <c r="M10" s="303"/>
      <c r="N10" s="303"/>
      <c r="O10" s="303"/>
      <c r="P10" s="162"/>
      <c r="Q10" s="43"/>
      <c r="R10" s="43"/>
      <c r="S10" s="43"/>
      <c r="T10" s="43"/>
      <c r="U10" s="43"/>
      <c r="V10" s="43"/>
      <c r="W10" s="43"/>
      <c r="X10" s="43"/>
      <c r="Y10" s="43"/>
      <c r="Z10" s="43"/>
      <c r="AA10" s="43"/>
      <c r="AB10" s="43"/>
    </row>
    <row r="11" spans="1:28" s="44" customFormat="1" ht="15.75" customHeight="1" x14ac:dyDescent="0.25">
      <c r="A11" s="43"/>
      <c r="B11" s="162"/>
      <c r="C11" s="303"/>
      <c r="D11" s="303"/>
      <c r="E11" s="303"/>
      <c r="F11" s="303"/>
      <c r="G11" s="303"/>
      <c r="H11" s="303"/>
      <c r="I11" s="303"/>
      <c r="J11" s="303"/>
      <c r="K11" s="303"/>
      <c r="L11" s="303"/>
      <c r="M11" s="303"/>
      <c r="N11" s="303"/>
      <c r="O11" s="303"/>
      <c r="P11" s="162"/>
      <c r="Q11" s="43"/>
      <c r="R11" s="43"/>
      <c r="S11" s="43"/>
      <c r="T11" s="43"/>
      <c r="U11" s="43"/>
      <c r="V11" s="43"/>
      <c r="W11" s="43"/>
      <c r="X11" s="43"/>
      <c r="Y11" s="43"/>
      <c r="Z11" s="43"/>
      <c r="AA11" s="43"/>
      <c r="AB11" s="43"/>
    </row>
    <row r="12" spans="1:28" s="44" customFormat="1" ht="30" customHeight="1" x14ac:dyDescent="0.25">
      <c r="A12" s="43"/>
      <c r="B12" s="162"/>
      <c r="C12" s="295" t="s">
        <v>348</v>
      </c>
      <c r="D12" s="295"/>
      <c r="E12" s="296" t="s">
        <v>442</v>
      </c>
      <c r="F12" s="296"/>
      <c r="G12" s="296"/>
      <c r="H12" s="296"/>
      <c r="I12" s="295" t="s">
        <v>350</v>
      </c>
      <c r="J12" s="295"/>
      <c r="K12" s="364" t="s">
        <v>520</v>
      </c>
      <c r="L12" s="364"/>
      <c r="M12" s="364"/>
      <c r="N12" s="364"/>
      <c r="O12" s="364"/>
      <c r="P12" s="162"/>
      <c r="Q12" s="43"/>
      <c r="R12" s="43"/>
      <c r="S12" s="43"/>
      <c r="T12" s="43"/>
      <c r="U12" s="43"/>
      <c r="V12" s="43"/>
      <c r="W12" s="43"/>
      <c r="X12" s="43"/>
      <c r="Y12" s="43"/>
      <c r="Z12" s="43"/>
      <c r="AA12" s="43"/>
      <c r="AB12" s="43"/>
    </row>
    <row r="13" spans="1:28" s="44" customFormat="1" ht="15.75" x14ac:dyDescent="0.25">
      <c r="A13" s="43"/>
      <c r="B13" s="162"/>
      <c r="C13" s="234" t="s">
        <v>15</v>
      </c>
      <c r="D13" s="234"/>
      <c r="E13" s="304" t="s">
        <v>133</v>
      </c>
      <c r="F13" s="304"/>
      <c r="G13" s="304"/>
      <c r="H13" s="304"/>
      <c r="I13" s="304"/>
      <c r="J13" s="304"/>
      <c r="K13" s="304"/>
      <c r="L13" s="304"/>
      <c r="M13" s="304"/>
      <c r="N13" s="304"/>
      <c r="O13" s="304"/>
      <c r="P13" s="162"/>
      <c r="Q13" s="43"/>
      <c r="R13" s="43"/>
      <c r="S13" s="43"/>
      <c r="T13" s="43"/>
      <c r="U13" s="43"/>
      <c r="V13" s="43"/>
      <c r="W13" s="43"/>
      <c r="X13" s="43"/>
      <c r="Y13" s="43"/>
      <c r="Z13" s="43"/>
      <c r="AA13" s="43"/>
      <c r="AB13" s="43"/>
    </row>
    <row r="14" spans="1:28" s="44" customFormat="1" ht="15.75" customHeight="1" x14ac:dyDescent="0.25">
      <c r="A14" s="43"/>
      <c r="B14" s="162"/>
      <c r="C14" s="234" t="s">
        <v>352</v>
      </c>
      <c r="D14" s="234"/>
      <c r="E14" s="305" t="s">
        <v>517</v>
      </c>
      <c r="F14" s="304"/>
      <c r="G14" s="304"/>
      <c r="H14" s="304"/>
      <c r="I14" s="304"/>
      <c r="J14" s="304"/>
      <c r="K14" s="304"/>
      <c r="L14" s="304"/>
      <c r="M14" s="304"/>
      <c r="N14" s="304"/>
      <c r="O14" s="304"/>
      <c r="P14" s="162"/>
      <c r="Q14" s="43"/>
      <c r="R14" s="43"/>
      <c r="S14" s="43"/>
      <c r="T14" s="43"/>
      <c r="U14" s="43"/>
      <c r="V14" s="43"/>
      <c r="W14" s="43"/>
      <c r="X14" s="43"/>
      <c r="Y14" s="43"/>
      <c r="Z14" s="43"/>
      <c r="AA14" s="43"/>
      <c r="AB14" s="43"/>
    </row>
    <row r="15" spans="1:28" s="44" customFormat="1" ht="15.75" x14ac:dyDescent="0.25">
      <c r="A15" s="43"/>
      <c r="B15" s="162"/>
      <c r="C15" s="335"/>
      <c r="D15" s="335"/>
      <c r="E15" s="335"/>
      <c r="F15" s="335"/>
      <c r="G15" s="335"/>
      <c r="H15" s="335"/>
      <c r="I15" s="335"/>
      <c r="J15" s="335"/>
      <c r="K15" s="335"/>
      <c r="L15" s="335"/>
      <c r="M15" s="335"/>
      <c r="N15" s="335"/>
      <c r="O15" s="335"/>
      <c r="P15" s="162"/>
      <c r="Q15" s="43"/>
      <c r="R15" s="43"/>
      <c r="S15" s="43"/>
      <c r="T15" s="43"/>
      <c r="U15" s="43"/>
      <c r="V15" s="43"/>
      <c r="W15" s="43"/>
      <c r="X15" s="43"/>
      <c r="Y15" s="43"/>
      <c r="Z15" s="43"/>
      <c r="AA15" s="43"/>
      <c r="AB15" s="43"/>
    </row>
    <row r="16" spans="1:28" s="44" customFormat="1" ht="15.75" x14ac:dyDescent="0.25">
      <c r="A16" s="43"/>
      <c r="B16" s="162"/>
      <c r="C16" s="336" t="s">
        <v>354</v>
      </c>
      <c r="D16" s="336"/>
      <c r="E16" s="336"/>
      <c r="F16" s="336"/>
      <c r="G16" s="336"/>
      <c r="H16" s="336"/>
      <c r="I16" s="336"/>
      <c r="J16" s="336"/>
      <c r="K16" s="336"/>
      <c r="L16" s="336"/>
      <c r="M16" s="336"/>
      <c r="N16" s="336"/>
      <c r="O16" s="336"/>
      <c r="P16" s="162"/>
      <c r="Q16" s="43"/>
      <c r="R16" s="43"/>
      <c r="S16" s="43"/>
      <c r="T16" s="43"/>
      <c r="U16" s="43"/>
      <c r="V16" s="43"/>
      <c r="W16" s="43"/>
      <c r="X16" s="43"/>
      <c r="Y16" s="43"/>
      <c r="Z16" s="43"/>
      <c r="AA16" s="43"/>
      <c r="AB16" s="43"/>
    </row>
    <row r="17" spans="1:28" s="44" customFormat="1" ht="36" customHeight="1" x14ac:dyDescent="0.25">
      <c r="A17" s="43"/>
      <c r="B17" s="162"/>
      <c r="C17" s="234" t="s">
        <v>355</v>
      </c>
      <c r="D17" s="234"/>
      <c r="E17" s="337">
        <v>2</v>
      </c>
      <c r="F17" s="338"/>
      <c r="G17" s="339"/>
      <c r="H17" s="234" t="s">
        <v>380</v>
      </c>
      <c r="I17" s="234"/>
      <c r="J17" s="237" t="s">
        <v>36</v>
      </c>
      <c r="K17" s="238"/>
      <c r="L17" s="234" t="s">
        <v>357</v>
      </c>
      <c r="M17" s="234"/>
      <c r="N17" s="298">
        <v>39</v>
      </c>
      <c r="O17" s="298"/>
      <c r="P17" s="332"/>
      <c r="Q17" s="333"/>
      <c r="R17" s="334"/>
      <c r="S17" s="333"/>
      <c r="T17" s="333"/>
      <c r="U17" s="333"/>
      <c r="V17" s="333"/>
      <c r="W17" s="43"/>
      <c r="X17" s="43"/>
      <c r="Y17" s="43"/>
      <c r="Z17" s="43"/>
      <c r="AA17" s="43"/>
      <c r="AB17" s="43"/>
    </row>
    <row r="18" spans="1:28" s="44" customFormat="1" ht="15.75" customHeight="1" x14ac:dyDescent="0.25">
      <c r="A18" s="43"/>
      <c r="B18" s="162"/>
      <c r="C18" s="234" t="s">
        <v>358</v>
      </c>
      <c r="D18" s="234"/>
      <c r="E18" s="358" t="s">
        <v>521</v>
      </c>
      <c r="F18" s="359"/>
      <c r="G18" s="359"/>
      <c r="H18" s="359"/>
      <c r="I18" s="359"/>
      <c r="J18" s="359"/>
      <c r="K18" s="359"/>
      <c r="L18" s="359"/>
      <c r="M18" s="359"/>
      <c r="N18" s="359"/>
      <c r="O18" s="360"/>
      <c r="P18" s="332"/>
      <c r="Q18" s="333"/>
      <c r="R18" s="334"/>
      <c r="S18" s="333"/>
      <c r="T18" s="333"/>
      <c r="U18" s="333"/>
      <c r="V18" s="333"/>
      <c r="W18" s="43"/>
      <c r="X18" s="43"/>
      <c r="Y18" s="43"/>
      <c r="Z18" s="43"/>
      <c r="AA18" s="43"/>
      <c r="AB18" s="43"/>
    </row>
    <row r="19" spans="1:28" s="44" customFormat="1" ht="15.75" customHeight="1" x14ac:dyDescent="0.25">
      <c r="A19" s="43"/>
      <c r="B19" s="162"/>
      <c r="C19" s="234"/>
      <c r="D19" s="234"/>
      <c r="E19" s="361"/>
      <c r="F19" s="362"/>
      <c r="G19" s="362"/>
      <c r="H19" s="362"/>
      <c r="I19" s="362"/>
      <c r="J19" s="362"/>
      <c r="K19" s="362"/>
      <c r="L19" s="362"/>
      <c r="M19" s="362"/>
      <c r="N19" s="362"/>
      <c r="O19" s="363"/>
      <c r="P19" s="5"/>
      <c r="Q19" s="163"/>
      <c r="R19" s="322"/>
      <c r="S19" s="313"/>
      <c r="T19" s="313"/>
      <c r="U19" s="331"/>
      <c r="V19" s="313"/>
      <c r="W19" s="43"/>
      <c r="X19" s="43"/>
      <c r="Y19" s="43"/>
      <c r="Z19" s="43"/>
      <c r="AA19" s="43"/>
      <c r="AB19" s="43"/>
    </row>
    <row r="20" spans="1:28" s="44" customFormat="1" ht="33.75" customHeight="1" x14ac:dyDescent="0.25">
      <c r="A20" s="43"/>
      <c r="B20" s="162"/>
      <c r="C20" s="234" t="s">
        <v>363</v>
      </c>
      <c r="D20" s="234"/>
      <c r="E20" s="194" t="s">
        <v>522</v>
      </c>
      <c r="F20" s="194"/>
      <c r="G20" s="234" t="s">
        <v>365</v>
      </c>
      <c r="H20" s="234"/>
      <c r="I20" s="234"/>
      <c r="J20" s="233" t="s">
        <v>366</v>
      </c>
      <c r="K20" s="233"/>
      <c r="L20" s="234" t="s">
        <v>367</v>
      </c>
      <c r="M20" s="234"/>
      <c r="N20" s="233" t="s">
        <v>368</v>
      </c>
      <c r="O20" s="233"/>
      <c r="P20" s="5"/>
      <c r="Q20" s="163"/>
      <c r="R20" s="322"/>
      <c r="S20" s="313"/>
      <c r="T20" s="313"/>
      <c r="U20" s="331"/>
      <c r="V20" s="313"/>
      <c r="W20" s="43"/>
      <c r="X20" s="43"/>
      <c r="Y20" s="43"/>
      <c r="Z20" s="43"/>
      <c r="AA20" s="43"/>
      <c r="AB20" s="43"/>
    </row>
    <row r="21" spans="1:28" s="44" customFormat="1" ht="33.75" customHeight="1" x14ac:dyDescent="0.25">
      <c r="A21" s="43"/>
      <c r="B21" s="162"/>
      <c r="C21" s="234"/>
      <c r="D21" s="234"/>
      <c r="E21" s="194"/>
      <c r="F21" s="194"/>
      <c r="G21" s="234"/>
      <c r="H21" s="234"/>
      <c r="I21" s="234"/>
      <c r="J21" s="233"/>
      <c r="K21" s="233"/>
      <c r="L21" s="234"/>
      <c r="M21" s="234"/>
      <c r="N21" s="233"/>
      <c r="O21" s="233"/>
      <c r="P21" s="5"/>
      <c r="Q21" s="163"/>
      <c r="R21" s="322"/>
      <c r="S21" s="313"/>
      <c r="T21" s="313"/>
      <c r="U21" s="331"/>
      <c r="V21" s="313"/>
      <c r="W21" s="43"/>
      <c r="X21" s="43"/>
      <c r="Y21" s="43"/>
      <c r="Z21" s="43"/>
      <c r="AA21" s="43"/>
      <c r="AB21" s="43"/>
    </row>
    <row r="22" spans="1:28" ht="15.75" customHeight="1" x14ac:dyDescent="0.2">
      <c r="B22" s="1"/>
      <c r="C22" s="29"/>
      <c r="D22" s="29"/>
      <c r="E22" s="165"/>
      <c r="F22" s="165"/>
      <c r="G22" s="29"/>
      <c r="H22" s="29"/>
      <c r="I22" s="29"/>
      <c r="J22" s="164"/>
      <c r="K22" s="164"/>
      <c r="L22" s="29"/>
      <c r="M22" s="29"/>
      <c r="N22" s="164"/>
      <c r="O22" s="164"/>
      <c r="P22" s="45"/>
      <c r="Q22" s="46"/>
      <c r="R22" s="322"/>
      <c r="S22" s="313"/>
      <c r="T22" s="313"/>
      <c r="U22" s="331"/>
      <c r="V22" s="313"/>
    </row>
    <row r="23" spans="1:28" x14ac:dyDescent="0.2">
      <c r="B23" s="1"/>
      <c r="C23" s="323" t="s">
        <v>369</v>
      </c>
      <c r="D23" s="324"/>
      <c r="E23" s="324"/>
      <c r="F23" s="324"/>
      <c r="G23" s="324"/>
      <c r="H23" s="324"/>
      <c r="I23" s="324"/>
      <c r="J23" s="324"/>
      <c r="K23" s="324"/>
      <c r="L23" s="324"/>
      <c r="M23" s="324"/>
      <c r="N23" s="324"/>
      <c r="O23" s="325"/>
      <c r="P23" s="45"/>
      <c r="Q23" s="46"/>
      <c r="R23" s="322"/>
      <c r="S23" s="313"/>
      <c r="T23" s="313"/>
      <c r="U23" s="331"/>
      <c r="V23" s="313"/>
    </row>
    <row r="24" spans="1:28" ht="15" customHeight="1" x14ac:dyDescent="0.2">
      <c r="B24" s="1"/>
      <c r="C24" s="326"/>
      <c r="D24" s="327"/>
      <c r="E24" s="327"/>
      <c r="F24" s="327"/>
      <c r="G24" s="327"/>
      <c r="H24" s="327"/>
      <c r="I24" s="327"/>
      <c r="J24" s="316" t="s">
        <v>370</v>
      </c>
      <c r="K24" s="316"/>
      <c r="L24" s="316"/>
      <c r="M24" s="316"/>
      <c r="N24" s="316"/>
      <c r="O24" s="317"/>
      <c r="P24" s="45"/>
      <c r="Q24" s="46"/>
      <c r="R24" s="322"/>
      <c r="S24" s="330"/>
      <c r="T24" s="330"/>
      <c r="U24" s="322"/>
      <c r="V24" s="313"/>
    </row>
    <row r="25" spans="1:28" x14ac:dyDescent="0.2">
      <c r="B25" s="1"/>
      <c r="C25" s="326"/>
      <c r="D25" s="327"/>
      <c r="E25" s="327"/>
      <c r="F25" s="327"/>
      <c r="G25" s="327"/>
      <c r="H25" s="327"/>
      <c r="I25" s="327"/>
      <c r="J25" s="347" t="s">
        <v>523</v>
      </c>
      <c r="K25" s="277"/>
      <c r="L25" s="277"/>
      <c r="M25" s="277"/>
      <c r="N25" s="277"/>
      <c r="O25" s="230"/>
      <c r="P25" s="45"/>
      <c r="Q25" s="46"/>
      <c r="R25" s="322"/>
      <c r="S25" s="330"/>
      <c r="T25" s="330"/>
      <c r="U25" s="322"/>
      <c r="V25" s="313"/>
    </row>
    <row r="26" spans="1:28" x14ac:dyDescent="0.2">
      <c r="B26" s="1"/>
      <c r="C26" s="326"/>
      <c r="D26" s="327"/>
      <c r="E26" s="327"/>
      <c r="F26" s="327"/>
      <c r="G26" s="327"/>
      <c r="H26" s="327"/>
      <c r="I26" s="327"/>
      <c r="J26" s="277"/>
      <c r="K26" s="277"/>
      <c r="L26" s="277"/>
      <c r="M26" s="277"/>
      <c r="N26" s="277"/>
      <c r="O26" s="230"/>
      <c r="P26" s="45"/>
      <c r="Q26" s="46"/>
    </row>
    <row r="27" spans="1:28" x14ac:dyDescent="0.2">
      <c r="B27" s="1"/>
      <c r="C27" s="326"/>
      <c r="D27" s="327"/>
      <c r="E27" s="327"/>
      <c r="F27" s="327"/>
      <c r="G27" s="327"/>
      <c r="H27" s="327"/>
      <c r="I27" s="327"/>
      <c r="J27" s="277"/>
      <c r="K27" s="277"/>
      <c r="L27" s="277"/>
      <c r="M27" s="277"/>
      <c r="N27" s="277"/>
      <c r="O27" s="230"/>
      <c r="P27" s="45"/>
      <c r="Q27" s="46"/>
    </row>
    <row r="28" spans="1:28" x14ac:dyDescent="0.2">
      <c r="B28" s="1"/>
      <c r="C28" s="326"/>
      <c r="D28" s="327"/>
      <c r="E28" s="327"/>
      <c r="F28" s="327"/>
      <c r="G28" s="327"/>
      <c r="H28" s="327"/>
      <c r="I28" s="327"/>
      <c r="J28" s="277"/>
      <c r="K28" s="277"/>
      <c r="L28" s="277"/>
      <c r="M28" s="277"/>
      <c r="N28" s="277"/>
      <c r="O28" s="230"/>
      <c r="P28" s="45"/>
      <c r="Q28" s="46"/>
    </row>
    <row r="29" spans="1:28" x14ac:dyDescent="0.2">
      <c r="B29" s="1"/>
      <c r="C29" s="326"/>
      <c r="D29" s="327"/>
      <c r="E29" s="327"/>
      <c r="F29" s="327"/>
      <c r="G29" s="327"/>
      <c r="H29" s="327"/>
      <c r="I29" s="327"/>
      <c r="J29" s="277"/>
      <c r="K29" s="277"/>
      <c r="L29" s="277"/>
      <c r="M29" s="277"/>
      <c r="N29" s="277"/>
      <c r="O29" s="230"/>
      <c r="P29" s="45"/>
      <c r="Q29" s="46"/>
    </row>
    <row r="30" spans="1:28" x14ac:dyDescent="0.2">
      <c r="B30" s="1"/>
      <c r="C30" s="326"/>
      <c r="D30" s="327"/>
      <c r="E30" s="327"/>
      <c r="F30" s="327"/>
      <c r="G30" s="327"/>
      <c r="H30" s="327"/>
      <c r="I30" s="327"/>
      <c r="J30" s="277"/>
      <c r="K30" s="277"/>
      <c r="L30" s="277"/>
      <c r="M30" s="277"/>
      <c r="N30" s="277"/>
      <c r="O30" s="230"/>
      <c r="P30" s="45"/>
      <c r="Q30" s="46"/>
    </row>
    <row r="31" spans="1:28" x14ac:dyDescent="0.2">
      <c r="B31" s="1"/>
      <c r="C31" s="326"/>
      <c r="D31" s="327"/>
      <c r="E31" s="327"/>
      <c r="F31" s="327"/>
      <c r="G31" s="327"/>
      <c r="H31" s="327"/>
      <c r="I31" s="327"/>
      <c r="J31" s="277"/>
      <c r="K31" s="277"/>
      <c r="L31" s="277"/>
      <c r="M31" s="277"/>
      <c r="N31" s="277"/>
      <c r="O31" s="230"/>
      <c r="P31" s="45"/>
      <c r="Q31" s="46"/>
    </row>
    <row r="32" spans="1:28" x14ac:dyDescent="0.2">
      <c r="B32" s="1"/>
      <c r="C32" s="326"/>
      <c r="D32" s="327"/>
      <c r="E32" s="327"/>
      <c r="F32" s="327"/>
      <c r="G32" s="327"/>
      <c r="H32" s="327"/>
      <c r="I32" s="327"/>
      <c r="J32" s="277"/>
      <c r="K32" s="277"/>
      <c r="L32" s="277"/>
      <c r="M32" s="277"/>
      <c r="N32" s="277"/>
      <c r="O32" s="230"/>
      <c r="P32" s="45"/>
      <c r="Q32" s="46"/>
    </row>
    <row r="33" spans="2:17" x14ac:dyDescent="0.2">
      <c r="B33" s="1"/>
      <c r="C33" s="326"/>
      <c r="D33" s="327"/>
      <c r="E33" s="327"/>
      <c r="F33" s="327"/>
      <c r="G33" s="327"/>
      <c r="H33" s="327"/>
      <c r="I33" s="327"/>
      <c r="J33" s="277"/>
      <c r="K33" s="277"/>
      <c r="L33" s="277"/>
      <c r="M33" s="277"/>
      <c r="N33" s="277"/>
      <c r="O33" s="230"/>
      <c r="P33" s="45"/>
      <c r="Q33" s="46"/>
    </row>
    <row r="34" spans="2:17" x14ac:dyDescent="0.2">
      <c r="B34" s="1"/>
      <c r="C34" s="326"/>
      <c r="D34" s="327"/>
      <c r="E34" s="327"/>
      <c r="F34" s="327"/>
      <c r="G34" s="327"/>
      <c r="H34" s="327"/>
      <c r="I34" s="327"/>
      <c r="J34" s="277"/>
      <c r="K34" s="277"/>
      <c r="L34" s="277"/>
      <c r="M34" s="277"/>
      <c r="N34" s="277"/>
      <c r="O34" s="230"/>
      <c r="P34" s="45"/>
      <c r="Q34" s="46"/>
    </row>
    <row r="35" spans="2:17" x14ac:dyDescent="0.2">
      <c r="B35" s="1"/>
      <c r="C35" s="326"/>
      <c r="D35" s="327"/>
      <c r="E35" s="327"/>
      <c r="F35" s="327"/>
      <c r="G35" s="327"/>
      <c r="H35" s="327"/>
      <c r="I35" s="327"/>
      <c r="J35" s="277"/>
      <c r="K35" s="277"/>
      <c r="L35" s="277"/>
      <c r="M35" s="277"/>
      <c r="N35" s="277"/>
      <c r="O35" s="230"/>
      <c r="P35" s="45"/>
      <c r="Q35" s="46"/>
    </row>
    <row r="36" spans="2:17" ht="87.75" customHeight="1" x14ac:dyDescent="0.2">
      <c r="B36" s="1"/>
      <c r="C36" s="326"/>
      <c r="D36" s="327"/>
      <c r="E36" s="327"/>
      <c r="F36" s="327"/>
      <c r="G36" s="327"/>
      <c r="H36" s="327"/>
      <c r="I36" s="327"/>
      <c r="J36" s="277"/>
      <c r="K36" s="277"/>
      <c r="L36" s="277"/>
      <c r="M36" s="277"/>
      <c r="N36" s="277"/>
      <c r="O36" s="230"/>
      <c r="P36" s="1"/>
    </row>
    <row r="37" spans="2:17" ht="15" customHeight="1" x14ac:dyDescent="0.2">
      <c r="B37" s="1"/>
      <c r="C37" s="326"/>
      <c r="D37" s="327"/>
      <c r="E37" s="327"/>
      <c r="F37" s="327"/>
      <c r="G37" s="327"/>
      <c r="H37" s="327"/>
      <c r="I37" s="327"/>
      <c r="J37" s="316" t="s">
        <v>372</v>
      </c>
      <c r="K37" s="316"/>
      <c r="L37" s="316"/>
      <c r="M37" s="316"/>
      <c r="N37" s="316"/>
      <c r="O37" s="317"/>
      <c r="P37" s="1"/>
    </row>
    <row r="38" spans="2:17" ht="15" customHeight="1" x14ac:dyDescent="0.2">
      <c r="B38" s="1"/>
      <c r="C38" s="326"/>
      <c r="D38" s="327"/>
      <c r="E38" s="327"/>
      <c r="F38" s="327"/>
      <c r="G38" s="327"/>
      <c r="H38" s="327"/>
      <c r="I38" s="327"/>
      <c r="J38" s="277" t="s">
        <v>524</v>
      </c>
      <c r="K38" s="277"/>
      <c r="L38" s="277"/>
      <c r="M38" s="277"/>
      <c r="N38" s="277"/>
      <c r="O38" s="230"/>
      <c r="P38" s="1"/>
    </row>
    <row r="39" spans="2:17" x14ac:dyDescent="0.2">
      <c r="B39" s="1"/>
      <c r="C39" s="326"/>
      <c r="D39" s="327"/>
      <c r="E39" s="327"/>
      <c r="F39" s="327"/>
      <c r="G39" s="327"/>
      <c r="H39" s="327"/>
      <c r="I39" s="327"/>
      <c r="J39" s="277"/>
      <c r="K39" s="277"/>
      <c r="L39" s="277"/>
      <c r="M39" s="277"/>
      <c r="N39" s="277"/>
      <c r="O39" s="230"/>
      <c r="P39" s="1"/>
    </row>
    <row r="40" spans="2:17" x14ac:dyDescent="0.2">
      <c r="B40" s="1"/>
      <c r="C40" s="326"/>
      <c r="D40" s="327"/>
      <c r="E40" s="327"/>
      <c r="F40" s="327"/>
      <c r="G40" s="327"/>
      <c r="H40" s="327"/>
      <c r="I40" s="327"/>
      <c r="J40" s="277"/>
      <c r="K40" s="277"/>
      <c r="L40" s="277"/>
      <c r="M40" s="277"/>
      <c r="N40" s="277"/>
      <c r="O40" s="230"/>
      <c r="P40" s="1"/>
    </row>
    <row r="41" spans="2:17" x14ac:dyDescent="0.2">
      <c r="B41" s="1"/>
      <c r="C41" s="326"/>
      <c r="D41" s="327"/>
      <c r="E41" s="327"/>
      <c r="F41" s="327"/>
      <c r="G41" s="327"/>
      <c r="H41" s="327"/>
      <c r="I41" s="327"/>
      <c r="J41" s="318" t="s">
        <v>374</v>
      </c>
      <c r="K41" s="318"/>
      <c r="L41" s="318"/>
      <c r="M41" s="318"/>
      <c r="N41" s="318"/>
      <c r="O41" s="319"/>
      <c r="P41" s="1"/>
    </row>
    <row r="42" spans="2:17" ht="15" customHeight="1" x14ac:dyDescent="0.2">
      <c r="B42" s="1"/>
      <c r="C42" s="355"/>
      <c r="D42" s="356"/>
      <c r="E42" s="356"/>
      <c r="F42" s="356"/>
      <c r="G42" s="356"/>
      <c r="H42" s="356"/>
      <c r="I42" s="356"/>
      <c r="J42" s="357" t="s">
        <v>517</v>
      </c>
      <c r="K42" s="353"/>
      <c r="L42" s="353"/>
      <c r="M42" s="353"/>
      <c r="N42" s="353"/>
      <c r="O42" s="354"/>
      <c r="P42" s="1"/>
    </row>
    <row r="43" spans="2:17" x14ac:dyDescent="0.2">
      <c r="B43" s="47"/>
      <c r="C43" s="165"/>
      <c r="D43" s="165"/>
      <c r="E43" s="165"/>
      <c r="F43" s="165"/>
      <c r="G43" s="165"/>
      <c r="H43" s="165"/>
      <c r="I43" s="165"/>
      <c r="J43" s="166"/>
      <c r="K43" s="166"/>
      <c r="L43" s="166"/>
      <c r="M43" s="166"/>
      <c r="N43" s="166"/>
      <c r="O43" s="166"/>
      <c r="P43" s="47"/>
    </row>
    <row r="44" spans="2:17" ht="15" customHeight="1" x14ac:dyDescent="0.2">
      <c r="B44" s="1"/>
      <c r="C44" s="215" t="s">
        <v>375</v>
      </c>
      <c r="D44" s="215"/>
      <c r="E44" s="215"/>
      <c r="F44" s="215"/>
      <c r="G44" s="215"/>
      <c r="H44" s="215"/>
      <c r="I44" s="215"/>
      <c r="J44" s="215"/>
      <c r="K44" s="215"/>
      <c r="L44" s="215"/>
      <c r="M44" s="215"/>
      <c r="N44" s="215"/>
      <c r="O44" s="215"/>
      <c r="P44" s="1"/>
    </row>
    <row r="45" spans="2:17" ht="15.75" x14ac:dyDescent="0.25">
      <c r="B45" s="1"/>
      <c r="C45" s="48" t="s">
        <v>9</v>
      </c>
      <c r="D45" s="49" t="str">
        <f>IF(J20="MENSUAL","ENERO",IF(J20="TRIMESTRAL","MARZO",IF(J20="SEMESTRAL","JUNIO",IF(J20="ANUAL",2017,""))))</f>
        <v>JUNIO</v>
      </c>
      <c r="E45" s="49" t="str">
        <f>IF(J20="MENSUAL","FEBRERO",IF(J20="TRIMESTRAL","JUNIO",IF(J20="SEMESTRAL","DICIEMBRE","")))</f>
        <v>DICIEMBRE</v>
      </c>
      <c r="F45" s="49" t="str">
        <f>IF(J20="MENSUAL","MARZO",IF(J20="TRIMESTRAL","SEPTIEMBRE",""))</f>
        <v/>
      </c>
      <c r="G45" s="49" t="str">
        <f>IF(J20="MENSUAL","ABRIL",IF(J20="TRIMESTRAL","DICIEMBRE",""))</f>
        <v/>
      </c>
      <c r="H45" s="49" t="str">
        <f>IF(J20="MENSUAL","MAYO","")</f>
        <v/>
      </c>
      <c r="I45" s="49" t="str">
        <f>IF(J20="MENSUAL","JUNIO","")</f>
        <v/>
      </c>
      <c r="J45" s="49" t="str">
        <f>IF(J20="MENSUAL","JULIO","")</f>
        <v/>
      </c>
      <c r="K45" s="49" t="str">
        <f>IF(J20="MENSUAL","AGOSTO","")</f>
        <v/>
      </c>
      <c r="L45" s="49" t="str">
        <f>IF(J20="MENSUAL","SEPTIEMBRE","")</f>
        <v/>
      </c>
      <c r="M45" s="49" t="str">
        <f>IF(J20="MENSUAL","OCTUBRE","")</f>
        <v/>
      </c>
      <c r="N45" s="49" t="str">
        <f>IF(J20="MENSUAL","NOVIEMBRE","")</f>
        <v/>
      </c>
      <c r="O45" s="49" t="str">
        <f>IF(J20="MENSUAL","DICIEMBRE","")</f>
        <v/>
      </c>
      <c r="P45" s="1"/>
    </row>
    <row r="46" spans="2:17" ht="15.75" x14ac:dyDescent="0.25">
      <c r="B46" s="1"/>
      <c r="C46" s="82">
        <f>G18</f>
        <v>0</v>
      </c>
      <c r="D46" s="83">
        <v>33</v>
      </c>
      <c r="E46" s="83"/>
      <c r="F46" s="83"/>
      <c r="G46" s="83"/>
      <c r="H46" s="83"/>
      <c r="I46" s="83"/>
      <c r="J46" s="83"/>
      <c r="K46" s="83"/>
      <c r="L46" s="83"/>
      <c r="M46" s="83"/>
      <c r="N46" s="83"/>
      <c r="O46" s="83"/>
      <c r="P46" s="1"/>
    </row>
    <row r="47" spans="2:17" ht="15.75" x14ac:dyDescent="0.25">
      <c r="B47" s="1"/>
      <c r="C47" s="52">
        <f>G19</f>
        <v>0</v>
      </c>
      <c r="D47" s="53"/>
      <c r="E47" s="53"/>
      <c r="F47" s="53"/>
      <c r="G47" s="53"/>
      <c r="H47" s="53"/>
      <c r="I47" s="53"/>
      <c r="J47" s="53"/>
      <c r="K47" s="53"/>
      <c r="L47" s="53"/>
      <c r="M47" s="53"/>
      <c r="N47" s="53"/>
      <c r="O47" s="54"/>
      <c r="P47" s="1"/>
    </row>
    <row r="48" spans="2:17" x14ac:dyDescent="0.2">
      <c r="B48" s="1"/>
      <c r="C48" s="36" t="s">
        <v>376</v>
      </c>
      <c r="D48" s="55">
        <f>IFERROR(IF($E$17=1,D46/D47,IF($E$17=2,D46,"")),"")</f>
        <v>33</v>
      </c>
      <c r="E48" s="55">
        <f>IFERROR(IF($E$17=1,E46/E47,IF($E$17=2,E46,"")),"")</f>
        <v>0</v>
      </c>
      <c r="F48" s="55"/>
      <c r="G48" s="55"/>
      <c r="H48" s="55"/>
      <c r="I48" s="55"/>
      <c r="J48" s="55"/>
      <c r="K48" s="55"/>
      <c r="L48" s="55"/>
      <c r="M48" s="55"/>
      <c r="N48" s="55"/>
      <c r="O48" s="55"/>
      <c r="P48" s="1"/>
    </row>
    <row r="49" spans="2:16" x14ac:dyDescent="0.2">
      <c r="B49" s="1"/>
      <c r="C49" s="38" t="s">
        <v>377</v>
      </c>
      <c r="D49" s="56">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19.5</v>
      </c>
      <c r="E49" s="56">
        <f>IF(AND(N20="ANUAL",J20="MENSUAL"),N17/12+D49,IF(AND(N20="ANUAL",J20="TRIMESTRAL"),N17/4+D49,IF(AND(N20="ANUAL",J20="SEMESTRAL"),N17/2+D49,IF(AND(N20="SEMESTRAL",J20="MENSUAL"),N17/6+D49,IF(AND(N20="SEMESTRAL",J20="TRIMESTRAL"),N17/2+D49,IF(AND(N20="SEMESTRAL",J20="SEMESTRAL"),N17,IF(AND(N20="TRIMESTRAL",J20="MENSUAL"),N17/3+D49,IF(AND(N20="TRIMESTRAL",J20="TRIMESTRAL"),N17,IF(AND(N20="MENSUAL",J20="MENSUAL"),N17,"")))))))))</f>
        <v>39</v>
      </c>
      <c r="F49" s="56" t="str">
        <f>IF(AND(N20="ANUAL",J20="MENSUAL"),N17/12+E49,IF(AND(N20="ANUAL",J20="TRIMESTRAL"),N17/4+E49,IF(AND(N20="SEMESTRAL",J20="MENSUAL"),N17/6+E49,IF(AND(N20="SEMESTRAL",J20="TRIMESTRAL"),N17/2,IF(AND(N20="TRIMESTRAL",J20="MENSUAL"),N17/3+E49,IF(AND(N20="TRIMESTRAL",J20="TRIMESTRAL"),N17,IF(AND(N20="MENSUAL",J20="MENSUAL"),N17,"")))))))</f>
        <v/>
      </c>
      <c r="G49" s="56" t="str">
        <f>IF(AND(N20="ANUAL",J20="MENSUAL"),N17/12+F49,IF(AND(N20="ANUAL",J20="TRIMESTRAL"),N17/4+F49,IF(AND(N20="SEMESTRAL",J20="MENSUAL"),N17/6+F49,IF(AND(N20="SEMESTRAL",J20="TRIMESTRAL"),N17/2+F49,IF(AND(N20="TRIMESTRAL",J20="MENSUAL"),N17/3,IF(AND(N20="TRIMESTRAL",J20="TRIMESTRAL"),N17,IF(AND(N20="MENSUAL",J20="MENSUAL"),N17,"")))))))</f>
        <v/>
      </c>
      <c r="H49" s="56" t="str">
        <f>IF(AND($N$20="ANUAL",$J$20="MENSUAL"),$N$17/12+G49,IF(AND(N20="SEMESTRAL",J20="MENSUAL"),N17/6+G49,IF(AND(N20="TRIMESTRAL",J20="MENSUAL"),N17/3+G49,IF(AND(N20="MENSUAL",J20="MENSUAL"),N17,""))))</f>
        <v/>
      </c>
      <c r="I49" s="56" t="str">
        <f>IF(AND($N$20="ANUAL",$J$20="MENSUAL"),$N$17/12+H49,IF(AND(N20="SEMESTRAL",J20="MENSUAL"),N17/6+H49,IF(AND(N20="TRIMESTRAL",J20="MENSUAL"),N17/3+H49,IF(AND(N20="MENSUAL",J20="MENSUAL"),N17,""))))</f>
        <v/>
      </c>
      <c r="J49" s="56" t="str">
        <f>IF(AND($N$20="ANUAL",$J$20="MENSUAL"),$N$17/12+I49,IF(AND(N20="SEMESTRAL",J20="MENSUAL"),N17/6,IF(AND(N20="TRIMESTRAL",J20="MENSUAL"),N17/3,IF(AND(N20="MENSUAL",J20="MENSUAL"),N17,""))))</f>
        <v/>
      </c>
      <c r="K49" s="56" t="str">
        <f>IF(AND($N$20="ANUAL",$J$20="MENSUAL"),$N$17/12+J49,IF(AND(N20="SEMESTRAL",J20="MENSUAL"),N17/6+J49,IF(AND(N20="TRIMESTRAL",J20="MENSUAL"),N17/3+J49,IF(AND(N20="MENSUAL",J20="MENSUAL"),N17,""))))</f>
        <v/>
      </c>
      <c r="L49" s="56" t="str">
        <f>IF(AND($N$20="ANUAL",$J$20="MENSUAL"),$N$17/12+K49,IF(AND(N20="SEMESTRAL",J20="MENSUAL"),N17/6+K49,IF(AND(N20="TRIMESTRAL",J20="MENSUAL"),N17/3+K49,IF(AND(N20="MENSUAL",J20="MENSUAL"),N17,""))))</f>
        <v/>
      </c>
      <c r="M49" s="56" t="str">
        <f>IF(AND($N$20="ANUAL",$J$20="MENSUAL"),$N$17/12+L49,IF(AND(N20="SEMESTRAL",J20="MENSUAL"),N17/6+L49,IF(AND(N20="TRIMESTRAL",J20="MENSUAL"),N17/3,IF(AND(N20="MENSUAL",J20="MENSUAL"),N17,""))))</f>
        <v/>
      </c>
      <c r="N49" s="56" t="str">
        <f>IF(AND($N$20="ANUAL",$J$20="MENSUAL"),$N$17/12+M49,IF(AND(N20="SEMESTRAL",J20="MENSUAL"),N17/6+M49,IF(AND(N20="TRIMESTRAL",J20="MENSUAL"),N17/3+M49,IF(AND(N20="MENSUAL",J20="MENSUAL"),N17,""))))</f>
        <v/>
      </c>
      <c r="O49" s="56" t="str">
        <f>IF(AND($N$20="ANUAL",$J$20="MENSUAL"),$N$17/12+N49,IF(AND(N20="SEMESTRAL",J20="MENSUAL"),N17/6+N49,IF(AND(N20="TRIMESTRAL",J20="MENSUAL"),N17/3+N49,IF(AND(N20="MENSUAL",J20="MENSUAL"),N17,""))))</f>
        <v/>
      </c>
      <c r="P49" s="1"/>
    </row>
    <row r="50" spans="2:16" x14ac:dyDescent="0.2">
      <c r="B50" s="1"/>
      <c r="C50" s="1"/>
      <c r="D50" s="1"/>
      <c r="E50" s="1"/>
      <c r="F50" s="1"/>
      <c r="G50" s="1"/>
      <c r="H50" s="1"/>
      <c r="I50" s="1"/>
      <c r="J50" s="1"/>
      <c r="K50" s="1"/>
      <c r="L50" s="1"/>
      <c r="M50" s="1"/>
      <c r="N50" s="1"/>
      <c r="O50" s="1"/>
      <c r="P50" s="1"/>
    </row>
  </sheetData>
  <sheetProtection algorithmName="SHA-512" hashValue="u1PKqHyXbXct2lb9ST7UqFmx1pXS5gvN+YaVlAiLfF9Mq/N4JuCQqVkMf5Zq1kqBASvSLkWh70CGt56+Eh29EA==" saltValue="Lx6MN3SHcXfuYGvLWTdjSw==" spinCount="100000" sheet="1" objects="1" scenarios="1"/>
  <customSheetViews>
    <customSheetView guid="{E72066E1-2E2A-4698-9EFF-16A0125F33B6}" scale="80" topLeftCell="A13">
      <selection activeCell="G44" sqref="G44"/>
      <pageMargins left="0" right="0" top="0" bottom="0" header="0" footer="0"/>
      <pageSetup orientation="portrait" r:id="rId1"/>
    </customSheetView>
    <customSheetView guid="{34CE63CC-8C1B-460F-A260-1A12A31AF742}" scale="80" topLeftCell="A13">
      <selection activeCell="G44" sqref="G44"/>
      <pageMargins left="0" right="0" top="0" bottom="0" header="0" footer="0"/>
      <pageSetup orientation="portrait" r:id="rId2"/>
    </customSheetView>
  </customSheetViews>
  <mergeCells count="55">
    <mergeCell ref="C13:D13"/>
    <mergeCell ref="E13:O13"/>
    <mergeCell ref="B2:C4"/>
    <mergeCell ref="C5:D8"/>
    <mergeCell ref="E5:L5"/>
    <mergeCell ref="M5:O5"/>
    <mergeCell ref="E6:L6"/>
    <mergeCell ref="M6:O6"/>
    <mergeCell ref="E7:L8"/>
    <mergeCell ref="M7:O7"/>
    <mergeCell ref="M8:O8"/>
    <mergeCell ref="C10:O11"/>
    <mergeCell ref="C12:D12"/>
    <mergeCell ref="E12:H12"/>
    <mergeCell ref="I12:J12"/>
    <mergeCell ref="K12:O12"/>
    <mergeCell ref="C14:D14"/>
    <mergeCell ref="E14:O14"/>
    <mergeCell ref="C15:O15"/>
    <mergeCell ref="C16:O16"/>
    <mergeCell ref="C17:D17"/>
    <mergeCell ref="L17:M17"/>
    <mergeCell ref="N17:O17"/>
    <mergeCell ref="H17:I17"/>
    <mergeCell ref="J17:K17"/>
    <mergeCell ref="E17:G17"/>
    <mergeCell ref="C18:D19"/>
    <mergeCell ref="E18:O19"/>
    <mergeCell ref="R19:R23"/>
    <mergeCell ref="S19:T23"/>
    <mergeCell ref="U19:U23"/>
    <mergeCell ref="N20:O21"/>
    <mergeCell ref="P17:P18"/>
    <mergeCell ref="Q17:Q18"/>
    <mergeCell ref="R17:R18"/>
    <mergeCell ref="S17:V18"/>
    <mergeCell ref="V19:V23"/>
    <mergeCell ref="C20:D21"/>
    <mergeCell ref="E20:F21"/>
    <mergeCell ref="G20:I21"/>
    <mergeCell ref="J20:K21"/>
    <mergeCell ref="L20:M21"/>
    <mergeCell ref="C23:O23"/>
    <mergeCell ref="C24:I42"/>
    <mergeCell ref="J24:O24"/>
    <mergeCell ref="R24:R25"/>
    <mergeCell ref="S24:T25"/>
    <mergeCell ref="C44:O44"/>
    <mergeCell ref="V24:V25"/>
    <mergeCell ref="J25:O36"/>
    <mergeCell ref="J37:O37"/>
    <mergeCell ref="J38:O40"/>
    <mergeCell ref="J41:O41"/>
    <mergeCell ref="J42:O42"/>
    <mergeCell ref="U24:U25"/>
  </mergeCells>
  <hyperlinks>
    <hyperlink ref="B2:C4" location="'MATRIZ DE INDICADORES'!A1" display="    REGRESAR"/>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rgb="FFEDE394"/>
  </sheetPr>
  <dimension ref="A1:AB50"/>
  <sheetViews>
    <sheetView zoomScale="85" zoomScaleNormal="85" workbookViewId="0">
      <selection activeCell="C10" sqref="C10:O11"/>
    </sheetView>
  </sheetViews>
  <sheetFormatPr baseColWidth="10" defaultColWidth="11.42578125" defaultRowHeight="15" x14ac:dyDescent="0.2"/>
  <cols>
    <col min="1" max="1" width="4" style="7" customWidth="1"/>
    <col min="2" max="2" width="6.42578125" style="7" customWidth="1"/>
    <col min="3" max="3" width="25.140625" style="7" customWidth="1"/>
    <col min="4" max="4" width="15.140625" style="7" customWidth="1"/>
    <col min="5" max="5" width="12.7109375" style="7" customWidth="1"/>
    <col min="6" max="6" width="15.140625" style="7" customWidth="1"/>
    <col min="7" max="7" width="14" style="7" customWidth="1"/>
    <col min="8" max="8" width="11.42578125" style="7"/>
    <col min="9" max="9" width="12.85546875" style="7" customWidth="1"/>
    <col min="10" max="10" width="15.5703125" style="7" customWidth="1"/>
    <col min="11" max="11" width="14.42578125" style="7" customWidth="1"/>
    <col min="12" max="12" width="19.7109375" style="7" customWidth="1"/>
    <col min="13" max="13" width="15.140625" style="7" customWidth="1"/>
    <col min="14" max="15" width="13.85546875" style="7" customWidth="1"/>
    <col min="16" max="16" width="6.42578125" style="7" customWidth="1"/>
    <col min="17" max="28" width="11.42578125" style="7"/>
    <col min="29" max="16384" width="11.42578125" style="41"/>
  </cols>
  <sheetData>
    <row r="1" spans="1:28" ht="10.5" customHeight="1" x14ac:dyDescent="0.2"/>
    <row r="2" spans="1:28" x14ac:dyDescent="0.2">
      <c r="B2" s="251" t="s">
        <v>344</v>
      </c>
      <c r="C2" s="251"/>
      <c r="D2" s="1"/>
      <c r="E2" s="1"/>
      <c r="F2" s="1"/>
      <c r="G2" s="1"/>
      <c r="H2" s="1"/>
      <c r="I2" s="1"/>
      <c r="J2" s="1"/>
      <c r="K2" s="1"/>
      <c r="L2" s="1"/>
      <c r="M2" s="1"/>
      <c r="N2" s="1"/>
      <c r="O2" s="1"/>
      <c r="P2" s="1"/>
    </row>
    <row r="3" spans="1:28" x14ac:dyDescent="0.2">
      <c r="B3" s="251"/>
      <c r="C3" s="251"/>
      <c r="D3" s="1"/>
      <c r="E3" s="1"/>
      <c r="F3" s="1"/>
      <c r="G3" s="1"/>
      <c r="H3" s="1"/>
      <c r="I3" s="1"/>
      <c r="J3" s="1"/>
      <c r="K3" s="1"/>
      <c r="L3" s="1"/>
      <c r="M3" s="1"/>
      <c r="N3" s="1"/>
      <c r="O3" s="1"/>
      <c r="P3" s="1"/>
    </row>
    <row r="4" spans="1:28" ht="15.75" customHeight="1" x14ac:dyDescent="0.2">
      <c r="B4" s="251"/>
      <c r="C4" s="251"/>
      <c r="D4" s="42"/>
      <c r="E4" s="42"/>
      <c r="F4" s="42"/>
      <c r="G4" s="42"/>
      <c r="H4" s="42"/>
      <c r="I4" s="42"/>
      <c r="J4" s="42"/>
      <c r="K4" s="42"/>
      <c r="L4" s="42"/>
      <c r="M4" s="42"/>
      <c r="N4" s="42"/>
      <c r="O4" s="42"/>
      <c r="P4" s="1"/>
    </row>
    <row r="5" spans="1:28" ht="15.75" customHeight="1" x14ac:dyDescent="0.2">
      <c r="B5" s="1"/>
      <c r="C5" s="252"/>
      <c r="D5" s="253"/>
      <c r="E5" s="237" t="s">
        <v>0</v>
      </c>
      <c r="F5" s="258"/>
      <c r="G5" s="258"/>
      <c r="H5" s="258"/>
      <c r="I5" s="258"/>
      <c r="J5" s="258"/>
      <c r="K5" s="258"/>
      <c r="L5" s="238"/>
      <c r="M5" s="194" t="s">
        <v>1</v>
      </c>
      <c r="N5" s="194"/>
      <c r="O5" s="194"/>
      <c r="P5" s="1"/>
    </row>
    <row r="6" spans="1:28" ht="15.75" customHeight="1" x14ac:dyDescent="0.2">
      <c r="B6" s="1"/>
      <c r="C6" s="254"/>
      <c r="D6" s="255"/>
      <c r="E6" s="237" t="s">
        <v>2</v>
      </c>
      <c r="F6" s="258"/>
      <c r="G6" s="258"/>
      <c r="H6" s="258"/>
      <c r="I6" s="258"/>
      <c r="J6" s="258"/>
      <c r="K6" s="258"/>
      <c r="L6" s="238"/>
      <c r="M6" s="259" t="s">
        <v>345</v>
      </c>
      <c r="N6" s="260"/>
      <c r="O6" s="242"/>
      <c r="P6" s="1"/>
    </row>
    <row r="7" spans="1:28" ht="15" customHeight="1" x14ac:dyDescent="0.2">
      <c r="B7" s="1"/>
      <c r="C7" s="254"/>
      <c r="D7" s="255"/>
      <c r="E7" s="261" t="s">
        <v>4</v>
      </c>
      <c r="F7" s="262"/>
      <c r="G7" s="262"/>
      <c r="H7" s="262"/>
      <c r="I7" s="262"/>
      <c r="J7" s="262"/>
      <c r="K7" s="262"/>
      <c r="L7" s="263"/>
      <c r="M7" s="259" t="s">
        <v>346</v>
      </c>
      <c r="N7" s="260"/>
      <c r="O7" s="242"/>
      <c r="P7" s="1"/>
    </row>
    <row r="8" spans="1:28" ht="15.75" customHeight="1" x14ac:dyDescent="0.2">
      <c r="B8" s="1"/>
      <c r="C8" s="256"/>
      <c r="D8" s="257"/>
      <c r="E8" s="264"/>
      <c r="F8" s="265"/>
      <c r="G8" s="265"/>
      <c r="H8" s="265"/>
      <c r="I8" s="265"/>
      <c r="J8" s="265"/>
      <c r="K8" s="265"/>
      <c r="L8" s="266"/>
      <c r="M8" s="259" t="s">
        <v>6</v>
      </c>
      <c r="N8" s="260"/>
      <c r="O8" s="242"/>
      <c r="P8" s="1"/>
    </row>
    <row r="9" spans="1:28" ht="15.75" customHeight="1" x14ac:dyDescent="0.2">
      <c r="B9" s="1"/>
      <c r="C9" s="31"/>
      <c r="D9" s="31"/>
      <c r="E9" s="5"/>
      <c r="F9" s="5"/>
      <c r="G9" s="5"/>
      <c r="H9" s="5"/>
      <c r="I9" s="5"/>
      <c r="J9" s="5"/>
      <c r="K9" s="5"/>
      <c r="L9" s="5"/>
      <c r="M9" s="164"/>
      <c r="N9" s="164"/>
      <c r="O9" s="164"/>
      <c r="P9" s="1"/>
    </row>
    <row r="10" spans="1:28" s="44" customFormat="1" ht="15.75" customHeight="1" x14ac:dyDescent="0.25">
      <c r="A10" s="43"/>
      <c r="B10" s="162"/>
      <c r="C10" s="303" t="s">
        <v>347</v>
      </c>
      <c r="D10" s="303"/>
      <c r="E10" s="303"/>
      <c r="F10" s="303"/>
      <c r="G10" s="303"/>
      <c r="H10" s="303"/>
      <c r="I10" s="303"/>
      <c r="J10" s="303"/>
      <c r="K10" s="303"/>
      <c r="L10" s="303"/>
      <c r="M10" s="303"/>
      <c r="N10" s="303"/>
      <c r="O10" s="303"/>
      <c r="P10" s="162"/>
      <c r="Q10" s="43"/>
      <c r="R10" s="43"/>
      <c r="S10" s="43"/>
      <c r="T10" s="43"/>
      <c r="U10" s="43"/>
      <c r="V10" s="43"/>
      <c r="W10" s="43"/>
      <c r="X10" s="43"/>
      <c r="Y10" s="43"/>
      <c r="Z10" s="43"/>
      <c r="AA10" s="43"/>
      <c r="AB10" s="43"/>
    </row>
    <row r="11" spans="1:28" s="44" customFormat="1" ht="15.75" customHeight="1" x14ac:dyDescent="0.25">
      <c r="A11" s="43"/>
      <c r="B11" s="162"/>
      <c r="C11" s="303"/>
      <c r="D11" s="303"/>
      <c r="E11" s="303"/>
      <c r="F11" s="303"/>
      <c r="G11" s="303"/>
      <c r="H11" s="303"/>
      <c r="I11" s="303"/>
      <c r="J11" s="303"/>
      <c r="K11" s="303"/>
      <c r="L11" s="303"/>
      <c r="M11" s="303"/>
      <c r="N11" s="303"/>
      <c r="O11" s="303"/>
      <c r="P11" s="162"/>
      <c r="Q11" s="43"/>
      <c r="R11" s="43"/>
      <c r="S11" s="43"/>
      <c r="T11" s="43"/>
      <c r="U11" s="43"/>
      <c r="V11" s="43"/>
      <c r="W11" s="43"/>
      <c r="X11" s="43"/>
      <c r="Y11" s="43"/>
      <c r="Z11" s="43"/>
      <c r="AA11" s="43"/>
      <c r="AB11" s="43"/>
    </row>
    <row r="12" spans="1:28" s="44" customFormat="1" ht="30" customHeight="1" x14ac:dyDescent="0.25">
      <c r="A12" s="43"/>
      <c r="B12" s="162"/>
      <c r="C12" s="295" t="s">
        <v>348</v>
      </c>
      <c r="D12" s="295"/>
      <c r="E12" s="296" t="s">
        <v>442</v>
      </c>
      <c r="F12" s="296"/>
      <c r="G12" s="296"/>
      <c r="H12" s="296"/>
      <c r="I12" s="295" t="s">
        <v>350</v>
      </c>
      <c r="J12" s="295"/>
      <c r="K12" s="340" t="s">
        <v>143</v>
      </c>
      <c r="L12" s="341"/>
      <c r="M12" s="341"/>
      <c r="N12" s="341"/>
      <c r="O12" s="342"/>
      <c r="P12" s="162"/>
      <c r="Q12" s="43"/>
      <c r="R12" s="43"/>
      <c r="S12" s="43"/>
      <c r="T12" s="43"/>
      <c r="U12" s="43"/>
      <c r="V12" s="43"/>
      <c r="W12" s="43"/>
      <c r="X12" s="43"/>
      <c r="Y12" s="43"/>
      <c r="Z12" s="43"/>
      <c r="AA12" s="43"/>
      <c r="AB12" s="43"/>
    </row>
    <row r="13" spans="1:28" s="44" customFormat="1" ht="15.75" x14ac:dyDescent="0.25">
      <c r="A13" s="43"/>
      <c r="B13" s="162"/>
      <c r="C13" s="234" t="s">
        <v>15</v>
      </c>
      <c r="D13" s="234"/>
      <c r="E13" s="304" t="s">
        <v>133</v>
      </c>
      <c r="F13" s="304"/>
      <c r="G13" s="304"/>
      <c r="H13" s="304"/>
      <c r="I13" s="304"/>
      <c r="J13" s="304"/>
      <c r="K13" s="304"/>
      <c r="L13" s="304"/>
      <c r="M13" s="304"/>
      <c r="N13" s="304"/>
      <c r="O13" s="304"/>
      <c r="P13" s="162"/>
      <c r="Q13" s="43"/>
      <c r="R13" s="43"/>
      <c r="S13" s="43"/>
      <c r="T13" s="43"/>
      <c r="U13" s="43"/>
      <c r="V13" s="43"/>
      <c r="W13" s="43"/>
      <c r="X13" s="43"/>
      <c r="Y13" s="43"/>
      <c r="Z13" s="43"/>
      <c r="AA13" s="43"/>
      <c r="AB13" s="43"/>
    </row>
    <row r="14" spans="1:28" s="44" customFormat="1" ht="15.75" customHeight="1" x14ac:dyDescent="0.25">
      <c r="A14" s="43"/>
      <c r="B14" s="162"/>
      <c r="C14" s="234" t="s">
        <v>352</v>
      </c>
      <c r="D14" s="234"/>
      <c r="E14" s="305" t="s">
        <v>517</v>
      </c>
      <c r="F14" s="304"/>
      <c r="G14" s="304"/>
      <c r="H14" s="304"/>
      <c r="I14" s="304"/>
      <c r="J14" s="304"/>
      <c r="K14" s="304"/>
      <c r="L14" s="304"/>
      <c r="M14" s="304"/>
      <c r="N14" s="304"/>
      <c r="O14" s="304"/>
      <c r="P14" s="162"/>
      <c r="Q14" s="43"/>
      <c r="R14" s="43"/>
      <c r="S14" s="43"/>
      <c r="T14" s="43"/>
      <c r="U14" s="43"/>
      <c r="V14" s="43"/>
      <c r="W14" s="43"/>
      <c r="X14" s="43"/>
      <c r="Y14" s="43"/>
      <c r="Z14" s="43"/>
      <c r="AA14" s="43"/>
      <c r="AB14" s="43"/>
    </row>
    <row r="15" spans="1:28" s="44" customFormat="1" ht="15.75" x14ac:dyDescent="0.25">
      <c r="A15" s="43"/>
      <c r="B15" s="162"/>
      <c r="C15" s="335"/>
      <c r="D15" s="335"/>
      <c r="E15" s="335"/>
      <c r="F15" s="335"/>
      <c r="G15" s="335"/>
      <c r="H15" s="335"/>
      <c r="I15" s="335"/>
      <c r="J15" s="335"/>
      <c r="K15" s="335"/>
      <c r="L15" s="335"/>
      <c r="M15" s="335"/>
      <c r="N15" s="335"/>
      <c r="O15" s="335"/>
      <c r="P15" s="162"/>
      <c r="Q15" s="43"/>
      <c r="R15" s="43"/>
      <c r="S15" s="43"/>
      <c r="T15" s="43"/>
      <c r="U15" s="43"/>
      <c r="V15" s="43"/>
      <c r="W15" s="43"/>
      <c r="X15" s="43"/>
      <c r="Y15" s="43"/>
      <c r="Z15" s="43"/>
      <c r="AA15" s="43"/>
      <c r="AB15" s="43"/>
    </row>
    <row r="16" spans="1:28" s="44" customFormat="1" ht="15.75" x14ac:dyDescent="0.25">
      <c r="A16" s="43"/>
      <c r="B16" s="162"/>
      <c r="C16" s="336" t="s">
        <v>354</v>
      </c>
      <c r="D16" s="336"/>
      <c r="E16" s="336"/>
      <c r="F16" s="336"/>
      <c r="G16" s="336"/>
      <c r="H16" s="336"/>
      <c r="I16" s="336"/>
      <c r="J16" s="336"/>
      <c r="K16" s="336"/>
      <c r="L16" s="336"/>
      <c r="M16" s="336"/>
      <c r="N16" s="336"/>
      <c r="O16" s="336"/>
      <c r="P16" s="162"/>
      <c r="Q16" s="43"/>
      <c r="R16" s="43"/>
      <c r="S16" s="43"/>
      <c r="T16" s="43"/>
      <c r="U16" s="43"/>
      <c r="V16" s="43"/>
      <c r="W16" s="43"/>
      <c r="X16" s="43"/>
      <c r="Y16" s="43"/>
      <c r="Z16" s="43"/>
      <c r="AA16" s="43"/>
      <c r="AB16" s="43"/>
    </row>
    <row r="17" spans="1:28" s="44" customFormat="1" ht="36" customHeight="1" x14ac:dyDescent="0.25">
      <c r="A17" s="43"/>
      <c r="B17" s="162"/>
      <c r="C17" s="234" t="s">
        <v>355</v>
      </c>
      <c r="D17" s="234"/>
      <c r="E17" s="337">
        <v>2</v>
      </c>
      <c r="F17" s="338"/>
      <c r="G17" s="339"/>
      <c r="H17" s="234" t="s">
        <v>380</v>
      </c>
      <c r="I17" s="234"/>
      <c r="J17" s="237" t="s">
        <v>36</v>
      </c>
      <c r="K17" s="238"/>
      <c r="L17" s="234" t="s">
        <v>357</v>
      </c>
      <c r="M17" s="234"/>
      <c r="N17" s="298">
        <v>24</v>
      </c>
      <c r="O17" s="298"/>
      <c r="P17" s="332"/>
      <c r="Q17" s="333"/>
      <c r="R17" s="334"/>
      <c r="S17" s="333"/>
      <c r="T17" s="333"/>
      <c r="U17" s="333"/>
      <c r="V17" s="333"/>
      <c r="W17" s="43"/>
      <c r="X17" s="43"/>
      <c r="Y17" s="43"/>
      <c r="Z17" s="43"/>
      <c r="AA17" s="43"/>
      <c r="AB17" s="43"/>
    </row>
    <row r="18" spans="1:28" s="44" customFormat="1" ht="15.75" customHeight="1" x14ac:dyDescent="0.25">
      <c r="A18" s="43"/>
      <c r="B18" s="162"/>
      <c r="C18" s="234" t="s">
        <v>358</v>
      </c>
      <c r="D18" s="234"/>
      <c r="E18" s="194" t="s">
        <v>144</v>
      </c>
      <c r="F18" s="233"/>
      <c r="G18" s="233"/>
      <c r="H18" s="233"/>
      <c r="I18" s="233"/>
      <c r="J18" s="233"/>
      <c r="K18" s="233"/>
      <c r="L18" s="233"/>
      <c r="M18" s="233"/>
      <c r="N18" s="233"/>
      <c r="O18" s="233"/>
      <c r="P18" s="332"/>
      <c r="Q18" s="333"/>
      <c r="R18" s="334"/>
      <c r="S18" s="333"/>
      <c r="T18" s="333"/>
      <c r="U18" s="333"/>
      <c r="V18" s="333"/>
      <c r="W18" s="43"/>
      <c r="X18" s="43"/>
      <c r="Y18" s="43"/>
      <c r="Z18" s="43"/>
      <c r="AA18" s="43"/>
      <c r="AB18" s="43"/>
    </row>
    <row r="19" spans="1:28" s="44" customFormat="1" ht="15.75" customHeight="1" x14ac:dyDescent="0.25">
      <c r="A19" s="43"/>
      <c r="B19" s="162"/>
      <c r="C19" s="234"/>
      <c r="D19" s="234"/>
      <c r="E19" s="233"/>
      <c r="F19" s="233"/>
      <c r="G19" s="233"/>
      <c r="H19" s="233"/>
      <c r="I19" s="233"/>
      <c r="J19" s="233"/>
      <c r="K19" s="233"/>
      <c r="L19" s="233"/>
      <c r="M19" s="233"/>
      <c r="N19" s="233"/>
      <c r="O19" s="233"/>
      <c r="P19" s="5"/>
      <c r="Q19" s="163"/>
      <c r="R19" s="322"/>
      <c r="S19" s="313"/>
      <c r="T19" s="313"/>
      <c r="U19" s="331"/>
      <c r="V19" s="313"/>
      <c r="W19" s="43"/>
      <c r="X19" s="43"/>
      <c r="Y19" s="43"/>
      <c r="Z19" s="43"/>
      <c r="AA19" s="43"/>
      <c r="AB19" s="43"/>
    </row>
    <row r="20" spans="1:28" s="44" customFormat="1" ht="15.75" customHeight="1" x14ac:dyDescent="0.25">
      <c r="A20" s="43"/>
      <c r="B20" s="162"/>
      <c r="C20" s="234" t="s">
        <v>363</v>
      </c>
      <c r="D20" s="234"/>
      <c r="E20" s="194" t="s">
        <v>525</v>
      </c>
      <c r="F20" s="194"/>
      <c r="G20" s="234" t="s">
        <v>365</v>
      </c>
      <c r="H20" s="234"/>
      <c r="I20" s="234"/>
      <c r="J20" s="233" t="s">
        <v>366</v>
      </c>
      <c r="K20" s="233"/>
      <c r="L20" s="234" t="s">
        <v>367</v>
      </c>
      <c r="M20" s="234"/>
      <c r="N20" s="233" t="s">
        <v>368</v>
      </c>
      <c r="O20" s="233"/>
      <c r="P20" s="5"/>
      <c r="Q20" s="163"/>
      <c r="R20" s="322"/>
      <c r="S20" s="313"/>
      <c r="T20" s="313"/>
      <c r="U20" s="331"/>
      <c r="V20" s="313"/>
      <c r="W20" s="43"/>
      <c r="X20" s="43"/>
      <c r="Y20" s="43"/>
      <c r="Z20" s="43"/>
      <c r="AA20" s="43"/>
      <c r="AB20" s="43"/>
    </row>
    <row r="21" spans="1:28" s="44" customFormat="1" ht="15.75" customHeight="1" x14ac:dyDescent="0.25">
      <c r="A21" s="43"/>
      <c r="B21" s="162"/>
      <c r="C21" s="234"/>
      <c r="D21" s="234"/>
      <c r="E21" s="194"/>
      <c r="F21" s="194"/>
      <c r="G21" s="234"/>
      <c r="H21" s="234"/>
      <c r="I21" s="234"/>
      <c r="J21" s="233"/>
      <c r="K21" s="233"/>
      <c r="L21" s="234"/>
      <c r="M21" s="234"/>
      <c r="N21" s="233"/>
      <c r="O21" s="233"/>
      <c r="P21" s="5"/>
      <c r="Q21" s="163"/>
      <c r="R21" s="322"/>
      <c r="S21" s="313"/>
      <c r="T21" s="313"/>
      <c r="U21" s="331"/>
      <c r="V21" s="313"/>
      <c r="W21" s="43"/>
      <c r="X21" s="43"/>
      <c r="Y21" s="43"/>
      <c r="Z21" s="43"/>
      <c r="AA21" s="43"/>
      <c r="AB21" s="43"/>
    </row>
    <row r="22" spans="1:28" ht="15.75" customHeight="1" x14ac:dyDescent="0.2">
      <c r="B22" s="1"/>
      <c r="C22" s="29"/>
      <c r="D22" s="29"/>
      <c r="E22" s="165"/>
      <c r="F22" s="165"/>
      <c r="G22" s="29"/>
      <c r="H22" s="29"/>
      <c r="I22" s="29"/>
      <c r="J22" s="164"/>
      <c r="K22" s="164"/>
      <c r="L22" s="29"/>
      <c r="M22" s="29"/>
      <c r="N22" s="164"/>
      <c r="O22" s="164"/>
      <c r="P22" s="45"/>
      <c r="Q22" s="46"/>
      <c r="R22" s="322"/>
      <c r="S22" s="313"/>
      <c r="T22" s="313"/>
      <c r="U22" s="331"/>
      <c r="V22" s="313"/>
    </row>
    <row r="23" spans="1:28" x14ac:dyDescent="0.2">
      <c r="B23" s="1"/>
      <c r="C23" s="323" t="s">
        <v>369</v>
      </c>
      <c r="D23" s="324"/>
      <c r="E23" s="324"/>
      <c r="F23" s="324"/>
      <c r="G23" s="324"/>
      <c r="H23" s="324"/>
      <c r="I23" s="324"/>
      <c r="J23" s="324"/>
      <c r="K23" s="324"/>
      <c r="L23" s="324"/>
      <c r="M23" s="324"/>
      <c r="N23" s="324"/>
      <c r="O23" s="325"/>
      <c r="P23" s="45"/>
      <c r="Q23" s="46"/>
      <c r="R23" s="322"/>
      <c r="S23" s="313"/>
      <c r="T23" s="313"/>
      <c r="U23" s="331"/>
      <c r="V23" s="313"/>
    </row>
    <row r="24" spans="1:28" ht="15" customHeight="1" x14ac:dyDescent="0.2">
      <c r="B24" s="1"/>
      <c r="C24" s="326"/>
      <c r="D24" s="327"/>
      <c r="E24" s="327"/>
      <c r="F24" s="327"/>
      <c r="G24" s="327"/>
      <c r="H24" s="327"/>
      <c r="I24" s="327"/>
      <c r="J24" s="316" t="s">
        <v>370</v>
      </c>
      <c r="K24" s="316"/>
      <c r="L24" s="316"/>
      <c r="M24" s="316"/>
      <c r="N24" s="316"/>
      <c r="O24" s="317"/>
      <c r="P24" s="45"/>
      <c r="Q24" s="46"/>
      <c r="R24" s="322"/>
      <c r="S24" s="330"/>
      <c r="T24" s="330"/>
      <c r="U24" s="322"/>
      <c r="V24" s="313"/>
    </row>
    <row r="25" spans="1:28" x14ac:dyDescent="0.2">
      <c r="B25" s="1"/>
      <c r="C25" s="326"/>
      <c r="D25" s="327"/>
      <c r="E25" s="327"/>
      <c r="F25" s="327"/>
      <c r="G25" s="327"/>
      <c r="H25" s="327"/>
      <c r="I25" s="327"/>
      <c r="J25" s="347" t="s">
        <v>526</v>
      </c>
      <c r="K25" s="314"/>
      <c r="L25" s="314"/>
      <c r="M25" s="314"/>
      <c r="N25" s="314"/>
      <c r="O25" s="315"/>
      <c r="P25" s="45"/>
      <c r="Q25" s="46"/>
      <c r="R25" s="322"/>
      <c r="S25" s="330"/>
      <c r="T25" s="330"/>
      <c r="U25" s="322"/>
      <c r="V25" s="313"/>
    </row>
    <row r="26" spans="1:28" x14ac:dyDescent="0.2">
      <c r="B26" s="1"/>
      <c r="C26" s="326"/>
      <c r="D26" s="327"/>
      <c r="E26" s="327"/>
      <c r="F26" s="327"/>
      <c r="G26" s="327"/>
      <c r="H26" s="327"/>
      <c r="I26" s="327"/>
      <c r="J26" s="314"/>
      <c r="K26" s="314"/>
      <c r="L26" s="314"/>
      <c r="M26" s="314"/>
      <c r="N26" s="314"/>
      <c r="O26" s="315"/>
      <c r="P26" s="45"/>
      <c r="Q26" s="46"/>
    </row>
    <row r="27" spans="1:28" x14ac:dyDescent="0.2">
      <c r="B27" s="1"/>
      <c r="C27" s="326"/>
      <c r="D27" s="327"/>
      <c r="E27" s="327"/>
      <c r="F27" s="327"/>
      <c r="G27" s="327"/>
      <c r="H27" s="327"/>
      <c r="I27" s="327"/>
      <c r="J27" s="314"/>
      <c r="K27" s="314"/>
      <c r="L27" s="314"/>
      <c r="M27" s="314"/>
      <c r="N27" s="314"/>
      <c r="O27" s="315"/>
      <c r="P27" s="45"/>
      <c r="Q27" s="46"/>
    </row>
    <row r="28" spans="1:28" x14ac:dyDescent="0.2">
      <c r="B28" s="1"/>
      <c r="C28" s="326"/>
      <c r="D28" s="327"/>
      <c r="E28" s="327"/>
      <c r="F28" s="327"/>
      <c r="G28" s="327"/>
      <c r="H28" s="327"/>
      <c r="I28" s="327"/>
      <c r="J28" s="314"/>
      <c r="K28" s="314"/>
      <c r="L28" s="314"/>
      <c r="M28" s="314"/>
      <c r="N28" s="314"/>
      <c r="O28" s="315"/>
      <c r="P28" s="45"/>
      <c r="Q28" s="46"/>
    </row>
    <row r="29" spans="1:28" x14ac:dyDescent="0.2">
      <c r="B29" s="1"/>
      <c r="C29" s="326"/>
      <c r="D29" s="327"/>
      <c r="E29" s="327"/>
      <c r="F29" s="327"/>
      <c r="G29" s="327"/>
      <c r="H29" s="327"/>
      <c r="I29" s="327"/>
      <c r="J29" s="314"/>
      <c r="K29" s="314"/>
      <c r="L29" s="314"/>
      <c r="M29" s="314"/>
      <c r="N29" s="314"/>
      <c r="O29" s="315"/>
      <c r="P29" s="45"/>
      <c r="Q29" s="46"/>
    </row>
    <row r="30" spans="1:28" x14ac:dyDescent="0.2">
      <c r="B30" s="1"/>
      <c r="C30" s="326"/>
      <c r="D30" s="327"/>
      <c r="E30" s="327"/>
      <c r="F30" s="327"/>
      <c r="G30" s="327"/>
      <c r="H30" s="327"/>
      <c r="I30" s="327"/>
      <c r="J30" s="314"/>
      <c r="K30" s="314"/>
      <c r="L30" s="314"/>
      <c r="M30" s="314"/>
      <c r="N30" s="314"/>
      <c r="O30" s="315"/>
      <c r="P30" s="45"/>
      <c r="Q30" s="46"/>
    </row>
    <row r="31" spans="1:28" x14ac:dyDescent="0.2">
      <c r="B31" s="1"/>
      <c r="C31" s="326"/>
      <c r="D31" s="327"/>
      <c r="E31" s="327"/>
      <c r="F31" s="327"/>
      <c r="G31" s="327"/>
      <c r="H31" s="327"/>
      <c r="I31" s="327"/>
      <c r="J31" s="314"/>
      <c r="K31" s="314"/>
      <c r="L31" s="314"/>
      <c r="M31" s="314"/>
      <c r="N31" s="314"/>
      <c r="O31" s="315"/>
      <c r="P31" s="45"/>
      <c r="Q31" s="46"/>
    </row>
    <row r="32" spans="1:28" x14ac:dyDescent="0.2">
      <c r="B32" s="1"/>
      <c r="C32" s="326"/>
      <c r="D32" s="327"/>
      <c r="E32" s="327"/>
      <c r="F32" s="327"/>
      <c r="G32" s="327"/>
      <c r="H32" s="327"/>
      <c r="I32" s="327"/>
      <c r="J32" s="314"/>
      <c r="K32" s="314"/>
      <c r="L32" s="314"/>
      <c r="M32" s="314"/>
      <c r="N32" s="314"/>
      <c r="O32" s="315"/>
      <c r="P32" s="45"/>
      <c r="Q32" s="46"/>
    </row>
    <row r="33" spans="2:17" x14ac:dyDescent="0.2">
      <c r="B33" s="1"/>
      <c r="C33" s="326"/>
      <c r="D33" s="327"/>
      <c r="E33" s="327"/>
      <c r="F33" s="327"/>
      <c r="G33" s="327"/>
      <c r="H33" s="327"/>
      <c r="I33" s="327"/>
      <c r="J33" s="314"/>
      <c r="K33" s="314"/>
      <c r="L33" s="314"/>
      <c r="M33" s="314"/>
      <c r="N33" s="314"/>
      <c r="O33" s="315"/>
      <c r="P33" s="45"/>
      <c r="Q33" s="46"/>
    </row>
    <row r="34" spans="2:17" x14ac:dyDescent="0.2">
      <c r="B34" s="1"/>
      <c r="C34" s="326"/>
      <c r="D34" s="327"/>
      <c r="E34" s="327"/>
      <c r="F34" s="327"/>
      <c r="G34" s="327"/>
      <c r="H34" s="327"/>
      <c r="I34" s="327"/>
      <c r="J34" s="314"/>
      <c r="K34" s="314"/>
      <c r="L34" s="314"/>
      <c r="M34" s="314"/>
      <c r="N34" s="314"/>
      <c r="O34" s="315"/>
      <c r="P34" s="45"/>
      <c r="Q34" s="46"/>
    </row>
    <row r="35" spans="2:17" x14ac:dyDescent="0.2">
      <c r="B35" s="1"/>
      <c r="C35" s="326"/>
      <c r="D35" s="327"/>
      <c r="E35" s="327"/>
      <c r="F35" s="327"/>
      <c r="G35" s="327"/>
      <c r="H35" s="327"/>
      <c r="I35" s="327"/>
      <c r="J35" s="314"/>
      <c r="K35" s="314"/>
      <c r="L35" s="314"/>
      <c r="M35" s="314"/>
      <c r="N35" s="314"/>
      <c r="O35" s="315"/>
      <c r="P35" s="45"/>
      <c r="Q35" s="46"/>
    </row>
    <row r="36" spans="2:17" ht="12.75" customHeight="1" x14ac:dyDescent="0.2">
      <c r="B36" s="1"/>
      <c r="C36" s="326"/>
      <c r="D36" s="327"/>
      <c r="E36" s="327"/>
      <c r="F36" s="327"/>
      <c r="G36" s="327"/>
      <c r="H36" s="327"/>
      <c r="I36" s="327"/>
      <c r="J36" s="314"/>
      <c r="K36" s="314"/>
      <c r="L36" s="314"/>
      <c r="M36" s="314"/>
      <c r="N36" s="314"/>
      <c r="O36" s="315"/>
      <c r="P36" s="1"/>
    </row>
    <row r="37" spans="2:17" ht="15" customHeight="1" x14ac:dyDescent="0.2">
      <c r="B37" s="1"/>
      <c r="C37" s="326"/>
      <c r="D37" s="327"/>
      <c r="E37" s="327"/>
      <c r="F37" s="327"/>
      <c r="G37" s="327"/>
      <c r="H37" s="327"/>
      <c r="I37" s="327"/>
      <c r="J37" s="316" t="s">
        <v>372</v>
      </c>
      <c r="K37" s="316"/>
      <c r="L37" s="316"/>
      <c r="M37" s="316"/>
      <c r="N37" s="316"/>
      <c r="O37" s="317"/>
      <c r="P37" s="1"/>
    </row>
    <row r="38" spans="2:17" x14ac:dyDescent="0.2">
      <c r="B38" s="1"/>
      <c r="C38" s="326"/>
      <c r="D38" s="327"/>
      <c r="E38" s="327"/>
      <c r="F38" s="327"/>
      <c r="G38" s="327"/>
      <c r="H38" s="327"/>
      <c r="I38" s="327"/>
      <c r="J38" s="365" t="s">
        <v>527</v>
      </c>
      <c r="K38" s="365"/>
      <c r="L38" s="365"/>
      <c r="M38" s="365"/>
      <c r="N38" s="365"/>
      <c r="O38" s="366"/>
      <c r="P38" s="1"/>
    </row>
    <row r="39" spans="2:17" ht="81" customHeight="1" x14ac:dyDescent="0.2">
      <c r="B39" s="1"/>
      <c r="C39" s="326"/>
      <c r="D39" s="327"/>
      <c r="E39" s="327"/>
      <c r="F39" s="327"/>
      <c r="G39" s="327"/>
      <c r="H39" s="327"/>
      <c r="I39" s="327"/>
      <c r="J39" s="365"/>
      <c r="K39" s="365"/>
      <c r="L39" s="365"/>
      <c r="M39" s="365"/>
      <c r="N39" s="365"/>
      <c r="O39" s="366"/>
      <c r="P39" s="1"/>
    </row>
    <row r="40" spans="2:17" x14ac:dyDescent="0.2">
      <c r="B40" s="1"/>
      <c r="C40" s="326"/>
      <c r="D40" s="327"/>
      <c r="E40" s="327"/>
      <c r="F40" s="327"/>
      <c r="G40" s="327"/>
      <c r="H40" s="327"/>
      <c r="I40" s="327"/>
      <c r="J40" s="318" t="s">
        <v>374</v>
      </c>
      <c r="K40" s="318"/>
      <c r="L40" s="318"/>
      <c r="M40" s="318"/>
      <c r="N40" s="318"/>
      <c r="O40" s="319"/>
      <c r="P40" s="1"/>
    </row>
    <row r="41" spans="2:17" ht="15" customHeight="1" x14ac:dyDescent="0.2">
      <c r="B41" s="1"/>
      <c r="C41" s="326"/>
      <c r="D41" s="327"/>
      <c r="E41" s="327"/>
      <c r="F41" s="327"/>
      <c r="G41" s="327"/>
      <c r="H41" s="327"/>
      <c r="I41" s="327"/>
      <c r="J41" s="350" t="s">
        <v>517</v>
      </c>
      <c r="K41" s="351"/>
      <c r="L41" s="351"/>
      <c r="M41" s="351"/>
      <c r="N41" s="351"/>
      <c r="O41" s="352"/>
      <c r="P41" s="1"/>
    </row>
    <row r="42" spans="2:17" x14ac:dyDescent="0.2">
      <c r="B42" s="1"/>
      <c r="C42" s="355"/>
      <c r="D42" s="356"/>
      <c r="E42" s="356"/>
      <c r="F42" s="356"/>
      <c r="G42" s="356"/>
      <c r="H42" s="356"/>
      <c r="I42" s="356"/>
      <c r="J42" s="353"/>
      <c r="K42" s="353"/>
      <c r="L42" s="353"/>
      <c r="M42" s="353"/>
      <c r="N42" s="353"/>
      <c r="O42" s="354"/>
      <c r="P42" s="1"/>
    </row>
    <row r="43" spans="2:17" x14ac:dyDescent="0.2">
      <c r="B43" s="47"/>
      <c r="C43" s="165"/>
      <c r="D43" s="165"/>
      <c r="E43" s="165"/>
      <c r="F43" s="165"/>
      <c r="G43" s="165"/>
      <c r="H43" s="165"/>
      <c r="I43" s="165"/>
      <c r="J43" s="166"/>
      <c r="K43" s="166"/>
      <c r="L43" s="166"/>
      <c r="M43" s="166"/>
      <c r="N43" s="166"/>
      <c r="O43" s="166"/>
      <c r="P43" s="47"/>
    </row>
    <row r="44" spans="2:17" ht="15" customHeight="1" x14ac:dyDescent="0.2">
      <c r="B44" s="1"/>
      <c r="C44" s="215" t="s">
        <v>375</v>
      </c>
      <c r="D44" s="215"/>
      <c r="E44" s="215"/>
      <c r="F44" s="215"/>
      <c r="G44" s="215"/>
      <c r="H44" s="215"/>
      <c r="I44" s="215"/>
      <c r="J44" s="215"/>
      <c r="K44" s="215"/>
      <c r="L44" s="215"/>
      <c r="M44" s="215"/>
      <c r="N44" s="215"/>
      <c r="O44" s="215"/>
      <c r="P44" s="1"/>
    </row>
    <row r="45" spans="2:17" ht="15.75" x14ac:dyDescent="0.25">
      <c r="B45" s="1"/>
      <c r="C45" s="48" t="s">
        <v>9</v>
      </c>
      <c r="D45" s="49" t="str">
        <f>IF(J20="MENSUAL","ENERO",IF(J20="TRIMESTRAL","MARZO",IF(J20="SEMESTRAL","JUNIO",IF(J20="ANUAL",2017,""))))</f>
        <v>JUNIO</v>
      </c>
      <c r="E45" s="49" t="str">
        <f>IF(J20="MENSUAL","FEBRERO",IF(J20="TRIMESTRAL","JUNIO",IF(J20="SEMESTRAL","DICIEMBRE","")))</f>
        <v>DICIEMBRE</v>
      </c>
      <c r="F45" s="49" t="str">
        <f>IF(J20="MENSUAL","MARZO",IF(J20="TRIMESTRAL","SEPTIEMBRE",""))</f>
        <v/>
      </c>
      <c r="G45" s="49" t="str">
        <f>IF(J20="MENSUAL","ABRIL",IF(J20="TRIMESTRAL","DICIEMBRE",""))</f>
        <v/>
      </c>
      <c r="H45" s="49" t="str">
        <f>IF(J20="MENSUAL","MAYO","")</f>
        <v/>
      </c>
      <c r="I45" s="49" t="str">
        <f>IF(J20="MENSUAL","JUNIO","")</f>
        <v/>
      </c>
      <c r="J45" s="49" t="str">
        <f>IF(J20="MENSUAL","JULIO","")</f>
        <v/>
      </c>
      <c r="K45" s="49" t="str">
        <f>IF(J20="MENSUAL","AGOSTO","")</f>
        <v/>
      </c>
      <c r="L45" s="49" t="str">
        <f>IF(J20="MENSUAL","SEPTIEMBRE","")</f>
        <v/>
      </c>
      <c r="M45" s="49" t="str">
        <f>IF(J20="MENSUAL","OCTUBRE","")</f>
        <v/>
      </c>
      <c r="N45" s="49" t="str">
        <f>IF(J20="MENSUAL","NOVIEMBRE","")</f>
        <v/>
      </c>
      <c r="O45" s="49" t="str">
        <f>IF(J20="MENSUAL","DICIEMBRE","")</f>
        <v/>
      </c>
      <c r="P45" s="1"/>
    </row>
    <row r="46" spans="2:17" ht="15.75" x14ac:dyDescent="0.25">
      <c r="B46" s="1"/>
      <c r="C46" s="82">
        <f>G18</f>
        <v>0</v>
      </c>
      <c r="D46" s="83">
        <v>25</v>
      </c>
      <c r="E46" s="83"/>
      <c r="F46" s="83"/>
      <c r="G46" s="83"/>
      <c r="H46" s="83"/>
      <c r="I46" s="83"/>
      <c r="J46" s="83"/>
      <c r="K46" s="83"/>
      <c r="L46" s="83"/>
      <c r="M46" s="83"/>
      <c r="N46" s="83"/>
      <c r="O46" s="83"/>
      <c r="P46" s="1"/>
    </row>
    <row r="47" spans="2:17" ht="15.75" x14ac:dyDescent="0.25">
      <c r="B47" s="1"/>
      <c r="C47" s="52">
        <f>G19</f>
        <v>0</v>
      </c>
      <c r="D47" s="53"/>
      <c r="E47" s="53"/>
      <c r="F47" s="53"/>
      <c r="G47" s="53"/>
      <c r="H47" s="53"/>
      <c r="I47" s="53"/>
      <c r="J47" s="53"/>
      <c r="K47" s="53"/>
      <c r="L47" s="53"/>
      <c r="M47" s="53"/>
      <c r="N47" s="53"/>
      <c r="O47" s="54"/>
      <c r="P47" s="1"/>
    </row>
    <row r="48" spans="2:17" x14ac:dyDescent="0.2">
      <c r="B48" s="1"/>
      <c r="C48" s="36" t="s">
        <v>376</v>
      </c>
      <c r="D48" s="55">
        <f>IFERROR(IF($E$17=1,D46/D47,IF($E$17=2,D46,"")),"")</f>
        <v>25</v>
      </c>
      <c r="E48" s="55">
        <f>IFERROR(IF($E$17=1,E46/E47,IF($E$17=2,E46,"")),"")</f>
        <v>0</v>
      </c>
      <c r="F48" s="55"/>
      <c r="G48" s="55"/>
      <c r="H48" s="55"/>
      <c r="I48" s="55"/>
      <c r="J48" s="55"/>
      <c r="K48" s="55"/>
      <c r="L48" s="55"/>
      <c r="M48" s="55"/>
      <c r="N48" s="55"/>
      <c r="O48" s="55"/>
      <c r="P48" s="1"/>
    </row>
    <row r="49" spans="2:16" x14ac:dyDescent="0.2">
      <c r="B49" s="1"/>
      <c r="C49" s="38" t="s">
        <v>377</v>
      </c>
      <c r="D49" s="56">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12</v>
      </c>
      <c r="E49" s="56">
        <f>IF(AND(N20="ANUAL",J20="MENSUAL"),N17/12+D49,IF(AND(N20="ANUAL",J20="TRIMESTRAL"),N17/4+D49,IF(AND(N20="ANUAL",J20="SEMESTRAL"),N17/2+D49,IF(AND(N20="SEMESTRAL",J20="MENSUAL"),N17/6+D49,IF(AND(N20="SEMESTRAL",J20="TRIMESTRAL"),N17/2+D49,IF(AND(N20="SEMESTRAL",J20="SEMESTRAL"),N17,IF(AND(N20="TRIMESTRAL",J20="MENSUAL"),N17/3+D49,IF(AND(N20="TRIMESTRAL",J20="TRIMESTRAL"),N17,IF(AND(N20="MENSUAL",J20="MENSUAL"),N17,"")))))))))</f>
        <v>24</v>
      </c>
      <c r="F49" s="56" t="str">
        <f>IF(AND(N20="ANUAL",J20="MENSUAL"),N17/12+E49,IF(AND(N20="ANUAL",J20="TRIMESTRAL"),N17/4+E49,IF(AND(N20="SEMESTRAL",J20="MENSUAL"),N17/6+E49,IF(AND(N20="SEMESTRAL",J20="TRIMESTRAL"),N17/2,IF(AND(N20="TRIMESTRAL",J20="MENSUAL"),N17/3+E49,IF(AND(N20="TRIMESTRAL",J20="TRIMESTRAL"),N17,IF(AND(N20="MENSUAL",J20="MENSUAL"),N17,"")))))))</f>
        <v/>
      </c>
      <c r="G49" s="56" t="str">
        <f>IF(AND(N20="ANUAL",J20="MENSUAL"),N17/12+F49,IF(AND(N20="ANUAL",J20="TRIMESTRAL"),N17/4+F49,IF(AND(N20="SEMESTRAL",J20="MENSUAL"),N17/6+F49,IF(AND(N20="SEMESTRAL",J20="TRIMESTRAL"),N17/2+F49,IF(AND(N20="TRIMESTRAL",J20="MENSUAL"),N17/3,IF(AND(N20="TRIMESTRAL",J20="TRIMESTRAL"),N17,IF(AND(N20="MENSUAL",J20="MENSUAL"),N17,"")))))))</f>
        <v/>
      </c>
      <c r="H49" s="56" t="str">
        <f>IF(AND($N$20="ANUAL",$J$20="MENSUAL"),$N$17/12+G49,IF(AND(N20="SEMESTRAL",J20="MENSUAL"),N17/6+G49,IF(AND(N20="TRIMESTRAL",J20="MENSUAL"),N17/3+G49,IF(AND(N20="MENSUAL",J20="MENSUAL"),N17,""))))</f>
        <v/>
      </c>
      <c r="I49" s="56" t="str">
        <f>IF(AND($N$20="ANUAL",$J$20="MENSUAL"),$N$17/12+H49,IF(AND(N20="SEMESTRAL",J20="MENSUAL"),N17/6+H49,IF(AND(N20="TRIMESTRAL",J20="MENSUAL"),N17/3+H49,IF(AND(N20="MENSUAL",J20="MENSUAL"),N17,""))))</f>
        <v/>
      </c>
      <c r="J49" s="56" t="str">
        <f>IF(AND($N$20="ANUAL",$J$20="MENSUAL"),$N$17/12+I49,IF(AND(N20="SEMESTRAL",J20="MENSUAL"),N17/6,IF(AND(N20="TRIMESTRAL",J20="MENSUAL"),N17/3,IF(AND(N20="MENSUAL",J20="MENSUAL"),N17,""))))</f>
        <v/>
      </c>
      <c r="K49" s="56" t="str">
        <f>IF(AND($N$20="ANUAL",$J$20="MENSUAL"),$N$17/12+J49,IF(AND(N20="SEMESTRAL",J20="MENSUAL"),N17/6+J49,IF(AND(N20="TRIMESTRAL",J20="MENSUAL"),N17/3+J49,IF(AND(N20="MENSUAL",J20="MENSUAL"),N17,""))))</f>
        <v/>
      </c>
      <c r="L49" s="56" t="str">
        <f>IF(AND($N$20="ANUAL",$J$20="MENSUAL"),$N$17/12+K49,IF(AND(N20="SEMESTRAL",J20="MENSUAL"),N17/6+K49,IF(AND(N20="TRIMESTRAL",J20="MENSUAL"),N17/3+K49,IF(AND(N20="MENSUAL",J20="MENSUAL"),N17,""))))</f>
        <v/>
      </c>
      <c r="M49" s="56" t="str">
        <f>IF(AND($N$20="ANUAL",$J$20="MENSUAL"),$N$17/12+L49,IF(AND(N20="SEMESTRAL",J20="MENSUAL"),N17/6+L49,IF(AND(N20="TRIMESTRAL",J20="MENSUAL"),N17/3,IF(AND(N20="MENSUAL",J20="MENSUAL"),N17,""))))</f>
        <v/>
      </c>
      <c r="N49" s="56" t="str">
        <f>IF(AND($N$20="ANUAL",$J$20="MENSUAL"),$N$17/12+M49,IF(AND(N20="SEMESTRAL",J20="MENSUAL"),N17/6+M49,IF(AND(N20="TRIMESTRAL",J20="MENSUAL"),N17/3+M49,IF(AND(N20="MENSUAL",J20="MENSUAL"),N17,""))))</f>
        <v/>
      </c>
      <c r="O49" s="56" t="str">
        <f>IF(AND($N$20="ANUAL",$J$20="MENSUAL"),$N$17/12+N49,IF(AND(N20="SEMESTRAL",J20="MENSUAL"),N17/6+N49,IF(AND(N20="TRIMESTRAL",J20="MENSUAL"),N17/3+N49,IF(AND(N20="MENSUAL",J20="MENSUAL"),N17,""))))</f>
        <v/>
      </c>
      <c r="P49" s="1"/>
    </row>
    <row r="50" spans="2:16" x14ac:dyDescent="0.2">
      <c r="B50" s="1"/>
      <c r="C50" s="1"/>
      <c r="D50" s="1"/>
      <c r="E50" s="1"/>
      <c r="F50" s="1"/>
      <c r="G50" s="1"/>
      <c r="H50" s="1"/>
      <c r="I50" s="1"/>
      <c r="J50" s="1"/>
      <c r="K50" s="1"/>
      <c r="L50" s="1"/>
      <c r="M50" s="1"/>
      <c r="N50" s="1"/>
      <c r="O50" s="1"/>
      <c r="P50" s="1"/>
    </row>
  </sheetData>
  <sheetProtection algorithmName="SHA-512" hashValue="DToqOBwwoZOA8RM8aASkN9DqbIMHERs8UMoLHUds67uaPXN4Tc1XlvwJDpbyzOlqa4tSj/JJ+jOo2HSF+vV7Cw==" saltValue="tknT49D+npneQ4SCillOGA==" spinCount="100000" sheet="1" objects="1" scenarios="1"/>
  <customSheetViews>
    <customSheetView guid="{E72066E1-2E2A-4698-9EFF-16A0125F33B6}" scale="80">
      <selection activeCell="N17" sqref="N17:O17"/>
      <pageMargins left="0" right="0" top="0" bottom="0" header="0" footer="0"/>
      <pageSetup orientation="portrait" r:id="rId1"/>
    </customSheetView>
    <customSheetView guid="{34CE63CC-8C1B-460F-A260-1A12A31AF742}" scale="80">
      <selection activeCell="N17" sqref="N17:O17"/>
      <pageMargins left="0" right="0" top="0" bottom="0" header="0" footer="0"/>
      <pageSetup orientation="portrait" r:id="rId2"/>
    </customSheetView>
  </customSheetViews>
  <mergeCells count="55">
    <mergeCell ref="C13:D13"/>
    <mergeCell ref="E13:O13"/>
    <mergeCell ref="B2:C4"/>
    <mergeCell ref="C5:D8"/>
    <mergeCell ref="E5:L5"/>
    <mergeCell ref="M5:O5"/>
    <mergeCell ref="E6:L6"/>
    <mergeCell ref="M6:O6"/>
    <mergeCell ref="E7:L8"/>
    <mergeCell ref="M7:O7"/>
    <mergeCell ref="M8:O8"/>
    <mergeCell ref="C10:O11"/>
    <mergeCell ref="C12:D12"/>
    <mergeCell ref="E12:H12"/>
    <mergeCell ref="I12:J12"/>
    <mergeCell ref="K12:O12"/>
    <mergeCell ref="C14:D14"/>
    <mergeCell ref="E14:O14"/>
    <mergeCell ref="C15:O15"/>
    <mergeCell ref="C16:O16"/>
    <mergeCell ref="C17:D17"/>
    <mergeCell ref="L17:M17"/>
    <mergeCell ref="N17:O17"/>
    <mergeCell ref="H17:I17"/>
    <mergeCell ref="J17:K17"/>
    <mergeCell ref="E17:G17"/>
    <mergeCell ref="C18:D19"/>
    <mergeCell ref="E18:O19"/>
    <mergeCell ref="R19:R23"/>
    <mergeCell ref="S19:T23"/>
    <mergeCell ref="U19:U23"/>
    <mergeCell ref="N20:O21"/>
    <mergeCell ref="P17:P18"/>
    <mergeCell ref="Q17:Q18"/>
    <mergeCell ref="R17:R18"/>
    <mergeCell ref="S17:V18"/>
    <mergeCell ref="V19:V23"/>
    <mergeCell ref="C20:D21"/>
    <mergeCell ref="E20:F21"/>
    <mergeCell ref="G20:I21"/>
    <mergeCell ref="J20:K21"/>
    <mergeCell ref="L20:M21"/>
    <mergeCell ref="C23:O23"/>
    <mergeCell ref="C24:I42"/>
    <mergeCell ref="J24:O24"/>
    <mergeCell ref="R24:R25"/>
    <mergeCell ref="S24:T25"/>
    <mergeCell ref="C44:O44"/>
    <mergeCell ref="V24:V25"/>
    <mergeCell ref="J25:O36"/>
    <mergeCell ref="J37:O37"/>
    <mergeCell ref="J38:O39"/>
    <mergeCell ref="J40:O40"/>
    <mergeCell ref="J41:O42"/>
    <mergeCell ref="U24:U25"/>
  </mergeCells>
  <hyperlinks>
    <hyperlink ref="B2:C4" location="'MATRIZ DE INDICADORES'!A1" display="    REGRESAR"/>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sheetPr>
  <dimension ref="A1:AB48"/>
  <sheetViews>
    <sheetView zoomScale="85" zoomScaleNormal="85" workbookViewId="0">
      <selection activeCell="C10" sqref="C10:O11"/>
    </sheetView>
  </sheetViews>
  <sheetFormatPr baseColWidth="10" defaultColWidth="11.42578125" defaultRowHeight="15" x14ac:dyDescent="0.2"/>
  <cols>
    <col min="1" max="1" width="4" style="7" customWidth="1"/>
    <col min="2" max="2" width="6.42578125" style="7" customWidth="1"/>
    <col min="3" max="3" width="25.140625" style="7" customWidth="1"/>
    <col min="4" max="4" width="15.140625" style="7" customWidth="1"/>
    <col min="5" max="5" width="12.7109375" style="7" customWidth="1"/>
    <col min="6" max="6" width="15.140625" style="7" customWidth="1"/>
    <col min="7" max="7" width="14" style="7" customWidth="1"/>
    <col min="8" max="8" width="11.42578125" style="7"/>
    <col min="9" max="9" width="12.85546875" style="7" customWidth="1"/>
    <col min="10" max="10" width="15.5703125" style="7" customWidth="1"/>
    <col min="11" max="11" width="14.42578125" style="7" customWidth="1"/>
    <col min="12" max="12" width="19.7109375" style="7" customWidth="1"/>
    <col min="13" max="13" width="15.140625" style="7" customWidth="1"/>
    <col min="14" max="15" width="13.85546875" style="7" customWidth="1"/>
    <col min="16" max="16" width="6.42578125" style="7" customWidth="1"/>
    <col min="17" max="28" width="11.42578125" style="7"/>
    <col min="29" max="16384" width="11.42578125" style="41"/>
  </cols>
  <sheetData>
    <row r="1" spans="1:28" ht="10.5" customHeight="1" x14ac:dyDescent="0.2"/>
    <row r="2" spans="1:28" x14ac:dyDescent="0.2">
      <c r="B2" s="251" t="s">
        <v>344</v>
      </c>
      <c r="C2" s="251"/>
      <c r="D2" s="1"/>
      <c r="E2" s="1"/>
      <c r="F2" s="1"/>
      <c r="G2" s="1"/>
      <c r="H2" s="1"/>
      <c r="I2" s="1"/>
      <c r="J2" s="1"/>
      <c r="K2" s="1"/>
      <c r="L2" s="1"/>
      <c r="M2" s="1"/>
      <c r="N2" s="1"/>
      <c r="O2" s="1"/>
      <c r="P2" s="1"/>
    </row>
    <row r="3" spans="1:28" x14ac:dyDescent="0.2">
      <c r="B3" s="251"/>
      <c r="C3" s="251"/>
      <c r="D3" s="1"/>
      <c r="E3" s="1"/>
      <c r="F3" s="1"/>
      <c r="G3" s="1"/>
      <c r="H3" s="1"/>
      <c r="I3" s="1"/>
      <c r="J3" s="1"/>
      <c r="K3" s="1"/>
      <c r="L3" s="1"/>
      <c r="M3" s="1"/>
      <c r="N3" s="1"/>
      <c r="O3" s="1"/>
      <c r="P3" s="1"/>
    </row>
    <row r="4" spans="1:28" ht="15.75" customHeight="1" x14ac:dyDescent="0.2">
      <c r="B4" s="251"/>
      <c r="C4" s="251"/>
      <c r="D4" s="42"/>
      <c r="E4" s="42"/>
      <c r="F4" s="42"/>
      <c r="G4" s="42"/>
      <c r="H4" s="42"/>
      <c r="I4" s="42"/>
      <c r="J4" s="42"/>
      <c r="K4" s="42"/>
      <c r="L4" s="42"/>
      <c r="M4" s="42"/>
      <c r="N4" s="42"/>
      <c r="O4" s="42"/>
      <c r="P4" s="1"/>
    </row>
    <row r="5" spans="1:28" ht="15.75" customHeight="1" x14ac:dyDescent="0.2">
      <c r="B5" s="1"/>
      <c r="C5" s="252"/>
      <c r="D5" s="253"/>
      <c r="E5" s="237" t="s">
        <v>0</v>
      </c>
      <c r="F5" s="258"/>
      <c r="G5" s="258"/>
      <c r="H5" s="258"/>
      <c r="I5" s="258"/>
      <c r="J5" s="258"/>
      <c r="K5" s="258"/>
      <c r="L5" s="238"/>
      <c r="M5" s="194" t="s">
        <v>1</v>
      </c>
      <c r="N5" s="194"/>
      <c r="O5" s="194"/>
      <c r="P5" s="1"/>
    </row>
    <row r="6" spans="1:28" ht="15.75" customHeight="1" x14ac:dyDescent="0.2">
      <c r="B6" s="1"/>
      <c r="C6" s="254"/>
      <c r="D6" s="255"/>
      <c r="E6" s="237" t="s">
        <v>2</v>
      </c>
      <c r="F6" s="258"/>
      <c r="G6" s="258"/>
      <c r="H6" s="258"/>
      <c r="I6" s="258"/>
      <c r="J6" s="258"/>
      <c r="K6" s="258"/>
      <c r="L6" s="238"/>
      <c r="M6" s="259" t="s">
        <v>345</v>
      </c>
      <c r="N6" s="260"/>
      <c r="O6" s="242"/>
      <c r="P6" s="1"/>
    </row>
    <row r="7" spans="1:28" ht="15" customHeight="1" x14ac:dyDescent="0.2">
      <c r="B7" s="1"/>
      <c r="C7" s="254"/>
      <c r="D7" s="255"/>
      <c r="E7" s="261" t="s">
        <v>4</v>
      </c>
      <c r="F7" s="262"/>
      <c r="G7" s="262"/>
      <c r="H7" s="262"/>
      <c r="I7" s="262"/>
      <c r="J7" s="262"/>
      <c r="K7" s="262"/>
      <c r="L7" s="263"/>
      <c r="M7" s="259" t="s">
        <v>346</v>
      </c>
      <c r="N7" s="260"/>
      <c r="O7" s="242"/>
      <c r="P7" s="1"/>
    </row>
    <row r="8" spans="1:28" ht="15.75" customHeight="1" x14ac:dyDescent="0.2">
      <c r="B8" s="1"/>
      <c r="C8" s="256"/>
      <c r="D8" s="257"/>
      <c r="E8" s="264"/>
      <c r="F8" s="265"/>
      <c r="G8" s="265"/>
      <c r="H8" s="265"/>
      <c r="I8" s="265"/>
      <c r="J8" s="265"/>
      <c r="K8" s="265"/>
      <c r="L8" s="266"/>
      <c r="M8" s="259" t="s">
        <v>6</v>
      </c>
      <c r="N8" s="260"/>
      <c r="O8" s="242"/>
      <c r="P8" s="1"/>
    </row>
    <row r="9" spans="1:28" ht="15.75" customHeight="1" x14ac:dyDescent="0.2">
      <c r="B9" s="1"/>
      <c r="C9" s="31"/>
      <c r="D9" s="31"/>
      <c r="E9" s="5"/>
      <c r="F9" s="5"/>
      <c r="G9" s="5"/>
      <c r="H9" s="5"/>
      <c r="I9" s="5"/>
      <c r="J9" s="5"/>
      <c r="K9" s="5"/>
      <c r="L9" s="5"/>
      <c r="M9" s="164"/>
      <c r="N9" s="164"/>
      <c r="O9" s="164"/>
      <c r="P9" s="1"/>
    </row>
    <row r="10" spans="1:28" s="44" customFormat="1" ht="15.75" customHeight="1" x14ac:dyDescent="0.25">
      <c r="A10" s="43"/>
      <c r="B10" s="162"/>
      <c r="C10" s="303" t="s">
        <v>347</v>
      </c>
      <c r="D10" s="303"/>
      <c r="E10" s="303"/>
      <c r="F10" s="303"/>
      <c r="G10" s="303"/>
      <c r="H10" s="303"/>
      <c r="I10" s="303"/>
      <c r="J10" s="303"/>
      <c r="K10" s="303"/>
      <c r="L10" s="303"/>
      <c r="M10" s="303"/>
      <c r="N10" s="303"/>
      <c r="O10" s="303"/>
      <c r="P10" s="162"/>
      <c r="Q10" s="43"/>
      <c r="R10" s="43"/>
      <c r="S10" s="43"/>
      <c r="T10" s="43"/>
      <c r="U10" s="43"/>
      <c r="V10" s="43"/>
      <c r="W10" s="43"/>
      <c r="X10" s="43"/>
      <c r="Y10" s="43"/>
      <c r="Z10" s="43"/>
      <c r="AA10" s="43"/>
      <c r="AB10" s="43"/>
    </row>
    <row r="11" spans="1:28" s="44" customFormat="1" ht="15.75" customHeight="1" x14ac:dyDescent="0.25">
      <c r="A11" s="43"/>
      <c r="B11" s="162"/>
      <c r="C11" s="303"/>
      <c r="D11" s="303"/>
      <c r="E11" s="303"/>
      <c r="F11" s="303"/>
      <c r="G11" s="303"/>
      <c r="H11" s="303"/>
      <c r="I11" s="303"/>
      <c r="J11" s="303"/>
      <c r="K11" s="303"/>
      <c r="L11" s="303"/>
      <c r="M11" s="303"/>
      <c r="N11" s="303"/>
      <c r="O11" s="303"/>
      <c r="P11" s="162"/>
      <c r="Q11" s="43"/>
      <c r="R11" s="43"/>
      <c r="S11" s="43"/>
      <c r="T11" s="43"/>
      <c r="U11" s="43"/>
      <c r="V11" s="43"/>
      <c r="W11" s="43"/>
      <c r="X11" s="43"/>
      <c r="Y11" s="43"/>
      <c r="Z11" s="43"/>
      <c r="AA11" s="43"/>
      <c r="AB11" s="43"/>
    </row>
    <row r="12" spans="1:28" s="44" customFormat="1" ht="30" customHeight="1" x14ac:dyDescent="0.25">
      <c r="A12" s="43"/>
      <c r="B12" s="162"/>
      <c r="C12" s="295" t="s">
        <v>348</v>
      </c>
      <c r="D12" s="295"/>
      <c r="E12" s="296" t="s">
        <v>442</v>
      </c>
      <c r="F12" s="296"/>
      <c r="G12" s="296"/>
      <c r="H12" s="296"/>
      <c r="I12" s="295" t="s">
        <v>350</v>
      </c>
      <c r="J12" s="295"/>
      <c r="K12" s="340" t="s">
        <v>147</v>
      </c>
      <c r="L12" s="341"/>
      <c r="M12" s="341"/>
      <c r="N12" s="341"/>
      <c r="O12" s="342"/>
      <c r="P12" s="162"/>
      <c r="Q12" s="43"/>
      <c r="R12" s="43"/>
      <c r="S12" s="43"/>
      <c r="T12" s="43"/>
      <c r="U12" s="43"/>
      <c r="V12" s="43"/>
      <c r="W12" s="43"/>
      <c r="X12" s="43"/>
      <c r="Y12" s="43"/>
      <c r="Z12" s="43"/>
      <c r="AA12" s="43"/>
      <c r="AB12" s="43"/>
    </row>
    <row r="13" spans="1:28" s="44" customFormat="1" ht="15.75" x14ac:dyDescent="0.25">
      <c r="A13" s="43"/>
      <c r="B13" s="162"/>
      <c r="C13" s="234" t="s">
        <v>15</v>
      </c>
      <c r="D13" s="234"/>
      <c r="E13" s="304" t="s">
        <v>133</v>
      </c>
      <c r="F13" s="304"/>
      <c r="G13" s="304"/>
      <c r="H13" s="304"/>
      <c r="I13" s="304"/>
      <c r="J13" s="304"/>
      <c r="K13" s="304"/>
      <c r="L13" s="304"/>
      <c r="M13" s="304"/>
      <c r="N13" s="304"/>
      <c r="O13" s="304"/>
      <c r="P13" s="162"/>
      <c r="Q13" s="43"/>
      <c r="R13" s="43"/>
      <c r="S13" s="43"/>
      <c r="T13" s="43"/>
      <c r="U13" s="43"/>
      <c r="V13" s="43"/>
      <c r="W13" s="43"/>
      <c r="X13" s="43"/>
      <c r="Y13" s="43"/>
      <c r="Z13" s="43"/>
      <c r="AA13" s="43"/>
      <c r="AB13" s="43"/>
    </row>
    <row r="14" spans="1:28" s="44" customFormat="1" ht="15.75" customHeight="1" x14ac:dyDescent="0.25">
      <c r="A14" s="43"/>
      <c r="B14" s="162"/>
      <c r="C14" s="234" t="s">
        <v>352</v>
      </c>
      <c r="D14" s="234"/>
      <c r="E14" s="305" t="s">
        <v>517</v>
      </c>
      <c r="F14" s="304"/>
      <c r="G14" s="304"/>
      <c r="H14" s="304"/>
      <c r="I14" s="304"/>
      <c r="J14" s="304"/>
      <c r="K14" s="304"/>
      <c r="L14" s="304"/>
      <c r="M14" s="304"/>
      <c r="N14" s="304"/>
      <c r="O14" s="304"/>
      <c r="P14" s="162"/>
      <c r="Q14" s="43"/>
      <c r="R14" s="43"/>
      <c r="S14" s="43"/>
      <c r="T14" s="43"/>
      <c r="U14" s="43"/>
      <c r="V14" s="43"/>
      <c r="W14" s="43"/>
      <c r="X14" s="43"/>
      <c r="Y14" s="43"/>
      <c r="Z14" s="43"/>
      <c r="AA14" s="43"/>
      <c r="AB14" s="43"/>
    </row>
    <row r="15" spans="1:28" s="44" customFormat="1" ht="15.75" x14ac:dyDescent="0.25">
      <c r="A15" s="43"/>
      <c r="B15" s="162"/>
      <c r="C15" s="335"/>
      <c r="D15" s="335"/>
      <c r="E15" s="335"/>
      <c r="F15" s="335"/>
      <c r="G15" s="335"/>
      <c r="H15" s="335"/>
      <c r="I15" s="335"/>
      <c r="J15" s="335"/>
      <c r="K15" s="335"/>
      <c r="L15" s="335"/>
      <c r="M15" s="335"/>
      <c r="N15" s="335"/>
      <c r="O15" s="335"/>
      <c r="P15" s="162"/>
      <c r="Q15" s="43"/>
      <c r="R15" s="43"/>
      <c r="S15" s="43"/>
      <c r="T15" s="43"/>
      <c r="U15" s="43"/>
      <c r="V15" s="43"/>
      <c r="W15" s="43"/>
      <c r="X15" s="43"/>
      <c r="Y15" s="43"/>
      <c r="Z15" s="43"/>
      <c r="AA15" s="43"/>
      <c r="AB15" s="43"/>
    </row>
    <row r="16" spans="1:28" s="44" customFormat="1" ht="15.75" x14ac:dyDescent="0.25">
      <c r="A16" s="43"/>
      <c r="B16" s="162"/>
      <c r="C16" s="336" t="s">
        <v>354</v>
      </c>
      <c r="D16" s="336"/>
      <c r="E16" s="336"/>
      <c r="F16" s="336"/>
      <c r="G16" s="336"/>
      <c r="H16" s="336"/>
      <c r="I16" s="336"/>
      <c r="J16" s="336"/>
      <c r="K16" s="336"/>
      <c r="L16" s="336"/>
      <c r="M16" s="336"/>
      <c r="N16" s="336"/>
      <c r="O16" s="336"/>
      <c r="P16" s="162"/>
      <c r="Q16" s="43"/>
      <c r="R16" s="43"/>
      <c r="S16" s="43"/>
      <c r="T16" s="43"/>
      <c r="U16" s="43"/>
      <c r="V16" s="43"/>
      <c r="W16" s="43"/>
      <c r="X16" s="43"/>
      <c r="Y16" s="43"/>
      <c r="Z16" s="43"/>
      <c r="AA16" s="43"/>
      <c r="AB16" s="43"/>
    </row>
    <row r="17" spans="1:28" s="44" customFormat="1" ht="36" customHeight="1" x14ac:dyDescent="0.25">
      <c r="A17" s="43"/>
      <c r="B17" s="162"/>
      <c r="C17" s="234" t="s">
        <v>355</v>
      </c>
      <c r="D17" s="234"/>
      <c r="E17" s="337">
        <v>2</v>
      </c>
      <c r="F17" s="338"/>
      <c r="G17" s="339"/>
      <c r="H17" s="234" t="s">
        <v>380</v>
      </c>
      <c r="I17" s="234"/>
      <c r="J17" s="237" t="s">
        <v>81</v>
      </c>
      <c r="K17" s="238"/>
      <c r="L17" s="234" t="s">
        <v>357</v>
      </c>
      <c r="M17" s="234"/>
      <c r="N17" s="298">
        <v>10</v>
      </c>
      <c r="O17" s="298"/>
      <c r="P17" s="332"/>
      <c r="Q17" s="333"/>
      <c r="R17" s="334"/>
      <c r="S17" s="333"/>
      <c r="T17" s="333"/>
      <c r="U17" s="333"/>
      <c r="V17" s="333"/>
      <c r="W17" s="43"/>
      <c r="X17" s="43"/>
      <c r="Y17" s="43"/>
      <c r="Z17" s="43"/>
      <c r="AA17" s="43"/>
      <c r="AB17" s="43"/>
    </row>
    <row r="18" spans="1:28" s="44" customFormat="1" ht="15.75" customHeight="1" x14ac:dyDescent="0.25">
      <c r="A18" s="43"/>
      <c r="B18" s="162"/>
      <c r="C18" s="234" t="s">
        <v>358</v>
      </c>
      <c r="D18" s="234"/>
      <c r="E18" s="194" t="s">
        <v>148</v>
      </c>
      <c r="F18" s="233"/>
      <c r="G18" s="233"/>
      <c r="H18" s="233"/>
      <c r="I18" s="233"/>
      <c r="J18" s="233"/>
      <c r="K18" s="233"/>
      <c r="L18" s="233"/>
      <c r="M18" s="233"/>
      <c r="N18" s="233"/>
      <c r="O18" s="233"/>
      <c r="P18" s="332"/>
      <c r="Q18" s="333"/>
      <c r="R18" s="334"/>
      <c r="S18" s="333"/>
      <c r="T18" s="333"/>
      <c r="U18" s="333"/>
      <c r="V18" s="333"/>
      <c r="W18" s="43"/>
      <c r="X18" s="43"/>
      <c r="Y18" s="43"/>
      <c r="Z18" s="43"/>
      <c r="AA18" s="43"/>
      <c r="AB18" s="43"/>
    </row>
    <row r="19" spans="1:28" s="44" customFormat="1" ht="15.75" customHeight="1" x14ac:dyDescent="0.25">
      <c r="A19" s="43"/>
      <c r="B19" s="162"/>
      <c r="C19" s="234"/>
      <c r="D19" s="234"/>
      <c r="E19" s="233"/>
      <c r="F19" s="233"/>
      <c r="G19" s="233"/>
      <c r="H19" s="233"/>
      <c r="I19" s="233"/>
      <c r="J19" s="233"/>
      <c r="K19" s="233"/>
      <c r="L19" s="233"/>
      <c r="M19" s="233"/>
      <c r="N19" s="233"/>
      <c r="O19" s="233"/>
      <c r="P19" s="5"/>
      <c r="Q19" s="163"/>
      <c r="R19" s="322"/>
      <c r="S19" s="313"/>
      <c r="T19" s="313"/>
      <c r="U19" s="331"/>
      <c r="V19" s="313"/>
      <c r="W19" s="43"/>
      <c r="X19" s="43"/>
      <c r="Y19" s="43"/>
      <c r="Z19" s="43"/>
      <c r="AA19" s="43"/>
      <c r="AB19" s="43"/>
    </row>
    <row r="20" spans="1:28" s="44" customFormat="1" ht="15.75" customHeight="1" x14ac:dyDescent="0.25">
      <c r="A20" s="43"/>
      <c r="B20" s="162"/>
      <c r="C20" s="234" t="s">
        <v>363</v>
      </c>
      <c r="D20" s="234"/>
      <c r="E20" s="194" t="s">
        <v>528</v>
      </c>
      <c r="F20" s="194"/>
      <c r="G20" s="234" t="s">
        <v>365</v>
      </c>
      <c r="H20" s="234"/>
      <c r="I20" s="234"/>
      <c r="J20" s="233" t="s">
        <v>366</v>
      </c>
      <c r="K20" s="233"/>
      <c r="L20" s="234" t="s">
        <v>367</v>
      </c>
      <c r="M20" s="234"/>
      <c r="N20" s="233" t="s">
        <v>368</v>
      </c>
      <c r="O20" s="233"/>
      <c r="P20" s="5"/>
      <c r="Q20" s="163"/>
      <c r="R20" s="322"/>
      <c r="S20" s="313"/>
      <c r="T20" s="313"/>
      <c r="U20" s="331"/>
      <c r="V20" s="313"/>
      <c r="W20" s="43"/>
      <c r="X20" s="43"/>
      <c r="Y20" s="43"/>
      <c r="Z20" s="43"/>
      <c r="AA20" s="43"/>
      <c r="AB20" s="43"/>
    </row>
    <row r="21" spans="1:28" s="44" customFormat="1" ht="15.75" customHeight="1" x14ac:dyDescent="0.25">
      <c r="A21" s="43"/>
      <c r="B21" s="162"/>
      <c r="C21" s="234"/>
      <c r="D21" s="234"/>
      <c r="E21" s="194"/>
      <c r="F21" s="194"/>
      <c r="G21" s="234"/>
      <c r="H21" s="234"/>
      <c r="I21" s="234"/>
      <c r="J21" s="233"/>
      <c r="K21" s="233"/>
      <c r="L21" s="234"/>
      <c r="M21" s="234"/>
      <c r="N21" s="233"/>
      <c r="O21" s="233"/>
      <c r="P21" s="5"/>
      <c r="Q21" s="163"/>
      <c r="R21" s="322"/>
      <c r="S21" s="313"/>
      <c r="T21" s="313"/>
      <c r="U21" s="331"/>
      <c r="V21" s="313"/>
      <c r="W21" s="43"/>
      <c r="X21" s="43"/>
      <c r="Y21" s="43"/>
      <c r="Z21" s="43"/>
      <c r="AA21" s="43"/>
      <c r="AB21" s="43"/>
    </row>
    <row r="22" spans="1:28" ht="15.75" customHeight="1" x14ac:dyDescent="0.2">
      <c r="B22" s="1"/>
      <c r="C22" s="29"/>
      <c r="D22" s="29"/>
      <c r="E22" s="165"/>
      <c r="F22" s="165"/>
      <c r="G22" s="29"/>
      <c r="H22" s="29"/>
      <c r="I22" s="29"/>
      <c r="J22" s="164"/>
      <c r="K22" s="164"/>
      <c r="L22" s="29"/>
      <c r="M22" s="29"/>
      <c r="N22" s="164"/>
      <c r="O22" s="164"/>
      <c r="P22" s="45"/>
      <c r="Q22" s="46"/>
      <c r="R22" s="322"/>
      <c r="S22" s="313"/>
      <c r="T22" s="313"/>
      <c r="U22" s="331"/>
      <c r="V22" s="313"/>
    </row>
    <row r="23" spans="1:28" x14ac:dyDescent="0.2">
      <c r="B23" s="1"/>
      <c r="C23" s="323" t="s">
        <v>369</v>
      </c>
      <c r="D23" s="324"/>
      <c r="E23" s="324"/>
      <c r="F23" s="324"/>
      <c r="G23" s="324"/>
      <c r="H23" s="324"/>
      <c r="I23" s="324"/>
      <c r="J23" s="324"/>
      <c r="K23" s="324"/>
      <c r="L23" s="324"/>
      <c r="M23" s="324"/>
      <c r="N23" s="324"/>
      <c r="O23" s="325"/>
      <c r="P23" s="45"/>
      <c r="Q23" s="46"/>
      <c r="R23" s="322"/>
      <c r="S23" s="313"/>
      <c r="T23" s="313"/>
      <c r="U23" s="331"/>
      <c r="V23" s="313"/>
    </row>
    <row r="24" spans="1:28" ht="15" customHeight="1" x14ac:dyDescent="0.2">
      <c r="B24" s="1"/>
      <c r="C24" s="326"/>
      <c r="D24" s="327"/>
      <c r="E24" s="327"/>
      <c r="F24" s="327"/>
      <c r="G24" s="327"/>
      <c r="H24" s="327"/>
      <c r="I24" s="327"/>
      <c r="J24" s="316" t="s">
        <v>370</v>
      </c>
      <c r="K24" s="316"/>
      <c r="L24" s="316"/>
      <c r="M24" s="316"/>
      <c r="N24" s="316"/>
      <c r="O24" s="317"/>
      <c r="P24" s="45"/>
      <c r="Q24" s="46"/>
      <c r="R24" s="322"/>
      <c r="S24" s="330"/>
      <c r="T24" s="330"/>
      <c r="U24" s="322"/>
      <c r="V24" s="313"/>
    </row>
    <row r="25" spans="1:28" x14ac:dyDescent="0.2">
      <c r="B25" s="1"/>
      <c r="C25" s="326"/>
      <c r="D25" s="327"/>
      <c r="E25" s="327"/>
      <c r="F25" s="327"/>
      <c r="G25" s="327"/>
      <c r="H25" s="327"/>
      <c r="I25" s="327"/>
      <c r="J25" s="277" t="s">
        <v>529</v>
      </c>
      <c r="K25" s="314"/>
      <c r="L25" s="314"/>
      <c r="M25" s="314"/>
      <c r="N25" s="314"/>
      <c r="O25" s="315"/>
      <c r="P25" s="45"/>
      <c r="Q25" s="46"/>
      <c r="R25" s="322"/>
      <c r="S25" s="330"/>
      <c r="T25" s="330"/>
      <c r="U25" s="322"/>
      <c r="V25" s="313"/>
    </row>
    <row r="26" spans="1:28" x14ac:dyDescent="0.2">
      <c r="B26" s="1"/>
      <c r="C26" s="326"/>
      <c r="D26" s="327"/>
      <c r="E26" s="327"/>
      <c r="F26" s="327"/>
      <c r="G26" s="327"/>
      <c r="H26" s="327"/>
      <c r="I26" s="327"/>
      <c r="J26" s="314"/>
      <c r="K26" s="314"/>
      <c r="L26" s="314"/>
      <c r="M26" s="314"/>
      <c r="N26" s="314"/>
      <c r="O26" s="315"/>
      <c r="P26" s="45"/>
      <c r="Q26" s="46"/>
    </row>
    <row r="27" spans="1:28" x14ac:dyDescent="0.2">
      <c r="B27" s="1"/>
      <c r="C27" s="326"/>
      <c r="D27" s="327"/>
      <c r="E27" s="327"/>
      <c r="F27" s="327"/>
      <c r="G27" s="327"/>
      <c r="H27" s="327"/>
      <c r="I27" s="327"/>
      <c r="J27" s="314"/>
      <c r="K27" s="314"/>
      <c r="L27" s="314"/>
      <c r="M27" s="314"/>
      <c r="N27" s="314"/>
      <c r="O27" s="315"/>
      <c r="P27" s="45"/>
      <c r="Q27" s="46"/>
    </row>
    <row r="28" spans="1:28" x14ac:dyDescent="0.2">
      <c r="B28" s="1"/>
      <c r="C28" s="326"/>
      <c r="D28" s="327"/>
      <c r="E28" s="327"/>
      <c r="F28" s="327"/>
      <c r="G28" s="327"/>
      <c r="H28" s="327"/>
      <c r="I28" s="327"/>
      <c r="J28" s="314"/>
      <c r="K28" s="314"/>
      <c r="L28" s="314"/>
      <c r="M28" s="314"/>
      <c r="N28" s="314"/>
      <c r="O28" s="315"/>
      <c r="P28" s="45"/>
      <c r="Q28" s="46"/>
    </row>
    <row r="29" spans="1:28" x14ac:dyDescent="0.2">
      <c r="B29" s="1"/>
      <c r="C29" s="326"/>
      <c r="D29" s="327"/>
      <c r="E29" s="327"/>
      <c r="F29" s="327"/>
      <c r="G29" s="327"/>
      <c r="H29" s="327"/>
      <c r="I29" s="327"/>
      <c r="J29" s="314"/>
      <c r="K29" s="314"/>
      <c r="L29" s="314"/>
      <c r="M29" s="314"/>
      <c r="N29" s="314"/>
      <c r="O29" s="315"/>
      <c r="P29" s="45"/>
      <c r="Q29" s="46"/>
    </row>
    <row r="30" spans="1:28" ht="11.25" customHeight="1" x14ac:dyDescent="0.2">
      <c r="B30" s="1"/>
      <c r="C30" s="326"/>
      <c r="D30" s="327"/>
      <c r="E30" s="327"/>
      <c r="F30" s="327"/>
      <c r="G30" s="327"/>
      <c r="H30" s="327"/>
      <c r="I30" s="327"/>
      <c r="J30" s="314"/>
      <c r="K30" s="314"/>
      <c r="L30" s="314"/>
      <c r="M30" s="314"/>
      <c r="N30" s="314"/>
      <c r="O30" s="315"/>
      <c r="P30" s="45"/>
      <c r="Q30" s="46"/>
    </row>
    <row r="31" spans="1:28" hidden="1" x14ac:dyDescent="0.2">
      <c r="B31" s="1"/>
      <c r="C31" s="326"/>
      <c r="D31" s="327"/>
      <c r="E31" s="327"/>
      <c r="F31" s="327"/>
      <c r="G31" s="327"/>
      <c r="H31" s="327"/>
      <c r="I31" s="327"/>
      <c r="J31" s="314"/>
      <c r="K31" s="314"/>
      <c r="L31" s="314"/>
      <c r="M31" s="314"/>
      <c r="N31" s="314"/>
      <c r="O31" s="315"/>
      <c r="P31" s="45"/>
      <c r="Q31" s="46"/>
    </row>
    <row r="32" spans="1:28" hidden="1" x14ac:dyDescent="0.2">
      <c r="B32" s="1"/>
      <c r="C32" s="326"/>
      <c r="D32" s="327"/>
      <c r="E32" s="327"/>
      <c r="F32" s="327"/>
      <c r="G32" s="327"/>
      <c r="H32" s="327"/>
      <c r="I32" s="327"/>
      <c r="J32" s="314"/>
      <c r="K32" s="314"/>
      <c r="L32" s="314"/>
      <c r="M32" s="314"/>
      <c r="N32" s="314"/>
      <c r="O32" s="315"/>
      <c r="P32" s="45"/>
      <c r="Q32" s="46"/>
    </row>
    <row r="33" spans="2:17" hidden="1" x14ac:dyDescent="0.2">
      <c r="B33" s="1"/>
      <c r="C33" s="326"/>
      <c r="D33" s="327"/>
      <c r="E33" s="327"/>
      <c r="F33" s="327"/>
      <c r="G33" s="327"/>
      <c r="H33" s="327"/>
      <c r="I33" s="327"/>
      <c r="J33" s="314"/>
      <c r="K33" s="314"/>
      <c r="L33" s="314"/>
      <c r="M33" s="314"/>
      <c r="N33" s="314"/>
      <c r="O33" s="315"/>
      <c r="P33" s="45"/>
      <c r="Q33" s="46"/>
    </row>
    <row r="34" spans="2:17" ht="12.75" hidden="1" customHeight="1" x14ac:dyDescent="0.2">
      <c r="B34" s="1"/>
      <c r="C34" s="326"/>
      <c r="D34" s="327"/>
      <c r="E34" s="327"/>
      <c r="F34" s="327"/>
      <c r="G34" s="327"/>
      <c r="H34" s="327"/>
      <c r="I34" s="327"/>
      <c r="J34" s="314"/>
      <c r="K34" s="314"/>
      <c r="L34" s="314"/>
      <c r="M34" s="314"/>
      <c r="N34" s="314"/>
      <c r="O34" s="315"/>
      <c r="P34" s="1"/>
    </row>
    <row r="35" spans="2:17" ht="15" customHeight="1" x14ac:dyDescent="0.2">
      <c r="B35" s="1"/>
      <c r="C35" s="326"/>
      <c r="D35" s="327"/>
      <c r="E35" s="327"/>
      <c r="F35" s="327"/>
      <c r="G35" s="327"/>
      <c r="H35" s="327"/>
      <c r="I35" s="327"/>
      <c r="J35" s="316" t="s">
        <v>372</v>
      </c>
      <c r="K35" s="316"/>
      <c r="L35" s="316"/>
      <c r="M35" s="316"/>
      <c r="N35" s="316"/>
      <c r="O35" s="317"/>
      <c r="P35" s="1"/>
    </row>
    <row r="36" spans="2:17" x14ac:dyDescent="0.2">
      <c r="B36" s="1"/>
      <c r="C36" s="326"/>
      <c r="D36" s="327"/>
      <c r="E36" s="327"/>
      <c r="F36" s="327"/>
      <c r="G36" s="327"/>
      <c r="H36" s="327"/>
      <c r="I36" s="327"/>
      <c r="J36" s="348" t="s">
        <v>519</v>
      </c>
      <c r="K36" s="367"/>
      <c r="L36" s="367"/>
      <c r="M36" s="367"/>
      <c r="N36" s="367"/>
      <c r="O36" s="368"/>
      <c r="P36" s="1"/>
    </row>
    <row r="37" spans="2:17" x14ac:dyDescent="0.2">
      <c r="B37" s="1"/>
      <c r="C37" s="326"/>
      <c r="D37" s="327"/>
      <c r="E37" s="327"/>
      <c r="F37" s="327"/>
      <c r="G37" s="327"/>
      <c r="H37" s="327"/>
      <c r="I37" s="327"/>
      <c r="J37" s="367"/>
      <c r="K37" s="367"/>
      <c r="L37" s="367"/>
      <c r="M37" s="367"/>
      <c r="N37" s="367"/>
      <c r="O37" s="368"/>
      <c r="P37" s="1"/>
    </row>
    <row r="38" spans="2:17" x14ac:dyDescent="0.2">
      <c r="B38" s="1"/>
      <c r="C38" s="326"/>
      <c r="D38" s="327"/>
      <c r="E38" s="327"/>
      <c r="F38" s="327"/>
      <c r="G38" s="327"/>
      <c r="H38" s="327"/>
      <c r="I38" s="327"/>
      <c r="J38" s="318" t="s">
        <v>374</v>
      </c>
      <c r="K38" s="318"/>
      <c r="L38" s="318"/>
      <c r="M38" s="318"/>
      <c r="N38" s="318"/>
      <c r="O38" s="319"/>
      <c r="P38" s="1"/>
    </row>
    <row r="39" spans="2:17" ht="15" customHeight="1" x14ac:dyDescent="0.2">
      <c r="B39" s="1"/>
      <c r="C39" s="326"/>
      <c r="D39" s="327"/>
      <c r="E39" s="327"/>
      <c r="F39" s="327"/>
      <c r="G39" s="327"/>
      <c r="H39" s="327"/>
      <c r="I39" s="327"/>
      <c r="J39" s="350" t="s">
        <v>517</v>
      </c>
      <c r="K39" s="351"/>
      <c r="L39" s="351"/>
      <c r="M39" s="351"/>
      <c r="N39" s="351"/>
      <c r="O39" s="352"/>
      <c r="P39" s="1"/>
    </row>
    <row r="40" spans="2:17" x14ac:dyDescent="0.2">
      <c r="B40" s="1"/>
      <c r="C40" s="355"/>
      <c r="D40" s="356"/>
      <c r="E40" s="356"/>
      <c r="F40" s="356"/>
      <c r="G40" s="356"/>
      <c r="H40" s="356"/>
      <c r="I40" s="356"/>
      <c r="J40" s="353"/>
      <c r="K40" s="353"/>
      <c r="L40" s="353"/>
      <c r="M40" s="353"/>
      <c r="N40" s="353"/>
      <c r="O40" s="354"/>
      <c r="P40" s="1"/>
    </row>
    <row r="41" spans="2:17" x14ac:dyDescent="0.2">
      <c r="B41" s="47"/>
      <c r="C41" s="165"/>
      <c r="D41" s="165"/>
      <c r="E41" s="165"/>
      <c r="F41" s="165"/>
      <c r="G41" s="165"/>
      <c r="H41" s="165"/>
      <c r="I41" s="165"/>
      <c r="J41" s="166"/>
      <c r="K41" s="166"/>
      <c r="L41" s="166"/>
      <c r="M41" s="166"/>
      <c r="N41" s="166"/>
      <c r="O41" s="166"/>
      <c r="P41" s="47"/>
    </row>
    <row r="42" spans="2:17" ht="15" customHeight="1" x14ac:dyDescent="0.2">
      <c r="B42" s="1"/>
      <c r="C42" s="215" t="s">
        <v>375</v>
      </c>
      <c r="D42" s="215"/>
      <c r="E42" s="215"/>
      <c r="F42" s="215"/>
      <c r="G42" s="215"/>
      <c r="H42" s="215"/>
      <c r="I42" s="215"/>
      <c r="J42" s="215"/>
      <c r="K42" s="215"/>
      <c r="L42" s="215"/>
      <c r="M42" s="215"/>
      <c r="N42" s="215"/>
      <c r="O42" s="215"/>
      <c r="P42" s="1"/>
    </row>
    <row r="43" spans="2:17" ht="15.75" x14ac:dyDescent="0.25">
      <c r="B43" s="1"/>
      <c r="C43" s="48" t="s">
        <v>9</v>
      </c>
      <c r="D43" s="49" t="str">
        <f>IF(J20="MENSUAL","ENERO",IF(J20="TRIMESTRAL","MARZO",IF(J20="SEMESTRAL","JUNIO",IF(J20="ANUAL",2017,""))))</f>
        <v>JUNIO</v>
      </c>
      <c r="E43" s="49" t="str">
        <f>IF(J20="MENSUAL","FEBRERO",IF(J20="TRIMESTRAL","JUNIO",IF(J20="SEMESTRAL","DICIEMBRE","")))</f>
        <v>DICIEMBRE</v>
      </c>
      <c r="F43" s="49" t="str">
        <f>IF(J20="MENSUAL","MARZO",IF(J20="TRIMESTRAL","SEPTIEMBRE",""))</f>
        <v/>
      </c>
      <c r="G43" s="49" t="str">
        <f>IF(J20="MENSUAL","ABRIL",IF(J20="TRIMESTRAL","DICIEMBRE",""))</f>
        <v/>
      </c>
      <c r="H43" s="49" t="str">
        <f>IF(J20="MENSUAL","MAYO","")</f>
        <v/>
      </c>
      <c r="I43" s="49" t="str">
        <f>IF(J20="MENSUAL","JUNIO","")</f>
        <v/>
      </c>
      <c r="J43" s="49" t="str">
        <f>IF(J20="MENSUAL","JULIO","")</f>
        <v/>
      </c>
      <c r="K43" s="49" t="str">
        <f>IF(J20="MENSUAL","AGOSTO","")</f>
        <v/>
      </c>
      <c r="L43" s="49" t="str">
        <f>IF(J20="MENSUAL","SEPTIEMBRE","")</f>
        <v/>
      </c>
      <c r="M43" s="49" t="str">
        <f>IF(J20="MENSUAL","OCTUBRE","")</f>
        <v/>
      </c>
      <c r="N43" s="49" t="str">
        <f>IF(J20="MENSUAL","NOVIEMBRE","")</f>
        <v/>
      </c>
      <c r="O43" s="49" t="str">
        <f>IF(J20="MENSUAL","DICIEMBRE","")</f>
        <v/>
      </c>
      <c r="P43" s="1"/>
    </row>
    <row r="44" spans="2:17" ht="15.75" x14ac:dyDescent="0.25">
      <c r="B44" s="1"/>
      <c r="C44" s="82">
        <f>G18</f>
        <v>0</v>
      </c>
      <c r="D44" s="83">
        <v>15</v>
      </c>
      <c r="E44" s="83"/>
      <c r="F44" s="83"/>
      <c r="G44" s="83"/>
      <c r="H44" s="83"/>
      <c r="I44" s="83"/>
      <c r="J44" s="83"/>
      <c r="K44" s="83"/>
      <c r="L44" s="83"/>
      <c r="M44" s="83"/>
      <c r="N44" s="83"/>
      <c r="O44" s="83"/>
      <c r="P44" s="1"/>
    </row>
    <row r="45" spans="2:17" ht="15.75" x14ac:dyDescent="0.25">
      <c r="B45" s="1"/>
      <c r="C45" s="52">
        <f>G19</f>
        <v>0</v>
      </c>
      <c r="D45" s="53"/>
      <c r="E45" s="53"/>
      <c r="F45" s="53"/>
      <c r="G45" s="53"/>
      <c r="H45" s="53"/>
      <c r="I45" s="53"/>
      <c r="J45" s="53"/>
      <c r="K45" s="53"/>
      <c r="L45" s="53"/>
      <c r="M45" s="53"/>
      <c r="N45" s="53"/>
      <c r="O45" s="54"/>
      <c r="P45" s="1"/>
    </row>
    <row r="46" spans="2:17" x14ac:dyDescent="0.2">
      <c r="B46" s="1"/>
      <c r="C46" s="36" t="s">
        <v>376</v>
      </c>
      <c r="D46" s="55">
        <f>IFERROR(IF($E$17=1,D44/D45,IF($E$17=2,D44,"")),"")</f>
        <v>15</v>
      </c>
      <c r="E46" s="55">
        <f>IFERROR(IF($E$17=1,E44/E45,IF($E$17=2,E44,"")),"")</f>
        <v>0</v>
      </c>
      <c r="F46" s="55"/>
      <c r="G46" s="55"/>
      <c r="H46" s="55"/>
      <c r="I46" s="55"/>
      <c r="J46" s="55"/>
      <c r="K46" s="55"/>
      <c r="L46" s="55"/>
      <c r="M46" s="55"/>
      <c r="N46" s="55"/>
      <c r="O46" s="55"/>
      <c r="P46" s="1"/>
    </row>
    <row r="47" spans="2:17" x14ac:dyDescent="0.2">
      <c r="B47" s="1"/>
      <c r="C47" s="38" t="s">
        <v>377</v>
      </c>
      <c r="D47" s="56">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5</v>
      </c>
      <c r="E47" s="56">
        <f>IF(AND(N20="ANUAL",J20="MENSUAL"),N17/12+D47,IF(AND(N20="ANUAL",J20="TRIMESTRAL"),N17/4+D47,IF(AND(N20="ANUAL",J20="SEMESTRAL"),N17/2+D47,IF(AND(N20="SEMESTRAL",J20="MENSUAL"),N17/6+D47,IF(AND(N20="SEMESTRAL",J20="TRIMESTRAL"),N17/2+D47,IF(AND(N20="SEMESTRAL",J20="SEMESTRAL"),N17,IF(AND(N20="TRIMESTRAL",J20="MENSUAL"),N17/3+D47,IF(AND(N20="TRIMESTRAL",J20="TRIMESTRAL"),N17,IF(AND(N20="MENSUAL",J20="MENSUAL"),N17,"")))))))))</f>
        <v>10</v>
      </c>
      <c r="F47" s="56" t="str">
        <f>IF(AND(N20="ANUAL",J20="MENSUAL"),N17/12+E47,IF(AND(N20="ANUAL",J20="TRIMESTRAL"),N17/4+E47,IF(AND(N20="SEMESTRAL",J20="MENSUAL"),N17/6+E47,IF(AND(N20="SEMESTRAL",J20="TRIMESTRAL"),N17/2,IF(AND(N20="TRIMESTRAL",J20="MENSUAL"),N17/3+E47,IF(AND(N20="TRIMESTRAL",J20="TRIMESTRAL"),N17,IF(AND(N20="MENSUAL",J20="MENSUAL"),N17,"")))))))</f>
        <v/>
      </c>
      <c r="G47" s="56" t="str">
        <f>IF(AND(N20="ANUAL",J20="MENSUAL"),N17/12+F47,IF(AND(N20="ANUAL",J20="TRIMESTRAL"),N17/4+F47,IF(AND(N20="SEMESTRAL",J20="MENSUAL"),N17/6+F47,IF(AND(N20="SEMESTRAL",J20="TRIMESTRAL"),N17/2+F47,IF(AND(N20="TRIMESTRAL",J20="MENSUAL"),N17/3,IF(AND(N20="TRIMESTRAL",J20="TRIMESTRAL"),N17,IF(AND(N20="MENSUAL",J20="MENSUAL"),N17,"")))))))</f>
        <v/>
      </c>
      <c r="H47" s="56" t="str">
        <f>IF(AND($N$20="ANUAL",$J$20="MENSUAL"),$N$17/12+G47,IF(AND(N20="SEMESTRAL",J20="MENSUAL"),N17/6+G47,IF(AND(N20="TRIMESTRAL",J20="MENSUAL"),N17/3+G47,IF(AND(N20="MENSUAL",J20="MENSUAL"),N17,""))))</f>
        <v/>
      </c>
      <c r="I47" s="56" t="str">
        <f>IF(AND($N$20="ANUAL",$J$20="MENSUAL"),$N$17/12+H47,IF(AND(N20="SEMESTRAL",J20="MENSUAL"),N17/6+H47,IF(AND(N20="TRIMESTRAL",J20="MENSUAL"),N17/3+H47,IF(AND(N20="MENSUAL",J20="MENSUAL"),N17,""))))</f>
        <v/>
      </c>
      <c r="J47" s="56" t="str">
        <f>IF(AND($N$20="ANUAL",$J$20="MENSUAL"),$N$17/12+I47,IF(AND(N20="SEMESTRAL",J20="MENSUAL"),N17/6,IF(AND(N20="TRIMESTRAL",J20="MENSUAL"),N17/3,IF(AND(N20="MENSUAL",J20="MENSUAL"),N17,""))))</f>
        <v/>
      </c>
      <c r="K47" s="56" t="str">
        <f>IF(AND($N$20="ANUAL",$J$20="MENSUAL"),$N$17/12+J47,IF(AND(N20="SEMESTRAL",J20="MENSUAL"),N17/6+J47,IF(AND(N20="TRIMESTRAL",J20="MENSUAL"),N17/3+J47,IF(AND(N20="MENSUAL",J20="MENSUAL"),N17,""))))</f>
        <v/>
      </c>
      <c r="L47" s="56" t="str">
        <f>IF(AND($N$20="ANUAL",$J$20="MENSUAL"),$N$17/12+K47,IF(AND(N20="SEMESTRAL",J20="MENSUAL"),N17/6+K47,IF(AND(N20="TRIMESTRAL",J20="MENSUAL"),N17/3+K47,IF(AND(N20="MENSUAL",J20="MENSUAL"),N17,""))))</f>
        <v/>
      </c>
      <c r="M47" s="56" t="str">
        <f>IF(AND($N$20="ANUAL",$J$20="MENSUAL"),$N$17/12+L47,IF(AND(N20="SEMESTRAL",J20="MENSUAL"),N17/6+L47,IF(AND(N20="TRIMESTRAL",J20="MENSUAL"),N17/3,IF(AND(N20="MENSUAL",J20="MENSUAL"),N17,""))))</f>
        <v/>
      </c>
      <c r="N47" s="56" t="str">
        <f>IF(AND($N$20="ANUAL",$J$20="MENSUAL"),$N$17/12+M47,IF(AND(N20="SEMESTRAL",J20="MENSUAL"),N17/6+M47,IF(AND(N20="TRIMESTRAL",J20="MENSUAL"),N17/3+M47,IF(AND(N20="MENSUAL",J20="MENSUAL"),N17,""))))</f>
        <v/>
      </c>
      <c r="O47" s="56" t="str">
        <f>IF(AND($N$20="ANUAL",$J$20="MENSUAL"),$N$17/12+N47,IF(AND(N20="SEMESTRAL",J20="MENSUAL"),N17/6+N47,IF(AND(N20="TRIMESTRAL",J20="MENSUAL"),N17/3+N47,IF(AND(N20="MENSUAL",J20="MENSUAL"),N17,""))))</f>
        <v/>
      </c>
      <c r="P47" s="1"/>
    </row>
    <row r="48" spans="2:17" x14ac:dyDescent="0.2">
      <c r="B48" s="1"/>
      <c r="C48" s="1"/>
      <c r="D48" s="1"/>
      <c r="E48" s="1"/>
      <c r="F48" s="1"/>
      <c r="G48" s="1"/>
      <c r="H48" s="1"/>
      <c r="I48" s="1"/>
      <c r="J48" s="1"/>
      <c r="K48" s="1"/>
      <c r="L48" s="1"/>
      <c r="M48" s="1"/>
      <c r="N48" s="1"/>
      <c r="O48" s="1"/>
      <c r="P48" s="1"/>
    </row>
  </sheetData>
  <sheetProtection algorithmName="SHA-512" hashValue="4NHyHT4gDOiN/R7VRVTbv1l8jniTQJcnyAGWzas6niP0JtdpaZXcE7olPmO0NS6ccAEEeSpy1nBuoW8jNaCYGg==" saltValue="ERpt2fCopHlbzTU72p/qJQ==" spinCount="100000" sheet="1" objects="1" scenarios="1"/>
  <mergeCells count="55">
    <mergeCell ref="C42:O42"/>
    <mergeCell ref="V24:V25"/>
    <mergeCell ref="J25:O34"/>
    <mergeCell ref="J35:O35"/>
    <mergeCell ref="J36:O37"/>
    <mergeCell ref="J38:O38"/>
    <mergeCell ref="J39:O40"/>
    <mergeCell ref="U24:U25"/>
    <mergeCell ref="C23:O23"/>
    <mergeCell ref="C24:I40"/>
    <mergeCell ref="J24:O24"/>
    <mergeCell ref="R24:R25"/>
    <mergeCell ref="S24:T25"/>
    <mergeCell ref="C18:D19"/>
    <mergeCell ref="E18:O19"/>
    <mergeCell ref="R19:R23"/>
    <mergeCell ref="S19:T23"/>
    <mergeCell ref="U19:U23"/>
    <mergeCell ref="N20:O21"/>
    <mergeCell ref="P17:P18"/>
    <mergeCell ref="Q17:Q18"/>
    <mergeCell ref="R17:R18"/>
    <mergeCell ref="S17:V18"/>
    <mergeCell ref="V19:V23"/>
    <mergeCell ref="C20:D21"/>
    <mergeCell ref="E20:F21"/>
    <mergeCell ref="G20:I21"/>
    <mergeCell ref="J20:K21"/>
    <mergeCell ref="L20:M21"/>
    <mergeCell ref="C14:D14"/>
    <mergeCell ref="E14:O14"/>
    <mergeCell ref="C15:O15"/>
    <mergeCell ref="C16:O16"/>
    <mergeCell ref="C17:D17"/>
    <mergeCell ref="E17:G17"/>
    <mergeCell ref="H17:I17"/>
    <mergeCell ref="J17:K17"/>
    <mergeCell ref="L17:M17"/>
    <mergeCell ref="N17:O17"/>
    <mergeCell ref="C13:D13"/>
    <mergeCell ref="E13:O13"/>
    <mergeCell ref="B2:C4"/>
    <mergeCell ref="C5:D8"/>
    <mergeCell ref="E5:L5"/>
    <mergeCell ref="M5:O5"/>
    <mergeCell ref="E6:L6"/>
    <mergeCell ref="M6:O6"/>
    <mergeCell ref="E7:L8"/>
    <mergeCell ref="M7:O7"/>
    <mergeCell ref="M8:O8"/>
    <mergeCell ref="C10:O11"/>
    <mergeCell ref="C12:D12"/>
    <mergeCell ref="E12:H12"/>
    <mergeCell ref="I12:J12"/>
    <mergeCell ref="K12:O12"/>
  </mergeCells>
  <hyperlinks>
    <hyperlink ref="B2:C4" location="'MATRIZ DE INDICADORES'!A1" display="    REGRESAR"/>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51"/>
  <sheetViews>
    <sheetView zoomScale="80" zoomScaleNormal="80"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442</v>
      </c>
      <c r="F12" s="246"/>
      <c r="G12" s="246"/>
      <c r="H12" s="246"/>
      <c r="I12" s="245" t="s">
        <v>350</v>
      </c>
      <c r="J12" s="245"/>
      <c r="K12" s="247" t="s">
        <v>118</v>
      </c>
      <c r="L12" s="247"/>
      <c r="M12" s="247"/>
      <c r="N12" s="247"/>
      <c r="O12" s="247"/>
      <c r="P12" s="27"/>
    </row>
    <row r="13" spans="2:16" s="26" customFormat="1" x14ac:dyDescent="0.25">
      <c r="B13" s="27"/>
      <c r="C13" s="234" t="s">
        <v>15</v>
      </c>
      <c r="D13" s="234"/>
      <c r="E13" s="248" t="s">
        <v>115</v>
      </c>
      <c r="F13" s="249"/>
      <c r="G13" s="249"/>
      <c r="H13" s="249"/>
      <c r="I13" s="249"/>
      <c r="J13" s="249"/>
      <c r="K13" s="249"/>
      <c r="L13" s="249"/>
      <c r="M13" s="249"/>
      <c r="N13" s="249"/>
      <c r="O13" s="249"/>
      <c r="P13" s="27"/>
    </row>
    <row r="14" spans="2:16" s="26" customFormat="1" x14ac:dyDescent="0.25">
      <c r="B14" s="27"/>
      <c r="C14" s="234" t="s">
        <v>352</v>
      </c>
      <c r="D14" s="234"/>
      <c r="E14" s="305" t="s">
        <v>530</v>
      </c>
      <c r="F14" s="304"/>
      <c r="G14" s="304"/>
      <c r="H14" s="304"/>
      <c r="I14" s="304"/>
      <c r="J14" s="304"/>
      <c r="K14" s="304"/>
      <c r="L14" s="304"/>
      <c r="M14" s="304"/>
      <c r="N14" s="304"/>
      <c r="O14" s="304"/>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65</v>
      </c>
      <c r="K17" s="238"/>
      <c r="L17" s="234" t="s">
        <v>357</v>
      </c>
      <c r="M17" s="234"/>
      <c r="N17" s="268">
        <v>0.7</v>
      </c>
      <c r="O17" s="268"/>
      <c r="P17" s="221"/>
    </row>
    <row r="18" spans="2:16" s="26" customFormat="1" ht="15.75" customHeight="1" x14ac:dyDescent="0.25">
      <c r="B18" s="27"/>
      <c r="C18" s="234" t="s">
        <v>358</v>
      </c>
      <c r="D18" s="234"/>
      <c r="E18" s="234" t="s">
        <v>359</v>
      </c>
      <c r="F18" s="234"/>
      <c r="G18" s="242" t="s">
        <v>531</v>
      </c>
      <c r="H18" s="233"/>
      <c r="I18" s="233"/>
      <c r="J18" s="233"/>
      <c r="K18" s="233"/>
      <c r="L18" s="233"/>
      <c r="M18" s="233"/>
      <c r="N18" s="233"/>
      <c r="O18" s="233"/>
      <c r="P18" s="221"/>
    </row>
    <row r="19" spans="2:16" s="26" customFormat="1" ht="15.75" customHeight="1" x14ac:dyDescent="0.25">
      <c r="B19" s="27"/>
      <c r="C19" s="234"/>
      <c r="D19" s="234"/>
      <c r="E19" s="234" t="s">
        <v>361</v>
      </c>
      <c r="F19" s="234"/>
      <c r="G19" s="242" t="s">
        <v>532</v>
      </c>
      <c r="H19" s="233"/>
      <c r="I19" s="233"/>
      <c r="J19" s="233"/>
      <c r="K19" s="233"/>
      <c r="L19" s="233"/>
      <c r="M19" s="233"/>
      <c r="N19" s="233"/>
      <c r="O19" s="233"/>
      <c r="P19" s="28"/>
    </row>
    <row r="20" spans="2:16" s="26" customFormat="1" ht="26.25" customHeight="1" x14ac:dyDescent="0.25">
      <c r="B20" s="27"/>
      <c r="C20" s="234" t="s">
        <v>363</v>
      </c>
      <c r="D20" s="234"/>
      <c r="E20" s="369" t="s">
        <v>533</v>
      </c>
      <c r="F20" s="369"/>
      <c r="G20" s="234" t="s">
        <v>365</v>
      </c>
      <c r="H20" s="234"/>
      <c r="I20" s="234"/>
      <c r="J20" s="233" t="s">
        <v>366</v>
      </c>
      <c r="K20" s="233"/>
      <c r="L20" s="234" t="s">
        <v>367</v>
      </c>
      <c r="M20" s="234"/>
      <c r="N20" s="233" t="s">
        <v>366</v>
      </c>
      <c r="O20" s="233"/>
      <c r="P20" s="28"/>
    </row>
    <row r="21" spans="2:16" s="26" customFormat="1" ht="26.25" customHeight="1" x14ac:dyDescent="0.25">
      <c r="B21" s="27"/>
      <c r="C21" s="234"/>
      <c r="D21" s="234"/>
      <c r="E21" s="369"/>
      <c r="F21" s="369"/>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3.5"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534</v>
      </c>
      <c r="K25" s="223"/>
      <c r="L25" s="223"/>
      <c r="M25" s="223"/>
      <c r="N25" s="223"/>
      <c r="O25" s="223"/>
      <c r="P25" s="221"/>
    </row>
    <row r="26" spans="2:16" s="26" customFormat="1" x14ac:dyDescent="0.25">
      <c r="B26" s="27"/>
      <c r="C26" s="217"/>
      <c r="D26" s="217"/>
      <c r="E26" s="217"/>
      <c r="F26" s="217"/>
      <c r="G26" s="217"/>
      <c r="H26" s="217"/>
      <c r="I26" s="218"/>
      <c r="J26" s="224"/>
      <c r="K26" s="225"/>
      <c r="L26" s="225"/>
      <c r="M26" s="225"/>
      <c r="N26" s="225"/>
      <c r="O26" s="225"/>
      <c r="P26" s="27"/>
    </row>
    <row r="27" spans="2:16" s="26" customFormat="1" x14ac:dyDescent="0.25">
      <c r="B27" s="27"/>
      <c r="C27" s="217"/>
      <c r="D27" s="217"/>
      <c r="E27" s="217"/>
      <c r="F27" s="217"/>
      <c r="G27" s="217"/>
      <c r="H27" s="217"/>
      <c r="I27" s="218"/>
      <c r="J27" s="224"/>
      <c r="K27" s="225"/>
      <c r="L27" s="225"/>
      <c r="M27" s="225"/>
      <c r="N27" s="225"/>
      <c r="O27" s="225"/>
      <c r="P27" s="27"/>
    </row>
    <row r="28" spans="2:16" s="26" customFormat="1" x14ac:dyDescent="0.25">
      <c r="B28" s="27"/>
      <c r="C28" s="217"/>
      <c r="D28" s="217"/>
      <c r="E28" s="217"/>
      <c r="F28" s="217"/>
      <c r="G28" s="217"/>
      <c r="H28" s="217"/>
      <c r="I28" s="218"/>
      <c r="J28" s="224"/>
      <c r="K28" s="225"/>
      <c r="L28" s="225"/>
      <c r="M28" s="225"/>
      <c r="N28" s="225"/>
      <c r="O28" s="225"/>
      <c r="P28" s="27"/>
    </row>
    <row r="29" spans="2:16" s="26" customFormat="1" x14ac:dyDescent="0.25">
      <c r="B29" s="27"/>
      <c r="C29" s="217"/>
      <c r="D29" s="217"/>
      <c r="E29" s="217"/>
      <c r="F29" s="217"/>
      <c r="G29" s="217"/>
      <c r="H29" s="217"/>
      <c r="I29" s="218"/>
      <c r="J29" s="224"/>
      <c r="K29" s="225"/>
      <c r="L29" s="225"/>
      <c r="M29" s="225"/>
      <c r="N29" s="225"/>
      <c r="O29" s="225"/>
      <c r="P29" s="27"/>
    </row>
    <row r="30" spans="2:16" s="26" customFormat="1" x14ac:dyDescent="0.25">
      <c r="B30" s="27"/>
      <c r="C30" s="217"/>
      <c r="D30" s="217"/>
      <c r="E30" s="217"/>
      <c r="F30" s="217"/>
      <c r="G30" s="217"/>
      <c r="H30" s="217"/>
      <c r="I30" s="218"/>
      <c r="J30" s="224"/>
      <c r="K30" s="225"/>
      <c r="L30" s="225"/>
      <c r="M30" s="225"/>
      <c r="N30" s="225"/>
      <c r="O30" s="225"/>
      <c r="P30" s="27"/>
    </row>
    <row r="31" spans="2:16" s="26" customFormat="1" x14ac:dyDescent="0.25">
      <c r="B31" s="27"/>
      <c r="C31" s="217"/>
      <c r="D31" s="217"/>
      <c r="E31" s="217"/>
      <c r="F31" s="217"/>
      <c r="G31" s="217"/>
      <c r="H31" s="217"/>
      <c r="I31" s="218"/>
      <c r="J31" s="224"/>
      <c r="K31" s="225"/>
      <c r="L31" s="225"/>
      <c r="M31" s="225"/>
      <c r="N31" s="225"/>
      <c r="O31" s="225"/>
      <c r="P31" s="27"/>
    </row>
    <row r="32" spans="2:16" s="26" customFormat="1" ht="15.75" customHeight="1" x14ac:dyDescent="0.25">
      <c r="B32" s="27"/>
      <c r="C32" s="217"/>
      <c r="D32" s="217"/>
      <c r="E32" s="217"/>
      <c r="F32" s="217"/>
      <c r="G32" s="217"/>
      <c r="H32" s="217"/>
      <c r="I32" s="218"/>
      <c r="J32" s="228" t="s">
        <v>372</v>
      </c>
      <c r="K32" s="229"/>
      <c r="L32" s="229"/>
      <c r="M32" s="229"/>
      <c r="N32" s="229"/>
      <c r="O32" s="229"/>
      <c r="P32" s="27"/>
    </row>
    <row r="33" spans="2:16" s="26" customFormat="1" ht="16.5" customHeight="1" x14ac:dyDescent="0.25">
      <c r="B33" s="27"/>
      <c r="C33" s="217"/>
      <c r="D33" s="217"/>
      <c r="E33" s="217"/>
      <c r="F33" s="217"/>
      <c r="G33" s="217"/>
      <c r="H33" s="217"/>
      <c r="I33" s="218"/>
      <c r="J33" s="270" t="s">
        <v>535</v>
      </c>
      <c r="K33" s="271"/>
      <c r="L33" s="271"/>
      <c r="M33" s="271"/>
      <c r="N33" s="271"/>
      <c r="O33" s="271"/>
      <c r="P33" s="27"/>
    </row>
    <row r="34" spans="2:16" s="26" customFormat="1" ht="16.5" customHeight="1" x14ac:dyDescent="0.25">
      <c r="B34" s="27"/>
      <c r="C34" s="217"/>
      <c r="D34" s="217"/>
      <c r="E34" s="217"/>
      <c r="F34" s="217"/>
      <c r="G34" s="217"/>
      <c r="H34" s="217"/>
      <c r="I34" s="218"/>
      <c r="J34" s="270"/>
      <c r="K34" s="271"/>
      <c r="L34" s="271"/>
      <c r="M34" s="271"/>
      <c r="N34" s="271"/>
      <c r="O34" s="271"/>
      <c r="P34" s="27"/>
    </row>
    <row r="35" spans="2:16" s="26" customFormat="1" ht="16.5" customHeight="1" x14ac:dyDescent="0.25">
      <c r="B35" s="27"/>
      <c r="C35" s="217"/>
      <c r="D35" s="217"/>
      <c r="E35" s="217"/>
      <c r="F35" s="217"/>
      <c r="G35" s="217"/>
      <c r="H35" s="217"/>
      <c r="I35" s="218"/>
      <c r="J35" s="270"/>
      <c r="K35" s="271"/>
      <c r="L35" s="271"/>
      <c r="M35" s="271"/>
      <c r="N35" s="271"/>
      <c r="O35" s="271"/>
      <c r="P35" s="27"/>
    </row>
    <row r="36" spans="2:16" s="26" customFormat="1" ht="15.75" customHeight="1" x14ac:dyDescent="0.25">
      <c r="B36" s="27"/>
      <c r="C36" s="217"/>
      <c r="D36" s="217"/>
      <c r="E36" s="217"/>
      <c r="F36" s="217"/>
      <c r="G36" s="217"/>
      <c r="H36" s="217"/>
      <c r="I36" s="218"/>
      <c r="J36" s="272"/>
      <c r="K36" s="273"/>
      <c r="L36" s="273"/>
      <c r="M36" s="273"/>
      <c r="N36" s="273"/>
      <c r="O36" s="273"/>
      <c r="P36" s="27"/>
    </row>
    <row r="37" spans="2:16" s="26" customFormat="1" ht="15.75" customHeight="1" x14ac:dyDescent="0.25">
      <c r="B37" s="27"/>
      <c r="C37" s="217"/>
      <c r="D37" s="217"/>
      <c r="E37" s="217"/>
      <c r="F37" s="217"/>
      <c r="G37" s="217"/>
      <c r="H37" s="217"/>
      <c r="I37" s="218"/>
      <c r="J37" s="272"/>
      <c r="K37" s="273"/>
      <c r="L37" s="273"/>
      <c r="M37" s="273"/>
      <c r="N37" s="273"/>
      <c r="O37" s="273"/>
      <c r="P37" s="27"/>
    </row>
    <row r="38" spans="2:16" s="26" customFormat="1" ht="15.75" customHeight="1" x14ac:dyDescent="0.25">
      <c r="B38" s="27"/>
      <c r="C38" s="217"/>
      <c r="D38" s="217"/>
      <c r="E38" s="217"/>
      <c r="F38" s="217"/>
      <c r="G38" s="217"/>
      <c r="H38" s="217"/>
      <c r="I38" s="218"/>
      <c r="J38" s="228" t="s">
        <v>374</v>
      </c>
      <c r="K38" s="229"/>
      <c r="L38" s="229"/>
      <c r="M38" s="229"/>
      <c r="N38" s="229"/>
      <c r="O38" s="229"/>
      <c r="P38" s="27"/>
    </row>
    <row r="39" spans="2:16" s="26" customFormat="1" ht="16.5" customHeight="1" x14ac:dyDescent="0.25">
      <c r="B39" s="27"/>
      <c r="C39" s="217"/>
      <c r="D39" s="217"/>
      <c r="E39" s="217"/>
      <c r="F39" s="217"/>
      <c r="G39" s="217"/>
      <c r="H39" s="217"/>
      <c r="I39" s="218"/>
      <c r="J39" s="232" t="s">
        <v>536</v>
      </c>
      <c r="K39" s="223"/>
      <c r="L39" s="223"/>
      <c r="M39" s="223"/>
      <c r="N39" s="223"/>
      <c r="O39" s="223"/>
      <c r="P39" s="27"/>
    </row>
    <row r="40" spans="2:16" s="26" customFormat="1" ht="16.5" customHeight="1" x14ac:dyDescent="0.25">
      <c r="B40" s="28"/>
      <c r="C40" s="31"/>
      <c r="D40" s="31"/>
      <c r="E40" s="31"/>
      <c r="F40" s="31"/>
      <c r="G40" s="31"/>
      <c r="H40" s="31"/>
      <c r="I40" s="31"/>
      <c r="J40" s="31"/>
      <c r="K40" s="31"/>
      <c r="L40" s="31"/>
      <c r="M40" s="31"/>
      <c r="N40" s="31"/>
      <c r="O40" s="31"/>
      <c r="P40" s="28"/>
    </row>
    <row r="41" spans="2:16" s="33" customFormat="1" ht="15" customHeight="1" x14ac:dyDescent="0.25">
      <c r="B41" s="32"/>
      <c r="C41" s="212" t="s">
        <v>375</v>
      </c>
      <c r="D41" s="213"/>
      <c r="E41" s="213"/>
      <c r="F41" s="213"/>
      <c r="G41" s="213"/>
      <c r="H41" s="213"/>
      <c r="I41" s="213"/>
      <c r="J41" s="213"/>
      <c r="K41" s="213"/>
      <c r="L41" s="213"/>
      <c r="M41" s="213"/>
      <c r="N41" s="213"/>
      <c r="O41" s="214"/>
      <c r="P41" s="32"/>
    </row>
    <row r="42" spans="2:16" s="33" customFormat="1" x14ac:dyDescent="0.25">
      <c r="B42" s="32"/>
      <c r="C42" s="158" t="s">
        <v>9</v>
      </c>
      <c r="D42" s="160" t="str">
        <f>IF(J20="MENSUAL","ENERO",IF(J20="TRIMESTRAL","MARZO",IF(J20="SEMESTRAL","JUNIO",IF(J20="ANUAL",2017,""))))</f>
        <v>JUNIO</v>
      </c>
      <c r="E42" s="160" t="str">
        <f>IF(J20="MENSUAL","FEBRERO",IF(J20="TRIMESTRAL","JUNIO",IF(J20="SEMESTRAL","DICIEMBRE","")))</f>
        <v>DICIEMBRE</v>
      </c>
      <c r="F42" s="160" t="str">
        <f>IF(J20="MENSUAL","MARZO",IF(J20="TRIMESTRAL","SEPTIEMBRE",""))</f>
        <v/>
      </c>
      <c r="G42" s="160" t="str">
        <f>IF(J20="MENSUAL","ABRIL",IF(J20="TRIMESTRAL","DICIEMBRE",""))</f>
        <v/>
      </c>
      <c r="H42" s="160" t="str">
        <f>IF(J20="MENSUAL","MAYO","")</f>
        <v/>
      </c>
      <c r="I42" s="160" t="str">
        <f>IF(J20="MENSUAL","JUNIO","")</f>
        <v/>
      </c>
      <c r="J42" s="160" t="str">
        <f>IF(J20="MENSUAL","JULIO","")</f>
        <v/>
      </c>
      <c r="K42" s="160" t="str">
        <f>IF(J20="MENSUAL","AGOSTO","")</f>
        <v/>
      </c>
      <c r="L42" s="160" t="str">
        <f>IF(J20="MENSUAL","SEPTIEMBRE","")</f>
        <v/>
      </c>
      <c r="M42" s="160" t="str">
        <f>IF(J20="MENSUAL","OCTUBRE","")</f>
        <v/>
      </c>
      <c r="N42" s="160" t="str">
        <f>IF(J20="MENSUAL","NOVIEMBRE","")</f>
        <v/>
      </c>
      <c r="O42" s="160" t="str">
        <f>IF(J20="MENSUAL","DICIEMBRE","")</f>
        <v/>
      </c>
      <c r="P42" s="32"/>
    </row>
    <row r="43" spans="2:16" s="33" customFormat="1" ht="30" x14ac:dyDescent="0.25">
      <c r="B43" s="32"/>
      <c r="C43" s="157" t="str">
        <f>G18</f>
        <v>(# Evaluaciones Calificadas ≥ 4) * 100</v>
      </c>
      <c r="D43" s="34">
        <v>174</v>
      </c>
      <c r="E43" s="34"/>
      <c r="F43" s="34"/>
      <c r="G43" s="34"/>
      <c r="H43" s="34"/>
      <c r="I43" s="34"/>
      <c r="J43" s="34"/>
      <c r="K43" s="34"/>
      <c r="L43" s="34"/>
      <c r="M43" s="34"/>
      <c r="N43" s="34"/>
      <c r="O43" s="34"/>
      <c r="P43" s="32"/>
    </row>
    <row r="44" spans="2:16" s="33" customFormat="1" ht="22.5" customHeight="1" x14ac:dyDescent="0.25">
      <c r="B44" s="32"/>
      <c r="C44" s="157" t="str">
        <f>G19</f>
        <v xml:space="preserve">Total Evaluaciones </v>
      </c>
      <c r="D44" s="34">
        <v>243</v>
      </c>
      <c r="E44" s="34"/>
      <c r="F44" s="34"/>
      <c r="G44" s="34"/>
      <c r="H44" s="34"/>
      <c r="I44" s="34"/>
      <c r="J44" s="34"/>
      <c r="K44" s="34"/>
      <c r="L44" s="34"/>
      <c r="M44" s="34"/>
      <c r="N44" s="34"/>
      <c r="O44" s="34"/>
      <c r="P44" s="35"/>
    </row>
    <row r="45" spans="2:16" s="33" customFormat="1" x14ac:dyDescent="0.25">
      <c r="B45" s="32"/>
      <c r="C45" s="36" t="s">
        <v>376</v>
      </c>
      <c r="D45" s="37">
        <f t="shared" ref="D45:O45" si="0">IFERROR(IF($E$17=1,D43/D44,IF($E$17=2,D43,"")),"")</f>
        <v>0.71604938271604934</v>
      </c>
      <c r="E45" s="37" t="str">
        <f t="shared" si="0"/>
        <v/>
      </c>
      <c r="F45" s="37" t="str">
        <f t="shared" si="0"/>
        <v/>
      </c>
      <c r="G45" s="37" t="str">
        <f t="shared" si="0"/>
        <v/>
      </c>
      <c r="H45" s="37" t="str">
        <f t="shared" si="0"/>
        <v/>
      </c>
      <c r="I45" s="37" t="str">
        <f t="shared" si="0"/>
        <v/>
      </c>
      <c r="J45" s="37" t="str">
        <f t="shared" si="0"/>
        <v/>
      </c>
      <c r="K45" s="37" t="str">
        <f t="shared" si="0"/>
        <v/>
      </c>
      <c r="L45" s="37" t="str">
        <f t="shared" si="0"/>
        <v/>
      </c>
      <c r="M45" s="37" t="str">
        <f t="shared" si="0"/>
        <v/>
      </c>
      <c r="N45" s="37" t="str">
        <f t="shared" si="0"/>
        <v/>
      </c>
      <c r="O45" s="37" t="str">
        <f t="shared" si="0"/>
        <v/>
      </c>
      <c r="P45" s="32"/>
    </row>
    <row r="46" spans="2:16" s="33" customFormat="1" x14ac:dyDescent="0.25">
      <c r="B46" s="32"/>
      <c r="C46" s="38" t="s">
        <v>377</v>
      </c>
      <c r="D46"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0.7</v>
      </c>
      <c r="E46" s="37">
        <f>IF(AND(N20="ANUAL",J20="MENSUAL"),N17/12+D46,IF(AND(N20="ANUAL",J20="TRIMESTRAL"),N17/4+D46,IF(AND(N20="ANUAL",J20="SEMESTRAL"),N17/2+D46,IF(AND(N20="SEMESTRAL",J20="MENSUAL"),N17/6+D46,IF(AND(N20="SEMESTRAL",J20="TRIMESTRAL"),N17/2+D46,IF(AND(N20="SEMESTRAL",J20="SEMESTRAL"),N17,IF(AND(N20="TRIMESTRAL",J20="MENSUAL"),N17/3+D46,IF(AND(N20="TRIMESTRAL",J20="TRIMESTRAL"),N17,IF(AND(N20="MENSUAL",J20="MENSUAL"),N17,"")))))))))</f>
        <v>0.7</v>
      </c>
      <c r="F46" s="37" t="str">
        <f>IF(AND(N20="ANUAL",J20="MENSUAL"),N17/12+E46,IF(AND(N20="ANUAL",J20="TRIMESTRAL"),N17/4+E46,IF(AND(N20="SEMESTRAL",J20="MENSUAL"),N17/6+E46,IF(AND(N20="SEMESTRAL",J20="TRIMESTRAL"),N17/2,IF(AND(N20="TRIMESTRAL",J20="MENSUAL"),N17/3+E46,IF(AND(N20="TRIMESTRAL",J20="TRIMESTRAL"),N17,IF(AND(N20="MENSUAL",J20="MENSUAL"),N17,"")))))))</f>
        <v/>
      </c>
      <c r="G46" s="37" t="str">
        <f>IF(AND(N20="ANUAL",J20="MENSUAL"),N17/12+F46,IF(AND(N20="ANUAL",J20="TRIMESTRAL"),N17/4+F46,IF(AND(N20="SEMESTRAL",J20="MENSUAL"),N17/6+F46,IF(AND(N20="SEMESTRAL",J20="TRIMESTRAL"),N17/2+F46,IF(AND(N20="TRIMESTRAL",J20="MENSUAL"),N17/3,IF(AND(N20="TRIMESTRAL",J20="TRIMESTRAL"),N17,IF(AND(N20="MENSUAL",J20="MENSUAL"),N17,"")))))))</f>
        <v/>
      </c>
      <c r="H46" s="37" t="str">
        <f>IF(AND($N$20="ANUAL",$J$20="MENSUAL"),$N$17/12+G46,IF(AND(N20="SEMESTRAL",J20="MENSUAL"),N17/6+G46,IF(AND(N20="TRIMESTRAL",J20="MENSUAL"),N17/3+G46,IF(AND(N20="MENSUAL",J20="MENSUAL"),N17,""))))</f>
        <v/>
      </c>
      <c r="I46" s="37" t="str">
        <f>IF(AND($N$20="ANUAL",$J$20="MENSUAL"),$N$17/12+H46,IF(AND(N20="SEMESTRAL",J20="MENSUAL"),N17/6+H46,IF(AND(N20="TRIMESTRAL",J20="MENSUAL"),N17/3+H46,IF(AND(N20="MENSUAL",J20="MENSUAL"),N17,""))))</f>
        <v/>
      </c>
      <c r="J46" s="37" t="str">
        <f>IF(AND($N$20="ANUAL",$J$20="MENSUAL"),$N$17/12+I46,IF(AND(N20="SEMESTRAL",J20="MENSUAL"),N17/6,IF(AND(N20="TRIMESTRAL",J20="MENSUAL"),N17/3,IF(AND(N20="MENSUAL",J20="MENSUAL"),N17,""))))</f>
        <v/>
      </c>
      <c r="K46" s="37" t="str">
        <f>IF(AND($N$20="ANUAL",$J$20="MENSUAL"),$N$17/12+J46,IF(AND(N20="SEMESTRAL",J20="MENSUAL"),N17/6+J46,IF(AND(N20="TRIMESTRAL",J20="MENSUAL"),N17/3+J46,IF(AND(N20="MENSUAL",J20="MENSUAL"),N17,""))))</f>
        <v/>
      </c>
      <c r="L46" s="37" t="str">
        <f>IF(AND($N$20="ANUAL",$J$20="MENSUAL"),$N$17/12+K46,IF(AND(N20="SEMESTRAL",J20="MENSUAL"),N17/6+K46,IF(AND(N20="TRIMESTRAL",J20="MENSUAL"),N17/3+K46,IF(AND(N20="MENSUAL",J20="MENSUAL"),N17,""))))</f>
        <v/>
      </c>
      <c r="M46" s="37" t="str">
        <f>IF(AND($N$20="ANUAL",$J$20="MENSUAL"),$N$17/12+L46,IF(AND(N20="SEMESTRAL",J20="MENSUAL"),N17/6+L46,IF(AND(N20="TRIMESTRAL",J20="MENSUAL"),N17/3,IF(AND(N20="MENSUAL",J20="MENSUAL"),N17,""))))</f>
        <v/>
      </c>
      <c r="N46" s="37" t="str">
        <f>IF(AND($N$20="ANUAL",$J$20="MENSUAL"),$N$17/12+M46,IF(AND(N20="SEMESTRAL",J20="MENSUAL"),N17/6+M46,IF(AND(N20="TRIMESTRAL",J20="MENSUAL"),N17/3+M46,IF(AND(N20="MENSUAL",J20="MENSUAL"),N17,""))))</f>
        <v/>
      </c>
      <c r="O46" s="37" t="str">
        <f>IF(AND($N$20="ANUAL",$J$20="MENSUAL"),$N$17/12+N46,IF(AND(N20="SEMESTRAL",J20="MENSUAL"),N17/6+N46,IF(AND(N20="TRIMESTRAL",J20="MENSUAL"),N17/3+N46,IF(AND(N20="MENSUAL",J20="MENSUAL"),N17,""))))</f>
        <v/>
      </c>
      <c r="P46" s="32"/>
    </row>
    <row r="47" spans="2:16" s="33" customFormat="1" x14ac:dyDescent="0.25">
      <c r="B47" s="32"/>
      <c r="C47" s="80"/>
      <c r="D47" s="81"/>
      <c r="E47" s="81"/>
      <c r="F47" s="81"/>
      <c r="G47" s="81"/>
      <c r="H47" s="81"/>
      <c r="I47" s="81"/>
      <c r="J47" s="81"/>
      <c r="K47" s="81"/>
      <c r="L47" s="81"/>
      <c r="M47" s="81"/>
      <c r="N47" s="81"/>
      <c r="O47" s="81"/>
      <c r="P47" s="32"/>
    </row>
    <row r="48" spans="2:16" s="33" customFormat="1" x14ac:dyDescent="0.25">
      <c r="B48" s="32"/>
      <c r="C48" s="80"/>
      <c r="D48" s="81"/>
      <c r="E48" s="81"/>
      <c r="F48" s="81"/>
      <c r="G48" s="81"/>
      <c r="H48" s="81"/>
      <c r="I48" s="81"/>
      <c r="J48" s="81"/>
      <c r="K48" s="81"/>
      <c r="L48" s="81"/>
      <c r="M48" s="81"/>
      <c r="N48" s="81"/>
      <c r="O48" s="81"/>
      <c r="P48" s="32"/>
    </row>
    <row r="49" spans="2:16" s="33" customFormat="1" x14ac:dyDescent="0.25">
      <c r="B49" s="32"/>
      <c r="C49" s="3"/>
      <c r="D49" s="3"/>
      <c r="E49" s="3"/>
      <c r="F49" s="3"/>
      <c r="G49" s="3"/>
      <c r="H49" s="3"/>
      <c r="I49" s="3"/>
      <c r="J49" s="3"/>
      <c r="K49" s="3"/>
      <c r="L49" s="3"/>
      <c r="M49" s="3"/>
      <c r="N49" s="3"/>
      <c r="O49" s="3"/>
      <c r="P49" s="32"/>
    </row>
    <row r="51" spans="2:16" x14ac:dyDescent="0.2">
      <c r="D51" s="40"/>
    </row>
  </sheetData>
  <sheetProtection algorithmName="SHA-512" hashValue="fYvB7fKJ06r8ZprFAGywZCIms3SMep5qiKle/8pFNfuip0yEqrQ9Mrtt9kakGqZYLN0OBU6CNpGAZd38Gy7F8A==" saltValue="rb8riWDGU2qNMCv5KTJmjA=="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41:O41"/>
    <mergeCell ref="C23:O23"/>
    <mergeCell ref="C24:I39"/>
    <mergeCell ref="J24:O24"/>
    <mergeCell ref="J39:O39"/>
    <mergeCell ref="N20:O21"/>
    <mergeCell ref="C20:D21"/>
    <mergeCell ref="E20:F21"/>
    <mergeCell ref="G20:I21"/>
    <mergeCell ref="P24:P25"/>
    <mergeCell ref="J25:O31"/>
    <mergeCell ref="J32:O32"/>
    <mergeCell ref="J33:O37"/>
    <mergeCell ref="J38:O3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51"/>
  <sheetViews>
    <sheetView topLeftCell="A19" zoomScale="80" zoomScaleNormal="80" workbookViewId="0">
      <selection activeCell="E13" sqref="E13:O13"/>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442</v>
      </c>
      <c r="F12" s="246"/>
      <c r="G12" s="246"/>
      <c r="H12" s="246"/>
      <c r="I12" s="245" t="s">
        <v>350</v>
      </c>
      <c r="J12" s="245"/>
      <c r="K12" s="247" t="s">
        <v>123</v>
      </c>
      <c r="L12" s="247"/>
      <c r="M12" s="247"/>
      <c r="N12" s="247"/>
      <c r="O12" s="247"/>
      <c r="P12" s="27"/>
    </row>
    <row r="13" spans="2:16" s="26" customFormat="1" x14ac:dyDescent="0.25">
      <c r="B13" s="27"/>
      <c r="C13" s="234" t="s">
        <v>15</v>
      </c>
      <c r="D13" s="234"/>
      <c r="E13" s="248" t="s">
        <v>115</v>
      </c>
      <c r="F13" s="249"/>
      <c r="G13" s="249"/>
      <c r="H13" s="249"/>
      <c r="I13" s="249"/>
      <c r="J13" s="249"/>
      <c r="K13" s="249"/>
      <c r="L13" s="249"/>
      <c r="M13" s="249"/>
      <c r="N13" s="249"/>
      <c r="O13" s="249"/>
      <c r="P13" s="27"/>
    </row>
    <row r="14" spans="2:16" s="26" customFormat="1" x14ac:dyDescent="0.25">
      <c r="B14" s="27"/>
      <c r="C14" s="234" t="s">
        <v>352</v>
      </c>
      <c r="D14" s="234"/>
      <c r="E14" s="305" t="s">
        <v>530</v>
      </c>
      <c r="F14" s="304"/>
      <c r="G14" s="304"/>
      <c r="H14" s="304"/>
      <c r="I14" s="304"/>
      <c r="J14" s="304"/>
      <c r="K14" s="304"/>
      <c r="L14" s="304"/>
      <c r="M14" s="304"/>
      <c r="N14" s="304"/>
      <c r="O14" s="304"/>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65</v>
      </c>
      <c r="K17" s="238"/>
      <c r="L17" s="234" t="s">
        <v>357</v>
      </c>
      <c r="M17" s="234"/>
      <c r="N17" s="268">
        <v>0.7</v>
      </c>
      <c r="O17" s="268"/>
      <c r="P17" s="221"/>
    </row>
    <row r="18" spans="2:16" s="26" customFormat="1" ht="15.75" customHeight="1" x14ac:dyDescent="0.25">
      <c r="B18" s="27"/>
      <c r="C18" s="234" t="s">
        <v>358</v>
      </c>
      <c r="D18" s="234"/>
      <c r="E18" s="234" t="s">
        <v>359</v>
      </c>
      <c r="F18" s="234"/>
      <c r="G18" s="242" t="s">
        <v>531</v>
      </c>
      <c r="H18" s="233"/>
      <c r="I18" s="233"/>
      <c r="J18" s="233"/>
      <c r="K18" s="233"/>
      <c r="L18" s="233"/>
      <c r="M18" s="233"/>
      <c r="N18" s="233"/>
      <c r="O18" s="233"/>
      <c r="P18" s="221"/>
    </row>
    <row r="19" spans="2:16" s="26" customFormat="1" ht="15.75" customHeight="1" x14ac:dyDescent="0.25">
      <c r="B19" s="27"/>
      <c r="C19" s="234"/>
      <c r="D19" s="234"/>
      <c r="E19" s="234" t="s">
        <v>361</v>
      </c>
      <c r="F19" s="234"/>
      <c r="G19" s="242" t="s">
        <v>532</v>
      </c>
      <c r="H19" s="233"/>
      <c r="I19" s="233"/>
      <c r="J19" s="233"/>
      <c r="K19" s="233"/>
      <c r="L19" s="233"/>
      <c r="M19" s="233"/>
      <c r="N19" s="233"/>
      <c r="O19" s="233"/>
      <c r="P19" s="28"/>
    </row>
    <row r="20" spans="2:16" s="26" customFormat="1" ht="26.25" customHeight="1" x14ac:dyDescent="0.25">
      <c r="B20" s="27"/>
      <c r="C20" s="234" t="s">
        <v>363</v>
      </c>
      <c r="D20" s="234"/>
      <c r="E20" s="369" t="s">
        <v>533</v>
      </c>
      <c r="F20" s="369"/>
      <c r="G20" s="234" t="s">
        <v>365</v>
      </c>
      <c r="H20" s="234"/>
      <c r="I20" s="234"/>
      <c r="J20" s="233" t="s">
        <v>366</v>
      </c>
      <c r="K20" s="233"/>
      <c r="L20" s="234" t="s">
        <v>367</v>
      </c>
      <c r="M20" s="234"/>
      <c r="N20" s="233" t="s">
        <v>366</v>
      </c>
      <c r="O20" s="233"/>
      <c r="P20" s="28"/>
    </row>
    <row r="21" spans="2:16" s="26" customFormat="1" ht="26.25" customHeight="1" x14ac:dyDescent="0.25">
      <c r="B21" s="27"/>
      <c r="C21" s="234"/>
      <c r="D21" s="234"/>
      <c r="E21" s="369"/>
      <c r="F21" s="369"/>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3.5"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537</v>
      </c>
      <c r="K25" s="223"/>
      <c r="L25" s="223"/>
      <c r="M25" s="223"/>
      <c r="N25" s="223"/>
      <c r="O25" s="223"/>
      <c r="P25" s="221"/>
    </row>
    <row r="26" spans="2:16" s="26" customFormat="1" x14ac:dyDescent="0.25">
      <c r="B26" s="27"/>
      <c r="C26" s="217"/>
      <c r="D26" s="217"/>
      <c r="E26" s="217"/>
      <c r="F26" s="217"/>
      <c r="G26" s="217"/>
      <c r="H26" s="217"/>
      <c r="I26" s="218"/>
      <c r="J26" s="224"/>
      <c r="K26" s="225"/>
      <c r="L26" s="225"/>
      <c r="M26" s="225"/>
      <c r="N26" s="225"/>
      <c r="O26" s="225"/>
      <c r="P26" s="27"/>
    </row>
    <row r="27" spans="2:16" s="26" customFormat="1" x14ac:dyDescent="0.25">
      <c r="B27" s="27"/>
      <c r="C27" s="217"/>
      <c r="D27" s="217"/>
      <c r="E27" s="217"/>
      <c r="F27" s="217"/>
      <c r="G27" s="217"/>
      <c r="H27" s="217"/>
      <c r="I27" s="218"/>
      <c r="J27" s="224"/>
      <c r="K27" s="225"/>
      <c r="L27" s="225"/>
      <c r="M27" s="225"/>
      <c r="N27" s="225"/>
      <c r="O27" s="225"/>
      <c r="P27" s="27"/>
    </row>
    <row r="28" spans="2:16" s="26" customFormat="1" x14ac:dyDescent="0.25">
      <c r="B28" s="27"/>
      <c r="C28" s="217"/>
      <c r="D28" s="217"/>
      <c r="E28" s="217"/>
      <c r="F28" s="217"/>
      <c r="G28" s="217"/>
      <c r="H28" s="217"/>
      <c r="I28" s="218"/>
      <c r="J28" s="224"/>
      <c r="K28" s="225"/>
      <c r="L28" s="225"/>
      <c r="M28" s="225"/>
      <c r="N28" s="225"/>
      <c r="O28" s="225"/>
      <c r="P28" s="27"/>
    </row>
    <row r="29" spans="2:16" s="26" customFormat="1" x14ac:dyDescent="0.25">
      <c r="B29" s="27"/>
      <c r="C29" s="217"/>
      <c r="D29" s="217"/>
      <c r="E29" s="217"/>
      <c r="F29" s="217"/>
      <c r="G29" s="217"/>
      <c r="H29" s="217"/>
      <c r="I29" s="218"/>
      <c r="J29" s="224"/>
      <c r="K29" s="225"/>
      <c r="L29" s="225"/>
      <c r="M29" s="225"/>
      <c r="N29" s="225"/>
      <c r="O29" s="225"/>
      <c r="P29" s="27"/>
    </row>
    <row r="30" spans="2:16" s="26" customFormat="1" x14ac:dyDescent="0.25">
      <c r="B30" s="27"/>
      <c r="C30" s="217"/>
      <c r="D30" s="217"/>
      <c r="E30" s="217"/>
      <c r="F30" s="217"/>
      <c r="G30" s="217"/>
      <c r="H30" s="217"/>
      <c r="I30" s="218"/>
      <c r="J30" s="224"/>
      <c r="K30" s="225"/>
      <c r="L30" s="225"/>
      <c r="M30" s="225"/>
      <c r="N30" s="225"/>
      <c r="O30" s="225"/>
      <c r="P30" s="27"/>
    </row>
    <row r="31" spans="2:16" s="26" customFormat="1" x14ac:dyDescent="0.25">
      <c r="B31" s="27"/>
      <c r="C31" s="217"/>
      <c r="D31" s="217"/>
      <c r="E31" s="217"/>
      <c r="F31" s="217"/>
      <c r="G31" s="217"/>
      <c r="H31" s="217"/>
      <c r="I31" s="218"/>
      <c r="J31" s="224"/>
      <c r="K31" s="225"/>
      <c r="L31" s="225"/>
      <c r="M31" s="225"/>
      <c r="N31" s="225"/>
      <c r="O31" s="225"/>
      <c r="P31" s="27"/>
    </row>
    <row r="32" spans="2:16" s="26" customFormat="1" x14ac:dyDescent="0.25">
      <c r="B32" s="27"/>
      <c r="C32" s="217"/>
      <c r="D32" s="217"/>
      <c r="E32" s="217"/>
      <c r="F32" s="217"/>
      <c r="G32" s="217"/>
      <c r="H32" s="217"/>
      <c r="I32" s="218"/>
      <c r="J32" s="224"/>
      <c r="K32" s="225"/>
      <c r="L32" s="225"/>
      <c r="M32" s="225"/>
      <c r="N32" s="225"/>
      <c r="O32" s="225"/>
      <c r="P32" s="27"/>
    </row>
    <row r="33" spans="2:16" s="26" customFormat="1" x14ac:dyDescent="0.25">
      <c r="B33" s="27"/>
      <c r="C33" s="217"/>
      <c r="D33" s="217"/>
      <c r="E33" s="217"/>
      <c r="F33" s="217"/>
      <c r="G33" s="217"/>
      <c r="H33" s="217"/>
      <c r="I33" s="218"/>
      <c r="J33" s="224"/>
      <c r="K33" s="225"/>
      <c r="L33" s="225"/>
      <c r="M33" s="225"/>
      <c r="N33" s="225"/>
      <c r="O33" s="225"/>
      <c r="P33" s="27"/>
    </row>
    <row r="34" spans="2:16" s="26" customFormat="1" ht="15.75" customHeight="1" x14ac:dyDescent="0.25">
      <c r="B34" s="27"/>
      <c r="C34" s="217"/>
      <c r="D34" s="217"/>
      <c r="E34" s="217"/>
      <c r="F34" s="217"/>
      <c r="G34" s="217"/>
      <c r="H34" s="217"/>
      <c r="I34" s="218"/>
      <c r="J34" s="228" t="s">
        <v>372</v>
      </c>
      <c r="K34" s="229"/>
      <c r="L34" s="229"/>
      <c r="M34" s="229"/>
      <c r="N34" s="229"/>
      <c r="O34" s="229"/>
      <c r="P34" s="27"/>
    </row>
    <row r="35" spans="2:16" s="26" customFormat="1" ht="16.5" customHeight="1" x14ac:dyDescent="0.25">
      <c r="B35" s="27"/>
      <c r="C35" s="217"/>
      <c r="D35" s="217"/>
      <c r="E35" s="217"/>
      <c r="F35" s="217"/>
      <c r="G35" s="217"/>
      <c r="H35" s="217"/>
      <c r="I35" s="218"/>
      <c r="J35" s="270" t="s">
        <v>538</v>
      </c>
      <c r="K35" s="271"/>
      <c r="L35" s="271"/>
      <c r="M35" s="271"/>
      <c r="N35" s="271"/>
      <c r="O35" s="271"/>
      <c r="P35" s="27"/>
    </row>
    <row r="36" spans="2:16" s="26" customFormat="1" ht="15.75" customHeight="1" x14ac:dyDescent="0.25">
      <c r="B36" s="27"/>
      <c r="C36" s="217"/>
      <c r="D36" s="217"/>
      <c r="E36" s="217"/>
      <c r="F36" s="217"/>
      <c r="G36" s="217"/>
      <c r="H36" s="217"/>
      <c r="I36" s="218"/>
      <c r="J36" s="272"/>
      <c r="K36" s="273"/>
      <c r="L36" s="273"/>
      <c r="M36" s="273"/>
      <c r="N36" s="273"/>
      <c r="O36" s="273"/>
      <c r="P36" s="27"/>
    </row>
    <row r="37" spans="2:16" s="26" customFormat="1" ht="15.75" customHeight="1" x14ac:dyDescent="0.25">
      <c r="B37" s="27"/>
      <c r="C37" s="217"/>
      <c r="D37" s="217"/>
      <c r="E37" s="217"/>
      <c r="F37" s="217"/>
      <c r="G37" s="217"/>
      <c r="H37" s="217"/>
      <c r="I37" s="218"/>
      <c r="J37" s="272"/>
      <c r="K37" s="273"/>
      <c r="L37" s="273"/>
      <c r="M37" s="273"/>
      <c r="N37" s="273"/>
      <c r="O37" s="273"/>
      <c r="P37" s="27"/>
    </row>
    <row r="38" spans="2:16" s="26" customFormat="1" ht="15.75" customHeight="1" x14ac:dyDescent="0.25">
      <c r="B38" s="27"/>
      <c r="C38" s="217"/>
      <c r="D38" s="217"/>
      <c r="E38" s="217"/>
      <c r="F38" s="217"/>
      <c r="G38" s="217"/>
      <c r="H38" s="217"/>
      <c r="I38" s="218"/>
      <c r="J38" s="228" t="s">
        <v>374</v>
      </c>
      <c r="K38" s="229"/>
      <c r="L38" s="229"/>
      <c r="M38" s="229"/>
      <c r="N38" s="229"/>
      <c r="O38" s="229"/>
      <c r="P38" s="27"/>
    </row>
    <row r="39" spans="2:16" s="26" customFormat="1" ht="16.5" customHeight="1" x14ac:dyDescent="0.25">
      <c r="B39" s="27"/>
      <c r="C39" s="217"/>
      <c r="D39" s="217"/>
      <c r="E39" s="217"/>
      <c r="F39" s="217"/>
      <c r="G39" s="217"/>
      <c r="H39" s="217"/>
      <c r="I39" s="218"/>
      <c r="J39" s="232" t="s">
        <v>536</v>
      </c>
      <c r="K39" s="223"/>
      <c r="L39" s="223"/>
      <c r="M39" s="223"/>
      <c r="N39" s="223"/>
      <c r="O39" s="223"/>
      <c r="P39" s="27"/>
    </row>
    <row r="40" spans="2:16" s="26" customFormat="1" ht="16.5" customHeight="1" x14ac:dyDescent="0.25">
      <c r="B40" s="28"/>
      <c r="C40" s="31"/>
      <c r="D40" s="31"/>
      <c r="E40" s="31"/>
      <c r="F40" s="31"/>
      <c r="G40" s="31"/>
      <c r="H40" s="31"/>
      <c r="I40" s="31"/>
      <c r="J40" s="31"/>
      <c r="K40" s="31"/>
      <c r="L40" s="31"/>
      <c r="M40" s="31"/>
      <c r="N40" s="31"/>
      <c r="O40" s="31"/>
      <c r="P40" s="28"/>
    </row>
    <row r="41" spans="2:16" s="33" customFormat="1" ht="15" customHeight="1" x14ac:dyDescent="0.25">
      <c r="B41" s="32"/>
      <c r="C41" s="212" t="s">
        <v>375</v>
      </c>
      <c r="D41" s="213"/>
      <c r="E41" s="213"/>
      <c r="F41" s="213"/>
      <c r="G41" s="213"/>
      <c r="H41" s="213"/>
      <c r="I41" s="213"/>
      <c r="J41" s="213"/>
      <c r="K41" s="213"/>
      <c r="L41" s="213"/>
      <c r="M41" s="213"/>
      <c r="N41" s="213"/>
      <c r="O41" s="214"/>
      <c r="P41" s="32"/>
    </row>
    <row r="42" spans="2:16" s="33" customFormat="1" x14ac:dyDescent="0.25">
      <c r="B42" s="32"/>
      <c r="C42" s="158" t="s">
        <v>9</v>
      </c>
      <c r="D42" s="160" t="str">
        <f>IF(J20="MENSUAL","ENERO",IF(J20="TRIMESTRAL","MARZO",IF(J20="SEMESTRAL","JUNIO",IF(J20="ANUAL",2017,""))))</f>
        <v>JUNIO</v>
      </c>
      <c r="E42" s="160" t="str">
        <f>IF(J20="MENSUAL","FEBRERO",IF(J20="TRIMESTRAL","JUNIO",IF(J20="SEMESTRAL","DICIEMBRE","")))</f>
        <v>DICIEMBRE</v>
      </c>
      <c r="F42" s="160" t="str">
        <f>IF(J20="MENSUAL","MARZO",IF(J20="TRIMESTRAL","SEPTIEMBRE",""))</f>
        <v/>
      </c>
      <c r="G42" s="160" t="str">
        <f>IF(J20="MENSUAL","ABRIL",IF(J20="TRIMESTRAL","DICIEMBRE",""))</f>
        <v/>
      </c>
      <c r="H42" s="160" t="str">
        <f>IF(J20="MENSUAL","MAYO","")</f>
        <v/>
      </c>
      <c r="I42" s="160" t="str">
        <f>IF(J20="MENSUAL","JUNIO","")</f>
        <v/>
      </c>
      <c r="J42" s="160" t="str">
        <f>IF(J20="MENSUAL","JULIO","")</f>
        <v/>
      </c>
      <c r="K42" s="160" t="str">
        <f>IF(J20="MENSUAL","AGOSTO","")</f>
        <v/>
      </c>
      <c r="L42" s="160" t="str">
        <f>IF(J20="MENSUAL","SEPTIEMBRE","")</f>
        <v/>
      </c>
      <c r="M42" s="160" t="str">
        <f>IF(J20="MENSUAL","OCTUBRE","")</f>
        <v/>
      </c>
      <c r="N42" s="160" t="str">
        <f>IF(J20="MENSUAL","NOVIEMBRE","")</f>
        <v/>
      </c>
      <c r="O42" s="160" t="str">
        <f>IF(J20="MENSUAL","DICIEMBRE","")</f>
        <v/>
      </c>
      <c r="P42" s="32"/>
    </row>
    <row r="43" spans="2:16" s="33" customFormat="1" ht="30" x14ac:dyDescent="0.25">
      <c r="B43" s="32"/>
      <c r="C43" s="157" t="str">
        <f>G18</f>
        <v>(# Evaluaciones Calificadas ≥ 4) * 100</v>
      </c>
      <c r="D43" s="34">
        <v>53</v>
      </c>
      <c r="E43" s="34"/>
      <c r="F43" s="34"/>
      <c r="G43" s="34"/>
      <c r="H43" s="34"/>
      <c r="I43" s="34"/>
      <c r="J43" s="34"/>
      <c r="K43" s="34"/>
      <c r="L43" s="34"/>
      <c r="M43" s="34"/>
      <c r="N43" s="34"/>
      <c r="O43" s="34"/>
      <c r="P43" s="32"/>
    </row>
    <row r="44" spans="2:16" s="33" customFormat="1" x14ac:dyDescent="0.25">
      <c r="B44" s="32"/>
      <c r="C44" s="157" t="str">
        <f>G19</f>
        <v xml:space="preserve">Total Evaluaciones </v>
      </c>
      <c r="D44" s="34">
        <v>70</v>
      </c>
      <c r="E44" s="34"/>
      <c r="F44" s="34"/>
      <c r="G44" s="34"/>
      <c r="H44" s="34"/>
      <c r="I44" s="34"/>
      <c r="J44" s="34"/>
      <c r="K44" s="34"/>
      <c r="L44" s="34"/>
      <c r="M44" s="34"/>
      <c r="N44" s="34"/>
      <c r="O44" s="34"/>
      <c r="P44" s="35"/>
    </row>
    <row r="45" spans="2:16" s="33" customFormat="1" x14ac:dyDescent="0.25">
      <c r="B45" s="32"/>
      <c r="C45" s="36" t="s">
        <v>376</v>
      </c>
      <c r="D45" s="37">
        <f t="shared" ref="D45:O45" si="0">IFERROR(IF($E$17=1,D43/D44,IF($E$17=2,D43,"")),"")</f>
        <v>0.75714285714285712</v>
      </c>
      <c r="E45" s="37" t="str">
        <f t="shared" si="0"/>
        <v/>
      </c>
      <c r="F45" s="37" t="str">
        <f t="shared" si="0"/>
        <v/>
      </c>
      <c r="G45" s="37" t="str">
        <f t="shared" si="0"/>
        <v/>
      </c>
      <c r="H45" s="37" t="str">
        <f t="shared" si="0"/>
        <v/>
      </c>
      <c r="I45" s="37" t="str">
        <f t="shared" si="0"/>
        <v/>
      </c>
      <c r="J45" s="37" t="str">
        <f t="shared" si="0"/>
        <v/>
      </c>
      <c r="K45" s="37" t="str">
        <f t="shared" si="0"/>
        <v/>
      </c>
      <c r="L45" s="37" t="str">
        <f t="shared" si="0"/>
        <v/>
      </c>
      <c r="M45" s="37" t="str">
        <f t="shared" si="0"/>
        <v/>
      </c>
      <c r="N45" s="37" t="str">
        <f t="shared" si="0"/>
        <v/>
      </c>
      <c r="O45" s="37" t="str">
        <f t="shared" si="0"/>
        <v/>
      </c>
      <c r="P45" s="32"/>
    </row>
    <row r="46" spans="2:16" s="33" customFormat="1" x14ac:dyDescent="0.25">
      <c r="B46" s="32"/>
      <c r="C46" s="38" t="s">
        <v>377</v>
      </c>
      <c r="D46"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0.7</v>
      </c>
      <c r="E46" s="37">
        <f>IF(AND(N20="ANUAL",J20="MENSUAL"),N17/12+D46,IF(AND(N20="ANUAL",J20="TRIMESTRAL"),N17/4+D46,IF(AND(N20="ANUAL",J20="SEMESTRAL"),N17/2+D46,IF(AND(N20="SEMESTRAL",J20="MENSUAL"),N17/6+D46,IF(AND(N20="SEMESTRAL",J20="TRIMESTRAL"),N17/2+D46,IF(AND(N20="SEMESTRAL",J20="SEMESTRAL"),N17,IF(AND(N20="TRIMESTRAL",J20="MENSUAL"),N17/3+D46,IF(AND(N20="TRIMESTRAL",J20="TRIMESTRAL"),N17,IF(AND(N20="MENSUAL",J20="MENSUAL"),N17,"")))))))))</f>
        <v>0.7</v>
      </c>
      <c r="F46" s="37" t="str">
        <f>IF(AND(N20="ANUAL",J20="MENSUAL"),N17/12+E46,IF(AND(N20="ANUAL",J20="TRIMESTRAL"),N17/4+E46,IF(AND(N20="SEMESTRAL",J20="MENSUAL"),N17/6+E46,IF(AND(N20="SEMESTRAL",J20="TRIMESTRAL"),N17/2,IF(AND(N20="TRIMESTRAL",J20="MENSUAL"),N17/3+E46,IF(AND(N20="TRIMESTRAL",J20="TRIMESTRAL"),N17,IF(AND(N20="MENSUAL",J20="MENSUAL"),N17,"")))))))</f>
        <v/>
      </c>
      <c r="G46" s="37" t="str">
        <f>IF(AND(N20="ANUAL",J20="MENSUAL"),N17/12+F46,IF(AND(N20="ANUAL",J20="TRIMESTRAL"),N17/4+F46,IF(AND(N20="SEMESTRAL",J20="MENSUAL"),N17/6+F46,IF(AND(N20="SEMESTRAL",J20="TRIMESTRAL"),N17/2+F46,IF(AND(N20="TRIMESTRAL",J20="MENSUAL"),N17/3,IF(AND(N20="TRIMESTRAL",J20="TRIMESTRAL"),N17,IF(AND(N20="MENSUAL",J20="MENSUAL"),N17,"")))))))</f>
        <v/>
      </c>
      <c r="H46" s="37" t="str">
        <f>IF(AND($N$20="ANUAL",$J$20="MENSUAL"),$N$17/12+G46,IF(AND(N20="SEMESTRAL",J20="MENSUAL"),N17/6+G46,IF(AND(N20="TRIMESTRAL",J20="MENSUAL"),N17/3+G46,IF(AND(N20="MENSUAL",J20="MENSUAL"),N17,""))))</f>
        <v/>
      </c>
      <c r="I46" s="37" t="str">
        <f>IF(AND($N$20="ANUAL",$J$20="MENSUAL"),$N$17/12+H46,IF(AND(N20="SEMESTRAL",J20="MENSUAL"),N17/6+H46,IF(AND(N20="TRIMESTRAL",J20="MENSUAL"),N17/3+H46,IF(AND(N20="MENSUAL",J20="MENSUAL"),N17,""))))</f>
        <v/>
      </c>
      <c r="J46" s="37" t="str">
        <f>IF(AND($N$20="ANUAL",$J$20="MENSUAL"),$N$17/12+I46,IF(AND(N20="SEMESTRAL",J20="MENSUAL"),N17/6,IF(AND(N20="TRIMESTRAL",J20="MENSUAL"),N17/3,IF(AND(N20="MENSUAL",J20="MENSUAL"),N17,""))))</f>
        <v/>
      </c>
      <c r="K46" s="37" t="str">
        <f>IF(AND($N$20="ANUAL",$J$20="MENSUAL"),$N$17/12+J46,IF(AND(N20="SEMESTRAL",J20="MENSUAL"),N17/6+J46,IF(AND(N20="TRIMESTRAL",J20="MENSUAL"),N17/3+J46,IF(AND(N20="MENSUAL",J20="MENSUAL"),N17,""))))</f>
        <v/>
      </c>
      <c r="L46" s="37" t="str">
        <f>IF(AND($N$20="ANUAL",$J$20="MENSUAL"),$N$17/12+K46,IF(AND(N20="SEMESTRAL",J20="MENSUAL"),N17/6+K46,IF(AND(N20="TRIMESTRAL",J20="MENSUAL"),N17/3+K46,IF(AND(N20="MENSUAL",J20="MENSUAL"),N17,""))))</f>
        <v/>
      </c>
      <c r="M46" s="37" t="str">
        <f>IF(AND($N$20="ANUAL",$J$20="MENSUAL"),$N$17/12+L46,IF(AND(N20="SEMESTRAL",J20="MENSUAL"),N17/6+L46,IF(AND(N20="TRIMESTRAL",J20="MENSUAL"),N17/3,IF(AND(N20="MENSUAL",J20="MENSUAL"),N17,""))))</f>
        <v/>
      </c>
      <c r="N46" s="37" t="str">
        <f>IF(AND($N$20="ANUAL",$J$20="MENSUAL"),$N$17/12+M46,IF(AND(N20="SEMESTRAL",J20="MENSUAL"),N17/6+M46,IF(AND(N20="TRIMESTRAL",J20="MENSUAL"),N17/3+M46,IF(AND(N20="MENSUAL",J20="MENSUAL"),N17,""))))</f>
        <v/>
      </c>
      <c r="O46" s="37" t="str">
        <f>IF(AND($N$20="ANUAL",$J$20="MENSUAL"),$N$17/12+N46,IF(AND(N20="SEMESTRAL",J20="MENSUAL"),N17/6+N46,IF(AND(N20="TRIMESTRAL",J20="MENSUAL"),N17/3+N46,IF(AND(N20="MENSUAL",J20="MENSUAL"),N17,""))))</f>
        <v/>
      </c>
      <c r="P46" s="32"/>
    </row>
    <row r="47" spans="2:16" s="33" customFormat="1" x14ac:dyDescent="0.25">
      <c r="B47" s="32"/>
      <c r="C47" s="80"/>
      <c r="D47" s="81"/>
      <c r="E47" s="81"/>
      <c r="F47" s="81"/>
      <c r="G47" s="81"/>
      <c r="H47" s="81"/>
      <c r="I47" s="81"/>
      <c r="J47" s="81"/>
      <c r="K47" s="81"/>
      <c r="L47" s="81"/>
      <c r="M47" s="81"/>
      <c r="N47" s="81"/>
      <c r="O47" s="81"/>
      <c r="P47" s="32"/>
    </row>
    <row r="48" spans="2:16" s="33" customFormat="1" x14ac:dyDescent="0.25">
      <c r="B48" s="32"/>
      <c r="C48" s="80"/>
      <c r="D48" s="81"/>
      <c r="E48" s="81"/>
      <c r="F48" s="81"/>
      <c r="G48" s="81"/>
      <c r="H48" s="81"/>
      <c r="I48" s="81"/>
      <c r="J48" s="81"/>
      <c r="K48" s="81"/>
      <c r="L48" s="81"/>
      <c r="M48" s="81"/>
      <c r="N48" s="81"/>
      <c r="O48" s="81"/>
      <c r="P48" s="32"/>
    </row>
    <row r="49" spans="2:16" s="33" customFormat="1" x14ac:dyDescent="0.25">
      <c r="B49" s="32"/>
      <c r="C49" s="3"/>
      <c r="D49" s="3"/>
      <c r="E49" s="3"/>
      <c r="F49" s="3"/>
      <c r="G49" s="3"/>
      <c r="H49" s="3"/>
      <c r="I49" s="3"/>
      <c r="J49" s="3"/>
      <c r="K49" s="3"/>
      <c r="L49" s="3"/>
      <c r="M49" s="3"/>
      <c r="N49" s="3"/>
      <c r="O49" s="3"/>
      <c r="P49" s="32"/>
    </row>
    <row r="51" spans="2:16" x14ac:dyDescent="0.2">
      <c r="D51" s="40"/>
    </row>
  </sheetData>
  <sheetProtection algorithmName="SHA-512" hashValue="D8EJLMuHE8OGPVtSbY8ETUc3C05NmtjIwMQCaJoQ9l9D/aJH8xgXqijxLw8Qgwltwxn2SnW2CtBaVgFHJEh7IA==" saltValue="/eFlEOCPVK24TF+pzoEBJA=="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41:O41"/>
    <mergeCell ref="C23:O23"/>
    <mergeCell ref="C24:I39"/>
    <mergeCell ref="J24:O24"/>
    <mergeCell ref="J39:O39"/>
    <mergeCell ref="N20:O21"/>
    <mergeCell ref="C20:D21"/>
    <mergeCell ref="E20:F21"/>
    <mergeCell ref="G20:I21"/>
    <mergeCell ref="P24:P25"/>
    <mergeCell ref="J25:O33"/>
    <mergeCell ref="J34:O34"/>
    <mergeCell ref="J35:O37"/>
    <mergeCell ref="J38:O3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53"/>
  <sheetViews>
    <sheetView topLeftCell="A25" zoomScale="80" zoomScaleNormal="80"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442</v>
      </c>
      <c r="F12" s="246"/>
      <c r="G12" s="246"/>
      <c r="H12" s="246"/>
      <c r="I12" s="245" t="s">
        <v>350</v>
      </c>
      <c r="J12" s="245"/>
      <c r="K12" s="247" t="s">
        <v>125</v>
      </c>
      <c r="L12" s="247"/>
      <c r="M12" s="247"/>
      <c r="N12" s="247"/>
      <c r="O12" s="247"/>
      <c r="P12" s="27"/>
    </row>
    <row r="13" spans="2:16" s="26" customFormat="1" x14ac:dyDescent="0.25">
      <c r="B13" s="27"/>
      <c r="C13" s="234" t="s">
        <v>15</v>
      </c>
      <c r="D13" s="234"/>
      <c r="E13" s="248" t="s">
        <v>115</v>
      </c>
      <c r="F13" s="249"/>
      <c r="G13" s="249"/>
      <c r="H13" s="249"/>
      <c r="I13" s="249"/>
      <c r="J13" s="249"/>
      <c r="K13" s="249"/>
      <c r="L13" s="249"/>
      <c r="M13" s="249"/>
      <c r="N13" s="249"/>
      <c r="O13" s="249"/>
      <c r="P13" s="27"/>
    </row>
    <row r="14" spans="2:16" s="26" customFormat="1" x14ac:dyDescent="0.25">
      <c r="B14" s="27"/>
      <c r="C14" s="234" t="s">
        <v>352</v>
      </c>
      <c r="D14" s="234"/>
      <c r="E14" s="305" t="s">
        <v>530</v>
      </c>
      <c r="F14" s="304"/>
      <c r="G14" s="304"/>
      <c r="H14" s="304"/>
      <c r="I14" s="304"/>
      <c r="J14" s="304"/>
      <c r="K14" s="304"/>
      <c r="L14" s="304"/>
      <c r="M14" s="304"/>
      <c r="N14" s="304"/>
      <c r="O14" s="304"/>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65</v>
      </c>
      <c r="K17" s="238"/>
      <c r="L17" s="234" t="s">
        <v>357</v>
      </c>
      <c r="M17" s="234"/>
      <c r="N17" s="268">
        <v>0.7</v>
      </c>
      <c r="O17" s="268"/>
      <c r="P17" s="221"/>
    </row>
    <row r="18" spans="2:16" s="26" customFormat="1" ht="15.75" customHeight="1" x14ac:dyDescent="0.25">
      <c r="B18" s="27"/>
      <c r="C18" s="234" t="s">
        <v>358</v>
      </c>
      <c r="D18" s="234"/>
      <c r="E18" s="234" t="s">
        <v>359</v>
      </c>
      <c r="F18" s="234"/>
      <c r="G18" s="242" t="s">
        <v>531</v>
      </c>
      <c r="H18" s="233"/>
      <c r="I18" s="233"/>
      <c r="J18" s="233"/>
      <c r="K18" s="233"/>
      <c r="L18" s="233"/>
      <c r="M18" s="233"/>
      <c r="N18" s="233"/>
      <c r="O18" s="233"/>
      <c r="P18" s="221"/>
    </row>
    <row r="19" spans="2:16" s="26" customFormat="1" ht="15.75" customHeight="1" x14ac:dyDescent="0.25">
      <c r="B19" s="27"/>
      <c r="C19" s="234"/>
      <c r="D19" s="234"/>
      <c r="E19" s="234" t="s">
        <v>361</v>
      </c>
      <c r="F19" s="234"/>
      <c r="G19" s="242" t="s">
        <v>532</v>
      </c>
      <c r="H19" s="233"/>
      <c r="I19" s="233"/>
      <c r="J19" s="233"/>
      <c r="K19" s="233"/>
      <c r="L19" s="233"/>
      <c r="M19" s="233"/>
      <c r="N19" s="233"/>
      <c r="O19" s="233"/>
      <c r="P19" s="28"/>
    </row>
    <row r="20" spans="2:16" s="26" customFormat="1" ht="26.25" customHeight="1" x14ac:dyDescent="0.25">
      <c r="B20" s="27"/>
      <c r="C20" s="234" t="s">
        <v>363</v>
      </c>
      <c r="D20" s="234"/>
      <c r="E20" s="369" t="s">
        <v>533</v>
      </c>
      <c r="F20" s="369"/>
      <c r="G20" s="234" t="s">
        <v>365</v>
      </c>
      <c r="H20" s="234"/>
      <c r="I20" s="234"/>
      <c r="J20" s="233" t="s">
        <v>366</v>
      </c>
      <c r="K20" s="233"/>
      <c r="L20" s="234" t="s">
        <v>367</v>
      </c>
      <c r="M20" s="234"/>
      <c r="N20" s="233" t="s">
        <v>366</v>
      </c>
      <c r="O20" s="233"/>
      <c r="P20" s="28"/>
    </row>
    <row r="21" spans="2:16" s="26" customFormat="1" ht="26.25" customHeight="1" x14ac:dyDescent="0.25">
      <c r="B21" s="27"/>
      <c r="C21" s="234"/>
      <c r="D21" s="234"/>
      <c r="E21" s="369"/>
      <c r="F21" s="369"/>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3.5"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539</v>
      </c>
      <c r="K25" s="223"/>
      <c r="L25" s="223"/>
      <c r="M25" s="223"/>
      <c r="N25" s="223"/>
      <c r="O25" s="223"/>
      <c r="P25" s="221"/>
    </row>
    <row r="26" spans="2:16" s="26" customFormat="1" x14ac:dyDescent="0.25">
      <c r="B26" s="27"/>
      <c r="C26" s="217"/>
      <c r="D26" s="217"/>
      <c r="E26" s="217"/>
      <c r="F26" s="217"/>
      <c r="G26" s="217"/>
      <c r="H26" s="217"/>
      <c r="I26" s="218"/>
      <c r="J26" s="224"/>
      <c r="K26" s="225"/>
      <c r="L26" s="225"/>
      <c r="M26" s="225"/>
      <c r="N26" s="225"/>
      <c r="O26" s="225"/>
      <c r="P26" s="27"/>
    </row>
    <row r="27" spans="2:16" s="26" customFormat="1" x14ac:dyDescent="0.25">
      <c r="B27" s="27"/>
      <c r="C27" s="217"/>
      <c r="D27" s="217"/>
      <c r="E27" s="217"/>
      <c r="F27" s="217"/>
      <c r="G27" s="217"/>
      <c r="H27" s="217"/>
      <c r="I27" s="218"/>
      <c r="J27" s="224"/>
      <c r="K27" s="225"/>
      <c r="L27" s="225"/>
      <c r="M27" s="225"/>
      <c r="N27" s="225"/>
      <c r="O27" s="225"/>
      <c r="P27" s="27"/>
    </row>
    <row r="28" spans="2:16" s="26" customFormat="1" x14ac:dyDescent="0.25">
      <c r="B28" s="27"/>
      <c r="C28" s="217"/>
      <c r="D28" s="217"/>
      <c r="E28" s="217"/>
      <c r="F28" s="217"/>
      <c r="G28" s="217"/>
      <c r="H28" s="217"/>
      <c r="I28" s="218"/>
      <c r="J28" s="224"/>
      <c r="K28" s="225"/>
      <c r="L28" s="225"/>
      <c r="M28" s="225"/>
      <c r="N28" s="225"/>
      <c r="O28" s="225"/>
      <c r="P28" s="27"/>
    </row>
    <row r="29" spans="2:16" s="26" customFormat="1" x14ac:dyDescent="0.25">
      <c r="B29" s="27"/>
      <c r="C29" s="217"/>
      <c r="D29" s="217"/>
      <c r="E29" s="217"/>
      <c r="F29" s="217"/>
      <c r="G29" s="217"/>
      <c r="H29" s="217"/>
      <c r="I29" s="218"/>
      <c r="J29" s="224"/>
      <c r="K29" s="225"/>
      <c r="L29" s="225"/>
      <c r="M29" s="225"/>
      <c r="N29" s="225"/>
      <c r="O29" s="225"/>
      <c r="P29" s="27"/>
    </row>
    <row r="30" spans="2:16" s="26" customFormat="1" x14ac:dyDescent="0.25">
      <c r="B30" s="27"/>
      <c r="C30" s="217"/>
      <c r="D30" s="217"/>
      <c r="E30" s="217"/>
      <c r="F30" s="217"/>
      <c r="G30" s="217"/>
      <c r="H30" s="217"/>
      <c r="I30" s="218"/>
      <c r="J30" s="224"/>
      <c r="K30" s="225"/>
      <c r="L30" s="225"/>
      <c r="M30" s="225"/>
      <c r="N30" s="225"/>
      <c r="O30" s="225"/>
      <c r="P30" s="27"/>
    </row>
    <row r="31" spans="2:16" s="26" customFormat="1" x14ac:dyDescent="0.25">
      <c r="B31" s="27"/>
      <c r="C31" s="217"/>
      <c r="D31" s="217"/>
      <c r="E31" s="217"/>
      <c r="F31" s="217"/>
      <c r="G31" s="217"/>
      <c r="H31" s="217"/>
      <c r="I31" s="218"/>
      <c r="J31" s="224"/>
      <c r="K31" s="225"/>
      <c r="L31" s="225"/>
      <c r="M31" s="225"/>
      <c r="N31" s="225"/>
      <c r="O31" s="225"/>
      <c r="P31" s="27"/>
    </row>
    <row r="32" spans="2:16" s="26" customFormat="1" x14ac:dyDescent="0.25">
      <c r="B32" s="27"/>
      <c r="C32" s="217"/>
      <c r="D32" s="217"/>
      <c r="E32" s="217"/>
      <c r="F32" s="217"/>
      <c r="G32" s="217"/>
      <c r="H32" s="217"/>
      <c r="I32" s="218"/>
      <c r="J32" s="224"/>
      <c r="K32" s="225"/>
      <c r="L32" s="225"/>
      <c r="M32" s="225"/>
      <c r="N32" s="225"/>
      <c r="O32" s="225"/>
      <c r="P32" s="27"/>
    </row>
    <row r="33" spans="2:16" s="26" customFormat="1" x14ac:dyDescent="0.25">
      <c r="B33" s="27"/>
      <c r="C33" s="217"/>
      <c r="D33" s="217"/>
      <c r="E33" s="217"/>
      <c r="F33" s="217"/>
      <c r="G33" s="217"/>
      <c r="H33" s="217"/>
      <c r="I33" s="218"/>
      <c r="J33" s="224"/>
      <c r="K33" s="225"/>
      <c r="L33" s="225"/>
      <c r="M33" s="225"/>
      <c r="N33" s="225"/>
      <c r="O33" s="225"/>
      <c r="P33" s="27"/>
    </row>
    <row r="34" spans="2:16" s="26" customFormat="1" x14ac:dyDescent="0.25">
      <c r="B34" s="27"/>
      <c r="C34" s="217"/>
      <c r="D34" s="217"/>
      <c r="E34" s="217"/>
      <c r="F34" s="217"/>
      <c r="G34" s="217"/>
      <c r="H34" s="217"/>
      <c r="I34" s="218"/>
      <c r="J34" s="224"/>
      <c r="K34" s="225"/>
      <c r="L34" s="225"/>
      <c r="M34" s="225"/>
      <c r="N34" s="225"/>
      <c r="O34" s="225"/>
      <c r="P34" s="27"/>
    </row>
    <row r="35" spans="2:16" s="26" customFormat="1" ht="15.75" customHeight="1" x14ac:dyDescent="0.25">
      <c r="B35" s="27"/>
      <c r="C35" s="217"/>
      <c r="D35" s="217"/>
      <c r="E35" s="217"/>
      <c r="F35" s="217"/>
      <c r="G35" s="217"/>
      <c r="H35" s="217"/>
      <c r="I35" s="218"/>
      <c r="J35" s="228" t="s">
        <v>372</v>
      </c>
      <c r="K35" s="229"/>
      <c r="L35" s="229"/>
      <c r="M35" s="229"/>
      <c r="N35" s="229"/>
      <c r="O35" s="229"/>
      <c r="P35" s="27"/>
    </row>
    <row r="36" spans="2:16" s="26" customFormat="1" ht="16.5" customHeight="1" x14ac:dyDescent="0.25">
      <c r="B36" s="27"/>
      <c r="C36" s="217"/>
      <c r="D36" s="217"/>
      <c r="E36" s="217"/>
      <c r="F36" s="217"/>
      <c r="G36" s="217"/>
      <c r="H36" s="217"/>
      <c r="I36" s="218"/>
      <c r="J36" s="270" t="s">
        <v>540</v>
      </c>
      <c r="K36" s="271"/>
      <c r="L36" s="271"/>
      <c r="M36" s="271"/>
      <c r="N36" s="271"/>
      <c r="O36" s="271"/>
      <c r="P36" s="27"/>
    </row>
    <row r="37" spans="2:16" s="26" customFormat="1" ht="16.5" customHeight="1" x14ac:dyDescent="0.25">
      <c r="B37" s="27"/>
      <c r="C37" s="217"/>
      <c r="D37" s="217"/>
      <c r="E37" s="217"/>
      <c r="F37" s="217"/>
      <c r="G37" s="217"/>
      <c r="H37" s="217"/>
      <c r="I37" s="218"/>
      <c r="J37" s="270"/>
      <c r="K37" s="271"/>
      <c r="L37" s="271"/>
      <c r="M37" s="271"/>
      <c r="N37" s="271"/>
      <c r="O37" s="271"/>
      <c r="P37" s="27"/>
    </row>
    <row r="38" spans="2:16" s="26" customFormat="1" ht="15.75" customHeight="1" x14ac:dyDescent="0.25">
      <c r="B38" s="27"/>
      <c r="C38" s="217"/>
      <c r="D38" s="217"/>
      <c r="E38" s="217"/>
      <c r="F38" s="217"/>
      <c r="G38" s="217"/>
      <c r="H38" s="217"/>
      <c r="I38" s="218"/>
      <c r="J38" s="272"/>
      <c r="K38" s="273"/>
      <c r="L38" s="273"/>
      <c r="M38" s="273"/>
      <c r="N38" s="273"/>
      <c r="O38" s="273"/>
      <c r="P38" s="27"/>
    </row>
    <row r="39" spans="2:16" s="26" customFormat="1" ht="15.75" customHeight="1" x14ac:dyDescent="0.25">
      <c r="B39" s="27"/>
      <c r="C39" s="217"/>
      <c r="D39" s="217"/>
      <c r="E39" s="217"/>
      <c r="F39" s="217"/>
      <c r="G39" s="217"/>
      <c r="H39" s="217"/>
      <c r="I39" s="218"/>
      <c r="J39" s="272"/>
      <c r="K39" s="273"/>
      <c r="L39" s="273"/>
      <c r="M39" s="273"/>
      <c r="N39" s="273"/>
      <c r="O39" s="273"/>
      <c r="P39" s="27"/>
    </row>
    <row r="40" spans="2:16" s="26" customFormat="1" ht="15.75" customHeight="1" x14ac:dyDescent="0.25">
      <c r="B40" s="27"/>
      <c r="C40" s="217"/>
      <c r="D40" s="217"/>
      <c r="E40" s="217"/>
      <c r="F40" s="217"/>
      <c r="G40" s="217"/>
      <c r="H40" s="217"/>
      <c r="I40" s="218"/>
      <c r="J40" s="228" t="s">
        <v>374</v>
      </c>
      <c r="K40" s="229"/>
      <c r="L40" s="229"/>
      <c r="M40" s="229"/>
      <c r="N40" s="229"/>
      <c r="O40" s="229"/>
      <c r="P40" s="27"/>
    </row>
    <row r="41" spans="2:16" s="26" customFormat="1" ht="16.5" customHeight="1" x14ac:dyDescent="0.25">
      <c r="B41" s="27"/>
      <c r="C41" s="217"/>
      <c r="D41" s="217"/>
      <c r="E41" s="217"/>
      <c r="F41" s="217"/>
      <c r="G41" s="217"/>
      <c r="H41" s="217"/>
      <c r="I41" s="218"/>
      <c r="J41" s="232" t="s">
        <v>536</v>
      </c>
      <c r="K41" s="223"/>
      <c r="L41" s="223"/>
      <c r="M41" s="223"/>
      <c r="N41" s="223"/>
      <c r="O41" s="223"/>
      <c r="P41" s="27"/>
    </row>
    <row r="42" spans="2:16" s="26" customFormat="1" ht="16.5" customHeight="1" x14ac:dyDescent="0.25">
      <c r="B42" s="28"/>
      <c r="C42" s="31"/>
      <c r="D42" s="31"/>
      <c r="E42" s="31"/>
      <c r="F42" s="31"/>
      <c r="G42" s="31"/>
      <c r="H42" s="31"/>
      <c r="I42" s="31"/>
      <c r="J42" s="31"/>
      <c r="K42" s="31"/>
      <c r="L42" s="31"/>
      <c r="M42" s="31"/>
      <c r="N42" s="31"/>
      <c r="O42" s="31"/>
      <c r="P42" s="28"/>
    </row>
    <row r="43" spans="2:16" s="33" customFormat="1" ht="15" customHeight="1" x14ac:dyDescent="0.25">
      <c r="B43" s="32"/>
      <c r="C43" s="212" t="s">
        <v>375</v>
      </c>
      <c r="D43" s="213"/>
      <c r="E43" s="213"/>
      <c r="F43" s="213"/>
      <c r="G43" s="213"/>
      <c r="H43" s="213"/>
      <c r="I43" s="213"/>
      <c r="J43" s="213"/>
      <c r="K43" s="213"/>
      <c r="L43" s="213"/>
      <c r="M43" s="213"/>
      <c r="N43" s="213"/>
      <c r="O43" s="214"/>
      <c r="P43" s="32"/>
    </row>
    <row r="44" spans="2:16" s="33" customFormat="1" x14ac:dyDescent="0.25">
      <c r="B44" s="32"/>
      <c r="C44" s="158" t="s">
        <v>9</v>
      </c>
      <c r="D44" s="160" t="str">
        <f>IF(J20="MENSUAL","ENERO",IF(J20="TRIMESTRAL","MARZO",IF(J20="SEMESTRAL","JUNIO",IF(J20="ANUAL",2017,""))))</f>
        <v>JUNIO</v>
      </c>
      <c r="E44" s="160" t="str">
        <f>IF(J20="MENSUAL","FEBRERO",IF(J20="TRIMESTRAL","JUNIO",IF(J20="SEMESTRAL","DICIEMBRE","")))</f>
        <v>DICIEMBRE</v>
      </c>
      <c r="F44" s="160" t="str">
        <f>IF(J20="MENSUAL","MARZO",IF(J20="TRIMESTRAL","SEPTIEMBRE",""))</f>
        <v/>
      </c>
      <c r="G44" s="160" t="str">
        <f>IF(J20="MENSUAL","ABRIL",IF(J20="TRIMESTRAL","DICIEMBRE",""))</f>
        <v/>
      </c>
      <c r="H44" s="160" t="str">
        <f>IF(J20="MENSUAL","MAYO","")</f>
        <v/>
      </c>
      <c r="I44" s="160" t="str">
        <f>IF(J20="MENSUAL","JUNIO","")</f>
        <v/>
      </c>
      <c r="J44" s="160" t="str">
        <f>IF(J20="MENSUAL","JULIO","")</f>
        <v/>
      </c>
      <c r="K44" s="160" t="str">
        <f>IF(J20="MENSUAL","AGOSTO","")</f>
        <v/>
      </c>
      <c r="L44" s="160" t="str">
        <f>IF(J20="MENSUAL","SEPTIEMBRE","")</f>
        <v/>
      </c>
      <c r="M44" s="160" t="str">
        <f>IF(J20="MENSUAL","OCTUBRE","")</f>
        <v/>
      </c>
      <c r="N44" s="160" t="str">
        <f>IF(J20="MENSUAL","NOVIEMBRE","")</f>
        <v/>
      </c>
      <c r="O44" s="160" t="str">
        <f>IF(J20="MENSUAL","DICIEMBRE","")</f>
        <v/>
      </c>
      <c r="P44" s="32"/>
    </row>
    <row r="45" spans="2:16" s="33" customFormat="1" ht="30" x14ac:dyDescent="0.25">
      <c r="B45" s="32"/>
      <c r="C45" s="157" t="str">
        <f>G18</f>
        <v>(# Evaluaciones Calificadas ≥ 4) * 100</v>
      </c>
      <c r="D45" s="34">
        <v>98</v>
      </c>
      <c r="E45" s="34"/>
      <c r="F45" s="34"/>
      <c r="G45" s="34"/>
      <c r="H45" s="34"/>
      <c r="I45" s="34"/>
      <c r="J45" s="34"/>
      <c r="K45" s="34"/>
      <c r="L45" s="34"/>
      <c r="M45" s="34"/>
      <c r="N45" s="34"/>
      <c r="O45" s="34"/>
      <c r="P45" s="32"/>
    </row>
    <row r="46" spans="2:16" s="33" customFormat="1" x14ac:dyDescent="0.25">
      <c r="B46" s="32"/>
      <c r="C46" s="157" t="str">
        <f>G19</f>
        <v xml:space="preserve">Total Evaluaciones </v>
      </c>
      <c r="D46" s="34">
        <v>103</v>
      </c>
      <c r="E46" s="34"/>
      <c r="F46" s="34"/>
      <c r="G46" s="34"/>
      <c r="H46" s="34"/>
      <c r="I46" s="34"/>
      <c r="J46" s="34"/>
      <c r="K46" s="34"/>
      <c r="L46" s="34"/>
      <c r="M46" s="34"/>
      <c r="N46" s="34"/>
      <c r="O46" s="34"/>
      <c r="P46" s="35"/>
    </row>
    <row r="47" spans="2:16" s="33" customFormat="1" x14ac:dyDescent="0.25">
      <c r="B47" s="32"/>
      <c r="C47" s="36" t="s">
        <v>376</v>
      </c>
      <c r="D47" s="37">
        <f t="shared" ref="D47:O47" si="0">IFERROR(IF($E$17=1,D45/D46,IF($E$17=2,D45,"")),"")</f>
        <v>0.95145631067961167</v>
      </c>
      <c r="E47" s="37" t="str">
        <f t="shared" si="0"/>
        <v/>
      </c>
      <c r="F47" s="37" t="str">
        <f t="shared" si="0"/>
        <v/>
      </c>
      <c r="G47" s="37" t="str">
        <f t="shared" si="0"/>
        <v/>
      </c>
      <c r="H47" s="37" t="str">
        <f t="shared" si="0"/>
        <v/>
      </c>
      <c r="I47" s="37" t="str">
        <f t="shared" si="0"/>
        <v/>
      </c>
      <c r="J47" s="37" t="str">
        <f t="shared" si="0"/>
        <v/>
      </c>
      <c r="K47" s="37" t="str">
        <f t="shared" si="0"/>
        <v/>
      </c>
      <c r="L47" s="37" t="str">
        <f t="shared" si="0"/>
        <v/>
      </c>
      <c r="M47" s="37" t="str">
        <f t="shared" si="0"/>
        <v/>
      </c>
      <c r="N47" s="37" t="str">
        <f t="shared" si="0"/>
        <v/>
      </c>
      <c r="O47" s="37" t="str">
        <f t="shared" si="0"/>
        <v/>
      </c>
      <c r="P47" s="32"/>
    </row>
    <row r="48" spans="2:16" s="33" customFormat="1" x14ac:dyDescent="0.25">
      <c r="B48" s="32"/>
      <c r="C48" s="38" t="s">
        <v>377</v>
      </c>
      <c r="D48"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0.7</v>
      </c>
      <c r="E48" s="37">
        <f>IF(AND(N20="ANUAL",J20="MENSUAL"),N17/12+D48,IF(AND(N20="ANUAL",J20="TRIMESTRAL"),N17/4+D48,IF(AND(N20="ANUAL",J20="SEMESTRAL"),N17/2+D48,IF(AND(N20="SEMESTRAL",J20="MENSUAL"),N17/6+D48,IF(AND(N20="SEMESTRAL",J20="TRIMESTRAL"),N17/2+D48,IF(AND(N20="SEMESTRAL",J20="SEMESTRAL"),N17,IF(AND(N20="TRIMESTRAL",J20="MENSUAL"),N17/3+D48,IF(AND(N20="TRIMESTRAL",J20="TRIMESTRAL"),N17,IF(AND(N20="MENSUAL",J20="MENSUAL"),N17,"")))))))))</f>
        <v>0.7</v>
      </c>
      <c r="F48" s="37" t="str">
        <f>IF(AND(N20="ANUAL",J20="MENSUAL"),N17/12+E48,IF(AND(N20="ANUAL",J20="TRIMESTRAL"),N17/4+E48,IF(AND(N20="SEMESTRAL",J20="MENSUAL"),N17/6+E48,IF(AND(N20="SEMESTRAL",J20="TRIMESTRAL"),N17/2,IF(AND(N20="TRIMESTRAL",J20="MENSUAL"),N17/3+E48,IF(AND(N20="TRIMESTRAL",J20="TRIMESTRAL"),N17,IF(AND(N20="MENSUAL",J20="MENSUAL"),N17,"")))))))</f>
        <v/>
      </c>
      <c r="G48" s="37" t="str">
        <f>IF(AND(N20="ANUAL",J20="MENSUAL"),N17/12+F48,IF(AND(N20="ANUAL",J20="TRIMESTRAL"),N17/4+F48,IF(AND(N20="SEMESTRAL",J20="MENSUAL"),N17/6+F48,IF(AND(N20="SEMESTRAL",J20="TRIMESTRAL"),N17/2+F48,IF(AND(N20="TRIMESTRAL",J20="MENSUAL"),N17/3,IF(AND(N20="TRIMESTRAL",J20="TRIMESTRAL"),N17,IF(AND(N20="MENSUAL",J20="MENSUAL"),N17,"")))))))</f>
        <v/>
      </c>
      <c r="H48" s="37" t="str">
        <f>IF(AND($N$20="ANUAL",$J$20="MENSUAL"),$N$17/12+G48,IF(AND(N20="SEMESTRAL",J20="MENSUAL"),N17/6+G48,IF(AND(N20="TRIMESTRAL",J20="MENSUAL"),N17/3+G48,IF(AND(N20="MENSUAL",J20="MENSUAL"),N17,""))))</f>
        <v/>
      </c>
      <c r="I48" s="37" t="str">
        <f>IF(AND($N$20="ANUAL",$J$20="MENSUAL"),$N$17/12+H48,IF(AND(N20="SEMESTRAL",J20="MENSUAL"),N17/6+H48,IF(AND(N20="TRIMESTRAL",J20="MENSUAL"),N17/3+H48,IF(AND(N20="MENSUAL",J20="MENSUAL"),N17,""))))</f>
        <v/>
      </c>
      <c r="J48" s="37" t="str">
        <f>IF(AND($N$20="ANUAL",$J$20="MENSUAL"),$N$17/12+I48,IF(AND(N20="SEMESTRAL",J20="MENSUAL"),N17/6,IF(AND(N20="TRIMESTRAL",J20="MENSUAL"),N17/3,IF(AND(N20="MENSUAL",J20="MENSUAL"),N17,""))))</f>
        <v/>
      </c>
      <c r="K48" s="37" t="str">
        <f>IF(AND($N$20="ANUAL",$J$20="MENSUAL"),$N$17/12+J48,IF(AND(N20="SEMESTRAL",J20="MENSUAL"),N17/6+J48,IF(AND(N20="TRIMESTRAL",J20="MENSUAL"),N17/3+J48,IF(AND(N20="MENSUAL",J20="MENSUAL"),N17,""))))</f>
        <v/>
      </c>
      <c r="L48" s="37" t="str">
        <f>IF(AND($N$20="ANUAL",$J$20="MENSUAL"),$N$17/12+K48,IF(AND(N20="SEMESTRAL",J20="MENSUAL"),N17/6+K48,IF(AND(N20="TRIMESTRAL",J20="MENSUAL"),N17/3+K48,IF(AND(N20="MENSUAL",J20="MENSUAL"),N17,""))))</f>
        <v/>
      </c>
      <c r="M48" s="37" t="str">
        <f>IF(AND($N$20="ANUAL",$J$20="MENSUAL"),$N$17/12+L48,IF(AND(N20="SEMESTRAL",J20="MENSUAL"),N17/6+L48,IF(AND(N20="TRIMESTRAL",J20="MENSUAL"),N17/3,IF(AND(N20="MENSUAL",J20="MENSUAL"),N17,""))))</f>
        <v/>
      </c>
      <c r="N48" s="37" t="str">
        <f>IF(AND($N$20="ANUAL",$J$20="MENSUAL"),$N$17/12+M48,IF(AND(N20="SEMESTRAL",J20="MENSUAL"),N17/6+M48,IF(AND(N20="TRIMESTRAL",J20="MENSUAL"),N17/3+M48,IF(AND(N20="MENSUAL",J20="MENSUAL"),N17,""))))</f>
        <v/>
      </c>
      <c r="O48" s="37" t="str">
        <f>IF(AND($N$20="ANUAL",$J$20="MENSUAL"),$N$17/12+N48,IF(AND(N20="SEMESTRAL",J20="MENSUAL"),N17/6+N48,IF(AND(N20="TRIMESTRAL",J20="MENSUAL"),N17/3+N48,IF(AND(N20="MENSUAL",J20="MENSUAL"),N17,""))))</f>
        <v/>
      </c>
      <c r="P48" s="32"/>
    </row>
    <row r="49" spans="2:16" s="33" customFormat="1" x14ac:dyDescent="0.25">
      <c r="B49" s="32"/>
      <c r="C49" s="80"/>
      <c r="D49" s="81"/>
      <c r="E49" s="81"/>
      <c r="F49" s="81"/>
      <c r="G49" s="81"/>
      <c r="H49" s="81"/>
      <c r="I49" s="81"/>
      <c r="J49" s="81"/>
      <c r="K49" s="81"/>
      <c r="L49" s="81"/>
      <c r="M49" s="81"/>
      <c r="N49" s="81"/>
      <c r="O49" s="81"/>
      <c r="P49" s="32"/>
    </row>
    <row r="50" spans="2:16" s="33" customFormat="1" x14ac:dyDescent="0.25">
      <c r="B50" s="32"/>
      <c r="C50" s="80"/>
      <c r="D50" s="81"/>
      <c r="E50" s="81"/>
      <c r="F50" s="81"/>
      <c r="G50" s="81"/>
      <c r="H50" s="81"/>
      <c r="I50" s="81"/>
      <c r="J50" s="81"/>
      <c r="K50" s="81"/>
      <c r="L50" s="81"/>
      <c r="M50" s="81"/>
      <c r="N50" s="81"/>
      <c r="O50" s="81"/>
      <c r="P50" s="32"/>
    </row>
    <row r="51" spans="2:16" s="33" customFormat="1" x14ac:dyDescent="0.25">
      <c r="B51" s="32"/>
      <c r="C51" s="3"/>
      <c r="D51" s="3"/>
      <c r="E51" s="3"/>
      <c r="F51" s="3"/>
      <c r="G51" s="3"/>
      <c r="H51" s="3"/>
      <c r="I51" s="3"/>
      <c r="J51" s="3"/>
      <c r="K51" s="3"/>
      <c r="L51" s="3"/>
      <c r="M51" s="3"/>
      <c r="N51" s="3"/>
      <c r="O51" s="3"/>
      <c r="P51" s="32"/>
    </row>
    <row r="53" spans="2:16" x14ac:dyDescent="0.2">
      <c r="D53" s="40"/>
    </row>
  </sheetData>
  <sheetProtection algorithmName="SHA-512" hashValue="D3UKkVQ5HqJ9fYWN/1mWUSb+vWgzDVH8Gu/gib+3EGtouQoiGsMwsWqsxWA0YbU2qE47ihbGIPnu02ngde0OxA==" saltValue="l1gqxDEpOumdxwnS5P3R5Q=="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43:O43"/>
    <mergeCell ref="C23:O23"/>
    <mergeCell ref="C24:I41"/>
    <mergeCell ref="J24:O24"/>
    <mergeCell ref="J41:O41"/>
    <mergeCell ref="N20:O21"/>
    <mergeCell ref="C20:D21"/>
    <mergeCell ref="E20:F21"/>
    <mergeCell ref="G20:I21"/>
    <mergeCell ref="P24:P25"/>
    <mergeCell ref="J25:O34"/>
    <mergeCell ref="J35:O35"/>
    <mergeCell ref="J36:O39"/>
    <mergeCell ref="J40:O40"/>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8"/>
  <sheetViews>
    <sheetView topLeftCell="B25" zoomScale="80" zoomScaleNormal="80" workbookViewId="0">
      <selection activeCell="E13" sqref="E13:O13"/>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442</v>
      </c>
      <c r="F12" s="246"/>
      <c r="G12" s="246"/>
      <c r="H12" s="246"/>
      <c r="I12" s="245" t="s">
        <v>350</v>
      </c>
      <c r="J12" s="245"/>
      <c r="K12" s="247" t="s">
        <v>129</v>
      </c>
      <c r="L12" s="247"/>
      <c r="M12" s="247"/>
      <c r="N12" s="247"/>
      <c r="O12" s="247"/>
      <c r="P12" s="27"/>
    </row>
    <row r="13" spans="2:16" s="26" customFormat="1" x14ac:dyDescent="0.25">
      <c r="B13" s="27"/>
      <c r="C13" s="234" t="s">
        <v>15</v>
      </c>
      <c r="D13" s="234"/>
      <c r="E13" s="248" t="s">
        <v>115</v>
      </c>
      <c r="F13" s="249"/>
      <c r="G13" s="249"/>
      <c r="H13" s="249"/>
      <c r="I13" s="249"/>
      <c r="J13" s="249"/>
      <c r="K13" s="249"/>
      <c r="L13" s="249"/>
      <c r="M13" s="249"/>
      <c r="N13" s="249"/>
      <c r="O13" s="249"/>
      <c r="P13" s="27"/>
    </row>
    <row r="14" spans="2:16" s="26" customFormat="1" x14ac:dyDescent="0.25">
      <c r="B14" s="27"/>
      <c r="C14" s="234" t="s">
        <v>352</v>
      </c>
      <c r="D14" s="234"/>
      <c r="E14" s="305" t="s">
        <v>530</v>
      </c>
      <c r="F14" s="304"/>
      <c r="G14" s="304"/>
      <c r="H14" s="304"/>
      <c r="I14" s="304"/>
      <c r="J14" s="304"/>
      <c r="K14" s="304"/>
      <c r="L14" s="304"/>
      <c r="M14" s="304"/>
      <c r="N14" s="304"/>
      <c r="O14" s="304"/>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65</v>
      </c>
      <c r="K17" s="238"/>
      <c r="L17" s="234" t="s">
        <v>357</v>
      </c>
      <c r="M17" s="234"/>
      <c r="N17" s="268">
        <v>0.7</v>
      </c>
      <c r="O17" s="268"/>
      <c r="P17" s="221"/>
    </row>
    <row r="18" spans="2:16" s="26" customFormat="1" ht="15.75" customHeight="1" x14ac:dyDescent="0.25">
      <c r="B18" s="27"/>
      <c r="C18" s="234" t="s">
        <v>358</v>
      </c>
      <c r="D18" s="234"/>
      <c r="E18" s="234" t="s">
        <v>359</v>
      </c>
      <c r="F18" s="234"/>
      <c r="G18" s="242" t="s">
        <v>531</v>
      </c>
      <c r="H18" s="233"/>
      <c r="I18" s="233"/>
      <c r="J18" s="233"/>
      <c r="K18" s="233"/>
      <c r="L18" s="233"/>
      <c r="M18" s="233"/>
      <c r="N18" s="233"/>
      <c r="O18" s="233"/>
      <c r="P18" s="221"/>
    </row>
    <row r="19" spans="2:16" s="26" customFormat="1" ht="15.75" customHeight="1" x14ac:dyDescent="0.25">
      <c r="B19" s="27"/>
      <c r="C19" s="234"/>
      <c r="D19" s="234"/>
      <c r="E19" s="234" t="s">
        <v>361</v>
      </c>
      <c r="F19" s="234"/>
      <c r="G19" s="242" t="s">
        <v>532</v>
      </c>
      <c r="H19" s="233"/>
      <c r="I19" s="233"/>
      <c r="J19" s="233"/>
      <c r="K19" s="233"/>
      <c r="L19" s="233"/>
      <c r="M19" s="233"/>
      <c r="N19" s="233"/>
      <c r="O19" s="233"/>
      <c r="P19" s="28"/>
    </row>
    <row r="20" spans="2:16" s="26" customFormat="1" ht="26.25" customHeight="1" x14ac:dyDescent="0.25">
      <c r="B20" s="27"/>
      <c r="C20" s="234" t="s">
        <v>363</v>
      </c>
      <c r="D20" s="234"/>
      <c r="E20" s="369" t="s">
        <v>533</v>
      </c>
      <c r="F20" s="369"/>
      <c r="G20" s="234" t="s">
        <v>365</v>
      </c>
      <c r="H20" s="234"/>
      <c r="I20" s="234"/>
      <c r="J20" s="233" t="s">
        <v>366</v>
      </c>
      <c r="K20" s="233"/>
      <c r="L20" s="234" t="s">
        <v>367</v>
      </c>
      <c r="M20" s="234"/>
      <c r="N20" s="233" t="s">
        <v>366</v>
      </c>
      <c r="O20" s="233"/>
      <c r="P20" s="28"/>
    </row>
    <row r="21" spans="2:16" s="26" customFormat="1" ht="26.25" customHeight="1" x14ac:dyDescent="0.25">
      <c r="B21" s="27"/>
      <c r="C21" s="234"/>
      <c r="D21" s="234"/>
      <c r="E21" s="369"/>
      <c r="F21" s="369"/>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3.5"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541</v>
      </c>
      <c r="K25" s="223"/>
      <c r="L25" s="223"/>
      <c r="M25" s="223"/>
      <c r="N25" s="223"/>
      <c r="O25" s="223"/>
      <c r="P25" s="221"/>
    </row>
    <row r="26" spans="2:16" s="26" customFormat="1" x14ac:dyDescent="0.25">
      <c r="B26" s="27"/>
      <c r="C26" s="217"/>
      <c r="D26" s="217"/>
      <c r="E26" s="217"/>
      <c r="F26" s="217"/>
      <c r="G26" s="217"/>
      <c r="H26" s="217"/>
      <c r="I26" s="218"/>
      <c r="J26" s="224"/>
      <c r="K26" s="225"/>
      <c r="L26" s="225"/>
      <c r="M26" s="225"/>
      <c r="N26" s="225"/>
      <c r="O26" s="225"/>
      <c r="P26" s="27"/>
    </row>
    <row r="27" spans="2:16" s="26" customFormat="1" x14ac:dyDescent="0.25">
      <c r="B27" s="27"/>
      <c r="C27" s="217"/>
      <c r="D27" s="217"/>
      <c r="E27" s="217"/>
      <c r="F27" s="217"/>
      <c r="G27" s="217"/>
      <c r="H27" s="217"/>
      <c r="I27" s="218"/>
      <c r="J27" s="224"/>
      <c r="K27" s="225"/>
      <c r="L27" s="225"/>
      <c r="M27" s="225"/>
      <c r="N27" s="225"/>
      <c r="O27" s="225"/>
      <c r="P27" s="27"/>
    </row>
    <row r="28" spans="2:16" s="26" customFormat="1" x14ac:dyDescent="0.25">
      <c r="B28" s="27"/>
      <c r="C28" s="217"/>
      <c r="D28" s="217"/>
      <c r="E28" s="217"/>
      <c r="F28" s="217"/>
      <c r="G28" s="217"/>
      <c r="H28" s="217"/>
      <c r="I28" s="218"/>
      <c r="J28" s="224"/>
      <c r="K28" s="225"/>
      <c r="L28" s="225"/>
      <c r="M28" s="225"/>
      <c r="N28" s="225"/>
      <c r="O28" s="225"/>
      <c r="P28" s="27"/>
    </row>
    <row r="29" spans="2:16" s="26" customFormat="1" x14ac:dyDescent="0.25">
      <c r="B29" s="27"/>
      <c r="C29" s="217"/>
      <c r="D29" s="217"/>
      <c r="E29" s="217"/>
      <c r="F29" s="217"/>
      <c r="G29" s="217"/>
      <c r="H29" s="217"/>
      <c r="I29" s="218"/>
      <c r="J29" s="224"/>
      <c r="K29" s="225"/>
      <c r="L29" s="225"/>
      <c r="M29" s="225"/>
      <c r="N29" s="225"/>
      <c r="O29" s="225"/>
      <c r="P29" s="27"/>
    </row>
    <row r="30" spans="2:16" s="26" customFormat="1" ht="15.75" customHeight="1" x14ac:dyDescent="0.25">
      <c r="B30" s="27"/>
      <c r="C30" s="217"/>
      <c r="D30" s="217"/>
      <c r="E30" s="217"/>
      <c r="F30" s="217"/>
      <c r="G30" s="217"/>
      <c r="H30" s="217"/>
      <c r="I30" s="218"/>
      <c r="J30" s="228" t="s">
        <v>372</v>
      </c>
      <c r="K30" s="229"/>
      <c r="L30" s="229"/>
      <c r="M30" s="229"/>
      <c r="N30" s="229"/>
      <c r="O30" s="229"/>
      <c r="P30" s="27"/>
    </row>
    <row r="31" spans="2:16" s="26" customFormat="1" ht="16.5" customHeight="1" x14ac:dyDescent="0.25">
      <c r="B31" s="27"/>
      <c r="C31" s="217"/>
      <c r="D31" s="217"/>
      <c r="E31" s="217"/>
      <c r="F31" s="217"/>
      <c r="G31" s="217"/>
      <c r="H31" s="217"/>
      <c r="I31" s="218"/>
      <c r="J31" s="270" t="s">
        <v>542</v>
      </c>
      <c r="K31" s="271"/>
      <c r="L31" s="271"/>
      <c r="M31" s="271"/>
      <c r="N31" s="271"/>
      <c r="O31" s="271"/>
      <c r="P31" s="27"/>
    </row>
    <row r="32" spans="2:16" s="26" customFormat="1" ht="16.5" customHeight="1" x14ac:dyDescent="0.25">
      <c r="B32" s="27"/>
      <c r="C32" s="217"/>
      <c r="D32" s="217"/>
      <c r="E32" s="217"/>
      <c r="F32" s="217"/>
      <c r="G32" s="217"/>
      <c r="H32" s="217"/>
      <c r="I32" s="218"/>
      <c r="J32" s="270"/>
      <c r="K32" s="271"/>
      <c r="L32" s="271"/>
      <c r="M32" s="271"/>
      <c r="N32" s="271"/>
      <c r="O32" s="271"/>
      <c r="P32" s="27"/>
    </row>
    <row r="33" spans="2:16" s="26" customFormat="1" ht="15.75" customHeight="1" x14ac:dyDescent="0.25">
      <c r="B33" s="27"/>
      <c r="C33" s="217"/>
      <c r="D33" s="217"/>
      <c r="E33" s="217"/>
      <c r="F33" s="217"/>
      <c r="G33" s="217"/>
      <c r="H33" s="217"/>
      <c r="I33" s="218"/>
      <c r="J33" s="272"/>
      <c r="K33" s="273"/>
      <c r="L33" s="273"/>
      <c r="M33" s="273"/>
      <c r="N33" s="273"/>
      <c r="O33" s="273"/>
      <c r="P33" s="27"/>
    </row>
    <row r="34" spans="2:16" s="26" customFormat="1" ht="15.75" customHeight="1" x14ac:dyDescent="0.25">
      <c r="B34" s="27"/>
      <c r="C34" s="217"/>
      <c r="D34" s="217"/>
      <c r="E34" s="217"/>
      <c r="F34" s="217"/>
      <c r="G34" s="217"/>
      <c r="H34" s="217"/>
      <c r="I34" s="218"/>
      <c r="J34" s="272"/>
      <c r="K34" s="273"/>
      <c r="L34" s="273"/>
      <c r="M34" s="273"/>
      <c r="N34" s="273"/>
      <c r="O34" s="273"/>
      <c r="P34" s="27"/>
    </row>
    <row r="35" spans="2:16" s="26" customFormat="1" ht="15.75" customHeight="1" x14ac:dyDescent="0.25">
      <c r="B35" s="27"/>
      <c r="C35" s="217"/>
      <c r="D35" s="217"/>
      <c r="E35" s="217"/>
      <c r="F35" s="217"/>
      <c r="G35" s="217"/>
      <c r="H35" s="217"/>
      <c r="I35" s="218"/>
      <c r="J35" s="228" t="s">
        <v>374</v>
      </c>
      <c r="K35" s="229"/>
      <c r="L35" s="229"/>
      <c r="M35" s="229"/>
      <c r="N35" s="229"/>
      <c r="O35" s="229"/>
      <c r="P35" s="27"/>
    </row>
    <row r="36" spans="2:16" s="26" customFormat="1" ht="16.5" customHeight="1" x14ac:dyDescent="0.25">
      <c r="B36" s="27"/>
      <c r="C36" s="217"/>
      <c r="D36" s="217"/>
      <c r="E36" s="217"/>
      <c r="F36" s="217"/>
      <c r="G36" s="217"/>
      <c r="H36" s="217"/>
      <c r="I36" s="218"/>
      <c r="J36" s="232" t="s">
        <v>536</v>
      </c>
      <c r="K36" s="223"/>
      <c r="L36" s="223"/>
      <c r="M36" s="223"/>
      <c r="N36" s="223"/>
      <c r="O36" s="223"/>
      <c r="P36" s="27"/>
    </row>
    <row r="37" spans="2:16" s="26" customFormat="1" ht="16.5" customHeight="1" x14ac:dyDescent="0.25">
      <c r="B37" s="28"/>
      <c r="C37" s="31"/>
      <c r="D37" s="31"/>
      <c r="E37" s="31"/>
      <c r="F37" s="31"/>
      <c r="G37" s="31"/>
      <c r="H37" s="31"/>
      <c r="I37" s="31"/>
      <c r="J37" s="31"/>
      <c r="K37" s="31"/>
      <c r="L37" s="31"/>
      <c r="M37" s="31"/>
      <c r="N37" s="31"/>
      <c r="O37" s="31"/>
      <c r="P37" s="28"/>
    </row>
    <row r="38" spans="2:16" s="33" customFormat="1" ht="15" customHeight="1" x14ac:dyDescent="0.25">
      <c r="B38" s="32"/>
      <c r="C38" s="212" t="s">
        <v>375</v>
      </c>
      <c r="D38" s="213"/>
      <c r="E38" s="213"/>
      <c r="F38" s="213"/>
      <c r="G38" s="213"/>
      <c r="H38" s="213"/>
      <c r="I38" s="213"/>
      <c r="J38" s="213"/>
      <c r="K38" s="213"/>
      <c r="L38" s="213"/>
      <c r="M38" s="213"/>
      <c r="N38" s="213"/>
      <c r="O38" s="214"/>
      <c r="P38" s="32"/>
    </row>
    <row r="39" spans="2:16" s="33" customFormat="1" x14ac:dyDescent="0.25">
      <c r="B39" s="32"/>
      <c r="C39" s="158" t="s">
        <v>9</v>
      </c>
      <c r="D39" s="160" t="str">
        <f>IF(J20="MENSUAL","ENERO",IF(J20="TRIMESTRAL","MARZO",IF(J20="SEMESTRAL","JUNIO",IF(J20="ANUAL",2017,""))))</f>
        <v>JUNIO</v>
      </c>
      <c r="E39" s="160" t="str">
        <f>IF(J20="MENSUAL","FEBRERO",IF(J20="TRIMESTRAL","JUNIO",IF(J20="SEMESTRAL","DICIEMBRE","")))</f>
        <v>DICIEMBRE</v>
      </c>
      <c r="F39" s="160" t="str">
        <f>IF(J20="MENSUAL","MARZO",IF(J20="TRIMESTRAL","SEPTIEMBRE",""))</f>
        <v/>
      </c>
      <c r="G39" s="160" t="str">
        <f>IF(J20="MENSUAL","ABRIL",IF(J20="TRIMESTRAL","DICIEMBRE",""))</f>
        <v/>
      </c>
      <c r="H39" s="160" t="str">
        <f>IF(J20="MENSUAL","MAYO","")</f>
        <v/>
      </c>
      <c r="I39" s="160" t="str">
        <f>IF(J20="MENSUAL","JUNIO","")</f>
        <v/>
      </c>
      <c r="J39" s="160" t="str">
        <f>IF(J20="MENSUAL","JULIO","")</f>
        <v/>
      </c>
      <c r="K39" s="160" t="str">
        <f>IF(J20="MENSUAL","AGOSTO","")</f>
        <v/>
      </c>
      <c r="L39" s="160" t="str">
        <f>IF(J20="MENSUAL","SEPTIEMBRE","")</f>
        <v/>
      </c>
      <c r="M39" s="160" t="str">
        <f>IF(J20="MENSUAL","OCTUBRE","")</f>
        <v/>
      </c>
      <c r="N39" s="160" t="str">
        <f>IF(J20="MENSUAL","NOVIEMBRE","")</f>
        <v/>
      </c>
      <c r="O39" s="160" t="str">
        <f>IF(J20="MENSUAL","DICIEMBRE","")</f>
        <v/>
      </c>
      <c r="P39" s="32"/>
    </row>
    <row r="40" spans="2:16" s="33" customFormat="1" ht="30" x14ac:dyDescent="0.25">
      <c r="B40" s="32"/>
      <c r="C40" s="157" t="str">
        <f>G18</f>
        <v>(# Evaluaciones Calificadas ≥ 4) * 100</v>
      </c>
      <c r="D40" s="34">
        <v>212</v>
      </c>
      <c r="E40" s="34"/>
      <c r="F40" s="34"/>
      <c r="G40" s="34"/>
      <c r="H40" s="34"/>
      <c r="I40" s="34"/>
      <c r="J40" s="34"/>
      <c r="K40" s="34"/>
      <c r="L40" s="34"/>
      <c r="M40" s="34"/>
      <c r="N40" s="34"/>
      <c r="O40" s="34"/>
      <c r="P40" s="32"/>
    </row>
    <row r="41" spans="2:16" s="33" customFormat="1" x14ac:dyDescent="0.25">
      <c r="B41" s="32"/>
      <c r="C41" s="157" t="str">
        <f>G19</f>
        <v xml:space="preserve">Total Evaluaciones </v>
      </c>
      <c r="D41" s="34">
        <v>282</v>
      </c>
      <c r="E41" s="34"/>
      <c r="F41" s="34"/>
      <c r="G41" s="34"/>
      <c r="H41" s="34"/>
      <c r="I41" s="34"/>
      <c r="J41" s="34"/>
      <c r="K41" s="34"/>
      <c r="L41" s="34"/>
      <c r="M41" s="34"/>
      <c r="N41" s="34"/>
      <c r="O41" s="34"/>
      <c r="P41" s="35"/>
    </row>
    <row r="42" spans="2:16" s="33" customFormat="1" x14ac:dyDescent="0.25">
      <c r="B42" s="32"/>
      <c r="C42" s="36" t="s">
        <v>376</v>
      </c>
      <c r="D42" s="37">
        <f t="shared" ref="D42:O42" si="0">IFERROR(IF($E$17=1,D40/D41,IF($E$17=2,D40,"")),"")</f>
        <v>0.75177304964539005</v>
      </c>
      <c r="E42" s="37" t="str">
        <f t="shared" si="0"/>
        <v/>
      </c>
      <c r="F42" s="37" t="str">
        <f t="shared" si="0"/>
        <v/>
      </c>
      <c r="G42" s="37" t="str">
        <f t="shared" si="0"/>
        <v/>
      </c>
      <c r="H42" s="37" t="str">
        <f t="shared" si="0"/>
        <v/>
      </c>
      <c r="I42" s="37" t="str">
        <f t="shared" si="0"/>
        <v/>
      </c>
      <c r="J42" s="37" t="str">
        <f t="shared" si="0"/>
        <v/>
      </c>
      <c r="K42" s="37" t="str">
        <f t="shared" si="0"/>
        <v/>
      </c>
      <c r="L42" s="37" t="str">
        <f t="shared" si="0"/>
        <v/>
      </c>
      <c r="M42" s="37" t="str">
        <f t="shared" si="0"/>
        <v/>
      </c>
      <c r="N42" s="37" t="str">
        <f t="shared" si="0"/>
        <v/>
      </c>
      <c r="O42" s="37" t="str">
        <f t="shared" si="0"/>
        <v/>
      </c>
      <c r="P42" s="32"/>
    </row>
    <row r="43" spans="2:16" s="33" customFormat="1" x14ac:dyDescent="0.25">
      <c r="B43" s="32"/>
      <c r="C43" s="38" t="s">
        <v>377</v>
      </c>
      <c r="D43"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0.7</v>
      </c>
      <c r="E43" s="37">
        <f>IF(AND(N20="ANUAL",J20="MENSUAL"),N17/12+D43,IF(AND(N20="ANUAL",J20="TRIMESTRAL"),N17/4+D43,IF(AND(N20="ANUAL",J20="SEMESTRAL"),N17/2+D43,IF(AND(N20="SEMESTRAL",J20="MENSUAL"),N17/6+D43,IF(AND(N20="SEMESTRAL",J20="TRIMESTRAL"),N17/2+D43,IF(AND(N20="SEMESTRAL",J20="SEMESTRAL"),N17,IF(AND(N20="TRIMESTRAL",J20="MENSUAL"),N17/3+D43,IF(AND(N20="TRIMESTRAL",J20="TRIMESTRAL"),N17,IF(AND(N20="MENSUAL",J20="MENSUAL"),N17,"")))))))))</f>
        <v>0.7</v>
      </c>
      <c r="F43" s="37" t="str">
        <f>IF(AND(N20="ANUAL",J20="MENSUAL"),N17/12+E43,IF(AND(N20="ANUAL",J20="TRIMESTRAL"),N17/4+E43,IF(AND(N20="SEMESTRAL",J20="MENSUAL"),N17/6+E43,IF(AND(N20="SEMESTRAL",J20="TRIMESTRAL"),N17/2,IF(AND(N20="TRIMESTRAL",J20="MENSUAL"),N17/3+E43,IF(AND(N20="TRIMESTRAL",J20="TRIMESTRAL"),N17,IF(AND(N20="MENSUAL",J20="MENSUAL"),N17,"")))))))</f>
        <v/>
      </c>
      <c r="G43" s="37" t="str">
        <f>IF(AND(N20="ANUAL",J20="MENSUAL"),N17/12+F43,IF(AND(N20="ANUAL",J20="TRIMESTRAL"),N17/4+F43,IF(AND(N20="SEMESTRAL",J20="MENSUAL"),N17/6+F43,IF(AND(N20="SEMESTRAL",J20="TRIMESTRAL"),N17/2+F43,IF(AND(N20="TRIMESTRAL",J20="MENSUAL"),N17/3,IF(AND(N20="TRIMESTRAL",J20="TRIMESTRAL"),N17,IF(AND(N20="MENSUAL",J20="MENSUAL"),N17,"")))))))</f>
        <v/>
      </c>
      <c r="H43" s="37" t="str">
        <f>IF(AND($N$20="ANUAL",$J$20="MENSUAL"),$N$17/12+G43,IF(AND(N20="SEMESTRAL",J20="MENSUAL"),N17/6+G43,IF(AND(N20="TRIMESTRAL",J20="MENSUAL"),N17/3+G43,IF(AND(N20="MENSUAL",J20="MENSUAL"),N17,""))))</f>
        <v/>
      </c>
      <c r="I43" s="37" t="str">
        <f>IF(AND($N$20="ANUAL",$J$20="MENSUAL"),$N$17/12+H43,IF(AND(N20="SEMESTRAL",J20="MENSUAL"),N17/6+H43,IF(AND(N20="TRIMESTRAL",J20="MENSUAL"),N17/3+H43,IF(AND(N20="MENSUAL",J20="MENSUAL"),N17,""))))</f>
        <v/>
      </c>
      <c r="J43" s="37" t="str">
        <f>IF(AND($N$20="ANUAL",$J$20="MENSUAL"),$N$17/12+I43,IF(AND(N20="SEMESTRAL",J20="MENSUAL"),N17/6,IF(AND(N20="TRIMESTRAL",J20="MENSUAL"),N17/3,IF(AND(N20="MENSUAL",J20="MENSUAL"),N17,""))))</f>
        <v/>
      </c>
      <c r="K43" s="37" t="str">
        <f>IF(AND($N$20="ANUAL",$J$20="MENSUAL"),$N$17/12+J43,IF(AND(N20="SEMESTRAL",J20="MENSUAL"),N17/6+J43,IF(AND(N20="TRIMESTRAL",J20="MENSUAL"),N17/3+J43,IF(AND(N20="MENSUAL",J20="MENSUAL"),N17,""))))</f>
        <v/>
      </c>
      <c r="L43" s="37" t="str">
        <f>IF(AND($N$20="ANUAL",$J$20="MENSUAL"),$N$17/12+K43,IF(AND(N20="SEMESTRAL",J20="MENSUAL"),N17/6+K43,IF(AND(N20="TRIMESTRAL",J20="MENSUAL"),N17/3+K43,IF(AND(N20="MENSUAL",J20="MENSUAL"),N17,""))))</f>
        <v/>
      </c>
      <c r="M43" s="37" t="str">
        <f>IF(AND($N$20="ANUAL",$J$20="MENSUAL"),$N$17/12+L43,IF(AND(N20="SEMESTRAL",J20="MENSUAL"),N17/6+L43,IF(AND(N20="TRIMESTRAL",J20="MENSUAL"),N17/3,IF(AND(N20="MENSUAL",J20="MENSUAL"),N17,""))))</f>
        <v/>
      </c>
      <c r="N43" s="37" t="str">
        <f>IF(AND($N$20="ANUAL",$J$20="MENSUAL"),$N$17/12+M43,IF(AND(N20="SEMESTRAL",J20="MENSUAL"),N17/6+M43,IF(AND(N20="TRIMESTRAL",J20="MENSUAL"),N17/3+M43,IF(AND(N20="MENSUAL",J20="MENSUAL"),N17,""))))</f>
        <v/>
      </c>
      <c r="O43" s="37" t="str">
        <f>IF(AND($N$20="ANUAL",$J$20="MENSUAL"),$N$17/12+N43,IF(AND(N20="SEMESTRAL",J20="MENSUAL"),N17/6+N43,IF(AND(N20="TRIMESTRAL",J20="MENSUAL"),N17/3+N43,IF(AND(N20="MENSUAL",J20="MENSUAL"),N17,""))))</f>
        <v/>
      </c>
      <c r="P43" s="32"/>
    </row>
    <row r="44" spans="2:16" s="33" customFormat="1" x14ac:dyDescent="0.25">
      <c r="B44" s="32"/>
      <c r="C44" s="80"/>
      <c r="D44" s="81"/>
      <c r="E44" s="81"/>
      <c r="F44" s="81"/>
      <c r="G44" s="81"/>
      <c r="H44" s="81"/>
      <c r="I44" s="81"/>
      <c r="J44" s="81"/>
      <c r="K44" s="81"/>
      <c r="L44" s="81"/>
      <c r="M44" s="81"/>
      <c r="N44" s="81"/>
      <c r="O44" s="81"/>
      <c r="P44" s="32"/>
    </row>
    <row r="45" spans="2:16" s="33" customFormat="1" x14ac:dyDescent="0.25">
      <c r="B45" s="32"/>
      <c r="C45" s="80"/>
      <c r="D45" s="81"/>
      <c r="E45" s="81"/>
      <c r="F45" s="81"/>
      <c r="G45" s="81"/>
      <c r="H45" s="81"/>
      <c r="I45" s="81"/>
      <c r="J45" s="81"/>
      <c r="K45" s="81"/>
      <c r="L45" s="81"/>
      <c r="M45" s="81"/>
      <c r="N45" s="81"/>
      <c r="O45" s="81"/>
      <c r="P45" s="32"/>
    </row>
    <row r="46" spans="2:16" s="33" customFormat="1" x14ac:dyDescent="0.25">
      <c r="B46" s="32"/>
      <c r="C46" s="3"/>
      <c r="D46" s="3"/>
      <c r="E46" s="3"/>
      <c r="F46" s="3"/>
      <c r="G46" s="3"/>
      <c r="H46" s="3"/>
      <c r="I46" s="3"/>
      <c r="J46" s="3"/>
      <c r="K46" s="3"/>
      <c r="L46" s="3"/>
      <c r="M46" s="3"/>
      <c r="N46" s="3"/>
      <c r="O46" s="3"/>
      <c r="P46" s="32"/>
    </row>
    <row r="48" spans="2:16" x14ac:dyDescent="0.2">
      <c r="D48" s="40"/>
    </row>
  </sheetData>
  <sheetProtection algorithmName="SHA-512" hashValue="AUv9d5KJyn2dc4Y1ZFcw+b0bwcPUWus+4zEtdC2VeXbuQurDCOjEqqPuBxFWYcDCvq/kjNmWNGA7rNi+1/GQ3g==" saltValue="TYQ8A5wNWSQof6peZZDYfw=="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8:O38"/>
    <mergeCell ref="C23:O23"/>
    <mergeCell ref="C24:I36"/>
    <mergeCell ref="J24:O24"/>
    <mergeCell ref="J36:O36"/>
    <mergeCell ref="N20:O21"/>
    <mergeCell ref="C20:D21"/>
    <mergeCell ref="E20:F21"/>
    <mergeCell ref="G20:I21"/>
    <mergeCell ref="P24:P25"/>
    <mergeCell ref="J25:O29"/>
    <mergeCell ref="J30:O30"/>
    <mergeCell ref="J31:O34"/>
    <mergeCell ref="J35:O35"/>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6">
    <tabColor rgb="FFEDE394"/>
    <pageSetUpPr fitToPage="1"/>
  </sheetPr>
  <dimension ref="B1:P49"/>
  <sheetViews>
    <sheetView topLeftCell="A28" zoomScale="80" zoomScaleNormal="80" workbookViewId="0">
      <selection activeCell="J32" sqref="J32:O37"/>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543</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544</v>
      </c>
      <c r="F12" s="246"/>
      <c r="G12" s="246"/>
      <c r="H12" s="246"/>
      <c r="I12" s="245" t="s">
        <v>350</v>
      </c>
      <c r="J12" s="245"/>
      <c r="K12" s="247" t="s">
        <v>545</v>
      </c>
      <c r="L12" s="247"/>
      <c r="M12" s="247"/>
      <c r="N12" s="247"/>
      <c r="O12" s="247"/>
      <c r="P12" s="27"/>
    </row>
    <row r="13" spans="2:16" s="26" customFormat="1" x14ac:dyDescent="0.25">
      <c r="B13" s="27"/>
      <c r="C13" s="234" t="s">
        <v>15</v>
      </c>
      <c r="D13" s="234"/>
      <c r="E13" s="248" t="s">
        <v>89</v>
      </c>
      <c r="F13" s="249"/>
      <c r="G13" s="249"/>
      <c r="H13" s="249"/>
      <c r="I13" s="249"/>
      <c r="J13" s="249"/>
      <c r="K13" s="249"/>
      <c r="L13" s="249"/>
      <c r="M13" s="249"/>
      <c r="N13" s="249"/>
      <c r="O13" s="249"/>
      <c r="P13" s="27"/>
    </row>
    <row r="14" spans="2:16" s="26" customFormat="1" x14ac:dyDescent="0.25">
      <c r="B14" s="27"/>
      <c r="C14" s="234" t="s">
        <v>352</v>
      </c>
      <c r="D14" s="234"/>
      <c r="E14" s="248" t="s">
        <v>546</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81</v>
      </c>
      <c r="K17" s="238"/>
      <c r="L17" s="234" t="s">
        <v>357</v>
      </c>
      <c r="M17" s="234"/>
      <c r="N17" s="235">
        <v>1</v>
      </c>
      <c r="O17" s="235"/>
      <c r="P17" s="221"/>
    </row>
    <row r="18" spans="2:16" s="26" customFormat="1" ht="15.75" customHeight="1" x14ac:dyDescent="0.25">
      <c r="B18" s="27"/>
      <c r="C18" s="234" t="s">
        <v>358</v>
      </c>
      <c r="D18" s="234"/>
      <c r="E18" s="234" t="s">
        <v>359</v>
      </c>
      <c r="F18" s="234"/>
      <c r="G18" s="242" t="s">
        <v>547</v>
      </c>
      <c r="H18" s="233"/>
      <c r="I18" s="233"/>
      <c r="J18" s="233"/>
      <c r="K18" s="233"/>
      <c r="L18" s="233"/>
      <c r="M18" s="233"/>
      <c r="N18" s="233"/>
      <c r="O18" s="233"/>
      <c r="P18" s="221"/>
    </row>
    <row r="19" spans="2:16" s="26" customFormat="1" ht="15.75" customHeight="1" x14ac:dyDescent="0.25">
      <c r="B19" s="27"/>
      <c r="C19" s="234"/>
      <c r="D19" s="234"/>
      <c r="E19" s="234" t="s">
        <v>361</v>
      </c>
      <c r="F19" s="234"/>
      <c r="G19" s="242" t="s">
        <v>548</v>
      </c>
      <c r="H19" s="233"/>
      <c r="I19" s="233"/>
      <c r="J19" s="233"/>
      <c r="K19" s="233"/>
      <c r="L19" s="233"/>
      <c r="M19" s="233"/>
      <c r="N19" s="233"/>
      <c r="O19" s="233"/>
      <c r="P19" s="28"/>
    </row>
    <row r="20" spans="2:16" s="26" customFormat="1" ht="27" customHeight="1" x14ac:dyDescent="0.25">
      <c r="B20" s="27"/>
      <c r="C20" s="234" t="s">
        <v>363</v>
      </c>
      <c r="D20" s="234"/>
      <c r="E20" s="269" t="s">
        <v>549</v>
      </c>
      <c r="F20" s="269"/>
      <c r="G20" s="234" t="s">
        <v>365</v>
      </c>
      <c r="H20" s="234"/>
      <c r="I20" s="234"/>
      <c r="J20" s="233" t="s">
        <v>366</v>
      </c>
      <c r="K20" s="233"/>
      <c r="L20" s="234" t="s">
        <v>367</v>
      </c>
      <c r="M20" s="234"/>
      <c r="N20" s="233" t="s">
        <v>368</v>
      </c>
      <c r="O20" s="233"/>
      <c r="P20" s="28"/>
    </row>
    <row r="21" spans="2:16" s="26" customFormat="1" ht="27"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67" t="s">
        <v>550</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5.75" customHeight="1" x14ac:dyDescent="0.25">
      <c r="B29" s="27"/>
      <c r="C29" s="217"/>
      <c r="D29" s="217"/>
      <c r="E29" s="217"/>
      <c r="F29" s="217"/>
      <c r="G29" s="217"/>
      <c r="H29" s="217"/>
      <c r="I29" s="218"/>
      <c r="J29" s="224"/>
      <c r="K29" s="225"/>
      <c r="L29" s="225"/>
      <c r="M29" s="225"/>
      <c r="N29" s="225"/>
      <c r="O29" s="225"/>
      <c r="P29" s="27"/>
    </row>
    <row r="30" spans="2:16" s="26" customFormat="1" ht="40.5" customHeight="1" x14ac:dyDescent="0.25">
      <c r="B30" s="27"/>
      <c r="C30" s="217"/>
      <c r="D30" s="217"/>
      <c r="E30" s="217"/>
      <c r="F30" s="217"/>
      <c r="G30" s="217"/>
      <c r="H30" s="217"/>
      <c r="I30" s="218"/>
      <c r="J30" s="226"/>
      <c r="K30" s="227"/>
      <c r="L30" s="227"/>
      <c r="M30" s="227"/>
      <c r="N30" s="227"/>
      <c r="O30" s="227"/>
      <c r="P30" s="27"/>
    </row>
    <row r="31" spans="2:16" s="26" customFormat="1" ht="15.75" customHeight="1" x14ac:dyDescent="0.25">
      <c r="B31" s="27"/>
      <c r="C31" s="217"/>
      <c r="D31" s="217"/>
      <c r="E31" s="217"/>
      <c r="F31" s="217"/>
      <c r="G31" s="217"/>
      <c r="H31" s="217"/>
      <c r="I31" s="218"/>
      <c r="J31" s="228" t="s">
        <v>372</v>
      </c>
      <c r="K31" s="229"/>
      <c r="L31" s="229"/>
      <c r="M31" s="229"/>
      <c r="N31" s="229"/>
      <c r="O31" s="229"/>
      <c r="P31" s="27"/>
    </row>
    <row r="32" spans="2:16" s="26" customFormat="1" ht="16.5" customHeight="1" x14ac:dyDescent="0.25">
      <c r="B32" s="27"/>
      <c r="C32" s="217"/>
      <c r="D32" s="217"/>
      <c r="E32" s="217"/>
      <c r="F32" s="217"/>
      <c r="G32" s="217"/>
      <c r="H32" s="217"/>
      <c r="I32" s="218"/>
      <c r="J32" s="267" t="s">
        <v>551</v>
      </c>
      <c r="K32" s="223"/>
      <c r="L32" s="223"/>
      <c r="M32" s="223"/>
      <c r="N32" s="223"/>
      <c r="O32" s="223"/>
      <c r="P32" s="27"/>
    </row>
    <row r="33" spans="2:16" s="26" customFormat="1" ht="15.75" customHeight="1" x14ac:dyDescent="0.25">
      <c r="B33" s="27"/>
      <c r="C33" s="217"/>
      <c r="D33" s="217"/>
      <c r="E33" s="217"/>
      <c r="F33" s="217"/>
      <c r="G33" s="217"/>
      <c r="H33" s="217"/>
      <c r="I33" s="218"/>
      <c r="J33" s="224"/>
      <c r="K33" s="225"/>
      <c r="L33" s="225"/>
      <c r="M33" s="225"/>
      <c r="N33" s="225"/>
      <c r="O33" s="225"/>
      <c r="P33" s="27"/>
    </row>
    <row r="34" spans="2:16" s="26" customFormat="1" ht="15.75" customHeight="1" x14ac:dyDescent="0.25">
      <c r="B34" s="27"/>
      <c r="C34" s="217"/>
      <c r="D34" s="217"/>
      <c r="E34" s="217"/>
      <c r="F34" s="217"/>
      <c r="G34" s="217"/>
      <c r="H34" s="217"/>
      <c r="I34" s="218"/>
      <c r="J34" s="224"/>
      <c r="K34" s="225"/>
      <c r="L34" s="225"/>
      <c r="M34" s="225"/>
      <c r="N34" s="225"/>
      <c r="O34" s="225"/>
      <c r="P34" s="27"/>
    </row>
    <row r="35" spans="2:16" s="26" customFormat="1" ht="15.75" customHeight="1" x14ac:dyDescent="0.25">
      <c r="B35" s="27"/>
      <c r="C35" s="217"/>
      <c r="D35" s="217"/>
      <c r="E35" s="217"/>
      <c r="F35" s="217"/>
      <c r="G35" s="217"/>
      <c r="H35" s="217"/>
      <c r="I35" s="218"/>
      <c r="J35" s="224"/>
      <c r="K35" s="225"/>
      <c r="L35" s="225"/>
      <c r="M35" s="225"/>
      <c r="N35" s="225"/>
      <c r="O35" s="225"/>
      <c r="P35" s="27"/>
    </row>
    <row r="36" spans="2:16" s="26" customFormat="1" ht="15.75" customHeight="1" x14ac:dyDescent="0.25">
      <c r="B36" s="27"/>
      <c r="C36" s="217"/>
      <c r="D36" s="217"/>
      <c r="E36" s="217"/>
      <c r="F36" s="217"/>
      <c r="G36" s="217"/>
      <c r="H36" s="217"/>
      <c r="I36" s="218"/>
      <c r="J36" s="224"/>
      <c r="K36" s="225"/>
      <c r="L36" s="225"/>
      <c r="M36" s="225"/>
      <c r="N36" s="225"/>
      <c r="O36" s="225"/>
      <c r="P36" s="27"/>
    </row>
    <row r="37" spans="2:16" s="26" customFormat="1" ht="26.25" customHeight="1" x14ac:dyDescent="0.25">
      <c r="B37" s="27"/>
      <c r="C37" s="217"/>
      <c r="D37" s="217"/>
      <c r="E37" s="217"/>
      <c r="F37" s="217"/>
      <c r="G37" s="217"/>
      <c r="H37" s="217"/>
      <c r="I37" s="218"/>
      <c r="J37" s="226"/>
      <c r="K37" s="227"/>
      <c r="L37" s="227"/>
      <c r="M37" s="227"/>
      <c r="N37" s="227"/>
      <c r="O37" s="227"/>
      <c r="P37" s="27"/>
    </row>
    <row r="38" spans="2:16" s="26" customFormat="1" ht="15.75" customHeight="1" x14ac:dyDescent="0.25">
      <c r="B38" s="27"/>
      <c r="C38" s="217"/>
      <c r="D38" s="217"/>
      <c r="E38" s="217"/>
      <c r="F38" s="217"/>
      <c r="G38" s="217"/>
      <c r="H38" s="217"/>
      <c r="I38" s="218"/>
      <c r="J38" s="228" t="s">
        <v>374</v>
      </c>
      <c r="K38" s="229"/>
      <c r="L38" s="229"/>
      <c r="M38" s="229"/>
      <c r="N38" s="229"/>
      <c r="O38" s="229"/>
      <c r="P38" s="27"/>
    </row>
    <row r="39" spans="2:16" s="26" customFormat="1" ht="16.5" customHeight="1" x14ac:dyDescent="0.25">
      <c r="B39" s="27"/>
      <c r="C39" s="217"/>
      <c r="D39" s="217"/>
      <c r="E39" s="217"/>
      <c r="F39" s="217"/>
      <c r="G39" s="217"/>
      <c r="H39" s="217"/>
      <c r="I39" s="218"/>
      <c r="J39" s="232" t="s">
        <v>552</v>
      </c>
      <c r="K39" s="223"/>
      <c r="L39" s="223"/>
      <c r="M39" s="223"/>
      <c r="N39" s="223"/>
      <c r="O39" s="223"/>
      <c r="P39" s="27"/>
    </row>
    <row r="40" spans="2:16" s="26" customFormat="1" ht="16.5" customHeight="1" x14ac:dyDescent="0.25">
      <c r="B40" s="28"/>
      <c r="C40" s="31"/>
      <c r="D40" s="31"/>
      <c r="E40" s="31"/>
      <c r="F40" s="31"/>
      <c r="G40" s="31"/>
      <c r="H40" s="31"/>
      <c r="I40" s="31"/>
      <c r="J40" s="31"/>
      <c r="K40" s="31"/>
      <c r="L40" s="31"/>
      <c r="M40" s="31"/>
      <c r="N40" s="31"/>
      <c r="O40" s="31"/>
      <c r="P40" s="28"/>
    </row>
    <row r="41" spans="2:16" s="33" customFormat="1" ht="15" customHeight="1" x14ac:dyDescent="0.25">
      <c r="B41" s="32"/>
      <c r="C41" s="212" t="s">
        <v>375</v>
      </c>
      <c r="D41" s="213"/>
      <c r="E41" s="213"/>
      <c r="F41" s="213"/>
      <c r="G41" s="213"/>
      <c r="H41" s="213"/>
      <c r="I41" s="213"/>
      <c r="J41" s="213"/>
      <c r="K41" s="213"/>
      <c r="L41" s="213"/>
      <c r="M41" s="213"/>
      <c r="N41" s="213"/>
      <c r="O41" s="214"/>
      <c r="P41" s="32"/>
    </row>
    <row r="42" spans="2:16" s="33" customFormat="1" x14ac:dyDescent="0.25">
      <c r="B42" s="32"/>
      <c r="C42" s="158" t="s">
        <v>9</v>
      </c>
      <c r="D42" s="160" t="str">
        <f>IF(J20="MENSUAL","ENERO",IF(J20="TRIMESTRAL","MARZO",IF(J20="SEMESTRAL","JUNIO",IF(J20="ANUAL",2017,""))))</f>
        <v>JUNIO</v>
      </c>
      <c r="E42" s="160" t="str">
        <f>IF(J20="MENSUAL","FEBRERO",IF(J20="TRIMESTRAL","JUNIO",IF(J20="SEMESTRAL","DICIEMBRE","")))</f>
        <v>DICIEMBRE</v>
      </c>
      <c r="F42" s="160" t="str">
        <f>IF(J20="MENSUAL","MARZO",IF(J20="TRIMESTRAL","SEPTIEMBRE",""))</f>
        <v/>
      </c>
      <c r="G42" s="160" t="str">
        <f>IF(J20="MENSUAL","ABRIL",IF(J20="TRIMESTRAL","DICIEMBRE",""))</f>
        <v/>
      </c>
      <c r="H42" s="160" t="str">
        <f>IF(J20="MENSUAL","MAYO","")</f>
        <v/>
      </c>
      <c r="I42" s="160" t="str">
        <f>IF(J20="MENSUAL","JUNIO","")</f>
        <v/>
      </c>
      <c r="J42" s="160" t="str">
        <f>IF(J20="MENSUAL","JULIO","")</f>
        <v/>
      </c>
      <c r="K42" s="160" t="str">
        <f>IF(J20="MENSUAL","AGOSTO","")</f>
        <v/>
      </c>
      <c r="L42" s="160" t="str">
        <f>IF(J20="MENSUAL","SEPTIEMBRE","")</f>
        <v/>
      </c>
      <c r="M42" s="160" t="str">
        <f>IF(J20="MENSUAL","OCTUBRE","")</f>
        <v/>
      </c>
      <c r="N42" s="160" t="str">
        <f>IF(J20="MENSUAL","NOVIEMBRE","")</f>
        <v/>
      </c>
      <c r="O42" s="160" t="str">
        <f>IF(J20="MENSUAL","DICIEMBRE","")</f>
        <v/>
      </c>
      <c r="P42" s="32"/>
    </row>
    <row r="43" spans="2:16" s="33" customFormat="1" ht="60" x14ac:dyDescent="0.25">
      <c r="B43" s="32"/>
      <c r="C43" s="157" t="str">
        <f>G18</f>
        <v xml:space="preserve"> Total softwares disponibles de los requeridos por la academia</v>
      </c>
      <c r="D43" s="34">
        <v>16</v>
      </c>
      <c r="E43" s="34"/>
      <c r="F43" s="34"/>
      <c r="G43" s="34"/>
      <c r="H43" s="34"/>
      <c r="I43" s="34"/>
      <c r="J43" s="34"/>
      <c r="K43" s="34"/>
      <c r="L43" s="34"/>
      <c r="M43" s="34"/>
      <c r="N43" s="34"/>
      <c r="O43" s="34"/>
      <c r="P43" s="32"/>
    </row>
    <row r="44" spans="2:16" s="33" customFormat="1" ht="61.5" customHeight="1" x14ac:dyDescent="0.25">
      <c r="B44" s="32"/>
      <c r="C44" s="157" t="str">
        <f>G19</f>
        <v xml:space="preserve"> Total de softwares requeridos por la academia (Pregrado y Posgrado)</v>
      </c>
      <c r="D44" s="34">
        <v>20</v>
      </c>
      <c r="E44" s="34"/>
      <c r="F44" s="34"/>
      <c r="G44" s="34"/>
      <c r="H44" s="34"/>
      <c r="I44" s="34"/>
      <c r="J44" s="34"/>
      <c r="K44" s="34"/>
      <c r="L44" s="34"/>
      <c r="M44" s="34"/>
      <c r="N44" s="34"/>
      <c r="O44" s="34"/>
      <c r="P44" s="35"/>
    </row>
    <row r="45" spans="2:16" s="33" customFormat="1" x14ac:dyDescent="0.25">
      <c r="B45" s="32"/>
      <c r="C45" s="36" t="s">
        <v>376</v>
      </c>
      <c r="D45" s="58">
        <f>IFERROR(IF($E$17=1,D43/D44,IF($E$17=2,D43,"")),"")</f>
        <v>0.8</v>
      </c>
      <c r="E45" s="58" t="str">
        <f t="shared" ref="E45:O45" si="0">IFERROR(IF($E$17=1,E43/E44,IF($E$17=2,E43,"")),"")</f>
        <v/>
      </c>
      <c r="F45" s="56" t="str">
        <f t="shared" si="0"/>
        <v/>
      </c>
      <c r="G45" s="56" t="str">
        <f t="shared" si="0"/>
        <v/>
      </c>
      <c r="H45" s="37" t="str">
        <f t="shared" si="0"/>
        <v/>
      </c>
      <c r="I45" s="37" t="str">
        <f t="shared" si="0"/>
        <v/>
      </c>
      <c r="J45" s="37" t="str">
        <f t="shared" si="0"/>
        <v/>
      </c>
      <c r="K45" s="37" t="str">
        <f t="shared" si="0"/>
        <v/>
      </c>
      <c r="L45" s="37" t="str">
        <f t="shared" si="0"/>
        <v/>
      </c>
      <c r="M45" s="37" t="str">
        <f t="shared" si="0"/>
        <v/>
      </c>
      <c r="N45" s="37" t="str">
        <f t="shared" si="0"/>
        <v/>
      </c>
      <c r="O45" s="37" t="str">
        <f t="shared" si="0"/>
        <v/>
      </c>
      <c r="P45" s="32"/>
    </row>
    <row r="46" spans="2:16" s="33" customFormat="1" x14ac:dyDescent="0.25">
      <c r="B46" s="32"/>
      <c r="C46" s="38" t="s">
        <v>377</v>
      </c>
      <c r="D46"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0.5</v>
      </c>
      <c r="E46" s="37">
        <f>IF(AND(N20="ANUAL",J20="MENSUAL"),N17/12+D46,IF(AND(N20="ANUAL",J20="TRIMESTRAL"),N17/4+D46,IF(AND(N20="ANUAL",J20="SEMESTRAL"),N17/2+D46,IF(AND(N20="SEMESTRAL",J20="MENSUAL"),N17/6+D46,IF(AND(N20="SEMESTRAL",J20="TRIMESTRAL"),N17/2+D46,IF(AND(N20="SEMESTRAL",J20="SEMESTRAL"),N17,IF(AND(N20="TRIMESTRAL",J20="MENSUAL"),N17/3+D46,IF(AND(N20="TRIMESTRAL",J20="TRIMESTRAL"),N17,IF(AND(N20="MENSUAL",J20="MENSUAL"),N17,"")))))))))</f>
        <v>1</v>
      </c>
      <c r="F46" s="37" t="str">
        <f>IF(AND(N20="ANUAL",J20="MENSUAL"),N17/12+E46,IF(AND(N20="ANUAL",J20="TRIMESTRAL"),N17/4+E46,IF(AND(N20="SEMESTRAL",J20="MENSUAL"),N17/6+E46,IF(AND(N20="SEMESTRAL",J20="TRIMESTRAL"),N17/2,IF(AND(N20="TRIMESTRAL",J20="MENSUAL"),N17/3+E46,IF(AND(N20="TRIMESTRAL",J20="TRIMESTRAL"),N17,IF(AND(N20="MENSUAL",J20="MENSUAL"),N17,"")))))))</f>
        <v/>
      </c>
      <c r="G46" s="37" t="str">
        <f>IF(AND(N20="ANUAL",J20="MENSUAL"),N17/12+F46,IF(AND(N20="ANUAL",J20="TRIMESTRAL"),N17/4+F46,IF(AND(N20="SEMESTRAL",J20="MENSUAL"),N17/6+F46,IF(AND(N20="SEMESTRAL",J20="TRIMESTRAL"),N17/2+F46,IF(AND(N20="TRIMESTRAL",J20="MENSUAL"),N17/3,IF(AND(N20="TRIMESTRAL",J20="TRIMESTRAL"),N17,IF(AND(N20="MENSUAL",J20="MENSUAL"),N17,"")))))))</f>
        <v/>
      </c>
      <c r="H46" s="37" t="str">
        <f>IF(AND($N$20="ANUAL",$J$20="MENSUAL"),$N$17/12+G46,IF(AND(N20="SEMESTRAL",J20="MENSUAL"),N17/6+G46,IF(AND(N20="TRIMESTRAL",J20="MENSUAL"),N17/3+G46,IF(AND(N20="MENSUAL",J20="MENSUAL"),N17,""))))</f>
        <v/>
      </c>
      <c r="I46" s="37" t="str">
        <f>IF(AND($N$20="ANUAL",$J$20="MENSUAL"),$N$17/12+H46,IF(AND(N20="SEMESTRAL",J20="MENSUAL"),N17/6+H46,IF(AND(N20="TRIMESTRAL",J20="MENSUAL"),N17/3+H46,IF(AND(N20="MENSUAL",J20="MENSUAL"),N17,""))))</f>
        <v/>
      </c>
      <c r="J46" s="37" t="str">
        <f>IF(AND($N$20="ANUAL",$J$20="MENSUAL"),$N$17/12+I46,IF(AND(N20="SEMESTRAL",J20="MENSUAL"),N17/6,IF(AND(N20="TRIMESTRAL",J20="MENSUAL"),N17/3,IF(AND(N20="MENSUAL",J20="MENSUAL"),N17,""))))</f>
        <v/>
      </c>
      <c r="K46" s="37" t="str">
        <f>IF(AND($N$20="ANUAL",$J$20="MENSUAL"),$N$17/12+J46,IF(AND(N20="SEMESTRAL",J20="MENSUAL"),N17/6+J46,IF(AND(N20="TRIMESTRAL",J20="MENSUAL"),N17/3+J46,IF(AND(N20="MENSUAL",J20="MENSUAL"),N17,""))))</f>
        <v/>
      </c>
      <c r="L46" s="37" t="str">
        <f>IF(AND($N$20="ANUAL",$J$20="MENSUAL"),$N$17/12+K46,IF(AND(N20="SEMESTRAL",J20="MENSUAL"),N17/6+K46,IF(AND(N20="TRIMESTRAL",J20="MENSUAL"),N17/3+K46,IF(AND(N20="MENSUAL",J20="MENSUAL"),N17,""))))</f>
        <v/>
      </c>
      <c r="M46" s="37" t="str">
        <f>IF(AND($N$20="ANUAL",$J$20="MENSUAL"),$N$17/12+L46,IF(AND(N20="SEMESTRAL",J20="MENSUAL"),N17/6+L46,IF(AND(N20="TRIMESTRAL",J20="MENSUAL"),N17/3,IF(AND(N20="MENSUAL",J20="MENSUAL"),N17,""))))</f>
        <v/>
      </c>
      <c r="N46" s="37" t="str">
        <f>IF(AND($N$20="ANUAL",$J$20="MENSUAL"),$N$17/12+M46,IF(AND(N20="SEMESTRAL",J20="MENSUAL"),N17/6+M46,IF(AND(N20="TRIMESTRAL",J20="MENSUAL"),N17/3+M46,IF(AND(N20="MENSUAL",J20="MENSUAL"),N17,""))))</f>
        <v/>
      </c>
      <c r="O46" s="37" t="str">
        <f>IF(AND($N$20="ANUAL",$J$20="MENSUAL"),$N$17/12+N46,IF(AND(N20="SEMESTRAL",J20="MENSUAL"),N17/6+N46,IF(AND(N20="TRIMESTRAL",J20="MENSUAL"),N17/3+N46,IF(AND(N20="MENSUAL",J20="MENSUAL"),N17,""))))</f>
        <v/>
      </c>
      <c r="P46" s="32"/>
    </row>
    <row r="47" spans="2:16" s="33" customFormat="1" x14ac:dyDescent="0.25">
      <c r="B47" s="32"/>
      <c r="C47" s="3"/>
      <c r="D47" s="3"/>
      <c r="E47" s="3"/>
      <c r="F47" s="3"/>
      <c r="G47" s="3"/>
      <c r="H47" s="3"/>
      <c r="I47" s="3"/>
      <c r="J47" s="3"/>
      <c r="K47" s="3"/>
      <c r="L47" s="3"/>
      <c r="M47" s="3"/>
      <c r="N47" s="3"/>
      <c r="O47" s="3"/>
      <c r="P47" s="32"/>
    </row>
    <row r="48" spans="2:16" x14ac:dyDescent="0.2">
      <c r="D48" s="59"/>
    </row>
    <row r="49" spans="4:4" x14ac:dyDescent="0.2">
      <c r="D49" s="40"/>
    </row>
  </sheetData>
  <sheetProtection algorithmName="SHA-512" hashValue="riCXyNSsuq28XCSxtqWKusx0j97zs2+ZZ1NVhvH1q1PyY8mKVQ2UMr/UBnWivhCA1JR7ofzBO6tY1dbIkLni9g==" saltValue="yXU1J/5B+7vr01w6Jt6Kzw==" spinCount="100000" sheet="1" objects="1" scenarios="1"/>
  <mergeCells count="49">
    <mergeCell ref="P24:P25"/>
    <mergeCell ref="J25:O30"/>
    <mergeCell ref="J31:O31"/>
    <mergeCell ref="J32:O37"/>
    <mergeCell ref="J38:O38"/>
    <mergeCell ref="J20:K21"/>
    <mergeCell ref="L20:M21"/>
    <mergeCell ref="C41:O41"/>
    <mergeCell ref="C23:O23"/>
    <mergeCell ref="C24:I39"/>
    <mergeCell ref="J24:O24"/>
    <mergeCell ref="J39:O39"/>
    <mergeCell ref="N20:O21"/>
    <mergeCell ref="C20:D21"/>
    <mergeCell ref="E20:F21"/>
    <mergeCell ref="G20:I21"/>
    <mergeCell ref="P17:P18"/>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'C:\Users\dannarrodriguez\Desktop\INDICADORES EFICIENCIA 2019\[Indicadores AAA.xlsm]ITEM'!#REF!</xm:f>
          </x14:formula1>
          <xm:sqref>N20</xm:sqref>
        </x14:dataValidation>
        <x14:dataValidation type="list" allowBlank="1" showInputMessage="1" showErrorMessage="1">
          <x14:formula1>
            <xm:f>ITEM!$A$1:$A$4</xm:f>
          </x14:formula1>
          <xm:sqref>J20</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7">
    <tabColor rgb="FFEDE394"/>
    <pageSetUpPr fitToPage="1"/>
  </sheetPr>
  <dimension ref="B1:P49"/>
  <sheetViews>
    <sheetView topLeftCell="A22" zoomScale="85" zoomScaleNormal="85"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5.2851562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543</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544</v>
      </c>
      <c r="F12" s="246"/>
      <c r="G12" s="246"/>
      <c r="H12" s="246"/>
      <c r="I12" s="245" t="s">
        <v>350</v>
      </c>
      <c r="J12" s="245"/>
      <c r="K12" s="247" t="s">
        <v>553</v>
      </c>
      <c r="L12" s="247"/>
      <c r="M12" s="247"/>
      <c r="N12" s="247"/>
      <c r="O12" s="247"/>
      <c r="P12" s="27"/>
    </row>
    <row r="13" spans="2:16" s="26" customFormat="1" x14ac:dyDescent="0.25">
      <c r="B13" s="27"/>
      <c r="C13" s="234" t="s">
        <v>15</v>
      </c>
      <c r="D13" s="234"/>
      <c r="E13" s="248" t="s">
        <v>89</v>
      </c>
      <c r="F13" s="249"/>
      <c r="G13" s="249"/>
      <c r="H13" s="249"/>
      <c r="I13" s="249"/>
      <c r="J13" s="249"/>
      <c r="K13" s="249"/>
      <c r="L13" s="249"/>
      <c r="M13" s="249"/>
      <c r="N13" s="249"/>
      <c r="O13" s="249"/>
      <c r="P13" s="27"/>
    </row>
    <row r="14" spans="2:16" s="26" customFormat="1" x14ac:dyDescent="0.25">
      <c r="B14" s="27"/>
      <c r="C14" s="234" t="s">
        <v>352</v>
      </c>
      <c r="D14" s="234"/>
      <c r="E14" s="248" t="s">
        <v>546</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36</v>
      </c>
      <c r="K17" s="238"/>
      <c r="L17" s="234" t="s">
        <v>357</v>
      </c>
      <c r="M17" s="234"/>
      <c r="N17" s="235">
        <v>1</v>
      </c>
      <c r="O17" s="235"/>
      <c r="P17" s="221"/>
    </row>
    <row r="18" spans="2:16" s="26" customFormat="1" ht="15.75" customHeight="1" x14ac:dyDescent="0.25">
      <c r="B18" s="27"/>
      <c r="C18" s="234" t="s">
        <v>358</v>
      </c>
      <c r="D18" s="234"/>
      <c r="E18" s="234" t="s">
        <v>359</v>
      </c>
      <c r="F18" s="234"/>
      <c r="G18" s="242" t="s">
        <v>554</v>
      </c>
      <c r="H18" s="233"/>
      <c r="I18" s="233"/>
      <c r="J18" s="233"/>
      <c r="K18" s="233"/>
      <c r="L18" s="233"/>
      <c r="M18" s="233"/>
      <c r="N18" s="233"/>
      <c r="O18" s="233"/>
      <c r="P18" s="221"/>
    </row>
    <row r="19" spans="2:16" s="26" customFormat="1" ht="15.75" customHeight="1" x14ac:dyDescent="0.25">
      <c r="B19" s="27"/>
      <c r="C19" s="234"/>
      <c r="D19" s="234"/>
      <c r="E19" s="234" t="s">
        <v>361</v>
      </c>
      <c r="F19" s="234"/>
      <c r="G19" s="242" t="s">
        <v>555</v>
      </c>
      <c r="H19" s="233"/>
      <c r="I19" s="233"/>
      <c r="J19" s="233"/>
      <c r="K19" s="233"/>
      <c r="L19" s="233"/>
      <c r="M19" s="233"/>
      <c r="N19" s="233"/>
      <c r="O19" s="233"/>
      <c r="P19" s="28"/>
    </row>
    <row r="20" spans="2:16" s="26" customFormat="1" ht="34.5" customHeight="1" x14ac:dyDescent="0.25">
      <c r="B20" s="27"/>
      <c r="C20" s="234" t="s">
        <v>363</v>
      </c>
      <c r="D20" s="234"/>
      <c r="E20" s="269" t="s">
        <v>549</v>
      </c>
      <c r="F20" s="269"/>
      <c r="G20" s="234" t="s">
        <v>365</v>
      </c>
      <c r="H20" s="234"/>
      <c r="I20" s="234"/>
      <c r="J20" s="233" t="s">
        <v>366</v>
      </c>
      <c r="K20" s="233"/>
      <c r="L20" s="234" t="s">
        <v>367</v>
      </c>
      <c r="M20" s="234"/>
      <c r="N20" s="233" t="s">
        <v>368</v>
      </c>
      <c r="O20" s="233"/>
      <c r="P20" s="28"/>
    </row>
    <row r="21" spans="2:16" s="26" customFormat="1" ht="33.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67" t="s">
        <v>556</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5.75" customHeight="1" x14ac:dyDescent="0.25">
      <c r="B29" s="27"/>
      <c r="C29" s="217"/>
      <c r="D29" s="217"/>
      <c r="E29" s="217"/>
      <c r="F29" s="217"/>
      <c r="G29" s="217"/>
      <c r="H29" s="217"/>
      <c r="I29" s="218"/>
      <c r="J29" s="224"/>
      <c r="K29" s="225"/>
      <c r="L29" s="225"/>
      <c r="M29" s="225"/>
      <c r="N29" s="225"/>
      <c r="O29" s="225"/>
      <c r="P29" s="27"/>
    </row>
    <row r="30" spans="2:16" s="26" customFormat="1" ht="27" customHeight="1" x14ac:dyDescent="0.25">
      <c r="B30" s="27"/>
      <c r="C30" s="217"/>
      <c r="D30" s="217"/>
      <c r="E30" s="217"/>
      <c r="F30" s="217"/>
      <c r="G30" s="217"/>
      <c r="H30" s="217"/>
      <c r="I30" s="218"/>
      <c r="J30" s="226"/>
      <c r="K30" s="227"/>
      <c r="L30" s="227"/>
      <c r="M30" s="227"/>
      <c r="N30" s="227"/>
      <c r="O30" s="227"/>
      <c r="P30" s="27"/>
    </row>
    <row r="31" spans="2:16" s="26" customFormat="1" ht="15.75" customHeight="1" x14ac:dyDescent="0.25">
      <c r="B31" s="27"/>
      <c r="C31" s="217"/>
      <c r="D31" s="217"/>
      <c r="E31" s="217"/>
      <c r="F31" s="217"/>
      <c r="G31" s="217"/>
      <c r="H31" s="217"/>
      <c r="I31" s="218"/>
      <c r="J31" s="228" t="s">
        <v>372</v>
      </c>
      <c r="K31" s="229"/>
      <c r="L31" s="229"/>
      <c r="M31" s="229"/>
      <c r="N31" s="229"/>
      <c r="O31" s="229"/>
      <c r="P31" s="27"/>
    </row>
    <row r="32" spans="2:16" s="26" customFormat="1" ht="16.5" customHeight="1" x14ac:dyDescent="0.25">
      <c r="B32" s="27"/>
      <c r="C32" s="217"/>
      <c r="D32" s="217"/>
      <c r="E32" s="217"/>
      <c r="F32" s="217"/>
      <c r="G32" s="217"/>
      <c r="H32" s="217"/>
      <c r="I32" s="218"/>
      <c r="J32" s="267" t="s">
        <v>557</v>
      </c>
      <c r="K32" s="223"/>
      <c r="L32" s="223"/>
      <c r="M32" s="223"/>
      <c r="N32" s="223"/>
      <c r="O32" s="223"/>
      <c r="P32" s="27"/>
    </row>
    <row r="33" spans="2:16" s="26" customFormat="1" ht="15.75" customHeight="1" x14ac:dyDescent="0.25">
      <c r="B33" s="27"/>
      <c r="C33" s="217"/>
      <c r="D33" s="217"/>
      <c r="E33" s="217"/>
      <c r="F33" s="217"/>
      <c r="G33" s="217"/>
      <c r="H33" s="217"/>
      <c r="I33" s="218"/>
      <c r="J33" s="224"/>
      <c r="K33" s="225"/>
      <c r="L33" s="225"/>
      <c r="M33" s="225"/>
      <c r="N33" s="225"/>
      <c r="O33" s="225"/>
      <c r="P33" s="27"/>
    </row>
    <row r="34" spans="2:16" s="26" customFormat="1" ht="15.75" customHeight="1" x14ac:dyDescent="0.25">
      <c r="B34" s="27"/>
      <c r="C34" s="217"/>
      <c r="D34" s="217"/>
      <c r="E34" s="217"/>
      <c r="F34" s="217"/>
      <c r="G34" s="217"/>
      <c r="H34" s="217"/>
      <c r="I34" s="218"/>
      <c r="J34" s="224"/>
      <c r="K34" s="225"/>
      <c r="L34" s="225"/>
      <c r="M34" s="225"/>
      <c r="N34" s="225"/>
      <c r="O34" s="225"/>
      <c r="P34" s="27"/>
    </row>
    <row r="35" spans="2:16" s="26" customFormat="1" ht="15.75" customHeight="1" x14ac:dyDescent="0.25">
      <c r="B35" s="27"/>
      <c r="C35" s="217"/>
      <c r="D35" s="217"/>
      <c r="E35" s="217"/>
      <c r="F35" s="217"/>
      <c r="G35" s="217"/>
      <c r="H35" s="217"/>
      <c r="I35" s="218"/>
      <c r="J35" s="224"/>
      <c r="K35" s="225"/>
      <c r="L35" s="225"/>
      <c r="M35" s="225"/>
      <c r="N35" s="225"/>
      <c r="O35" s="225"/>
      <c r="P35" s="27"/>
    </row>
    <row r="36" spans="2:16" s="26" customFormat="1" ht="15.75" customHeight="1" x14ac:dyDescent="0.25">
      <c r="B36" s="27"/>
      <c r="C36" s="217"/>
      <c r="D36" s="217"/>
      <c r="E36" s="217"/>
      <c r="F36" s="217"/>
      <c r="G36" s="217"/>
      <c r="H36" s="217"/>
      <c r="I36" s="218"/>
      <c r="J36" s="224"/>
      <c r="K36" s="225"/>
      <c r="L36" s="225"/>
      <c r="M36" s="225"/>
      <c r="N36" s="225"/>
      <c r="O36" s="225"/>
      <c r="P36" s="27"/>
    </row>
    <row r="37" spans="2:16" s="26" customFormat="1" ht="27.75" customHeight="1" x14ac:dyDescent="0.25">
      <c r="B37" s="27"/>
      <c r="C37" s="217"/>
      <c r="D37" s="217"/>
      <c r="E37" s="217"/>
      <c r="F37" s="217"/>
      <c r="G37" s="217"/>
      <c r="H37" s="217"/>
      <c r="I37" s="218"/>
      <c r="J37" s="226"/>
      <c r="K37" s="227"/>
      <c r="L37" s="227"/>
      <c r="M37" s="227"/>
      <c r="N37" s="227"/>
      <c r="O37" s="227"/>
      <c r="P37" s="27"/>
    </row>
    <row r="38" spans="2:16" s="26" customFormat="1" ht="15.75" customHeight="1" x14ac:dyDescent="0.25">
      <c r="B38" s="27"/>
      <c r="C38" s="217"/>
      <c r="D38" s="217"/>
      <c r="E38" s="217"/>
      <c r="F38" s="217"/>
      <c r="G38" s="217"/>
      <c r="H38" s="217"/>
      <c r="I38" s="218"/>
      <c r="J38" s="228" t="s">
        <v>374</v>
      </c>
      <c r="K38" s="229"/>
      <c r="L38" s="229"/>
      <c r="M38" s="229"/>
      <c r="N38" s="229"/>
      <c r="O38" s="229"/>
      <c r="P38" s="27"/>
    </row>
    <row r="39" spans="2:16" s="26" customFormat="1" ht="16.5" customHeight="1" x14ac:dyDescent="0.25">
      <c r="B39" s="27"/>
      <c r="C39" s="217"/>
      <c r="D39" s="217"/>
      <c r="E39" s="217"/>
      <c r="F39" s="217"/>
      <c r="G39" s="217"/>
      <c r="H39" s="217"/>
      <c r="I39" s="218"/>
      <c r="J39" s="232" t="s">
        <v>558</v>
      </c>
      <c r="K39" s="223"/>
      <c r="L39" s="223"/>
      <c r="M39" s="223"/>
      <c r="N39" s="223"/>
      <c r="O39" s="223"/>
      <c r="P39" s="27"/>
    </row>
    <row r="40" spans="2:16" s="26" customFormat="1" ht="16.5" customHeight="1" x14ac:dyDescent="0.25">
      <c r="B40" s="28"/>
      <c r="C40" s="31"/>
      <c r="D40" s="31"/>
      <c r="E40" s="31"/>
      <c r="F40" s="31"/>
      <c r="G40" s="31"/>
      <c r="H40" s="31"/>
      <c r="I40" s="31"/>
      <c r="J40" s="31"/>
      <c r="K40" s="31"/>
      <c r="L40" s="31"/>
      <c r="M40" s="31"/>
      <c r="N40" s="31"/>
      <c r="O40" s="31"/>
      <c r="P40" s="28"/>
    </row>
    <row r="41" spans="2:16" s="33" customFormat="1" ht="15" customHeight="1" x14ac:dyDescent="0.25">
      <c r="B41" s="32"/>
      <c r="C41" s="212" t="s">
        <v>375</v>
      </c>
      <c r="D41" s="213"/>
      <c r="E41" s="213"/>
      <c r="F41" s="213"/>
      <c r="G41" s="213"/>
      <c r="H41" s="213"/>
      <c r="I41" s="213"/>
      <c r="J41" s="213"/>
      <c r="K41" s="213"/>
      <c r="L41" s="213"/>
      <c r="M41" s="213"/>
      <c r="N41" s="213"/>
      <c r="O41" s="214"/>
      <c r="P41" s="32"/>
    </row>
    <row r="42" spans="2:16" s="33" customFormat="1" x14ac:dyDescent="0.25">
      <c r="B42" s="32"/>
      <c r="C42" s="158" t="s">
        <v>9</v>
      </c>
      <c r="D42" s="160" t="str">
        <f>IF(J20="MENSUAL","ENERO",IF(J20="TRIMESTRAL","MARZO",IF(J20="SEMESTRAL","JUNIO",IF(J20="ANUAL",2017,""))))</f>
        <v>JUNIO</v>
      </c>
      <c r="E42" s="160" t="str">
        <f>IF(J20="MENSUAL","FEBRERO",IF(J20="TRIMESTRAL","JUNIO",IF(J20="SEMESTRAL","DICIEMBRE","")))</f>
        <v>DICIEMBRE</v>
      </c>
      <c r="F42" s="160" t="str">
        <f>IF(J20="MENSUAL","MARZO",IF(J20="TRIMESTRAL","SEPTIEMBRE",""))</f>
        <v/>
      </c>
      <c r="G42" s="160" t="str">
        <f>IF(J20="MENSUAL","ABRIL",IF(J20="TRIMESTRAL","DICIEMBRE",""))</f>
        <v/>
      </c>
      <c r="H42" s="160" t="str">
        <f>IF(J20="MENSUAL","MAYO","")</f>
        <v/>
      </c>
      <c r="I42" s="160" t="str">
        <f>IF(J20="MENSUAL","JUNIO","")</f>
        <v/>
      </c>
      <c r="J42" s="160" t="str">
        <f>IF(J20="MENSUAL","JULIO","")</f>
        <v/>
      </c>
      <c r="K42" s="160" t="str">
        <f>IF(J20="MENSUAL","AGOSTO","")</f>
        <v/>
      </c>
      <c r="L42" s="160" t="str">
        <f>IF(J20="MENSUAL","SEPTIEMBRE","")</f>
        <v/>
      </c>
      <c r="M42" s="160" t="str">
        <f>IF(J20="MENSUAL","OCTUBRE","")</f>
        <v/>
      </c>
      <c r="N42" s="160" t="str">
        <f>IF(J20="MENSUAL","NOVIEMBRE","")</f>
        <v/>
      </c>
      <c r="O42" s="160" t="str">
        <f>IF(J20="MENSUAL","DICIEMBRE","")</f>
        <v/>
      </c>
      <c r="P42" s="32"/>
    </row>
    <row r="43" spans="2:16" s="33" customFormat="1" ht="30" x14ac:dyDescent="0.25">
      <c r="B43" s="32"/>
      <c r="C43" s="157" t="str">
        <f>G18</f>
        <v>Total de equipos con calibración realizada</v>
      </c>
      <c r="D43" s="34">
        <v>23</v>
      </c>
      <c r="E43" s="34"/>
      <c r="F43" s="34"/>
      <c r="G43" s="34"/>
      <c r="H43" s="34"/>
      <c r="I43" s="34"/>
      <c r="J43" s="34"/>
      <c r="K43" s="34"/>
      <c r="L43" s="34"/>
      <c r="M43" s="34"/>
      <c r="N43" s="34"/>
      <c r="O43" s="34"/>
      <c r="P43" s="32"/>
    </row>
    <row r="44" spans="2:16" s="33" customFormat="1" ht="78.75" customHeight="1" x14ac:dyDescent="0.25">
      <c r="B44" s="32"/>
      <c r="C44" s="157" t="str">
        <f>G19</f>
        <v xml:space="preserve"> 100% del total de equipos reportados por la Dirección de Investigación y con presupuesto asignado</v>
      </c>
      <c r="D44" s="34">
        <v>55</v>
      </c>
      <c r="E44" s="34"/>
      <c r="F44" s="34"/>
      <c r="G44" s="34"/>
      <c r="H44" s="34"/>
      <c r="I44" s="34"/>
      <c r="J44" s="34"/>
      <c r="K44" s="34"/>
      <c r="L44" s="34"/>
      <c r="M44" s="34"/>
      <c r="N44" s="34"/>
      <c r="O44" s="34"/>
      <c r="P44" s="35"/>
    </row>
    <row r="45" spans="2:16" s="33" customFormat="1" x14ac:dyDescent="0.25">
      <c r="B45" s="32"/>
      <c r="C45" s="36" t="s">
        <v>376</v>
      </c>
      <c r="D45" s="58">
        <f>IFERROR(IF($E$17=1,D43/D44,IF($E$17=2,D43,"")),"")</f>
        <v>0.41818181818181815</v>
      </c>
      <c r="E45" s="58" t="str">
        <f t="shared" ref="E45:O45" si="0">IFERROR(IF($E$17=1,E43/E44,IF($E$17=2,E43,"")),"")</f>
        <v/>
      </c>
      <c r="F45" s="56" t="str">
        <f t="shared" si="0"/>
        <v/>
      </c>
      <c r="G45" s="56" t="str">
        <f t="shared" si="0"/>
        <v/>
      </c>
      <c r="H45" s="37" t="str">
        <f t="shared" si="0"/>
        <v/>
      </c>
      <c r="I45" s="37" t="str">
        <f t="shared" si="0"/>
        <v/>
      </c>
      <c r="J45" s="37" t="str">
        <f t="shared" si="0"/>
        <v/>
      </c>
      <c r="K45" s="37" t="str">
        <f t="shared" si="0"/>
        <v/>
      </c>
      <c r="L45" s="37" t="str">
        <f t="shared" si="0"/>
        <v/>
      </c>
      <c r="M45" s="37" t="str">
        <f t="shared" si="0"/>
        <v/>
      </c>
      <c r="N45" s="37" t="str">
        <f t="shared" si="0"/>
        <v/>
      </c>
      <c r="O45" s="37" t="str">
        <f t="shared" si="0"/>
        <v/>
      </c>
      <c r="P45" s="32"/>
    </row>
    <row r="46" spans="2:16" s="33" customFormat="1" x14ac:dyDescent="0.25">
      <c r="B46" s="32"/>
      <c r="C46" s="38" t="s">
        <v>377</v>
      </c>
      <c r="D46"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0.5</v>
      </c>
      <c r="E46" s="37">
        <f>IF(AND(N20="ANUAL",J20="MENSUAL"),N17/12+D46,IF(AND(N20="ANUAL",J20="TRIMESTRAL"),N17/4+D46,IF(AND(N20="ANUAL",J20="SEMESTRAL"),N17/2+D46,IF(AND(N20="SEMESTRAL",J20="MENSUAL"),N17/6+D46,IF(AND(N20="SEMESTRAL",J20="TRIMESTRAL"),N17/2+D46,IF(AND(N20="SEMESTRAL",J20="SEMESTRAL"),N17,IF(AND(N20="TRIMESTRAL",J20="MENSUAL"),N17/3+D46,IF(AND(N20="TRIMESTRAL",J20="TRIMESTRAL"),N17,IF(AND(N20="MENSUAL",J20="MENSUAL"),N17,"")))))))))</f>
        <v>1</v>
      </c>
      <c r="F46" s="37" t="str">
        <f>IF(AND(N20="ANUAL",J20="MENSUAL"),N17/12+E46,IF(AND(N20="ANUAL",J20="TRIMESTRAL"),N17/4+E46,IF(AND(N20="SEMESTRAL",J20="MENSUAL"),N17/6+E46,IF(AND(N20="SEMESTRAL",J20="TRIMESTRAL"),N17/2,IF(AND(N20="TRIMESTRAL",J20="MENSUAL"),N17/3+E46,IF(AND(N20="TRIMESTRAL",J20="TRIMESTRAL"),N17,IF(AND(N20="MENSUAL",J20="MENSUAL"),N17,"")))))))</f>
        <v/>
      </c>
      <c r="G46" s="37" t="str">
        <f>IF(AND(N20="ANUAL",J20="MENSUAL"),N17/12+F46,IF(AND(N20="ANUAL",J20="TRIMESTRAL"),N17/4+F46,IF(AND(N20="SEMESTRAL",J20="MENSUAL"),N17/6+F46,IF(AND(N20="SEMESTRAL",J20="TRIMESTRAL"),N17/2+F46,IF(AND(N20="TRIMESTRAL",J20="MENSUAL"),N17/3,IF(AND(N20="TRIMESTRAL",J20="TRIMESTRAL"),N17,IF(AND(N20="MENSUAL",J20="MENSUAL"),N17,"")))))))</f>
        <v/>
      </c>
      <c r="H46" s="37" t="str">
        <f>IF(AND($N$20="ANUAL",$J$20="MENSUAL"),$N$17/12+G46,IF(AND(N20="SEMESTRAL",J20="MENSUAL"),N17/6+G46,IF(AND(N20="TRIMESTRAL",J20="MENSUAL"),N17/3+G46,IF(AND(N20="MENSUAL",J20="MENSUAL"),N17,""))))</f>
        <v/>
      </c>
      <c r="I46" s="37" t="str">
        <f>IF(AND($N$20="ANUAL",$J$20="MENSUAL"),$N$17/12+H46,IF(AND(N20="SEMESTRAL",J20="MENSUAL"),N17/6+H46,IF(AND(N20="TRIMESTRAL",J20="MENSUAL"),N17/3+H46,IF(AND(N20="MENSUAL",J20="MENSUAL"),N17,""))))</f>
        <v/>
      </c>
      <c r="J46" s="37" t="str">
        <f>IF(AND($N$20="ANUAL",$J$20="MENSUAL"),$N$17/12+I46,IF(AND(N20="SEMESTRAL",J20="MENSUAL"),N17/6,IF(AND(N20="TRIMESTRAL",J20="MENSUAL"),N17/3,IF(AND(N20="MENSUAL",J20="MENSUAL"),N17,""))))</f>
        <v/>
      </c>
      <c r="K46" s="37" t="str">
        <f>IF(AND($N$20="ANUAL",$J$20="MENSUAL"),$N$17/12+J46,IF(AND(N20="SEMESTRAL",J20="MENSUAL"),N17/6+J46,IF(AND(N20="TRIMESTRAL",J20="MENSUAL"),N17/3+J46,IF(AND(N20="MENSUAL",J20="MENSUAL"),N17,""))))</f>
        <v/>
      </c>
      <c r="L46" s="37" t="str">
        <f>IF(AND($N$20="ANUAL",$J$20="MENSUAL"),$N$17/12+K46,IF(AND(N20="SEMESTRAL",J20="MENSUAL"),N17/6+K46,IF(AND(N20="TRIMESTRAL",J20="MENSUAL"),N17/3+K46,IF(AND(N20="MENSUAL",J20="MENSUAL"),N17,""))))</f>
        <v/>
      </c>
      <c r="M46" s="37" t="str">
        <f>IF(AND($N$20="ANUAL",$J$20="MENSUAL"),$N$17/12+L46,IF(AND(N20="SEMESTRAL",J20="MENSUAL"),N17/6+L46,IF(AND(N20="TRIMESTRAL",J20="MENSUAL"),N17/3,IF(AND(N20="MENSUAL",J20="MENSUAL"),N17,""))))</f>
        <v/>
      </c>
      <c r="N46" s="37" t="str">
        <f>IF(AND($N$20="ANUAL",$J$20="MENSUAL"),$N$17/12+M46,IF(AND(N20="SEMESTRAL",J20="MENSUAL"),N17/6+M46,IF(AND(N20="TRIMESTRAL",J20="MENSUAL"),N17/3+M46,IF(AND(N20="MENSUAL",J20="MENSUAL"),N17,""))))</f>
        <v/>
      </c>
      <c r="O46" s="37" t="str">
        <f>IF(AND($N$20="ANUAL",$J$20="MENSUAL"),$N$17/12+N46,IF(AND(N20="SEMESTRAL",J20="MENSUAL"),N17/6+N46,IF(AND(N20="TRIMESTRAL",J20="MENSUAL"),N17/3+N46,IF(AND(N20="MENSUAL",J20="MENSUAL"),N17,""))))</f>
        <v/>
      </c>
      <c r="P46" s="32"/>
    </row>
    <row r="47" spans="2:16" s="33" customFormat="1" x14ac:dyDescent="0.25">
      <c r="B47" s="32"/>
      <c r="C47" s="3"/>
      <c r="D47" s="3"/>
      <c r="E47" s="3"/>
      <c r="F47" s="3"/>
      <c r="G47" s="3"/>
      <c r="H47" s="3"/>
      <c r="I47" s="3"/>
      <c r="J47" s="3"/>
      <c r="K47" s="3"/>
      <c r="L47" s="3"/>
      <c r="M47" s="3"/>
      <c r="N47" s="3"/>
      <c r="O47" s="3"/>
      <c r="P47" s="32"/>
    </row>
    <row r="48" spans="2:16" x14ac:dyDescent="0.2">
      <c r="D48" s="59"/>
    </row>
    <row r="49" spans="4:4" x14ac:dyDescent="0.2">
      <c r="D49" s="40"/>
    </row>
  </sheetData>
  <sheetProtection algorithmName="SHA-512" hashValue="ar1cOLyfN6YKhW+NkmKbhfl4Fvn0k5xfW/3f6EiBVhYxp8oUgMXfxFerwlre2i+0ry4qaDFqBLD7Olz8qolYqg==" saltValue="AqUgABjnCCQGtSNPAF1owg==" spinCount="100000" sheet="1" objects="1" scenarios="1"/>
  <mergeCells count="49">
    <mergeCell ref="P24:P25"/>
    <mergeCell ref="J25:O30"/>
    <mergeCell ref="J31:O31"/>
    <mergeCell ref="J32:O37"/>
    <mergeCell ref="J38:O38"/>
    <mergeCell ref="J20:K21"/>
    <mergeCell ref="L20:M21"/>
    <mergeCell ref="C41:O41"/>
    <mergeCell ref="C23:O23"/>
    <mergeCell ref="C24:I39"/>
    <mergeCell ref="J24:O24"/>
    <mergeCell ref="J39:O39"/>
    <mergeCell ref="N20:O21"/>
    <mergeCell ref="C20:D21"/>
    <mergeCell ref="E20:F21"/>
    <mergeCell ref="G20:I21"/>
    <mergeCell ref="P17:P18"/>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'C:\Users\dannarrodriguez\Desktop\INDICADORES EFICIENCIA 2019\[Indicadores AAA.xlsm]ITEM'!#REF!</xm:f>
          </x14:formula1>
          <xm:sqref>N20</xm:sqref>
        </x14:dataValidation>
        <x14:dataValidation type="list" allowBlank="1" showInputMessage="1" showErrorMessage="1">
          <x14:formula1>
            <xm:f>ITEM!$A$1:$A$4</xm:f>
          </x14:formula1>
          <xm:sqref>J20</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tabColor rgb="FFEDE394"/>
    <pageSetUpPr fitToPage="1"/>
  </sheetPr>
  <dimension ref="B1:P49"/>
  <sheetViews>
    <sheetView topLeftCell="A25" zoomScale="80" zoomScaleNormal="80"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543</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544</v>
      </c>
      <c r="F12" s="246"/>
      <c r="G12" s="246"/>
      <c r="H12" s="246"/>
      <c r="I12" s="245" t="s">
        <v>350</v>
      </c>
      <c r="J12" s="245"/>
      <c r="K12" s="247" t="s">
        <v>559</v>
      </c>
      <c r="L12" s="247"/>
      <c r="M12" s="247"/>
      <c r="N12" s="247"/>
      <c r="O12" s="247"/>
      <c r="P12" s="27"/>
    </row>
    <row r="13" spans="2:16" s="26" customFormat="1" x14ac:dyDescent="0.25">
      <c r="B13" s="27"/>
      <c r="C13" s="234" t="s">
        <v>15</v>
      </c>
      <c r="D13" s="234"/>
      <c r="E13" s="248" t="s">
        <v>89</v>
      </c>
      <c r="F13" s="249"/>
      <c r="G13" s="249"/>
      <c r="H13" s="249"/>
      <c r="I13" s="249"/>
      <c r="J13" s="249"/>
      <c r="K13" s="249"/>
      <c r="L13" s="249"/>
      <c r="M13" s="249"/>
      <c r="N13" s="249"/>
      <c r="O13" s="249"/>
      <c r="P13" s="27"/>
    </row>
    <row r="14" spans="2:16" s="26" customFormat="1" x14ac:dyDescent="0.25">
      <c r="B14" s="27"/>
      <c r="C14" s="234" t="s">
        <v>352</v>
      </c>
      <c r="D14" s="234"/>
      <c r="E14" s="248" t="s">
        <v>546</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81</v>
      </c>
      <c r="K17" s="238"/>
      <c r="L17" s="234" t="s">
        <v>357</v>
      </c>
      <c r="M17" s="234"/>
      <c r="N17" s="235">
        <v>0.6</v>
      </c>
      <c r="O17" s="235"/>
      <c r="P17" s="221"/>
    </row>
    <row r="18" spans="2:16" s="26" customFormat="1" ht="15.75" customHeight="1" x14ac:dyDescent="0.25">
      <c r="B18" s="27"/>
      <c r="C18" s="234" t="s">
        <v>358</v>
      </c>
      <c r="D18" s="234"/>
      <c r="E18" s="234" t="s">
        <v>359</v>
      </c>
      <c r="F18" s="234"/>
      <c r="G18" s="242" t="s">
        <v>560</v>
      </c>
      <c r="H18" s="233"/>
      <c r="I18" s="233"/>
      <c r="J18" s="233"/>
      <c r="K18" s="233"/>
      <c r="L18" s="233"/>
      <c r="M18" s="233"/>
      <c r="N18" s="233"/>
      <c r="O18" s="233"/>
      <c r="P18" s="221"/>
    </row>
    <row r="19" spans="2:16" s="26" customFormat="1" ht="15.75" customHeight="1" x14ac:dyDescent="0.25">
      <c r="B19" s="27"/>
      <c r="C19" s="234"/>
      <c r="D19" s="234"/>
      <c r="E19" s="234" t="s">
        <v>361</v>
      </c>
      <c r="F19" s="234"/>
      <c r="G19" s="242" t="s">
        <v>561</v>
      </c>
      <c r="H19" s="233"/>
      <c r="I19" s="233"/>
      <c r="J19" s="233"/>
      <c r="K19" s="233"/>
      <c r="L19" s="233"/>
      <c r="M19" s="233"/>
      <c r="N19" s="233"/>
      <c r="O19" s="233"/>
      <c r="P19" s="28"/>
    </row>
    <row r="20" spans="2:16" s="26" customFormat="1" ht="34.5" customHeight="1" x14ac:dyDescent="0.25">
      <c r="B20" s="27"/>
      <c r="C20" s="234" t="s">
        <v>363</v>
      </c>
      <c r="D20" s="234"/>
      <c r="E20" s="269" t="s">
        <v>562</v>
      </c>
      <c r="F20" s="269"/>
      <c r="G20" s="234" t="s">
        <v>365</v>
      </c>
      <c r="H20" s="234"/>
      <c r="I20" s="234"/>
      <c r="J20" s="233" t="s">
        <v>366</v>
      </c>
      <c r="K20" s="233"/>
      <c r="L20" s="234" t="s">
        <v>367</v>
      </c>
      <c r="M20" s="234"/>
      <c r="N20" s="233" t="s">
        <v>368</v>
      </c>
      <c r="O20" s="233"/>
      <c r="P20" s="28"/>
    </row>
    <row r="21" spans="2:16" s="26" customFormat="1" ht="33.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67" t="s">
        <v>563</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5.75" customHeight="1" x14ac:dyDescent="0.25">
      <c r="B29" s="27"/>
      <c r="C29" s="217"/>
      <c r="D29" s="217"/>
      <c r="E29" s="217"/>
      <c r="F29" s="217"/>
      <c r="G29" s="217"/>
      <c r="H29" s="217"/>
      <c r="I29" s="218"/>
      <c r="J29" s="224"/>
      <c r="K29" s="225"/>
      <c r="L29" s="225"/>
      <c r="M29" s="225"/>
      <c r="N29" s="225"/>
      <c r="O29" s="225"/>
      <c r="P29" s="27"/>
    </row>
    <row r="30" spans="2:16" s="26" customFormat="1" ht="36" customHeight="1" x14ac:dyDescent="0.25">
      <c r="B30" s="27"/>
      <c r="C30" s="217"/>
      <c r="D30" s="217"/>
      <c r="E30" s="217"/>
      <c r="F30" s="217"/>
      <c r="G30" s="217"/>
      <c r="H30" s="217"/>
      <c r="I30" s="218"/>
      <c r="J30" s="226"/>
      <c r="K30" s="227"/>
      <c r="L30" s="227"/>
      <c r="M30" s="227"/>
      <c r="N30" s="227"/>
      <c r="O30" s="227"/>
      <c r="P30" s="27"/>
    </row>
    <row r="31" spans="2:16" s="26" customFormat="1" ht="15.75" customHeight="1" x14ac:dyDescent="0.25">
      <c r="B31" s="27"/>
      <c r="C31" s="217"/>
      <c r="D31" s="217"/>
      <c r="E31" s="217"/>
      <c r="F31" s="217"/>
      <c r="G31" s="217"/>
      <c r="H31" s="217"/>
      <c r="I31" s="218"/>
      <c r="J31" s="228" t="s">
        <v>372</v>
      </c>
      <c r="K31" s="229"/>
      <c r="L31" s="229"/>
      <c r="M31" s="229"/>
      <c r="N31" s="229"/>
      <c r="O31" s="229"/>
      <c r="P31" s="27"/>
    </row>
    <row r="32" spans="2:16" s="26" customFormat="1" ht="16.5" customHeight="1" x14ac:dyDescent="0.25">
      <c r="B32" s="27"/>
      <c r="C32" s="217"/>
      <c r="D32" s="217"/>
      <c r="E32" s="217"/>
      <c r="F32" s="217"/>
      <c r="G32" s="217"/>
      <c r="H32" s="217"/>
      <c r="I32" s="218"/>
      <c r="J32" s="267" t="s">
        <v>564</v>
      </c>
      <c r="K32" s="223"/>
      <c r="L32" s="223"/>
      <c r="M32" s="223"/>
      <c r="N32" s="223"/>
      <c r="O32" s="223"/>
      <c r="P32" s="27"/>
    </row>
    <row r="33" spans="2:16" s="26" customFormat="1" ht="15.75" customHeight="1" x14ac:dyDescent="0.25">
      <c r="B33" s="27"/>
      <c r="C33" s="217"/>
      <c r="D33" s="217"/>
      <c r="E33" s="217"/>
      <c r="F33" s="217"/>
      <c r="G33" s="217"/>
      <c r="H33" s="217"/>
      <c r="I33" s="218"/>
      <c r="J33" s="224"/>
      <c r="K33" s="225"/>
      <c r="L33" s="225"/>
      <c r="M33" s="225"/>
      <c r="N33" s="225"/>
      <c r="O33" s="225"/>
      <c r="P33" s="27"/>
    </row>
    <row r="34" spans="2:16" s="26" customFormat="1" ht="15.75" customHeight="1" x14ac:dyDescent="0.25">
      <c r="B34" s="27"/>
      <c r="C34" s="217"/>
      <c r="D34" s="217"/>
      <c r="E34" s="217"/>
      <c r="F34" s="217"/>
      <c r="G34" s="217"/>
      <c r="H34" s="217"/>
      <c r="I34" s="218"/>
      <c r="J34" s="224"/>
      <c r="K34" s="225"/>
      <c r="L34" s="225"/>
      <c r="M34" s="225"/>
      <c r="N34" s="225"/>
      <c r="O34" s="225"/>
      <c r="P34" s="27"/>
    </row>
    <row r="35" spans="2:16" s="26" customFormat="1" ht="15.75" customHeight="1" x14ac:dyDescent="0.25">
      <c r="B35" s="27"/>
      <c r="C35" s="217"/>
      <c r="D35" s="217"/>
      <c r="E35" s="217"/>
      <c r="F35" s="217"/>
      <c r="G35" s="217"/>
      <c r="H35" s="217"/>
      <c r="I35" s="218"/>
      <c r="J35" s="224"/>
      <c r="K35" s="225"/>
      <c r="L35" s="225"/>
      <c r="M35" s="225"/>
      <c r="N35" s="225"/>
      <c r="O35" s="225"/>
      <c r="P35" s="27"/>
    </row>
    <row r="36" spans="2:16" s="26" customFormat="1" ht="15.75" customHeight="1" x14ac:dyDescent="0.25">
      <c r="B36" s="27"/>
      <c r="C36" s="217"/>
      <c r="D36" s="217"/>
      <c r="E36" s="217"/>
      <c r="F36" s="217"/>
      <c r="G36" s="217"/>
      <c r="H36" s="217"/>
      <c r="I36" s="218"/>
      <c r="J36" s="224"/>
      <c r="K36" s="225"/>
      <c r="L36" s="225"/>
      <c r="M36" s="225"/>
      <c r="N36" s="225"/>
      <c r="O36" s="225"/>
      <c r="P36" s="27"/>
    </row>
    <row r="37" spans="2:16" s="26" customFormat="1" ht="21.75" customHeight="1" x14ac:dyDescent="0.25">
      <c r="B37" s="27"/>
      <c r="C37" s="217"/>
      <c r="D37" s="217"/>
      <c r="E37" s="217"/>
      <c r="F37" s="217"/>
      <c r="G37" s="217"/>
      <c r="H37" s="217"/>
      <c r="I37" s="218"/>
      <c r="J37" s="226"/>
      <c r="K37" s="227"/>
      <c r="L37" s="227"/>
      <c r="M37" s="227"/>
      <c r="N37" s="227"/>
      <c r="O37" s="227"/>
      <c r="P37" s="27"/>
    </row>
    <row r="38" spans="2:16" s="26" customFormat="1" ht="15.75" customHeight="1" x14ac:dyDescent="0.25">
      <c r="B38" s="27"/>
      <c r="C38" s="217"/>
      <c r="D38" s="217"/>
      <c r="E38" s="217"/>
      <c r="F38" s="217"/>
      <c r="G38" s="217"/>
      <c r="H38" s="217"/>
      <c r="I38" s="218"/>
      <c r="J38" s="228" t="s">
        <v>374</v>
      </c>
      <c r="K38" s="229"/>
      <c r="L38" s="229"/>
      <c r="M38" s="229"/>
      <c r="N38" s="229"/>
      <c r="O38" s="229"/>
      <c r="P38" s="27"/>
    </row>
    <row r="39" spans="2:16" s="26" customFormat="1" ht="16.5" customHeight="1" x14ac:dyDescent="0.25">
      <c r="B39" s="27"/>
      <c r="C39" s="217"/>
      <c r="D39" s="217"/>
      <c r="E39" s="217"/>
      <c r="F39" s="217"/>
      <c r="G39" s="217"/>
      <c r="H39" s="217"/>
      <c r="I39" s="218"/>
      <c r="J39" s="232" t="s">
        <v>558</v>
      </c>
      <c r="K39" s="223"/>
      <c r="L39" s="223"/>
      <c r="M39" s="223"/>
      <c r="N39" s="223"/>
      <c r="O39" s="223"/>
      <c r="P39" s="27"/>
    </row>
    <row r="40" spans="2:16" s="26" customFormat="1" ht="16.5" customHeight="1" x14ac:dyDescent="0.25">
      <c r="B40" s="28"/>
      <c r="C40" s="31"/>
      <c r="D40" s="31"/>
      <c r="E40" s="31"/>
      <c r="F40" s="31"/>
      <c r="G40" s="31"/>
      <c r="H40" s="31"/>
      <c r="I40" s="31"/>
      <c r="J40" s="31"/>
      <c r="K40" s="31"/>
      <c r="L40" s="31"/>
      <c r="M40" s="31"/>
      <c r="N40" s="31"/>
      <c r="O40" s="31"/>
      <c r="P40" s="28"/>
    </row>
    <row r="41" spans="2:16" s="33" customFormat="1" ht="15" customHeight="1" x14ac:dyDescent="0.25">
      <c r="B41" s="32"/>
      <c r="C41" s="212" t="s">
        <v>375</v>
      </c>
      <c r="D41" s="213"/>
      <c r="E41" s="213"/>
      <c r="F41" s="213"/>
      <c r="G41" s="213"/>
      <c r="H41" s="213"/>
      <c r="I41" s="213"/>
      <c r="J41" s="213"/>
      <c r="K41" s="213"/>
      <c r="L41" s="213"/>
      <c r="M41" s="213"/>
      <c r="N41" s="213"/>
      <c r="O41" s="214"/>
      <c r="P41" s="32"/>
    </row>
    <row r="42" spans="2:16" s="33" customFormat="1" x14ac:dyDescent="0.25">
      <c r="B42" s="32"/>
      <c r="C42" s="158" t="s">
        <v>9</v>
      </c>
      <c r="D42" s="160" t="str">
        <f>IF(J20="MENSUAL","ENERO",IF(J20="TRIMESTRAL","MARZO",IF(J20="SEMESTRAL","JUNIO",IF(J20="ANUAL",2017,""))))</f>
        <v>JUNIO</v>
      </c>
      <c r="E42" s="160" t="str">
        <f>IF(J20="MENSUAL","FEBRERO",IF(J20="TRIMESTRAL","JUNIO",IF(J20="SEMESTRAL","DICIEMBRE","")))</f>
        <v>DICIEMBRE</v>
      </c>
      <c r="F42" s="160" t="str">
        <f>IF(J20="MENSUAL","MARZO",IF(J20="TRIMESTRAL","SEPTIEMBRE",""))</f>
        <v/>
      </c>
      <c r="G42" s="160" t="str">
        <f>IF(J20="MENSUAL","ABRIL",IF(J20="TRIMESTRAL","DICIEMBRE",""))</f>
        <v/>
      </c>
      <c r="H42" s="160" t="str">
        <f>IF(J20="MENSUAL","MAYO","")</f>
        <v/>
      </c>
      <c r="I42" s="160" t="str">
        <f>IF(J20="MENSUAL","JUNIO","")</f>
        <v/>
      </c>
      <c r="J42" s="160" t="str">
        <f>IF(J20="MENSUAL","JULIO","")</f>
        <v/>
      </c>
      <c r="K42" s="160" t="str">
        <f>IF(J20="MENSUAL","AGOSTO","")</f>
        <v/>
      </c>
      <c r="L42" s="160" t="str">
        <f>IF(J20="MENSUAL","SEPTIEMBRE","")</f>
        <v/>
      </c>
      <c r="M42" s="160" t="str">
        <f>IF(J20="MENSUAL","OCTUBRE","")</f>
        <v/>
      </c>
      <c r="N42" s="160" t="str">
        <f>IF(J20="MENSUAL","NOVIEMBRE","")</f>
        <v/>
      </c>
      <c r="O42" s="160" t="str">
        <f>IF(J20="MENSUAL","DICIEMBRE","")</f>
        <v/>
      </c>
      <c r="P42" s="32"/>
    </row>
    <row r="43" spans="2:16" s="33" customFormat="1" ht="60" x14ac:dyDescent="0.25">
      <c r="B43" s="32"/>
      <c r="C43" s="157" t="str">
        <f>G18</f>
        <v xml:space="preserve"> Cantidad de usuarios únicos que hacen préstamo de los recursos impresos</v>
      </c>
      <c r="D43" s="34">
        <v>6169</v>
      </c>
      <c r="E43" s="34"/>
      <c r="F43" s="34"/>
      <c r="G43" s="34"/>
      <c r="H43" s="34"/>
      <c r="I43" s="34"/>
      <c r="J43" s="34"/>
      <c r="K43" s="34"/>
      <c r="L43" s="34"/>
      <c r="M43" s="34"/>
      <c r="N43" s="34"/>
      <c r="O43" s="34"/>
      <c r="P43" s="32"/>
    </row>
    <row r="44" spans="2:16" s="33" customFormat="1" ht="33" customHeight="1" x14ac:dyDescent="0.25">
      <c r="B44" s="32"/>
      <c r="C44" s="157" t="str">
        <f>G19</f>
        <v>cantidad de usuarios potenciales * 100%</v>
      </c>
      <c r="D44" s="34">
        <v>13236</v>
      </c>
      <c r="E44" s="34"/>
      <c r="F44" s="34"/>
      <c r="G44" s="34"/>
      <c r="H44" s="34"/>
      <c r="I44" s="34"/>
      <c r="J44" s="34"/>
      <c r="K44" s="34"/>
      <c r="L44" s="34"/>
      <c r="M44" s="34"/>
      <c r="N44" s="34"/>
      <c r="O44" s="34"/>
      <c r="P44" s="35"/>
    </row>
    <row r="45" spans="2:16" s="33" customFormat="1" x14ac:dyDescent="0.25">
      <c r="B45" s="32"/>
      <c r="C45" s="36" t="s">
        <v>376</v>
      </c>
      <c r="D45" s="58">
        <f>IFERROR(IF($E$17=1,D43/D44,IF($E$17=2,D43,"")),"")</f>
        <v>0.46607736476276823</v>
      </c>
      <c r="E45" s="58" t="str">
        <f t="shared" ref="E45:O45" si="0">IFERROR(IF($E$17=1,E43/E44,IF($E$17=2,E43,"")),"")</f>
        <v/>
      </c>
      <c r="F45" s="56" t="str">
        <f t="shared" si="0"/>
        <v/>
      </c>
      <c r="G45" s="56" t="str">
        <f t="shared" si="0"/>
        <v/>
      </c>
      <c r="H45" s="37" t="str">
        <f t="shared" si="0"/>
        <v/>
      </c>
      <c r="I45" s="37" t="str">
        <f t="shared" si="0"/>
        <v/>
      </c>
      <c r="J45" s="37" t="str">
        <f t="shared" si="0"/>
        <v/>
      </c>
      <c r="K45" s="37" t="str">
        <f t="shared" si="0"/>
        <v/>
      </c>
      <c r="L45" s="37" t="str">
        <f t="shared" si="0"/>
        <v/>
      </c>
      <c r="M45" s="37" t="str">
        <f t="shared" si="0"/>
        <v/>
      </c>
      <c r="N45" s="37" t="str">
        <f t="shared" si="0"/>
        <v/>
      </c>
      <c r="O45" s="37" t="str">
        <f t="shared" si="0"/>
        <v/>
      </c>
      <c r="P45" s="32"/>
    </row>
    <row r="46" spans="2:16" s="33" customFormat="1" x14ac:dyDescent="0.25">
      <c r="B46" s="32"/>
      <c r="C46" s="38" t="s">
        <v>377</v>
      </c>
      <c r="D46"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0.3</v>
      </c>
      <c r="E46" s="37">
        <f>IF(AND(N20="ANUAL",J20="MENSUAL"),N17/12+D46,IF(AND(N20="ANUAL",J20="TRIMESTRAL"),N17/4+D46,IF(AND(N20="ANUAL",J20="SEMESTRAL"),N17/2+D46,IF(AND(N20="SEMESTRAL",J20="MENSUAL"),N17/6+D46,IF(AND(N20="SEMESTRAL",J20="TRIMESTRAL"),N17/2+D46,IF(AND(N20="SEMESTRAL",J20="SEMESTRAL"),N17,IF(AND(N20="TRIMESTRAL",J20="MENSUAL"),N17/3+D46,IF(AND(N20="TRIMESTRAL",J20="TRIMESTRAL"),N17,IF(AND(N20="MENSUAL",J20="MENSUAL"),N17,"")))))))))</f>
        <v>0.6</v>
      </c>
      <c r="F46" s="37" t="str">
        <f>IF(AND(N20="ANUAL",J20="MENSUAL"),N17/12+E46,IF(AND(N20="ANUAL",J20="TRIMESTRAL"),N17/4+E46,IF(AND(N20="SEMESTRAL",J20="MENSUAL"),N17/6+E46,IF(AND(N20="SEMESTRAL",J20="TRIMESTRAL"),N17/2,IF(AND(N20="TRIMESTRAL",J20="MENSUAL"),N17/3+E46,IF(AND(N20="TRIMESTRAL",J20="TRIMESTRAL"),N17,IF(AND(N20="MENSUAL",J20="MENSUAL"),N17,"")))))))</f>
        <v/>
      </c>
      <c r="G46" s="37" t="str">
        <f>IF(AND(N20="ANUAL",J20="MENSUAL"),N17/12+F46,IF(AND(N20="ANUAL",J20="TRIMESTRAL"),N17/4+F46,IF(AND(N20="SEMESTRAL",J20="MENSUAL"),N17/6+F46,IF(AND(N20="SEMESTRAL",J20="TRIMESTRAL"),N17/2+F46,IF(AND(N20="TRIMESTRAL",J20="MENSUAL"),N17/3,IF(AND(N20="TRIMESTRAL",J20="TRIMESTRAL"),N17,IF(AND(N20="MENSUAL",J20="MENSUAL"),N17,"")))))))</f>
        <v/>
      </c>
      <c r="H46" s="37" t="str">
        <f>IF(AND($N$20="ANUAL",$J$20="MENSUAL"),$N$17/12+G46,IF(AND(N20="SEMESTRAL",J20="MENSUAL"),N17/6+G46,IF(AND(N20="TRIMESTRAL",J20="MENSUAL"),N17/3+G46,IF(AND(N20="MENSUAL",J20="MENSUAL"),N17,""))))</f>
        <v/>
      </c>
      <c r="I46" s="37" t="str">
        <f>IF(AND($N$20="ANUAL",$J$20="MENSUAL"),$N$17/12+H46,IF(AND(N20="SEMESTRAL",J20="MENSUAL"),N17/6+H46,IF(AND(N20="TRIMESTRAL",J20="MENSUAL"),N17/3+H46,IF(AND(N20="MENSUAL",J20="MENSUAL"),N17,""))))</f>
        <v/>
      </c>
      <c r="J46" s="37" t="str">
        <f>IF(AND($N$20="ANUAL",$J$20="MENSUAL"),$N$17/12+I46,IF(AND(N20="SEMESTRAL",J20="MENSUAL"),N17/6,IF(AND(N20="TRIMESTRAL",J20="MENSUAL"),N17/3,IF(AND(N20="MENSUAL",J20="MENSUAL"),N17,""))))</f>
        <v/>
      </c>
      <c r="K46" s="37" t="str">
        <f>IF(AND($N$20="ANUAL",$J$20="MENSUAL"),$N$17/12+J46,IF(AND(N20="SEMESTRAL",J20="MENSUAL"),N17/6+J46,IF(AND(N20="TRIMESTRAL",J20="MENSUAL"),N17/3+J46,IF(AND(N20="MENSUAL",J20="MENSUAL"),N17,""))))</f>
        <v/>
      </c>
      <c r="L46" s="37" t="str">
        <f>IF(AND($N$20="ANUAL",$J$20="MENSUAL"),$N$17/12+K46,IF(AND(N20="SEMESTRAL",J20="MENSUAL"),N17/6+K46,IF(AND(N20="TRIMESTRAL",J20="MENSUAL"),N17/3+K46,IF(AND(N20="MENSUAL",J20="MENSUAL"),N17,""))))</f>
        <v/>
      </c>
      <c r="M46" s="37" t="str">
        <f>IF(AND($N$20="ANUAL",$J$20="MENSUAL"),$N$17/12+L46,IF(AND(N20="SEMESTRAL",J20="MENSUAL"),N17/6+L46,IF(AND(N20="TRIMESTRAL",J20="MENSUAL"),N17/3,IF(AND(N20="MENSUAL",J20="MENSUAL"),N17,""))))</f>
        <v/>
      </c>
      <c r="N46" s="37" t="str">
        <f>IF(AND($N$20="ANUAL",$J$20="MENSUAL"),$N$17/12+M46,IF(AND(N20="SEMESTRAL",J20="MENSUAL"),N17/6+M46,IF(AND(N20="TRIMESTRAL",J20="MENSUAL"),N17/3+M46,IF(AND(N20="MENSUAL",J20="MENSUAL"),N17,""))))</f>
        <v/>
      </c>
      <c r="O46" s="37" t="str">
        <f>IF(AND($N$20="ANUAL",$J$20="MENSUAL"),$N$17/12+N46,IF(AND(N20="SEMESTRAL",J20="MENSUAL"),N17/6+N46,IF(AND(N20="TRIMESTRAL",J20="MENSUAL"),N17/3+N46,IF(AND(N20="MENSUAL",J20="MENSUAL"),N17,""))))</f>
        <v/>
      </c>
      <c r="P46" s="32"/>
    </row>
    <row r="47" spans="2:16" s="33" customFormat="1" x14ac:dyDescent="0.25">
      <c r="B47" s="32"/>
      <c r="C47" s="3"/>
      <c r="D47" s="3"/>
      <c r="E47" s="3"/>
      <c r="F47" s="3"/>
      <c r="G47" s="3"/>
      <c r="H47" s="3"/>
      <c r="I47" s="3"/>
      <c r="J47" s="3"/>
      <c r="K47" s="3"/>
      <c r="L47" s="3"/>
      <c r="M47" s="3"/>
      <c r="N47" s="3"/>
      <c r="O47" s="3"/>
      <c r="P47" s="32"/>
    </row>
    <row r="48" spans="2:16" x14ac:dyDescent="0.2">
      <c r="D48" s="59"/>
    </row>
    <row r="49" spans="4:4" x14ac:dyDescent="0.2">
      <c r="D49" s="40"/>
    </row>
  </sheetData>
  <sheetProtection algorithmName="SHA-512" hashValue="LgReqJDY4IjS8ACN43ddD6ZqvMQ+lgb55IKaun0olEp0pFwZdzTUCJbUdcVAZteOacltTzrTmyYxbLCXGLmmNA==" saltValue="mX4xDN7f1IJXqRH794My3A==" spinCount="100000" sheet="1" objects="1" scenarios="1"/>
  <mergeCells count="49">
    <mergeCell ref="P24:P25"/>
    <mergeCell ref="J25:O30"/>
    <mergeCell ref="J31:O31"/>
    <mergeCell ref="J32:O37"/>
    <mergeCell ref="J38:O38"/>
    <mergeCell ref="J20:K21"/>
    <mergeCell ref="L20:M21"/>
    <mergeCell ref="C41:O41"/>
    <mergeCell ref="C23:O23"/>
    <mergeCell ref="C24:I39"/>
    <mergeCell ref="J24:O24"/>
    <mergeCell ref="J39:O39"/>
    <mergeCell ref="N20:O21"/>
    <mergeCell ref="C20:D21"/>
    <mergeCell ref="E20:F21"/>
    <mergeCell ref="G20:I21"/>
    <mergeCell ref="P17:P18"/>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'C:\Users\dannarrodriguez\Desktop\INDICADORES EFICIENCIA 2019\[Indicadores AAA.xlsm]ITEM'!#REF!</xm:f>
          </x14:formula1>
          <xm:sqref>N20</xm:sqref>
        </x14:dataValidation>
        <x14:dataValidation type="list" allowBlank="1" showInputMessage="1" showErrorMessage="1">
          <x14:formula1>
            <xm:f>ITEM!$A$1:$A$4</xm:f>
          </x14:formula1>
          <xm:sqref>J20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6">
    <tabColor rgb="FFEDE394"/>
    <pageSetUpPr fitToPage="1"/>
  </sheetPr>
  <dimension ref="B1:P49"/>
  <sheetViews>
    <sheetView zoomScale="85" zoomScaleNormal="85"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349</v>
      </c>
      <c r="F12" s="246"/>
      <c r="G12" s="246"/>
      <c r="H12" s="246"/>
      <c r="I12" s="245" t="s">
        <v>350</v>
      </c>
      <c r="J12" s="245"/>
      <c r="K12" s="247" t="s">
        <v>341</v>
      </c>
      <c r="L12" s="247"/>
      <c r="M12" s="247"/>
      <c r="N12" s="247"/>
      <c r="O12" s="247"/>
      <c r="P12" s="27"/>
    </row>
    <row r="13" spans="2:16" s="26" customFormat="1" x14ac:dyDescent="0.25">
      <c r="B13" s="27"/>
      <c r="C13" s="234" t="s">
        <v>15</v>
      </c>
      <c r="D13" s="234"/>
      <c r="E13" s="248" t="s">
        <v>351</v>
      </c>
      <c r="F13" s="249"/>
      <c r="G13" s="249"/>
      <c r="H13" s="249"/>
      <c r="I13" s="249"/>
      <c r="J13" s="249"/>
      <c r="K13" s="249"/>
      <c r="L13" s="249"/>
      <c r="M13" s="249"/>
      <c r="N13" s="249"/>
      <c r="O13" s="249"/>
      <c r="P13" s="27"/>
    </row>
    <row r="14" spans="2:16" s="26" customFormat="1" x14ac:dyDescent="0.25">
      <c r="B14" s="27"/>
      <c r="C14" s="234" t="s">
        <v>352</v>
      </c>
      <c r="D14" s="234"/>
      <c r="E14" s="248" t="s">
        <v>386</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68">
        <v>0.8</v>
      </c>
      <c r="O17" s="268"/>
      <c r="P17" s="221"/>
    </row>
    <row r="18" spans="2:16" s="26" customFormat="1" ht="15.75" customHeight="1" x14ac:dyDescent="0.25">
      <c r="B18" s="27"/>
      <c r="C18" s="234" t="s">
        <v>358</v>
      </c>
      <c r="D18" s="234"/>
      <c r="E18" s="234" t="s">
        <v>359</v>
      </c>
      <c r="F18" s="234"/>
      <c r="G18" s="242" t="s">
        <v>387</v>
      </c>
      <c r="H18" s="233"/>
      <c r="I18" s="233"/>
      <c r="J18" s="233"/>
      <c r="K18" s="233"/>
      <c r="L18" s="233"/>
      <c r="M18" s="233"/>
      <c r="N18" s="233"/>
      <c r="O18" s="233"/>
      <c r="P18" s="221"/>
    </row>
    <row r="19" spans="2:16" s="26" customFormat="1" ht="15.75" customHeight="1" x14ac:dyDescent="0.25">
      <c r="B19" s="27"/>
      <c r="C19" s="234"/>
      <c r="D19" s="234"/>
      <c r="E19" s="234" t="s">
        <v>361</v>
      </c>
      <c r="F19" s="234"/>
      <c r="G19" s="242" t="s">
        <v>388</v>
      </c>
      <c r="H19" s="233"/>
      <c r="I19" s="233"/>
      <c r="J19" s="233"/>
      <c r="K19" s="233"/>
      <c r="L19" s="233"/>
      <c r="M19" s="233"/>
      <c r="N19" s="233"/>
      <c r="O19" s="233"/>
      <c r="P19" s="28"/>
    </row>
    <row r="20" spans="2:16" s="26" customFormat="1" ht="24" customHeight="1" x14ac:dyDescent="0.25">
      <c r="B20" s="27"/>
      <c r="C20" s="234" t="s">
        <v>363</v>
      </c>
      <c r="D20" s="234"/>
      <c r="E20" s="269" t="s">
        <v>389</v>
      </c>
      <c r="F20" s="269"/>
      <c r="G20" s="234" t="s">
        <v>365</v>
      </c>
      <c r="H20" s="234"/>
      <c r="I20" s="234"/>
      <c r="J20" s="233" t="s">
        <v>366</v>
      </c>
      <c r="K20" s="233"/>
      <c r="L20" s="234" t="s">
        <v>367</v>
      </c>
      <c r="M20" s="234"/>
      <c r="N20" s="233" t="s">
        <v>366</v>
      </c>
      <c r="O20" s="233"/>
      <c r="P20" s="28"/>
    </row>
    <row r="21" spans="2:16" s="26" customFormat="1" ht="24"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70" t="s">
        <v>390</v>
      </c>
      <c r="K25" s="271"/>
      <c r="L25" s="271"/>
      <c r="M25" s="271"/>
      <c r="N25" s="271"/>
      <c r="O25" s="271"/>
      <c r="P25" s="221"/>
    </row>
    <row r="26" spans="2:16" s="26" customFormat="1" x14ac:dyDescent="0.25">
      <c r="B26" s="27"/>
      <c r="C26" s="217"/>
      <c r="D26" s="217"/>
      <c r="E26" s="217"/>
      <c r="F26" s="217"/>
      <c r="G26" s="217"/>
      <c r="H26" s="217"/>
      <c r="I26" s="218"/>
      <c r="J26" s="272"/>
      <c r="K26" s="273"/>
      <c r="L26" s="273"/>
      <c r="M26" s="273"/>
      <c r="N26" s="273"/>
      <c r="O26" s="273"/>
      <c r="P26" s="27"/>
    </row>
    <row r="27" spans="2:16" s="26" customFormat="1" x14ac:dyDescent="0.25">
      <c r="B27" s="27"/>
      <c r="C27" s="217"/>
      <c r="D27" s="217"/>
      <c r="E27" s="217"/>
      <c r="F27" s="217"/>
      <c r="G27" s="217"/>
      <c r="H27" s="217"/>
      <c r="I27" s="218"/>
      <c r="J27" s="272"/>
      <c r="K27" s="273"/>
      <c r="L27" s="273"/>
      <c r="M27" s="273"/>
      <c r="N27" s="273"/>
      <c r="O27" s="273"/>
      <c r="P27" s="27"/>
    </row>
    <row r="28" spans="2:16" s="26" customFormat="1" x14ac:dyDescent="0.25">
      <c r="B28" s="27"/>
      <c r="C28" s="217"/>
      <c r="D28" s="217"/>
      <c r="E28" s="217"/>
      <c r="F28" s="217"/>
      <c r="G28" s="217"/>
      <c r="H28" s="217"/>
      <c r="I28" s="218"/>
      <c r="J28" s="272"/>
      <c r="K28" s="273"/>
      <c r="L28" s="273"/>
      <c r="M28" s="273"/>
      <c r="N28" s="273"/>
      <c r="O28" s="273"/>
      <c r="P28" s="27"/>
    </row>
    <row r="29" spans="2:16" s="26" customFormat="1" x14ac:dyDescent="0.25">
      <c r="B29" s="27"/>
      <c r="C29" s="217"/>
      <c r="D29" s="217"/>
      <c r="E29" s="217"/>
      <c r="F29" s="217"/>
      <c r="G29" s="217"/>
      <c r="H29" s="217"/>
      <c r="I29" s="218"/>
      <c r="J29" s="272"/>
      <c r="K29" s="273"/>
      <c r="L29" s="273"/>
      <c r="M29" s="273"/>
      <c r="N29" s="273"/>
      <c r="O29" s="273"/>
      <c r="P29" s="27"/>
    </row>
    <row r="30" spans="2:16" s="26" customFormat="1" x14ac:dyDescent="0.25">
      <c r="B30" s="27"/>
      <c r="C30" s="217"/>
      <c r="D30" s="217"/>
      <c r="E30" s="217"/>
      <c r="F30" s="217"/>
      <c r="G30" s="217"/>
      <c r="H30" s="217"/>
      <c r="I30" s="218"/>
      <c r="J30" s="272"/>
      <c r="K30" s="273"/>
      <c r="L30" s="273"/>
      <c r="M30" s="273"/>
      <c r="N30" s="273"/>
      <c r="O30" s="273"/>
      <c r="P30" s="27"/>
    </row>
    <row r="31" spans="2:16" s="26" customFormat="1" x14ac:dyDescent="0.25">
      <c r="B31" s="27"/>
      <c r="C31" s="217"/>
      <c r="D31" s="217"/>
      <c r="E31" s="217"/>
      <c r="F31" s="217"/>
      <c r="G31" s="217"/>
      <c r="H31" s="217"/>
      <c r="I31" s="218"/>
      <c r="J31" s="274"/>
      <c r="K31" s="275"/>
      <c r="L31" s="275"/>
      <c r="M31" s="275"/>
      <c r="N31" s="275"/>
      <c r="O31" s="275"/>
      <c r="P31" s="27"/>
    </row>
    <row r="32" spans="2:16" s="26" customFormat="1" x14ac:dyDescent="0.25">
      <c r="B32" s="27"/>
      <c r="C32" s="217"/>
      <c r="D32" s="217"/>
      <c r="E32" s="217"/>
      <c r="F32" s="217"/>
      <c r="G32" s="217"/>
      <c r="H32" s="217"/>
      <c r="I32" s="218"/>
      <c r="J32" s="228" t="s">
        <v>372</v>
      </c>
      <c r="K32" s="229"/>
      <c r="L32" s="229"/>
      <c r="M32" s="229"/>
      <c r="N32" s="229"/>
      <c r="O32" s="229"/>
      <c r="P32" s="27"/>
    </row>
    <row r="33" spans="2:16" s="26" customFormat="1" x14ac:dyDescent="0.25">
      <c r="B33" s="27"/>
      <c r="C33" s="217"/>
      <c r="D33" s="217"/>
      <c r="E33" s="217"/>
      <c r="F33" s="217"/>
      <c r="G33" s="217"/>
      <c r="H33" s="217"/>
      <c r="I33" s="218"/>
      <c r="J33" s="270" t="s">
        <v>391</v>
      </c>
      <c r="K33" s="271"/>
      <c r="L33" s="271"/>
      <c r="M33" s="271"/>
      <c r="N33" s="271"/>
      <c r="O33" s="271"/>
      <c r="P33" s="27"/>
    </row>
    <row r="34" spans="2:16" s="26" customFormat="1" x14ac:dyDescent="0.25">
      <c r="B34" s="27"/>
      <c r="C34" s="217"/>
      <c r="D34" s="217"/>
      <c r="E34" s="217"/>
      <c r="F34" s="217"/>
      <c r="G34" s="217"/>
      <c r="H34" s="217"/>
      <c r="I34" s="218"/>
      <c r="J34" s="270"/>
      <c r="K34" s="271"/>
      <c r="L34" s="271"/>
      <c r="M34" s="271"/>
      <c r="N34" s="271"/>
      <c r="O34" s="271"/>
      <c r="P34" s="27"/>
    </row>
    <row r="35" spans="2:16" s="26" customFormat="1" x14ac:dyDescent="0.25">
      <c r="B35" s="27"/>
      <c r="C35" s="217"/>
      <c r="D35" s="217"/>
      <c r="E35" s="217"/>
      <c r="F35" s="217"/>
      <c r="G35" s="217"/>
      <c r="H35" s="217"/>
      <c r="I35" s="218"/>
      <c r="J35" s="270"/>
      <c r="K35" s="271"/>
      <c r="L35" s="271"/>
      <c r="M35" s="271"/>
      <c r="N35" s="271"/>
      <c r="O35" s="271"/>
      <c r="P35" s="27"/>
    </row>
    <row r="36" spans="2:16" s="26" customFormat="1" x14ac:dyDescent="0.25">
      <c r="B36" s="27"/>
      <c r="C36" s="217"/>
      <c r="D36" s="217"/>
      <c r="E36" s="217"/>
      <c r="F36" s="217"/>
      <c r="G36" s="217"/>
      <c r="H36" s="217"/>
      <c r="I36" s="218"/>
      <c r="J36" s="272"/>
      <c r="K36" s="273"/>
      <c r="L36" s="273"/>
      <c r="M36" s="273"/>
      <c r="N36" s="273"/>
      <c r="O36" s="273"/>
      <c r="P36" s="27"/>
    </row>
    <row r="37" spans="2:16" s="26" customFormat="1" x14ac:dyDescent="0.25">
      <c r="B37" s="27"/>
      <c r="C37" s="217"/>
      <c r="D37" s="217"/>
      <c r="E37" s="217"/>
      <c r="F37" s="217"/>
      <c r="G37" s="217"/>
      <c r="H37" s="217"/>
      <c r="I37" s="218"/>
      <c r="J37" s="274"/>
      <c r="K37" s="275"/>
      <c r="L37" s="275"/>
      <c r="M37" s="275"/>
      <c r="N37" s="275"/>
      <c r="O37" s="275"/>
      <c r="P37" s="27"/>
    </row>
    <row r="38" spans="2:16" s="26" customFormat="1" x14ac:dyDescent="0.25">
      <c r="B38" s="27"/>
      <c r="C38" s="217"/>
      <c r="D38" s="217"/>
      <c r="E38" s="217"/>
      <c r="F38" s="217"/>
      <c r="G38" s="217"/>
      <c r="H38" s="217"/>
      <c r="I38" s="218"/>
      <c r="J38" s="228" t="s">
        <v>374</v>
      </c>
      <c r="K38" s="229"/>
      <c r="L38" s="229"/>
      <c r="M38" s="229"/>
      <c r="N38" s="229"/>
      <c r="O38" s="229"/>
      <c r="P38" s="27"/>
    </row>
    <row r="39" spans="2:16" s="26" customFormat="1" x14ac:dyDescent="0.25">
      <c r="B39" s="27"/>
      <c r="C39" s="217"/>
      <c r="D39" s="217"/>
      <c r="E39" s="217"/>
      <c r="F39" s="217"/>
      <c r="G39" s="217"/>
      <c r="H39" s="217"/>
      <c r="I39" s="218"/>
      <c r="J39" s="232" t="s">
        <v>386</v>
      </c>
      <c r="K39" s="223"/>
      <c r="L39" s="223"/>
      <c r="M39" s="223"/>
      <c r="N39" s="223"/>
      <c r="O39" s="223"/>
      <c r="P39" s="27"/>
    </row>
    <row r="40" spans="2:16" s="26" customFormat="1" ht="16.5" customHeight="1" x14ac:dyDescent="0.25">
      <c r="B40" s="28"/>
      <c r="C40" s="31"/>
      <c r="D40" s="31"/>
      <c r="E40" s="31"/>
      <c r="F40" s="31"/>
      <c r="G40" s="31"/>
      <c r="H40" s="31"/>
      <c r="I40" s="31"/>
      <c r="J40" s="31"/>
      <c r="K40" s="31"/>
      <c r="L40" s="31"/>
      <c r="M40" s="31"/>
      <c r="N40" s="31"/>
      <c r="O40" s="31"/>
      <c r="P40" s="28"/>
    </row>
    <row r="41" spans="2:16" s="33" customFormat="1" ht="15" customHeight="1" x14ac:dyDescent="0.25">
      <c r="B41" s="32"/>
      <c r="C41" s="212" t="s">
        <v>375</v>
      </c>
      <c r="D41" s="213"/>
      <c r="E41" s="213"/>
      <c r="F41" s="213"/>
      <c r="G41" s="213"/>
      <c r="H41" s="213"/>
      <c r="I41" s="213"/>
      <c r="J41" s="213"/>
      <c r="K41" s="213"/>
      <c r="L41" s="213"/>
      <c r="M41" s="213"/>
      <c r="N41" s="213"/>
      <c r="O41" s="214"/>
      <c r="P41" s="32"/>
    </row>
    <row r="42" spans="2:16" s="33" customFormat="1" x14ac:dyDescent="0.25">
      <c r="B42" s="32"/>
      <c r="C42" s="158" t="s">
        <v>9</v>
      </c>
      <c r="D42" s="160" t="str">
        <f>IF(J20="MENSUAL","ENERO",IF(J20="TRIMESTRAL","MARZO",IF(J20="SEMESTRAL","JUNIO",IF(J20="ANUAL",2017,""))))</f>
        <v>JUNIO</v>
      </c>
      <c r="E42" s="160" t="str">
        <f>IF(J20="MENSUAL","FEBRERO",IF(J20="TRIMESTRAL","JUNIO",IF(J20="SEMESTRAL","DICIEMBRE","")))</f>
        <v>DICIEMBRE</v>
      </c>
      <c r="F42" s="160" t="str">
        <f>IF(J20="MENSUAL","MARZO",IF(J20="TRIMESTRAL","SEPTIEMBRE",""))</f>
        <v/>
      </c>
      <c r="G42" s="160" t="str">
        <f>IF(J20="MENSUAL","ABRIL",IF(J20="TRIMESTRAL","DICIEMBRE",""))</f>
        <v/>
      </c>
      <c r="H42" s="160" t="str">
        <f>IF(J20="MENSUAL","MAYO","")</f>
        <v/>
      </c>
      <c r="I42" s="160" t="str">
        <f>IF(J20="MENSUAL","JUNIO","")</f>
        <v/>
      </c>
      <c r="J42" s="160" t="str">
        <f>IF(J20="MENSUAL","JULIO","")</f>
        <v/>
      </c>
      <c r="K42" s="160" t="str">
        <f>IF(J20="MENSUAL","AGOSTO","")</f>
        <v/>
      </c>
      <c r="L42" s="160" t="str">
        <f>IF(J20="MENSUAL","SEPTIEMBRE","")</f>
        <v/>
      </c>
      <c r="M42" s="160" t="str">
        <f>IF(J20="MENSUAL","OCTUBRE","")</f>
        <v/>
      </c>
      <c r="N42" s="160" t="str">
        <f>IF(J20="MENSUAL","NOVIEMBRE","")</f>
        <v/>
      </c>
      <c r="O42" s="160" t="str">
        <f>IF(J20="MENSUAL","DICIEMBRE","")</f>
        <v/>
      </c>
      <c r="P42" s="32"/>
    </row>
    <row r="43" spans="2:16" s="33" customFormat="1" ht="63" customHeight="1" x14ac:dyDescent="0.25">
      <c r="B43" s="32"/>
      <c r="C43" s="157" t="str">
        <f>G18</f>
        <v>Sumatoria de los niveles de cumplimiento de los indicadores de los procesos</v>
      </c>
      <c r="D43" s="34">
        <v>250</v>
      </c>
      <c r="E43" s="34"/>
      <c r="F43" s="34"/>
      <c r="G43" s="34"/>
      <c r="H43" s="34"/>
      <c r="I43" s="34"/>
      <c r="J43" s="34"/>
      <c r="K43" s="34"/>
      <c r="L43" s="34"/>
      <c r="M43" s="34"/>
      <c r="N43" s="34"/>
      <c r="O43" s="34"/>
      <c r="P43" s="32"/>
    </row>
    <row r="44" spans="2:16" s="33" customFormat="1" ht="30" x14ac:dyDescent="0.25">
      <c r="B44" s="32"/>
      <c r="C44" s="157" t="str">
        <f>G19</f>
        <v>Máximo nivel de cumplimiento*100</v>
      </c>
      <c r="D44" s="34">
        <v>270</v>
      </c>
      <c r="E44" s="34"/>
      <c r="F44" s="34"/>
      <c r="G44" s="34"/>
      <c r="H44" s="34"/>
      <c r="I44" s="34"/>
      <c r="J44" s="34"/>
      <c r="K44" s="34"/>
      <c r="L44" s="34"/>
      <c r="M44" s="34"/>
      <c r="N44" s="34"/>
      <c r="O44" s="34"/>
      <c r="P44" s="35"/>
    </row>
    <row r="45" spans="2:16" s="33" customFormat="1" x14ac:dyDescent="0.25">
      <c r="B45" s="32"/>
      <c r="C45" s="36" t="s">
        <v>376</v>
      </c>
      <c r="D45" s="58">
        <f>IFERROR(IF($E$17=1,D43/D44,IF($E$17=2,D43,"")),"")</f>
        <v>0.92592592592592593</v>
      </c>
      <c r="E45" s="37" t="str">
        <f>IFERROR(IF($E$17=1,E43/E44,IF($E$17=2,E43,"")),"")</f>
        <v/>
      </c>
      <c r="F45" s="37" t="str">
        <f t="shared" ref="F45:O45" si="0">IFERROR(IF($E$17=1,F43/F44,IF($E$17=2,F43,"")),"")</f>
        <v/>
      </c>
      <c r="G45" s="37" t="str">
        <f t="shared" si="0"/>
        <v/>
      </c>
      <c r="H45" s="37" t="str">
        <f t="shared" si="0"/>
        <v/>
      </c>
      <c r="I45" s="37" t="str">
        <f t="shared" si="0"/>
        <v/>
      </c>
      <c r="J45" s="37" t="str">
        <f t="shared" si="0"/>
        <v/>
      </c>
      <c r="K45" s="37" t="str">
        <f t="shared" si="0"/>
        <v/>
      </c>
      <c r="L45" s="37" t="str">
        <f t="shared" si="0"/>
        <v/>
      </c>
      <c r="M45" s="37" t="str">
        <f t="shared" si="0"/>
        <v/>
      </c>
      <c r="N45" s="37" t="str">
        <f t="shared" si="0"/>
        <v/>
      </c>
      <c r="O45" s="37" t="str">
        <f t="shared" si="0"/>
        <v/>
      </c>
      <c r="P45" s="32"/>
    </row>
    <row r="46" spans="2:16" s="33" customFormat="1" x14ac:dyDescent="0.25">
      <c r="B46" s="32"/>
      <c r="C46" s="38" t="s">
        <v>377</v>
      </c>
      <c r="D46"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0.8</v>
      </c>
      <c r="E46" s="37">
        <f>IF(AND(N20="ANUAL",J20="MENSUAL"),N17/12+D46,IF(AND(N20="ANUAL",J20="TRIMESTRAL"),N17/4+D46,IF(AND(N20="ANUAL",J20="SEMESTRAL"),N17/2+D46,IF(AND(N20="SEMESTRAL",J20="MENSUAL"),N17/6+D46,IF(AND(N20="SEMESTRAL",J20="TRIMESTRAL"),N17/2+D46,IF(AND(N20="SEMESTRAL",J20="SEMESTRAL"),N17,IF(AND(N20="TRIMESTRAL",J20="MENSUAL"),N17/3+D46,IF(AND(N20="TRIMESTRAL",J20="TRIMESTRAL"),N17,IF(AND(N20="MENSUAL",J20="MENSUAL"),N17,"")))))))))</f>
        <v>0.8</v>
      </c>
      <c r="F46" s="37" t="str">
        <f>IF(AND(N20="ANUAL",J20="MENSUAL"),N17/12+E46,IF(AND(N20="ANUAL",J20="TRIMESTRAL"),N17/4+E46,IF(AND(N20="SEMESTRAL",J20="MENSUAL"),N17/6+E46,IF(AND(N20="SEMESTRAL",J20="TRIMESTRAL"),N17/2,IF(AND(N20="TRIMESTRAL",J20="MENSUAL"),N17/3+E46,IF(AND(N20="TRIMESTRAL",J20="TRIMESTRAL"),N17,IF(AND(N20="MENSUAL",J20="MENSUAL"),N17,"")))))))</f>
        <v/>
      </c>
      <c r="G46" s="37" t="str">
        <f>IF(AND(N20="ANUAL",J20="MENSUAL"),N17/12+F46,IF(AND(N20="ANUAL",J20="TRIMESTRAL"),N17/4+F46,IF(AND(N20="SEMESTRAL",J20="MENSUAL"),N17/6+F46,IF(AND(N20="SEMESTRAL",J20="TRIMESTRAL"),N17/2+F46,IF(AND(N20="TRIMESTRAL",J20="MENSUAL"),N17/3,IF(AND(N20="TRIMESTRAL",J20="TRIMESTRAL"),N17,IF(AND(N20="MENSUAL",J20="MENSUAL"),N17,"")))))))</f>
        <v/>
      </c>
      <c r="H46" s="37" t="str">
        <f>IF(AND($N$20="ANUAL",$J$20="MENSUAL"),$N$17/12+G46,IF(AND(N20="SEMESTRAL",J20="MENSUAL"),N17/6+G46,IF(AND(N20="TRIMESTRAL",J20="MENSUAL"),N17/3+G46,IF(AND(N20="MENSUAL",J20="MENSUAL"),N17,""))))</f>
        <v/>
      </c>
      <c r="I46" s="37" t="str">
        <f>IF(AND($N$20="ANUAL",$J$20="MENSUAL"),$N$17/12+H46,IF(AND(N20="SEMESTRAL",J20="MENSUAL"),N17/6+H46,IF(AND(N20="TRIMESTRAL",J20="MENSUAL"),N17/3+H46,IF(AND(N20="MENSUAL",J20="MENSUAL"),N17,""))))</f>
        <v/>
      </c>
      <c r="J46" s="37" t="str">
        <f>IF(AND($N$20="ANUAL",$J$20="MENSUAL"),$N$17/12+I46,IF(AND(N20="SEMESTRAL",J20="MENSUAL"),N17/6,IF(AND(N20="TRIMESTRAL",J20="MENSUAL"),N17/3,IF(AND(N20="MENSUAL",J20="MENSUAL"),N17,""))))</f>
        <v/>
      </c>
      <c r="K46" s="37" t="str">
        <f>IF(AND($N$20="ANUAL",$J$20="MENSUAL"),$N$17/12+J46,IF(AND(N20="SEMESTRAL",J20="MENSUAL"),N17/6+J46,IF(AND(N20="TRIMESTRAL",J20="MENSUAL"),N17/3+J46,IF(AND(N20="MENSUAL",J20="MENSUAL"),N17,""))))</f>
        <v/>
      </c>
      <c r="L46" s="37" t="str">
        <f>IF(AND($N$20="ANUAL",$J$20="MENSUAL"),$N$17/12+K46,IF(AND(N20="SEMESTRAL",J20="MENSUAL"),N17/6+K46,IF(AND(N20="TRIMESTRAL",J20="MENSUAL"),N17/3+K46,IF(AND(N20="MENSUAL",J20="MENSUAL"),N17,""))))</f>
        <v/>
      </c>
      <c r="M46" s="37" t="str">
        <f>IF(AND($N$20="ANUAL",$J$20="MENSUAL"),$N$17/12+L46,IF(AND(N20="SEMESTRAL",J20="MENSUAL"),N17/6+L46,IF(AND(N20="TRIMESTRAL",J20="MENSUAL"),N17/3,IF(AND(N20="MENSUAL",J20="MENSUAL"),N17,""))))</f>
        <v/>
      </c>
      <c r="N46" s="37" t="str">
        <f>IF(AND($N$20="ANUAL",$J$20="MENSUAL"),$N$17/12+M46,IF(AND(N20="SEMESTRAL",J20="MENSUAL"),N17/6+M46,IF(AND(N20="TRIMESTRAL",J20="MENSUAL"),N17/3+M46,IF(AND(N20="MENSUAL",J20="MENSUAL"),N17,""))))</f>
        <v/>
      </c>
      <c r="O46" s="37" t="str">
        <f>IF(AND($N$20="ANUAL",$J$20="MENSUAL"),$N$17/12+N46,IF(AND(N20="SEMESTRAL",J20="MENSUAL"),N17/6+N46,IF(AND(N20="TRIMESTRAL",J20="MENSUAL"),N17/3+N46,IF(AND(N20="MENSUAL",J20="MENSUAL"),N17,""))))</f>
        <v/>
      </c>
      <c r="P46" s="32"/>
    </row>
    <row r="47" spans="2:16" s="33" customFormat="1" x14ac:dyDescent="0.25">
      <c r="B47" s="32"/>
      <c r="C47" s="3"/>
      <c r="D47" s="3"/>
      <c r="E47" s="3"/>
      <c r="F47" s="3"/>
      <c r="G47" s="3"/>
      <c r="H47" s="3"/>
      <c r="I47" s="3"/>
      <c r="J47" s="3"/>
      <c r="K47" s="3"/>
      <c r="L47" s="3"/>
      <c r="M47" s="3"/>
      <c r="N47" s="3"/>
      <c r="O47" s="3"/>
      <c r="P47" s="32"/>
    </row>
    <row r="49" spans="4:4" x14ac:dyDescent="0.2">
      <c r="D49" s="40"/>
    </row>
  </sheetData>
  <sheetProtection algorithmName="SHA-512" hashValue="mnGqj/bzRgKJXigRtC+jcSJgvKay0xLkcw/sYDRU13ZnJumTll6sMTGlNaKF/H2fdMnEAtjb3RHquf5InhYaXw==" saltValue="WdCeRcTFgGfmapdCS0o4LA=="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41:O41"/>
    <mergeCell ref="C23:O23"/>
    <mergeCell ref="C24:I39"/>
    <mergeCell ref="J24:O24"/>
    <mergeCell ref="J39:O39"/>
    <mergeCell ref="N20:O21"/>
    <mergeCell ref="C20:D21"/>
    <mergeCell ref="E20:F21"/>
    <mergeCell ref="G20:I21"/>
    <mergeCell ref="P24:P25"/>
    <mergeCell ref="J25:O31"/>
    <mergeCell ref="J32:O32"/>
    <mergeCell ref="J33:O37"/>
    <mergeCell ref="J38:O3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9">
    <tabColor rgb="FFEDE394"/>
    <pageSetUpPr fitToPage="1"/>
  </sheetPr>
  <dimension ref="B1:P49"/>
  <sheetViews>
    <sheetView topLeftCell="A31" zoomScale="80" zoomScaleNormal="80"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543</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544</v>
      </c>
      <c r="F12" s="246"/>
      <c r="G12" s="246"/>
      <c r="H12" s="246"/>
      <c r="I12" s="245" t="s">
        <v>350</v>
      </c>
      <c r="J12" s="245"/>
      <c r="K12" s="247" t="s">
        <v>565</v>
      </c>
      <c r="L12" s="247"/>
      <c r="M12" s="247"/>
      <c r="N12" s="247"/>
      <c r="O12" s="247"/>
      <c r="P12" s="27"/>
    </row>
    <row r="13" spans="2:16" s="26" customFormat="1" x14ac:dyDescent="0.25">
      <c r="B13" s="27"/>
      <c r="C13" s="234" t="s">
        <v>15</v>
      </c>
      <c r="D13" s="234"/>
      <c r="E13" s="248" t="s">
        <v>89</v>
      </c>
      <c r="F13" s="249"/>
      <c r="G13" s="249"/>
      <c r="H13" s="249"/>
      <c r="I13" s="249"/>
      <c r="J13" s="249"/>
      <c r="K13" s="249"/>
      <c r="L13" s="249"/>
      <c r="M13" s="249"/>
      <c r="N13" s="249"/>
      <c r="O13" s="249"/>
      <c r="P13" s="27"/>
    </row>
    <row r="14" spans="2:16" s="26" customFormat="1" x14ac:dyDescent="0.25">
      <c r="B14" s="27"/>
      <c r="C14" s="234" t="s">
        <v>352</v>
      </c>
      <c r="D14" s="234"/>
      <c r="E14" s="248" t="s">
        <v>546</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81</v>
      </c>
      <c r="K17" s="238"/>
      <c r="L17" s="234" t="s">
        <v>357</v>
      </c>
      <c r="M17" s="234"/>
      <c r="N17" s="235">
        <v>0.35</v>
      </c>
      <c r="O17" s="235"/>
      <c r="P17" s="221"/>
    </row>
    <row r="18" spans="2:16" s="26" customFormat="1" ht="15.75" customHeight="1" x14ac:dyDescent="0.25">
      <c r="B18" s="27"/>
      <c r="C18" s="234" t="s">
        <v>358</v>
      </c>
      <c r="D18" s="234"/>
      <c r="E18" s="234" t="s">
        <v>359</v>
      </c>
      <c r="F18" s="234"/>
      <c r="G18" s="242" t="s">
        <v>566</v>
      </c>
      <c r="H18" s="233"/>
      <c r="I18" s="233"/>
      <c r="J18" s="233"/>
      <c r="K18" s="233"/>
      <c r="L18" s="233"/>
      <c r="M18" s="233"/>
      <c r="N18" s="233"/>
      <c r="O18" s="233"/>
      <c r="P18" s="221"/>
    </row>
    <row r="19" spans="2:16" s="26" customFormat="1" ht="15.75" customHeight="1" x14ac:dyDescent="0.25">
      <c r="B19" s="27"/>
      <c r="C19" s="234"/>
      <c r="D19" s="234"/>
      <c r="E19" s="234" t="s">
        <v>361</v>
      </c>
      <c r="F19" s="234"/>
      <c r="G19" s="242" t="s">
        <v>561</v>
      </c>
      <c r="H19" s="233"/>
      <c r="I19" s="233"/>
      <c r="J19" s="233"/>
      <c r="K19" s="233"/>
      <c r="L19" s="233"/>
      <c r="M19" s="233"/>
      <c r="N19" s="233"/>
      <c r="O19" s="233"/>
      <c r="P19" s="28"/>
    </row>
    <row r="20" spans="2:16" s="26" customFormat="1" ht="34.5" customHeight="1" x14ac:dyDescent="0.25">
      <c r="B20" s="27"/>
      <c r="C20" s="234" t="s">
        <v>363</v>
      </c>
      <c r="D20" s="234"/>
      <c r="E20" s="269" t="s">
        <v>562</v>
      </c>
      <c r="F20" s="269"/>
      <c r="G20" s="234" t="s">
        <v>365</v>
      </c>
      <c r="H20" s="234"/>
      <c r="I20" s="234"/>
      <c r="J20" s="233" t="s">
        <v>366</v>
      </c>
      <c r="K20" s="233"/>
      <c r="L20" s="234" t="s">
        <v>367</v>
      </c>
      <c r="M20" s="234"/>
      <c r="N20" s="233" t="s">
        <v>368</v>
      </c>
      <c r="O20" s="233"/>
      <c r="P20" s="28"/>
    </row>
    <row r="21" spans="2:16" s="26" customFormat="1" ht="33.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67" t="s">
        <v>567</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5.75" customHeight="1" x14ac:dyDescent="0.25">
      <c r="B29" s="27"/>
      <c r="C29" s="217"/>
      <c r="D29" s="217"/>
      <c r="E29" s="217"/>
      <c r="F29" s="217"/>
      <c r="G29" s="217"/>
      <c r="H29" s="217"/>
      <c r="I29" s="218"/>
      <c r="J29" s="224"/>
      <c r="K29" s="225"/>
      <c r="L29" s="225"/>
      <c r="M29" s="225"/>
      <c r="N29" s="225"/>
      <c r="O29" s="225"/>
      <c r="P29" s="27"/>
    </row>
    <row r="30" spans="2:16" s="26" customFormat="1" ht="64.5" customHeight="1" x14ac:dyDescent="0.25">
      <c r="B30" s="27"/>
      <c r="C30" s="217"/>
      <c r="D30" s="217"/>
      <c r="E30" s="217"/>
      <c r="F30" s="217"/>
      <c r="G30" s="217"/>
      <c r="H30" s="217"/>
      <c r="I30" s="218"/>
      <c r="J30" s="226"/>
      <c r="K30" s="227"/>
      <c r="L30" s="227"/>
      <c r="M30" s="227"/>
      <c r="N30" s="227"/>
      <c r="O30" s="227"/>
      <c r="P30" s="27"/>
    </row>
    <row r="31" spans="2:16" s="26" customFormat="1" ht="15.75" customHeight="1" x14ac:dyDescent="0.25">
      <c r="B31" s="27"/>
      <c r="C31" s="217"/>
      <c r="D31" s="217"/>
      <c r="E31" s="217"/>
      <c r="F31" s="217"/>
      <c r="G31" s="217"/>
      <c r="H31" s="217"/>
      <c r="I31" s="218"/>
      <c r="J31" s="228" t="s">
        <v>372</v>
      </c>
      <c r="K31" s="229"/>
      <c r="L31" s="229"/>
      <c r="M31" s="229"/>
      <c r="N31" s="229"/>
      <c r="O31" s="229"/>
      <c r="P31" s="27"/>
    </row>
    <row r="32" spans="2:16" s="26" customFormat="1" ht="16.5" customHeight="1" x14ac:dyDescent="0.25">
      <c r="B32" s="27"/>
      <c r="C32" s="217"/>
      <c r="D32" s="217"/>
      <c r="E32" s="217"/>
      <c r="F32" s="217"/>
      <c r="G32" s="217"/>
      <c r="H32" s="217"/>
      <c r="I32" s="218"/>
      <c r="J32" s="267" t="s">
        <v>568</v>
      </c>
      <c r="K32" s="223"/>
      <c r="L32" s="223"/>
      <c r="M32" s="223"/>
      <c r="N32" s="223"/>
      <c r="O32" s="223"/>
      <c r="P32" s="27"/>
    </row>
    <row r="33" spans="2:16" s="26" customFormat="1" ht="15.75" customHeight="1" x14ac:dyDescent="0.25">
      <c r="B33" s="27"/>
      <c r="C33" s="217"/>
      <c r="D33" s="217"/>
      <c r="E33" s="217"/>
      <c r="F33" s="217"/>
      <c r="G33" s="217"/>
      <c r="H33" s="217"/>
      <c r="I33" s="218"/>
      <c r="J33" s="224"/>
      <c r="K33" s="225"/>
      <c r="L33" s="225"/>
      <c r="M33" s="225"/>
      <c r="N33" s="225"/>
      <c r="O33" s="225"/>
      <c r="P33" s="27"/>
    </row>
    <row r="34" spans="2:16" s="26" customFormat="1" ht="15.75" customHeight="1" x14ac:dyDescent="0.25">
      <c r="B34" s="27"/>
      <c r="C34" s="217"/>
      <c r="D34" s="217"/>
      <c r="E34" s="217"/>
      <c r="F34" s="217"/>
      <c r="G34" s="217"/>
      <c r="H34" s="217"/>
      <c r="I34" s="218"/>
      <c r="J34" s="224"/>
      <c r="K34" s="225"/>
      <c r="L34" s="225"/>
      <c r="M34" s="225"/>
      <c r="N34" s="225"/>
      <c r="O34" s="225"/>
      <c r="P34" s="27"/>
    </row>
    <row r="35" spans="2:16" s="26" customFormat="1" ht="15.75" customHeight="1" x14ac:dyDescent="0.25">
      <c r="B35" s="27"/>
      <c r="C35" s="217"/>
      <c r="D35" s="217"/>
      <c r="E35" s="217"/>
      <c r="F35" s="217"/>
      <c r="G35" s="217"/>
      <c r="H35" s="217"/>
      <c r="I35" s="218"/>
      <c r="J35" s="224"/>
      <c r="K35" s="225"/>
      <c r="L35" s="225"/>
      <c r="M35" s="225"/>
      <c r="N35" s="225"/>
      <c r="O35" s="225"/>
      <c r="P35" s="27"/>
    </row>
    <row r="36" spans="2:16" s="26" customFormat="1" ht="15.75" customHeight="1" x14ac:dyDescent="0.25">
      <c r="B36" s="27"/>
      <c r="C36" s="217"/>
      <c r="D36" s="217"/>
      <c r="E36" s="217"/>
      <c r="F36" s="217"/>
      <c r="G36" s="217"/>
      <c r="H36" s="217"/>
      <c r="I36" s="218"/>
      <c r="J36" s="224"/>
      <c r="K36" s="225"/>
      <c r="L36" s="225"/>
      <c r="M36" s="225"/>
      <c r="N36" s="225"/>
      <c r="O36" s="225"/>
      <c r="P36" s="27"/>
    </row>
    <row r="37" spans="2:16" s="26" customFormat="1" ht="64.5" customHeight="1" x14ac:dyDescent="0.25">
      <c r="B37" s="27"/>
      <c r="C37" s="217"/>
      <c r="D37" s="217"/>
      <c r="E37" s="217"/>
      <c r="F37" s="217"/>
      <c r="G37" s="217"/>
      <c r="H37" s="217"/>
      <c r="I37" s="218"/>
      <c r="J37" s="226"/>
      <c r="K37" s="227"/>
      <c r="L37" s="227"/>
      <c r="M37" s="227"/>
      <c r="N37" s="227"/>
      <c r="O37" s="227"/>
      <c r="P37" s="27"/>
    </row>
    <row r="38" spans="2:16" s="26" customFormat="1" ht="15.75" customHeight="1" x14ac:dyDescent="0.25">
      <c r="B38" s="27"/>
      <c r="C38" s="217"/>
      <c r="D38" s="217"/>
      <c r="E38" s="217"/>
      <c r="F38" s="217"/>
      <c r="G38" s="217"/>
      <c r="H38" s="217"/>
      <c r="I38" s="218"/>
      <c r="J38" s="228" t="s">
        <v>374</v>
      </c>
      <c r="K38" s="229"/>
      <c r="L38" s="229"/>
      <c r="M38" s="229"/>
      <c r="N38" s="229"/>
      <c r="O38" s="229"/>
      <c r="P38" s="27"/>
    </row>
    <row r="39" spans="2:16" s="26" customFormat="1" ht="16.5" customHeight="1" x14ac:dyDescent="0.25">
      <c r="B39" s="27"/>
      <c r="C39" s="217"/>
      <c r="D39" s="217"/>
      <c r="E39" s="217"/>
      <c r="F39" s="217"/>
      <c r="G39" s="217"/>
      <c r="H39" s="217"/>
      <c r="I39" s="218"/>
      <c r="J39" s="232" t="s">
        <v>558</v>
      </c>
      <c r="K39" s="223"/>
      <c r="L39" s="223"/>
      <c r="M39" s="223"/>
      <c r="N39" s="223"/>
      <c r="O39" s="223"/>
      <c r="P39" s="27"/>
    </row>
    <row r="40" spans="2:16" s="26" customFormat="1" ht="16.5" customHeight="1" x14ac:dyDescent="0.25">
      <c r="B40" s="28"/>
      <c r="C40" s="31"/>
      <c r="D40" s="31"/>
      <c r="E40" s="31"/>
      <c r="F40" s="31"/>
      <c r="G40" s="31"/>
      <c r="H40" s="31"/>
      <c r="I40" s="31"/>
      <c r="J40" s="31"/>
      <c r="K40" s="31"/>
      <c r="L40" s="31"/>
      <c r="M40" s="31"/>
      <c r="N40" s="31"/>
      <c r="O40" s="31"/>
      <c r="P40" s="28"/>
    </row>
    <row r="41" spans="2:16" s="33" customFormat="1" ht="15" customHeight="1" x14ac:dyDescent="0.25">
      <c r="B41" s="32"/>
      <c r="C41" s="212" t="s">
        <v>375</v>
      </c>
      <c r="D41" s="213"/>
      <c r="E41" s="213"/>
      <c r="F41" s="213"/>
      <c r="G41" s="213"/>
      <c r="H41" s="213"/>
      <c r="I41" s="213"/>
      <c r="J41" s="213"/>
      <c r="K41" s="213"/>
      <c r="L41" s="213"/>
      <c r="M41" s="213"/>
      <c r="N41" s="213"/>
      <c r="O41" s="214"/>
      <c r="P41" s="32"/>
    </row>
    <row r="42" spans="2:16" s="33" customFormat="1" x14ac:dyDescent="0.25">
      <c r="B42" s="32"/>
      <c r="C42" s="158" t="s">
        <v>9</v>
      </c>
      <c r="D42" s="160" t="str">
        <f>IF(J20="MENSUAL","ENERO",IF(J20="TRIMESTRAL","MARZO",IF(J20="SEMESTRAL","JUNIO",IF(J20="ANUAL",2017,""))))</f>
        <v>JUNIO</v>
      </c>
      <c r="E42" s="160" t="str">
        <f>IF(J20="MENSUAL","FEBRERO",IF(J20="TRIMESTRAL","JUNIO",IF(J20="SEMESTRAL","DICIEMBRE","")))</f>
        <v>DICIEMBRE</v>
      </c>
      <c r="F42" s="160" t="str">
        <f>IF(J20="MENSUAL","MARZO",IF(J20="TRIMESTRAL","SEPTIEMBRE",""))</f>
        <v/>
      </c>
      <c r="G42" s="160" t="str">
        <f>IF(J20="MENSUAL","ABRIL",IF(J20="TRIMESTRAL","DICIEMBRE",""))</f>
        <v/>
      </c>
      <c r="H42" s="160" t="str">
        <f>IF(J20="MENSUAL","MAYO","")</f>
        <v/>
      </c>
      <c r="I42" s="160" t="str">
        <f>IF(J20="MENSUAL","JUNIO","")</f>
        <v/>
      </c>
      <c r="J42" s="160" t="str">
        <f>IF(J20="MENSUAL","JULIO","")</f>
        <v/>
      </c>
      <c r="K42" s="160" t="str">
        <f>IF(J20="MENSUAL","AGOSTO","")</f>
        <v/>
      </c>
      <c r="L42" s="160" t="str">
        <f>IF(J20="MENSUAL","SEPTIEMBRE","")</f>
        <v/>
      </c>
      <c r="M42" s="160" t="str">
        <f>IF(J20="MENSUAL","OCTUBRE","")</f>
        <v/>
      </c>
      <c r="N42" s="160" t="str">
        <f>IF(J20="MENSUAL","NOVIEMBRE","")</f>
        <v/>
      </c>
      <c r="O42" s="160" t="str">
        <f>IF(J20="MENSUAL","DICIEMBRE","")</f>
        <v/>
      </c>
      <c r="P42" s="32"/>
    </row>
    <row r="43" spans="2:16" s="33" customFormat="1" ht="60" x14ac:dyDescent="0.25">
      <c r="B43" s="32"/>
      <c r="C43" s="157" t="str">
        <f>G18</f>
        <v xml:space="preserve"> Cantidad de usuarios únicos que hacen préstamo de los recursos electrónicos</v>
      </c>
      <c r="D43" s="34">
        <v>3333</v>
      </c>
      <c r="E43" s="34"/>
      <c r="F43" s="34"/>
      <c r="G43" s="34"/>
      <c r="H43" s="34"/>
      <c r="I43" s="34"/>
      <c r="J43" s="34"/>
      <c r="K43" s="34"/>
      <c r="L43" s="34"/>
      <c r="M43" s="34"/>
      <c r="N43" s="34"/>
      <c r="O43" s="34"/>
      <c r="P43" s="32"/>
    </row>
    <row r="44" spans="2:16" s="33" customFormat="1" ht="32.25" customHeight="1" x14ac:dyDescent="0.25">
      <c r="B44" s="32"/>
      <c r="C44" s="157" t="str">
        <f>G19</f>
        <v>cantidad de usuarios potenciales * 100%</v>
      </c>
      <c r="D44" s="34">
        <v>13236</v>
      </c>
      <c r="E44" s="34"/>
      <c r="F44" s="34"/>
      <c r="G44" s="34"/>
      <c r="H44" s="34"/>
      <c r="I44" s="34"/>
      <c r="J44" s="34"/>
      <c r="K44" s="34"/>
      <c r="L44" s="34"/>
      <c r="M44" s="34"/>
      <c r="N44" s="34"/>
      <c r="O44" s="34"/>
      <c r="P44" s="35"/>
    </row>
    <row r="45" spans="2:16" s="33" customFormat="1" x14ac:dyDescent="0.25">
      <c r="B45" s="32"/>
      <c r="C45" s="36" t="s">
        <v>376</v>
      </c>
      <c r="D45" s="58">
        <f>IFERROR(IF($E$17=1,D43/D44,IF($E$17=2,D43,"")),"")</f>
        <v>0.25181323662737987</v>
      </c>
      <c r="E45" s="58" t="str">
        <f t="shared" ref="E45:O45" si="0">IFERROR(IF($E$17=1,E43/E44,IF($E$17=2,E43,"")),"")</f>
        <v/>
      </c>
      <c r="F45" s="56" t="str">
        <f t="shared" si="0"/>
        <v/>
      </c>
      <c r="G45" s="56" t="str">
        <f t="shared" si="0"/>
        <v/>
      </c>
      <c r="H45" s="37" t="str">
        <f t="shared" si="0"/>
        <v/>
      </c>
      <c r="I45" s="37" t="str">
        <f t="shared" si="0"/>
        <v/>
      </c>
      <c r="J45" s="37" t="str">
        <f t="shared" si="0"/>
        <v/>
      </c>
      <c r="K45" s="37" t="str">
        <f t="shared" si="0"/>
        <v/>
      </c>
      <c r="L45" s="37" t="str">
        <f t="shared" si="0"/>
        <v/>
      </c>
      <c r="M45" s="37" t="str">
        <f t="shared" si="0"/>
        <v/>
      </c>
      <c r="N45" s="37" t="str">
        <f t="shared" si="0"/>
        <v/>
      </c>
      <c r="O45" s="37" t="str">
        <f t="shared" si="0"/>
        <v/>
      </c>
      <c r="P45" s="32"/>
    </row>
    <row r="46" spans="2:16" s="33" customFormat="1" x14ac:dyDescent="0.25">
      <c r="B46" s="32"/>
      <c r="C46" s="38" t="s">
        <v>377</v>
      </c>
      <c r="D46"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0.17499999999999999</v>
      </c>
      <c r="E46" s="37">
        <f>IF(AND(N20="ANUAL",J20="MENSUAL"),N17/12+D46,IF(AND(N20="ANUAL",J20="TRIMESTRAL"),N17/4+D46,IF(AND(N20="ANUAL",J20="SEMESTRAL"),N17/2+D46,IF(AND(N20="SEMESTRAL",J20="MENSUAL"),N17/6+D46,IF(AND(N20="SEMESTRAL",J20="TRIMESTRAL"),N17/2+D46,IF(AND(N20="SEMESTRAL",J20="SEMESTRAL"),N17,IF(AND(N20="TRIMESTRAL",J20="MENSUAL"),N17/3+D46,IF(AND(N20="TRIMESTRAL",J20="TRIMESTRAL"),N17,IF(AND(N20="MENSUAL",J20="MENSUAL"),N17,"")))))))))</f>
        <v>0.35</v>
      </c>
      <c r="F46" s="37" t="str">
        <f>IF(AND(N20="ANUAL",J20="MENSUAL"),N17/12+E46,IF(AND(N20="ANUAL",J20="TRIMESTRAL"),N17/4+E46,IF(AND(N20="SEMESTRAL",J20="MENSUAL"),N17/6+E46,IF(AND(N20="SEMESTRAL",J20="TRIMESTRAL"),N17/2,IF(AND(N20="TRIMESTRAL",J20="MENSUAL"),N17/3+E46,IF(AND(N20="TRIMESTRAL",J20="TRIMESTRAL"),N17,IF(AND(N20="MENSUAL",J20="MENSUAL"),N17,"")))))))</f>
        <v/>
      </c>
      <c r="G46" s="37" t="str">
        <f>IF(AND(N20="ANUAL",J20="MENSUAL"),N17/12+F46,IF(AND(N20="ANUAL",J20="TRIMESTRAL"),N17/4+F46,IF(AND(N20="SEMESTRAL",J20="MENSUAL"),N17/6+F46,IF(AND(N20="SEMESTRAL",J20="TRIMESTRAL"),N17/2+F46,IF(AND(N20="TRIMESTRAL",J20="MENSUAL"),N17/3,IF(AND(N20="TRIMESTRAL",J20="TRIMESTRAL"),N17,IF(AND(N20="MENSUAL",J20="MENSUAL"),N17,"")))))))</f>
        <v/>
      </c>
      <c r="H46" s="37" t="str">
        <f>IF(AND($N$20="ANUAL",$J$20="MENSUAL"),$N$17/12+G46,IF(AND(N20="SEMESTRAL",J20="MENSUAL"),N17/6+G46,IF(AND(N20="TRIMESTRAL",J20="MENSUAL"),N17/3+G46,IF(AND(N20="MENSUAL",J20="MENSUAL"),N17,""))))</f>
        <v/>
      </c>
      <c r="I46" s="37" t="str">
        <f>IF(AND($N$20="ANUAL",$J$20="MENSUAL"),$N$17/12+H46,IF(AND(N20="SEMESTRAL",J20="MENSUAL"),N17/6+H46,IF(AND(N20="TRIMESTRAL",J20="MENSUAL"),N17/3+H46,IF(AND(N20="MENSUAL",J20="MENSUAL"),N17,""))))</f>
        <v/>
      </c>
      <c r="J46" s="37" t="str">
        <f>IF(AND($N$20="ANUAL",$J$20="MENSUAL"),$N$17/12+I46,IF(AND(N20="SEMESTRAL",J20="MENSUAL"),N17/6,IF(AND(N20="TRIMESTRAL",J20="MENSUAL"),N17/3,IF(AND(N20="MENSUAL",J20="MENSUAL"),N17,""))))</f>
        <v/>
      </c>
      <c r="K46" s="37" t="str">
        <f>IF(AND($N$20="ANUAL",$J$20="MENSUAL"),$N$17/12+J46,IF(AND(N20="SEMESTRAL",J20="MENSUAL"),N17/6+J46,IF(AND(N20="TRIMESTRAL",J20="MENSUAL"),N17/3+J46,IF(AND(N20="MENSUAL",J20="MENSUAL"),N17,""))))</f>
        <v/>
      </c>
      <c r="L46" s="37" t="str">
        <f>IF(AND($N$20="ANUAL",$J$20="MENSUAL"),$N$17/12+K46,IF(AND(N20="SEMESTRAL",J20="MENSUAL"),N17/6+K46,IF(AND(N20="TRIMESTRAL",J20="MENSUAL"),N17/3+K46,IF(AND(N20="MENSUAL",J20="MENSUAL"),N17,""))))</f>
        <v/>
      </c>
      <c r="M46" s="37" t="str">
        <f>IF(AND($N$20="ANUAL",$J$20="MENSUAL"),$N$17/12+L46,IF(AND(N20="SEMESTRAL",J20="MENSUAL"),N17/6+L46,IF(AND(N20="TRIMESTRAL",J20="MENSUAL"),N17/3,IF(AND(N20="MENSUAL",J20="MENSUAL"),N17,""))))</f>
        <v/>
      </c>
      <c r="N46" s="37" t="str">
        <f>IF(AND($N$20="ANUAL",$J$20="MENSUAL"),$N$17/12+M46,IF(AND(N20="SEMESTRAL",J20="MENSUAL"),N17/6+M46,IF(AND(N20="TRIMESTRAL",J20="MENSUAL"),N17/3+M46,IF(AND(N20="MENSUAL",J20="MENSUAL"),N17,""))))</f>
        <v/>
      </c>
      <c r="O46" s="37" t="str">
        <f>IF(AND($N$20="ANUAL",$J$20="MENSUAL"),$N$17/12+N46,IF(AND(N20="SEMESTRAL",J20="MENSUAL"),N17/6+N46,IF(AND(N20="TRIMESTRAL",J20="MENSUAL"),N17/3+N46,IF(AND(N20="MENSUAL",J20="MENSUAL"),N17,""))))</f>
        <v/>
      </c>
      <c r="P46" s="32"/>
    </row>
    <row r="47" spans="2:16" s="33" customFormat="1" x14ac:dyDescent="0.25">
      <c r="B47" s="32"/>
      <c r="C47" s="3"/>
      <c r="D47" s="3"/>
      <c r="E47" s="3"/>
      <c r="F47" s="3"/>
      <c r="G47" s="3"/>
      <c r="H47" s="3"/>
      <c r="I47" s="3"/>
      <c r="J47" s="3"/>
      <c r="K47" s="3"/>
      <c r="L47" s="3"/>
      <c r="M47" s="3"/>
      <c r="N47" s="3"/>
      <c r="O47" s="3"/>
      <c r="P47" s="32"/>
    </row>
    <row r="48" spans="2:16" x14ac:dyDescent="0.2">
      <c r="D48" s="59"/>
    </row>
    <row r="49" spans="4:4" x14ac:dyDescent="0.2">
      <c r="D49" s="40"/>
    </row>
  </sheetData>
  <sheetProtection algorithmName="SHA-512" hashValue="d1ChTirYO1c9o3tCBIdWBtiRGWBD3nddARzm5rr9skfsK8wxMvHCGYuvbZG5fJiqha5IpDUzxwTynAIe0hqsrw==" saltValue="T1hoTJKUM0rjtgHKAFqUfA==" spinCount="100000" sheet="1" objects="1" scenarios="1"/>
  <mergeCells count="49">
    <mergeCell ref="P24:P25"/>
    <mergeCell ref="J25:O30"/>
    <mergeCell ref="J31:O31"/>
    <mergeCell ref="J32:O37"/>
    <mergeCell ref="J38:O38"/>
    <mergeCell ref="J20:K21"/>
    <mergeCell ref="L20:M21"/>
    <mergeCell ref="C41:O41"/>
    <mergeCell ref="C23:O23"/>
    <mergeCell ref="C24:I39"/>
    <mergeCell ref="J24:O24"/>
    <mergeCell ref="J39:O39"/>
    <mergeCell ref="N20:O21"/>
    <mergeCell ref="C20:D21"/>
    <mergeCell ref="E20:F21"/>
    <mergeCell ref="G20:I21"/>
    <mergeCell ref="P17:P18"/>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'C:\Users\dannarrodriguez\Desktop\INDICADORES EFICIENCIA 2019\[Indicadores AAA.xlsm]ITEM'!#REF!</xm:f>
          </x14:formula1>
          <xm:sqref>N20</xm:sqref>
        </x14:dataValidation>
        <x14:dataValidation type="list" allowBlank="1" showInputMessage="1" showErrorMessage="1">
          <x14:formula1>
            <xm:f>ITEM!$A$1:$A$4</xm:f>
          </x14:formula1>
          <xm:sqref>J20</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53"/>
  <sheetViews>
    <sheetView topLeftCell="A31" zoomScale="80" zoomScaleNormal="80"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543</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544</v>
      </c>
      <c r="F12" s="246"/>
      <c r="G12" s="246"/>
      <c r="H12" s="246"/>
      <c r="I12" s="245" t="s">
        <v>350</v>
      </c>
      <c r="J12" s="245"/>
      <c r="K12" s="247" t="s">
        <v>109</v>
      </c>
      <c r="L12" s="247"/>
      <c r="M12" s="247"/>
      <c r="N12" s="247"/>
      <c r="O12" s="247"/>
      <c r="P12" s="27"/>
    </row>
    <row r="13" spans="2:16" s="26" customFormat="1" x14ac:dyDescent="0.25">
      <c r="B13" s="27"/>
      <c r="C13" s="234" t="s">
        <v>15</v>
      </c>
      <c r="D13" s="234"/>
      <c r="E13" s="248" t="s">
        <v>89</v>
      </c>
      <c r="F13" s="249"/>
      <c r="G13" s="249"/>
      <c r="H13" s="249"/>
      <c r="I13" s="249"/>
      <c r="J13" s="249"/>
      <c r="K13" s="249"/>
      <c r="L13" s="249"/>
      <c r="M13" s="249"/>
      <c r="N13" s="249"/>
      <c r="O13" s="249"/>
      <c r="P13" s="27"/>
    </row>
    <row r="14" spans="2:16" s="26" customFormat="1" x14ac:dyDescent="0.25">
      <c r="B14" s="27"/>
      <c r="C14" s="234" t="s">
        <v>352</v>
      </c>
      <c r="D14" s="234"/>
      <c r="E14" s="248" t="s">
        <v>546</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81</v>
      </c>
      <c r="K17" s="238"/>
      <c r="L17" s="234" t="s">
        <v>357</v>
      </c>
      <c r="M17" s="234"/>
      <c r="N17" s="235">
        <v>1</v>
      </c>
      <c r="O17" s="235"/>
      <c r="P17" s="221"/>
    </row>
    <row r="18" spans="2:16" s="26" customFormat="1" ht="15.75" customHeight="1" x14ac:dyDescent="0.25">
      <c r="B18" s="27"/>
      <c r="C18" s="234" t="s">
        <v>358</v>
      </c>
      <c r="D18" s="234"/>
      <c r="E18" s="234" t="s">
        <v>359</v>
      </c>
      <c r="F18" s="234"/>
      <c r="G18" s="242" t="s">
        <v>569</v>
      </c>
      <c r="H18" s="233"/>
      <c r="I18" s="233"/>
      <c r="J18" s="233"/>
      <c r="K18" s="233"/>
      <c r="L18" s="233"/>
      <c r="M18" s="233"/>
      <c r="N18" s="233"/>
      <c r="O18" s="233"/>
      <c r="P18" s="221"/>
    </row>
    <row r="19" spans="2:16" s="26" customFormat="1" ht="15.75" customHeight="1" x14ac:dyDescent="0.25">
      <c r="B19" s="27"/>
      <c r="C19" s="234"/>
      <c r="D19" s="234"/>
      <c r="E19" s="234" t="s">
        <v>361</v>
      </c>
      <c r="F19" s="234"/>
      <c r="G19" s="242" t="s">
        <v>570</v>
      </c>
      <c r="H19" s="233"/>
      <c r="I19" s="233"/>
      <c r="J19" s="233"/>
      <c r="K19" s="233"/>
      <c r="L19" s="233"/>
      <c r="M19" s="233"/>
      <c r="N19" s="233"/>
      <c r="O19" s="233"/>
      <c r="P19" s="28"/>
    </row>
    <row r="20" spans="2:16" s="26" customFormat="1" ht="34.5" customHeight="1" x14ac:dyDescent="0.25">
      <c r="B20" s="27"/>
      <c r="C20" s="234" t="s">
        <v>363</v>
      </c>
      <c r="D20" s="234"/>
      <c r="E20" s="269" t="s">
        <v>549</v>
      </c>
      <c r="F20" s="269"/>
      <c r="G20" s="234" t="s">
        <v>365</v>
      </c>
      <c r="H20" s="234"/>
      <c r="I20" s="234"/>
      <c r="J20" s="233" t="s">
        <v>366</v>
      </c>
      <c r="K20" s="233"/>
      <c r="L20" s="234" t="s">
        <v>367</v>
      </c>
      <c r="M20" s="234"/>
      <c r="N20" s="233" t="s">
        <v>368</v>
      </c>
      <c r="O20" s="233"/>
      <c r="P20" s="28"/>
    </row>
    <row r="21" spans="2:16" s="26" customFormat="1" ht="33.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67" t="s">
        <v>571</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5.75" customHeight="1" x14ac:dyDescent="0.25">
      <c r="B29" s="27"/>
      <c r="C29" s="217"/>
      <c r="D29" s="217"/>
      <c r="E29" s="217"/>
      <c r="F29" s="217"/>
      <c r="G29" s="217"/>
      <c r="H29" s="217"/>
      <c r="I29" s="218"/>
      <c r="J29" s="224"/>
      <c r="K29" s="225"/>
      <c r="L29" s="225"/>
      <c r="M29" s="225"/>
      <c r="N29" s="225"/>
      <c r="O29" s="225"/>
      <c r="P29" s="27"/>
    </row>
    <row r="30" spans="2:16" s="26" customFormat="1" ht="15.75" customHeight="1" x14ac:dyDescent="0.25">
      <c r="B30" s="27"/>
      <c r="C30" s="217"/>
      <c r="D30" s="217"/>
      <c r="E30" s="217"/>
      <c r="F30" s="217"/>
      <c r="G30" s="217"/>
      <c r="H30" s="217"/>
      <c r="I30" s="218"/>
      <c r="J30" s="224"/>
      <c r="K30" s="225"/>
      <c r="L30" s="225"/>
      <c r="M30" s="225"/>
      <c r="N30" s="225"/>
      <c r="O30" s="225"/>
      <c r="P30" s="27"/>
    </row>
    <row r="31" spans="2:16" s="26" customFormat="1" ht="15.75" customHeight="1" x14ac:dyDescent="0.25">
      <c r="B31" s="27"/>
      <c r="C31" s="217"/>
      <c r="D31" s="217"/>
      <c r="E31" s="217"/>
      <c r="F31" s="217"/>
      <c r="G31" s="217"/>
      <c r="H31" s="217"/>
      <c r="I31" s="218"/>
      <c r="J31" s="224"/>
      <c r="K31" s="225"/>
      <c r="L31" s="225"/>
      <c r="M31" s="225"/>
      <c r="N31" s="225"/>
      <c r="O31" s="225"/>
      <c r="P31" s="27"/>
    </row>
    <row r="32" spans="2:16" s="26" customFormat="1" ht="23.25" customHeight="1" x14ac:dyDescent="0.25">
      <c r="B32" s="27"/>
      <c r="C32" s="217"/>
      <c r="D32" s="217"/>
      <c r="E32" s="217"/>
      <c r="F32" s="217"/>
      <c r="G32" s="217"/>
      <c r="H32" s="217"/>
      <c r="I32" s="218"/>
      <c r="J32" s="224"/>
      <c r="K32" s="225"/>
      <c r="L32" s="225"/>
      <c r="M32" s="225"/>
      <c r="N32" s="225"/>
      <c r="O32" s="225"/>
      <c r="P32" s="27"/>
    </row>
    <row r="33" spans="2:16" s="26" customFormat="1" ht="20.25" customHeight="1" x14ac:dyDescent="0.25">
      <c r="B33" s="27"/>
      <c r="C33" s="217"/>
      <c r="D33" s="217"/>
      <c r="E33" s="217"/>
      <c r="F33" s="217"/>
      <c r="G33" s="217"/>
      <c r="H33" s="217"/>
      <c r="I33" s="218"/>
      <c r="J33" s="226"/>
      <c r="K33" s="227"/>
      <c r="L33" s="227"/>
      <c r="M33" s="227"/>
      <c r="N33" s="227"/>
      <c r="O33" s="227"/>
      <c r="P33" s="27"/>
    </row>
    <row r="34" spans="2:16" s="26" customFormat="1" ht="15.75" customHeight="1" x14ac:dyDescent="0.25">
      <c r="B34" s="27"/>
      <c r="C34" s="217"/>
      <c r="D34" s="217"/>
      <c r="E34" s="217"/>
      <c r="F34" s="217"/>
      <c r="G34" s="217"/>
      <c r="H34" s="217"/>
      <c r="I34" s="218"/>
      <c r="J34" s="228" t="s">
        <v>372</v>
      </c>
      <c r="K34" s="229"/>
      <c r="L34" s="229"/>
      <c r="M34" s="229"/>
      <c r="N34" s="229"/>
      <c r="O34" s="229"/>
      <c r="P34" s="27"/>
    </row>
    <row r="35" spans="2:16" s="26" customFormat="1" ht="16.5" customHeight="1" x14ac:dyDescent="0.25">
      <c r="B35" s="27"/>
      <c r="C35" s="217"/>
      <c r="D35" s="217"/>
      <c r="E35" s="217"/>
      <c r="F35" s="217"/>
      <c r="G35" s="217"/>
      <c r="H35" s="217"/>
      <c r="I35" s="218"/>
      <c r="J35" s="267" t="s">
        <v>572</v>
      </c>
      <c r="K35" s="223"/>
      <c r="L35" s="223"/>
      <c r="M35" s="223"/>
      <c r="N35" s="223"/>
      <c r="O35" s="223"/>
      <c r="P35" s="27"/>
    </row>
    <row r="36" spans="2:16" s="26" customFormat="1" ht="15.75" customHeight="1" x14ac:dyDescent="0.25">
      <c r="B36" s="27"/>
      <c r="C36" s="217"/>
      <c r="D36" s="217"/>
      <c r="E36" s="217"/>
      <c r="F36" s="217"/>
      <c r="G36" s="217"/>
      <c r="H36" s="217"/>
      <c r="I36" s="218"/>
      <c r="J36" s="224"/>
      <c r="K36" s="225"/>
      <c r="L36" s="225"/>
      <c r="M36" s="225"/>
      <c r="N36" s="225"/>
      <c r="O36" s="225"/>
      <c r="P36" s="27"/>
    </row>
    <row r="37" spans="2:16" s="26" customFormat="1" ht="15.75" customHeight="1" x14ac:dyDescent="0.25">
      <c r="B37" s="27"/>
      <c r="C37" s="217"/>
      <c r="D37" s="217"/>
      <c r="E37" s="217"/>
      <c r="F37" s="217"/>
      <c r="G37" s="217"/>
      <c r="H37" s="217"/>
      <c r="I37" s="218"/>
      <c r="J37" s="224"/>
      <c r="K37" s="225"/>
      <c r="L37" s="225"/>
      <c r="M37" s="225"/>
      <c r="N37" s="225"/>
      <c r="O37" s="225"/>
      <c r="P37" s="27"/>
    </row>
    <row r="38" spans="2:16" s="26" customFormat="1" ht="15.75" customHeight="1" x14ac:dyDescent="0.25">
      <c r="B38" s="27"/>
      <c r="C38" s="217"/>
      <c r="D38" s="217"/>
      <c r="E38" s="217"/>
      <c r="F38" s="217"/>
      <c r="G38" s="217"/>
      <c r="H38" s="217"/>
      <c r="I38" s="218"/>
      <c r="J38" s="224"/>
      <c r="K38" s="225"/>
      <c r="L38" s="225"/>
      <c r="M38" s="225"/>
      <c r="N38" s="225"/>
      <c r="O38" s="225"/>
      <c r="P38" s="27"/>
    </row>
    <row r="39" spans="2:16" s="26" customFormat="1" ht="15.75" customHeight="1" x14ac:dyDescent="0.25">
      <c r="B39" s="27"/>
      <c r="C39" s="217"/>
      <c r="D39" s="217"/>
      <c r="E39" s="217"/>
      <c r="F39" s="217"/>
      <c r="G39" s="217"/>
      <c r="H39" s="217"/>
      <c r="I39" s="218"/>
      <c r="J39" s="224"/>
      <c r="K39" s="225"/>
      <c r="L39" s="225"/>
      <c r="M39" s="225"/>
      <c r="N39" s="225"/>
      <c r="O39" s="225"/>
      <c r="P39" s="27"/>
    </row>
    <row r="40" spans="2:16" s="26" customFormat="1" ht="15.75" customHeight="1" x14ac:dyDescent="0.25">
      <c r="B40" s="27"/>
      <c r="C40" s="217"/>
      <c r="D40" s="217"/>
      <c r="E40" s="217"/>
      <c r="F40" s="217"/>
      <c r="G40" s="217"/>
      <c r="H40" s="217"/>
      <c r="I40" s="218"/>
      <c r="J40" s="224"/>
      <c r="K40" s="225"/>
      <c r="L40" s="225"/>
      <c r="M40" s="225"/>
      <c r="N40" s="225"/>
      <c r="O40" s="225"/>
      <c r="P40" s="27"/>
    </row>
    <row r="41" spans="2:16" s="26" customFormat="1" ht="22.5" customHeight="1" x14ac:dyDescent="0.25">
      <c r="B41" s="27"/>
      <c r="C41" s="217"/>
      <c r="D41" s="217"/>
      <c r="E41" s="217"/>
      <c r="F41" s="217"/>
      <c r="G41" s="217"/>
      <c r="H41" s="217"/>
      <c r="I41" s="218"/>
      <c r="J41" s="224"/>
      <c r="K41" s="225"/>
      <c r="L41" s="225"/>
      <c r="M41" s="225"/>
      <c r="N41" s="225"/>
      <c r="O41" s="225"/>
      <c r="P41" s="27"/>
    </row>
    <row r="42" spans="2:16" s="26" customFormat="1" ht="15.75" customHeight="1" x14ac:dyDescent="0.25">
      <c r="B42" s="27"/>
      <c r="C42" s="217"/>
      <c r="D42" s="217"/>
      <c r="E42" s="217"/>
      <c r="F42" s="217"/>
      <c r="G42" s="217"/>
      <c r="H42" s="217"/>
      <c r="I42" s="218"/>
      <c r="J42" s="228" t="s">
        <v>374</v>
      </c>
      <c r="K42" s="229"/>
      <c r="L42" s="229"/>
      <c r="M42" s="229"/>
      <c r="N42" s="229"/>
      <c r="O42" s="229"/>
      <c r="P42" s="27"/>
    </row>
    <row r="43" spans="2:16" s="26" customFormat="1" ht="16.5" customHeight="1" x14ac:dyDescent="0.25">
      <c r="B43" s="27"/>
      <c r="C43" s="217"/>
      <c r="D43" s="217"/>
      <c r="E43" s="217"/>
      <c r="F43" s="217"/>
      <c r="G43" s="217"/>
      <c r="H43" s="217"/>
      <c r="I43" s="218"/>
      <c r="J43" s="232" t="s">
        <v>558</v>
      </c>
      <c r="K43" s="223"/>
      <c r="L43" s="223"/>
      <c r="M43" s="223"/>
      <c r="N43" s="223"/>
      <c r="O43" s="223"/>
      <c r="P43" s="27"/>
    </row>
    <row r="44" spans="2:16" s="26" customFormat="1" ht="16.5" customHeight="1" x14ac:dyDescent="0.25">
      <c r="B44" s="28"/>
      <c r="C44" s="31"/>
      <c r="D44" s="31"/>
      <c r="E44" s="31"/>
      <c r="F44" s="31"/>
      <c r="G44" s="31"/>
      <c r="H44" s="31"/>
      <c r="I44" s="31"/>
      <c r="J44" s="31"/>
      <c r="K44" s="31"/>
      <c r="L44" s="31"/>
      <c r="M44" s="31"/>
      <c r="N44" s="31"/>
      <c r="O44" s="31"/>
      <c r="P44" s="28"/>
    </row>
    <row r="45" spans="2:16" s="33" customFormat="1" ht="15" customHeight="1" x14ac:dyDescent="0.25">
      <c r="B45" s="32"/>
      <c r="C45" s="212" t="s">
        <v>375</v>
      </c>
      <c r="D45" s="213"/>
      <c r="E45" s="213"/>
      <c r="F45" s="213"/>
      <c r="G45" s="213"/>
      <c r="H45" s="213"/>
      <c r="I45" s="213"/>
      <c r="J45" s="213"/>
      <c r="K45" s="213"/>
      <c r="L45" s="213"/>
      <c r="M45" s="213"/>
      <c r="N45" s="213"/>
      <c r="O45" s="214"/>
      <c r="P45" s="32"/>
    </row>
    <row r="46" spans="2:16" s="33" customFormat="1" x14ac:dyDescent="0.25">
      <c r="B46" s="32"/>
      <c r="C46" s="158" t="s">
        <v>9</v>
      </c>
      <c r="D46" s="160" t="str">
        <f>IF(J20="MENSUAL","ENERO",IF(J20="TRIMESTRAL","MARZO",IF(J20="SEMESTRAL","JUNIO",IF(J20="ANUAL",2017,""))))</f>
        <v>JUNIO</v>
      </c>
      <c r="E46" s="160" t="str">
        <f>IF(J20="MENSUAL","FEBRERO",IF(J20="TRIMESTRAL","JUNIO",IF(J20="SEMESTRAL","DICIEMBRE","")))</f>
        <v>DICIEMBRE</v>
      </c>
      <c r="F46" s="160" t="str">
        <f>IF(J20="MENSUAL","MARZO",IF(J20="TRIMESTRAL","SEPTIEMBRE",""))</f>
        <v/>
      </c>
      <c r="G46" s="160" t="str">
        <f>IF(J20="MENSUAL","ABRIL",IF(J20="TRIMESTRAL","DICIEMBRE",""))</f>
        <v/>
      </c>
      <c r="H46" s="160" t="str">
        <f>IF(J20="MENSUAL","MAYO","")</f>
        <v/>
      </c>
      <c r="I46" s="160" t="str">
        <f>IF(J20="MENSUAL","JUNIO","")</f>
        <v/>
      </c>
      <c r="J46" s="160" t="str">
        <f>IF(J20="MENSUAL","JULIO","")</f>
        <v/>
      </c>
      <c r="K46" s="160" t="str">
        <f>IF(J20="MENSUAL","AGOSTO","")</f>
        <v/>
      </c>
      <c r="L46" s="160" t="str">
        <f>IF(J20="MENSUAL","SEPTIEMBRE","")</f>
        <v/>
      </c>
      <c r="M46" s="160" t="str">
        <f>IF(J20="MENSUAL","OCTUBRE","")</f>
        <v/>
      </c>
      <c r="N46" s="160" t="str">
        <f>IF(J20="MENSUAL","NOVIEMBRE","")</f>
        <v/>
      </c>
      <c r="O46" s="160" t="str">
        <f>IF(J20="MENSUAL","DICIEMBRE","")</f>
        <v/>
      </c>
      <c r="P46" s="32"/>
    </row>
    <row r="47" spans="2:16" s="33" customFormat="1" ht="60" x14ac:dyDescent="0.25">
      <c r="B47" s="32"/>
      <c r="C47" s="157" t="str">
        <f>G18</f>
        <v xml:space="preserve"> Total de Elementos Educativos Con Mantenimiento Realizado</v>
      </c>
      <c r="D47" s="34">
        <v>204</v>
      </c>
      <c r="E47" s="34"/>
      <c r="F47" s="34"/>
      <c r="G47" s="34"/>
      <c r="H47" s="34"/>
      <c r="I47" s="34"/>
      <c r="J47" s="34"/>
      <c r="K47" s="34"/>
      <c r="L47" s="34"/>
      <c r="M47" s="34"/>
      <c r="N47" s="34"/>
      <c r="O47" s="34"/>
      <c r="P47" s="32"/>
    </row>
    <row r="48" spans="2:16" s="33" customFormat="1" ht="32.25" customHeight="1" x14ac:dyDescent="0.25">
      <c r="B48" s="32"/>
      <c r="C48" s="157" t="str">
        <f>G19</f>
        <v xml:space="preserve"> Total de Elementos Educativos que Requieren Mantenimiento</v>
      </c>
      <c r="D48" s="34">
        <v>786</v>
      </c>
      <c r="E48" s="34"/>
      <c r="F48" s="34"/>
      <c r="G48" s="34"/>
      <c r="H48" s="34"/>
      <c r="I48" s="34"/>
      <c r="J48" s="34"/>
      <c r="K48" s="34"/>
      <c r="L48" s="34"/>
      <c r="M48" s="34"/>
      <c r="N48" s="34"/>
      <c r="O48" s="34"/>
      <c r="P48" s="35"/>
    </row>
    <row r="49" spans="2:16" s="33" customFormat="1" x14ac:dyDescent="0.25">
      <c r="B49" s="32"/>
      <c r="C49" s="36" t="s">
        <v>376</v>
      </c>
      <c r="D49" s="58">
        <f>IFERROR(IF($E$17=1,D47/D48,IF($E$17=2,D47,"")),"")</f>
        <v>0.25954198473282442</v>
      </c>
      <c r="E49" s="58" t="str">
        <f t="shared" ref="E49:O49" si="0">IFERROR(IF($E$17=1,E47/E48,IF($E$17=2,E47,"")),"")</f>
        <v/>
      </c>
      <c r="F49" s="56" t="str">
        <f t="shared" si="0"/>
        <v/>
      </c>
      <c r="G49" s="56" t="str">
        <f t="shared" si="0"/>
        <v/>
      </c>
      <c r="H49" s="37" t="str">
        <f t="shared" si="0"/>
        <v/>
      </c>
      <c r="I49" s="37" t="str">
        <f t="shared" si="0"/>
        <v/>
      </c>
      <c r="J49" s="37" t="str">
        <f t="shared" si="0"/>
        <v/>
      </c>
      <c r="K49" s="37" t="str">
        <f t="shared" si="0"/>
        <v/>
      </c>
      <c r="L49" s="37" t="str">
        <f t="shared" si="0"/>
        <v/>
      </c>
      <c r="M49" s="37" t="str">
        <f t="shared" si="0"/>
        <v/>
      </c>
      <c r="N49" s="37" t="str">
        <f t="shared" si="0"/>
        <v/>
      </c>
      <c r="O49" s="37" t="str">
        <f t="shared" si="0"/>
        <v/>
      </c>
      <c r="P49" s="32"/>
    </row>
    <row r="50" spans="2:16" s="33" customFormat="1" x14ac:dyDescent="0.25">
      <c r="B50" s="32"/>
      <c r="C50" s="38" t="s">
        <v>377</v>
      </c>
      <c r="D50"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0.5</v>
      </c>
      <c r="E50" s="37">
        <f>IF(AND(N20="ANUAL",J20="MENSUAL"),N17/12+D50,IF(AND(N20="ANUAL",J20="TRIMESTRAL"),N17/4+D50,IF(AND(N20="ANUAL",J20="SEMESTRAL"),N17/2+D50,IF(AND(N20="SEMESTRAL",J20="MENSUAL"),N17/6+D50,IF(AND(N20="SEMESTRAL",J20="TRIMESTRAL"),N17/2+D50,IF(AND(N20="SEMESTRAL",J20="SEMESTRAL"),N17,IF(AND(N20="TRIMESTRAL",J20="MENSUAL"),N17/3+D50,IF(AND(N20="TRIMESTRAL",J20="TRIMESTRAL"),N17,IF(AND(N20="MENSUAL",J20="MENSUAL"),N17,"")))))))))</f>
        <v>1</v>
      </c>
      <c r="F50" s="37" t="str">
        <f>IF(AND(N20="ANUAL",J20="MENSUAL"),N17/12+E50,IF(AND(N20="ANUAL",J20="TRIMESTRAL"),N17/4+E50,IF(AND(N20="SEMESTRAL",J20="MENSUAL"),N17/6+E50,IF(AND(N20="SEMESTRAL",J20="TRIMESTRAL"),N17/2,IF(AND(N20="TRIMESTRAL",J20="MENSUAL"),N17/3+E50,IF(AND(N20="TRIMESTRAL",J20="TRIMESTRAL"),N17,IF(AND(N20="MENSUAL",J20="MENSUAL"),N17,"")))))))</f>
        <v/>
      </c>
      <c r="G50" s="37" t="str">
        <f>IF(AND(N20="ANUAL",J20="MENSUAL"),N17/12+F50,IF(AND(N20="ANUAL",J20="TRIMESTRAL"),N17/4+F50,IF(AND(N20="SEMESTRAL",J20="MENSUAL"),N17/6+F50,IF(AND(N20="SEMESTRAL",J20="TRIMESTRAL"),N17/2+F50,IF(AND(N20="TRIMESTRAL",J20="MENSUAL"),N17/3,IF(AND(N20="TRIMESTRAL",J20="TRIMESTRAL"),N17,IF(AND(N20="MENSUAL",J20="MENSUAL"),N17,"")))))))</f>
        <v/>
      </c>
      <c r="H50" s="37" t="str">
        <f>IF(AND($N$20="ANUAL",$J$20="MENSUAL"),$N$17/12+G50,IF(AND(N20="SEMESTRAL",J20="MENSUAL"),N17/6+G50,IF(AND(N20="TRIMESTRAL",J20="MENSUAL"),N17/3+G50,IF(AND(N20="MENSUAL",J20="MENSUAL"),N17,""))))</f>
        <v/>
      </c>
      <c r="I50" s="37" t="str">
        <f>IF(AND($N$20="ANUAL",$J$20="MENSUAL"),$N$17/12+H50,IF(AND(N20="SEMESTRAL",J20="MENSUAL"),N17/6+H50,IF(AND(N20="TRIMESTRAL",J20="MENSUAL"),N17/3+H50,IF(AND(N20="MENSUAL",J20="MENSUAL"),N17,""))))</f>
        <v/>
      </c>
      <c r="J50" s="37" t="str">
        <f>IF(AND($N$20="ANUAL",$J$20="MENSUAL"),$N$17/12+I50,IF(AND(N20="SEMESTRAL",J20="MENSUAL"),N17/6,IF(AND(N20="TRIMESTRAL",J20="MENSUAL"),N17/3,IF(AND(N20="MENSUAL",J20="MENSUAL"),N17,""))))</f>
        <v/>
      </c>
      <c r="K50" s="37" t="str">
        <f>IF(AND($N$20="ANUAL",$J$20="MENSUAL"),$N$17/12+J50,IF(AND(N20="SEMESTRAL",J20="MENSUAL"),N17/6+J50,IF(AND(N20="TRIMESTRAL",J20="MENSUAL"),N17/3+J50,IF(AND(N20="MENSUAL",J20="MENSUAL"),N17,""))))</f>
        <v/>
      </c>
      <c r="L50" s="37" t="str">
        <f>IF(AND($N$20="ANUAL",$J$20="MENSUAL"),$N$17/12+K50,IF(AND(N20="SEMESTRAL",J20="MENSUAL"),N17/6+K50,IF(AND(N20="TRIMESTRAL",J20="MENSUAL"),N17/3+K50,IF(AND(N20="MENSUAL",J20="MENSUAL"),N17,""))))</f>
        <v/>
      </c>
      <c r="M50" s="37" t="str">
        <f>IF(AND($N$20="ANUAL",$J$20="MENSUAL"),$N$17/12+L50,IF(AND(N20="SEMESTRAL",J20="MENSUAL"),N17/6+L50,IF(AND(N20="TRIMESTRAL",J20="MENSUAL"),N17/3,IF(AND(N20="MENSUAL",J20="MENSUAL"),N17,""))))</f>
        <v/>
      </c>
      <c r="N50" s="37" t="str">
        <f>IF(AND($N$20="ANUAL",$J$20="MENSUAL"),$N$17/12+M50,IF(AND(N20="SEMESTRAL",J20="MENSUAL"),N17/6+M50,IF(AND(N20="TRIMESTRAL",J20="MENSUAL"),N17/3+M50,IF(AND(N20="MENSUAL",J20="MENSUAL"),N17,""))))</f>
        <v/>
      </c>
      <c r="O50" s="37" t="str">
        <f>IF(AND($N$20="ANUAL",$J$20="MENSUAL"),$N$17/12+N50,IF(AND(N20="SEMESTRAL",J20="MENSUAL"),N17/6+N50,IF(AND(N20="TRIMESTRAL",J20="MENSUAL"),N17/3+N50,IF(AND(N20="MENSUAL",J20="MENSUAL"),N17,""))))</f>
        <v/>
      </c>
      <c r="P50" s="32"/>
    </row>
    <row r="51" spans="2:16" s="33" customFormat="1" x14ac:dyDescent="0.25">
      <c r="B51" s="32"/>
      <c r="C51" s="3"/>
      <c r="D51" s="3"/>
      <c r="E51" s="3"/>
      <c r="F51" s="3"/>
      <c r="G51" s="3"/>
      <c r="H51" s="3"/>
      <c r="I51" s="3"/>
      <c r="J51" s="3"/>
      <c r="K51" s="3"/>
      <c r="L51" s="3"/>
      <c r="M51" s="3"/>
      <c r="N51" s="3"/>
      <c r="O51" s="3"/>
      <c r="P51" s="32"/>
    </row>
    <row r="52" spans="2:16" x14ac:dyDescent="0.2">
      <c r="D52" s="59"/>
    </row>
    <row r="53" spans="2:16" x14ac:dyDescent="0.2">
      <c r="D53" s="40"/>
    </row>
  </sheetData>
  <sheetProtection algorithmName="SHA-512" hashValue="zrTWKW6aYpfaMmZKMZDJMBKp7aMdYMeRwVgN8CMt6V8aXyGZAgmHBIlO1uDPUvFO1A0Rd3Vh3IO68nMvMcocmw==" saltValue="5bn8clsw8ZzmqRhlOkltNQ==" spinCount="100000" sheet="1" objects="1" scenarios="1"/>
  <mergeCells count="49">
    <mergeCell ref="P24:P25"/>
    <mergeCell ref="J25:O33"/>
    <mergeCell ref="J34:O34"/>
    <mergeCell ref="J35:O41"/>
    <mergeCell ref="J42:O42"/>
    <mergeCell ref="J20:K21"/>
    <mergeCell ref="L20:M21"/>
    <mergeCell ref="C45:O45"/>
    <mergeCell ref="C23:O23"/>
    <mergeCell ref="C24:I43"/>
    <mergeCell ref="J24:O24"/>
    <mergeCell ref="J43:O43"/>
    <mergeCell ref="N20:O21"/>
    <mergeCell ref="C20:D21"/>
    <mergeCell ref="E20:F21"/>
    <mergeCell ref="G20:I21"/>
    <mergeCell ref="P17:P18"/>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ITEM!$A$1:$A$4</xm:f>
          </x14:formula1>
          <xm:sqref>J20</xm:sqref>
        </x14:dataValidation>
        <x14:dataValidation type="list" allowBlank="1" showInputMessage="1" showErrorMessage="1">
          <x14:formula1>
            <xm:f>'C:\Users\dannarrodriguez\Desktop\INDICADORES EFICIENCIA 2019\[Indicadores AAA.xlsm]ITEM'!#REF!</xm:f>
          </x14:formula1>
          <xm:sqref>N20</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57"/>
  <sheetViews>
    <sheetView zoomScale="85" zoomScaleNormal="85"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544</v>
      </c>
      <c r="F12" s="296"/>
      <c r="G12" s="296"/>
      <c r="H12" s="296"/>
      <c r="I12" s="295" t="s">
        <v>350</v>
      </c>
      <c r="J12" s="295"/>
      <c r="K12" s="297" t="s">
        <v>73</v>
      </c>
      <c r="L12" s="297"/>
      <c r="M12" s="297"/>
      <c r="N12" s="297"/>
      <c r="O12" s="297"/>
      <c r="P12" s="27"/>
    </row>
    <row r="13" spans="2:16" s="26" customFormat="1" x14ac:dyDescent="0.25">
      <c r="B13" s="27"/>
      <c r="C13" s="234" t="s">
        <v>15</v>
      </c>
      <c r="D13" s="234"/>
      <c r="E13" s="248" t="s">
        <v>70</v>
      </c>
      <c r="F13" s="249"/>
      <c r="G13" s="249"/>
      <c r="H13" s="249"/>
      <c r="I13" s="249"/>
      <c r="J13" s="249"/>
      <c r="K13" s="249"/>
      <c r="L13" s="249"/>
      <c r="M13" s="249"/>
      <c r="N13" s="249"/>
      <c r="O13" s="249"/>
      <c r="P13" s="27"/>
    </row>
    <row r="14" spans="2:16" s="26" customFormat="1" x14ac:dyDescent="0.25">
      <c r="B14" s="27"/>
      <c r="C14" s="234" t="s">
        <v>352</v>
      </c>
      <c r="D14" s="234"/>
      <c r="E14" s="248" t="s">
        <v>573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36</v>
      </c>
      <c r="K17" s="238"/>
      <c r="L17" s="234" t="s">
        <v>357</v>
      </c>
      <c r="M17" s="234"/>
      <c r="N17" s="268">
        <v>0.9</v>
      </c>
      <c r="O17" s="268"/>
      <c r="P17" s="221"/>
    </row>
    <row r="18" spans="2:16" s="26" customFormat="1" ht="15.75" customHeight="1" x14ac:dyDescent="0.25">
      <c r="B18" s="27"/>
      <c r="C18" s="234" t="s">
        <v>358</v>
      </c>
      <c r="D18" s="234"/>
      <c r="E18" s="234" t="s">
        <v>359</v>
      </c>
      <c r="F18" s="234"/>
      <c r="G18" s="242" t="s">
        <v>574</v>
      </c>
      <c r="H18" s="233"/>
      <c r="I18" s="233"/>
      <c r="J18" s="233"/>
      <c r="K18" s="233"/>
      <c r="L18" s="233"/>
      <c r="M18" s="233"/>
      <c r="N18" s="233"/>
      <c r="O18" s="233"/>
      <c r="P18" s="221"/>
    </row>
    <row r="19" spans="2:16" s="26" customFormat="1" ht="15.75" customHeight="1" x14ac:dyDescent="0.25">
      <c r="B19" s="27"/>
      <c r="C19" s="234"/>
      <c r="D19" s="234"/>
      <c r="E19" s="234" t="s">
        <v>361</v>
      </c>
      <c r="F19" s="234"/>
      <c r="G19" s="242" t="s">
        <v>575</v>
      </c>
      <c r="H19" s="233"/>
      <c r="I19" s="233"/>
      <c r="J19" s="233"/>
      <c r="K19" s="233"/>
      <c r="L19" s="233"/>
      <c r="M19" s="233"/>
      <c r="N19" s="233"/>
      <c r="O19" s="233"/>
      <c r="P19" s="28"/>
    </row>
    <row r="20" spans="2:16" s="26" customFormat="1" ht="15.75" customHeight="1" x14ac:dyDescent="0.25">
      <c r="B20" s="27"/>
      <c r="C20" s="234" t="s">
        <v>363</v>
      </c>
      <c r="D20" s="234"/>
      <c r="E20" s="269" t="s">
        <v>576</v>
      </c>
      <c r="F20" s="269"/>
      <c r="G20" s="234" t="s">
        <v>365</v>
      </c>
      <c r="H20" s="234"/>
      <c r="I20" s="234"/>
      <c r="J20" s="233" t="s">
        <v>384</v>
      </c>
      <c r="K20" s="233"/>
      <c r="L20" s="234" t="s">
        <v>367</v>
      </c>
      <c r="M20" s="234"/>
      <c r="N20" s="233" t="s">
        <v>384</v>
      </c>
      <c r="O20" s="233"/>
      <c r="P20" s="28"/>
    </row>
    <row r="21" spans="2:16" s="26" customFormat="1" ht="15.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7.100000000000001" customHeight="1" x14ac:dyDescent="0.25">
      <c r="B25" s="27"/>
      <c r="C25" s="217"/>
      <c r="D25" s="217"/>
      <c r="E25" s="217"/>
      <c r="F25" s="217"/>
      <c r="G25" s="217"/>
      <c r="H25" s="217"/>
      <c r="I25" s="218"/>
      <c r="J25" s="279" t="s">
        <v>745</v>
      </c>
      <c r="K25" s="280"/>
      <c r="L25" s="280"/>
      <c r="M25" s="280"/>
      <c r="N25" s="280"/>
      <c r="O25" s="280"/>
      <c r="P25" s="221"/>
    </row>
    <row r="26" spans="2:16" s="26" customFormat="1" ht="17.100000000000001" customHeight="1" x14ac:dyDescent="0.25">
      <c r="B26" s="27"/>
      <c r="C26" s="217"/>
      <c r="D26" s="217"/>
      <c r="E26" s="217"/>
      <c r="F26" s="217"/>
      <c r="G26" s="217"/>
      <c r="H26" s="217"/>
      <c r="I26" s="218"/>
      <c r="J26" s="281"/>
      <c r="K26" s="282"/>
      <c r="L26" s="282"/>
      <c r="M26" s="282"/>
      <c r="N26" s="282"/>
      <c r="O26" s="282"/>
      <c r="P26" s="27"/>
    </row>
    <row r="27" spans="2:16" s="26" customFormat="1" ht="17.100000000000001" customHeight="1" x14ac:dyDescent="0.25">
      <c r="B27" s="27"/>
      <c r="C27" s="217"/>
      <c r="D27" s="217"/>
      <c r="E27" s="217"/>
      <c r="F27" s="217"/>
      <c r="G27" s="217"/>
      <c r="H27" s="217"/>
      <c r="I27" s="218"/>
      <c r="J27" s="281"/>
      <c r="K27" s="282"/>
      <c r="L27" s="282"/>
      <c r="M27" s="282"/>
      <c r="N27" s="282"/>
      <c r="O27" s="282"/>
      <c r="P27" s="27"/>
    </row>
    <row r="28" spans="2:16" s="26" customFormat="1" ht="17.100000000000001" customHeight="1" x14ac:dyDescent="0.25">
      <c r="B28" s="27"/>
      <c r="C28" s="217"/>
      <c r="D28" s="217"/>
      <c r="E28" s="217"/>
      <c r="F28" s="217"/>
      <c r="G28" s="217"/>
      <c r="H28" s="217"/>
      <c r="I28" s="218"/>
      <c r="J28" s="281"/>
      <c r="K28" s="282"/>
      <c r="L28" s="282"/>
      <c r="M28" s="282"/>
      <c r="N28" s="282"/>
      <c r="O28" s="282"/>
      <c r="P28" s="27"/>
    </row>
    <row r="29" spans="2:16" s="26" customFormat="1" ht="17.100000000000001" customHeight="1" x14ac:dyDescent="0.25">
      <c r="B29" s="27"/>
      <c r="C29" s="217"/>
      <c r="D29" s="217"/>
      <c r="E29" s="217"/>
      <c r="F29" s="217"/>
      <c r="G29" s="217"/>
      <c r="H29" s="217"/>
      <c r="I29" s="218"/>
      <c r="J29" s="281"/>
      <c r="K29" s="282"/>
      <c r="L29" s="282"/>
      <c r="M29" s="282"/>
      <c r="N29" s="282"/>
      <c r="O29" s="282"/>
      <c r="P29" s="27"/>
    </row>
    <row r="30" spans="2:16" s="26" customFormat="1" ht="17.100000000000001" customHeight="1" x14ac:dyDescent="0.25">
      <c r="B30" s="27"/>
      <c r="C30" s="217"/>
      <c r="D30" s="217"/>
      <c r="E30" s="217"/>
      <c r="F30" s="217"/>
      <c r="G30" s="217"/>
      <c r="H30" s="217"/>
      <c r="I30" s="218"/>
      <c r="J30" s="281"/>
      <c r="K30" s="282"/>
      <c r="L30" s="282"/>
      <c r="M30" s="282"/>
      <c r="N30" s="282"/>
      <c r="O30" s="282"/>
      <c r="P30" s="27"/>
    </row>
    <row r="31" spans="2:16" s="26" customFormat="1" ht="17.100000000000001" customHeight="1" x14ac:dyDescent="0.25">
      <c r="B31" s="27"/>
      <c r="C31" s="217"/>
      <c r="D31" s="217"/>
      <c r="E31" s="217"/>
      <c r="F31" s="217"/>
      <c r="G31" s="217"/>
      <c r="H31" s="217"/>
      <c r="I31" s="218"/>
      <c r="J31" s="281"/>
      <c r="K31" s="282"/>
      <c r="L31" s="282"/>
      <c r="M31" s="282"/>
      <c r="N31" s="282"/>
      <c r="O31" s="282"/>
      <c r="P31" s="27"/>
    </row>
    <row r="32" spans="2:16" s="26" customFormat="1" ht="17.100000000000001" customHeight="1" x14ac:dyDescent="0.25">
      <c r="B32" s="27"/>
      <c r="C32" s="217"/>
      <c r="D32" s="217"/>
      <c r="E32" s="217"/>
      <c r="F32" s="217"/>
      <c r="G32" s="217"/>
      <c r="H32" s="217"/>
      <c r="I32" s="218"/>
      <c r="J32" s="281"/>
      <c r="K32" s="282"/>
      <c r="L32" s="282"/>
      <c r="M32" s="282"/>
      <c r="N32" s="282"/>
      <c r="O32" s="282"/>
      <c r="P32" s="27"/>
    </row>
    <row r="33" spans="2:16" s="26" customFormat="1" ht="17.100000000000001" customHeight="1" x14ac:dyDescent="0.25">
      <c r="B33" s="27"/>
      <c r="C33" s="217"/>
      <c r="D33" s="217"/>
      <c r="E33" s="217"/>
      <c r="F33" s="217"/>
      <c r="G33" s="217"/>
      <c r="H33" s="217"/>
      <c r="I33" s="218"/>
      <c r="J33" s="281"/>
      <c r="K33" s="282"/>
      <c r="L33" s="282"/>
      <c r="M33" s="282"/>
      <c r="N33" s="282"/>
      <c r="O33" s="282"/>
      <c r="P33" s="27"/>
    </row>
    <row r="34" spans="2:16" s="26" customFormat="1" ht="17.100000000000001" customHeight="1" x14ac:dyDescent="0.25">
      <c r="B34" s="27"/>
      <c r="C34" s="217"/>
      <c r="D34" s="217"/>
      <c r="E34" s="217"/>
      <c r="F34" s="217"/>
      <c r="G34" s="217"/>
      <c r="H34" s="217"/>
      <c r="I34" s="218"/>
      <c r="J34" s="281"/>
      <c r="K34" s="282"/>
      <c r="L34" s="282"/>
      <c r="M34" s="282"/>
      <c r="N34" s="282"/>
      <c r="O34" s="282"/>
      <c r="P34" s="27"/>
    </row>
    <row r="35" spans="2:16" s="26" customFormat="1" x14ac:dyDescent="0.25">
      <c r="B35" s="27"/>
      <c r="C35" s="217"/>
      <c r="D35" s="217"/>
      <c r="E35" s="217"/>
      <c r="F35" s="217"/>
      <c r="G35" s="217"/>
      <c r="H35" s="217"/>
      <c r="I35" s="218"/>
      <c r="J35" s="283"/>
      <c r="K35" s="284"/>
      <c r="L35" s="284"/>
      <c r="M35" s="284"/>
      <c r="N35" s="284"/>
      <c r="O35" s="284"/>
      <c r="P35" s="27"/>
    </row>
    <row r="36" spans="2:16" s="26" customFormat="1" ht="15.75" customHeight="1" x14ac:dyDescent="0.25">
      <c r="B36" s="27"/>
      <c r="C36" s="217"/>
      <c r="D36" s="217"/>
      <c r="E36" s="217"/>
      <c r="F36" s="217"/>
      <c r="G36" s="217"/>
      <c r="H36" s="217"/>
      <c r="I36" s="218"/>
      <c r="J36" s="228" t="s">
        <v>372</v>
      </c>
      <c r="K36" s="229"/>
      <c r="L36" s="229"/>
      <c r="M36" s="229"/>
      <c r="N36" s="229"/>
      <c r="O36" s="229"/>
      <c r="P36" s="27"/>
    </row>
    <row r="37" spans="2:16" s="26" customFormat="1" ht="16.5" customHeight="1" x14ac:dyDescent="0.25">
      <c r="B37" s="27"/>
      <c r="C37" s="217"/>
      <c r="D37" s="217"/>
      <c r="E37" s="217"/>
      <c r="F37" s="217"/>
      <c r="G37" s="217"/>
      <c r="H37" s="217"/>
      <c r="I37" s="218"/>
      <c r="J37" s="370" t="s">
        <v>746</v>
      </c>
      <c r="K37" s="371"/>
      <c r="L37" s="371"/>
      <c r="M37" s="371"/>
      <c r="N37" s="371"/>
      <c r="O37" s="371"/>
      <c r="P37" s="27"/>
    </row>
    <row r="38" spans="2:16" s="26" customFormat="1" ht="16.5" customHeight="1" x14ac:dyDescent="0.25">
      <c r="B38" s="27"/>
      <c r="C38" s="217"/>
      <c r="D38" s="217"/>
      <c r="E38" s="217"/>
      <c r="F38" s="217"/>
      <c r="G38" s="217"/>
      <c r="H38" s="217"/>
      <c r="I38" s="218"/>
      <c r="J38" s="372"/>
      <c r="K38" s="373"/>
      <c r="L38" s="373"/>
      <c r="M38" s="373"/>
      <c r="N38" s="373"/>
      <c r="O38" s="373"/>
      <c r="P38" s="27"/>
    </row>
    <row r="39" spans="2:16" s="26" customFormat="1" ht="16.5" customHeight="1" x14ac:dyDescent="0.25">
      <c r="B39" s="27"/>
      <c r="C39" s="217"/>
      <c r="D39" s="217"/>
      <c r="E39" s="217"/>
      <c r="F39" s="217"/>
      <c r="G39" s="217"/>
      <c r="H39" s="217"/>
      <c r="I39" s="218"/>
      <c r="J39" s="372"/>
      <c r="K39" s="373"/>
      <c r="L39" s="373"/>
      <c r="M39" s="373"/>
      <c r="N39" s="373"/>
      <c r="O39" s="373"/>
      <c r="P39" s="27"/>
    </row>
    <row r="40" spans="2:16" s="26" customFormat="1" ht="16.5" customHeight="1" x14ac:dyDescent="0.25">
      <c r="B40" s="27"/>
      <c r="C40" s="217"/>
      <c r="D40" s="217"/>
      <c r="E40" s="217"/>
      <c r="F40" s="217"/>
      <c r="G40" s="217"/>
      <c r="H40" s="217"/>
      <c r="I40" s="218"/>
      <c r="J40" s="372"/>
      <c r="K40" s="373"/>
      <c r="L40" s="373"/>
      <c r="M40" s="373"/>
      <c r="N40" s="373"/>
      <c r="O40" s="373"/>
      <c r="P40" s="27"/>
    </row>
    <row r="41" spans="2:16" s="26" customFormat="1" ht="16.5" customHeight="1" x14ac:dyDescent="0.25">
      <c r="B41" s="27"/>
      <c r="C41" s="217"/>
      <c r="D41" s="217"/>
      <c r="E41" s="217"/>
      <c r="F41" s="217"/>
      <c r="G41" s="217"/>
      <c r="H41" s="217"/>
      <c r="I41" s="218"/>
      <c r="J41" s="372"/>
      <c r="K41" s="373"/>
      <c r="L41" s="373"/>
      <c r="M41" s="373"/>
      <c r="N41" s="373"/>
      <c r="O41" s="373"/>
      <c r="P41" s="27"/>
    </row>
    <row r="42" spans="2:16" s="26" customFormat="1" ht="16.5" customHeight="1" x14ac:dyDescent="0.25">
      <c r="B42" s="27"/>
      <c r="C42" s="217"/>
      <c r="D42" s="217"/>
      <c r="E42" s="217"/>
      <c r="F42" s="217"/>
      <c r="G42" s="217"/>
      <c r="H42" s="217"/>
      <c r="I42" s="218"/>
      <c r="J42" s="372"/>
      <c r="K42" s="373"/>
      <c r="L42" s="373"/>
      <c r="M42" s="373"/>
      <c r="N42" s="373"/>
      <c r="O42" s="373"/>
      <c r="P42" s="27"/>
    </row>
    <row r="43" spans="2:16" s="26" customFormat="1" ht="16.5" customHeight="1" x14ac:dyDescent="0.25">
      <c r="B43" s="27"/>
      <c r="C43" s="217"/>
      <c r="D43" s="217"/>
      <c r="E43" s="217"/>
      <c r="F43" s="217"/>
      <c r="G43" s="217"/>
      <c r="H43" s="217"/>
      <c r="I43" s="218"/>
      <c r="J43" s="372"/>
      <c r="K43" s="373"/>
      <c r="L43" s="373"/>
      <c r="M43" s="373"/>
      <c r="N43" s="373"/>
      <c r="O43" s="373"/>
      <c r="P43" s="27"/>
    </row>
    <row r="44" spans="2:16" s="26" customFormat="1" ht="16.5" customHeight="1" x14ac:dyDescent="0.25">
      <c r="B44" s="27"/>
      <c r="C44" s="217"/>
      <c r="D44" s="217"/>
      <c r="E44" s="217"/>
      <c r="F44" s="217"/>
      <c r="G44" s="217"/>
      <c r="H44" s="217"/>
      <c r="I44" s="218"/>
      <c r="J44" s="372"/>
      <c r="K44" s="373"/>
      <c r="L44" s="373"/>
      <c r="M44" s="373"/>
      <c r="N44" s="373"/>
      <c r="O44" s="373"/>
      <c r="P44" s="27"/>
    </row>
    <row r="45" spans="2:16" s="26" customFormat="1" x14ac:dyDescent="0.25">
      <c r="B45" s="27"/>
      <c r="C45" s="217"/>
      <c r="D45" s="217"/>
      <c r="E45" s="217"/>
      <c r="F45" s="217"/>
      <c r="G45" s="217"/>
      <c r="H45" s="217"/>
      <c r="I45" s="218"/>
      <c r="J45" s="372"/>
      <c r="K45" s="373"/>
      <c r="L45" s="373"/>
      <c r="M45" s="373"/>
      <c r="N45" s="373"/>
      <c r="O45" s="373"/>
      <c r="P45" s="27"/>
    </row>
    <row r="46" spans="2:16" s="26" customFormat="1" ht="15.75" customHeight="1" x14ac:dyDescent="0.25">
      <c r="B46" s="27"/>
      <c r="C46" s="217"/>
      <c r="D46" s="217"/>
      <c r="E46" s="217"/>
      <c r="F46" s="217"/>
      <c r="G46" s="217"/>
      <c r="H46" s="217"/>
      <c r="I46" s="218"/>
      <c r="J46" s="228" t="s">
        <v>374</v>
      </c>
      <c r="K46" s="229"/>
      <c r="L46" s="229"/>
      <c r="M46" s="229"/>
      <c r="N46" s="229"/>
      <c r="O46" s="229"/>
      <c r="P46" s="27"/>
    </row>
    <row r="47" spans="2:16" s="26" customFormat="1" ht="16.5" customHeight="1" x14ac:dyDescent="0.25">
      <c r="B47" s="27"/>
      <c r="C47" s="217"/>
      <c r="D47" s="217"/>
      <c r="E47" s="217"/>
      <c r="F47" s="217"/>
      <c r="G47" s="217"/>
      <c r="H47" s="217"/>
      <c r="I47" s="218"/>
      <c r="J47" s="232" t="s">
        <v>573</v>
      </c>
      <c r="K47" s="223"/>
      <c r="L47" s="223"/>
      <c r="M47" s="223"/>
      <c r="N47" s="223"/>
      <c r="O47" s="223"/>
      <c r="P47" s="27"/>
    </row>
    <row r="48" spans="2:16" s="26" customFormat="1" ht="16.5" customHeight="1" x14ac:dyDescent="0.25">
      <c r="B48" s="28"/>
      <c r="C48" s="31"/>
      <c r="D48" s="31"/>
      <c r="E48" s="31"/>
      <c r="F48" s="31"/>
      <c r="G48" s="31"/>
      <c r="H48" s="31"/>
      <c r="I48" s="31"/>
      <c r="J48" s="31"/>
      <c r="K48" s="31"/>
      <c r="L48" s="31"/>
      <c r="M48" s="31"/>
      <c r="N48" s="31"/>
      <c r="O48" s="31"/>
      <c r="P48" s="28"/>
    </row>
    <row r="49" spans="2:16" s="33" customFormat="1" ht="15" customHeight="1" x14ac:dyDescent="0.25">
      <c r="B49" s="32"/>
      <c r="C49" s="212" t="s">
        <v>375</v>
      </c>
      <c r="D49" s="213"/>
      <c r="E49" s="213"/>
      <c r="F49" s="213"/>
      <c r="G49" s="213"/>
      <c r="H49" s="213"/>
      <c r="I49" s="213"/>
      <c r="J49" s="213"/>
      <c r="K49" s="213"/>
      <c r="L49" s="213"/>
      <c r="M49" s="213"/>
      <c r="N49" s="213"/>
      <c r="O49" s="214"/>
      <c r="P49" s="32"/>
    </row>
    <row r="50" spans="2:16" s="33" customFormat="1" x14ac:dyDescent="0.25">
      <c r="B50" s="32"/>
      <c r="C50" s="158" t="s">
        <v>9</v>
      </c>
      <c r="D50" s="160" t="str">
        <f>IF(J20="MENSUAL","ENERO",IF(J20="TRIMESTRAL","MARZO",IF(J20="SEMESTRAL","JUNIO",IF(J20="ANUAL",2017,""))))</f>
        <v>MARZO</v>
      </c>
      <c r="E50" s="160" t="str">
        <f>IF(J20="MENSUAL","FEBRERO",IF(J20="TRIMESTRAL","JUNIO",IF(J20="SEMESTRAL","DICIEMBRE","")))</f>
        <v>JUNIO</v>
      </c>
      <c r="F50" s="160" t="str">
        <f>IF(J20="MENSUAL","MARZO",IF(J20="TRIMESTRAL","SEPTIEMBRE",""))</f>
        <v>SEPTIEMBRE</v>
      </c>
      <c r="G50" s="160" t="str">
        <f>IF(J20="MENSUAL","ABRIL",IF(J20="TRIMESTRAL","DICIEMBRE",""))</f>
        <v>DICIEMBRE</v>
      </c>
      <c r="H50" s="160" t="str">
        <f>IF(J20="MENSUAL","MAYO","")</f>
        <v/>
      </c>
      <c r="I50" s="160" t="str">
        <f>IF(J20="MENSUAL","JUNIO","")</f>
        <v/>
      </c>
      <c r="J50" s="160" t="str">
        <f>IF(J20="MENSUAL","JULIO","")</f>
        <v/>
      </c>
      <c r="K50" s="160" t="str">
        <f>IF(J20="MENSUAL","AGOSTO","")</f>
        <v/>
      </c>
      <c r="L50" s="160" t="str">
        <f>IF(J20="MENSUAL","SEPTIEMBRE","")</f>
        <v/>
      </c>
      <c r="M50" s="160" t="str">
        <f>IF(J20="MENSUAL","OCTUBRE","")</f>
        <v/>
      </c>
      <c r="N50" s="160" t="str">
        <f>IF(J20="MENSUAL","NOVIEMBRE","")</f>
        <v/>
      </c>
      <c r="O50" s="160" t="str">
        <f>IF(J20="MENSUAL","DICIEMBRE","")</f>
        <v/>
      </c>
      <c r="P50" s="32"/>
    </row>
    <row r="51" spans="2:16" s="33" customFormat="1" ht="51" x14ac:dyDescent="0.25">
      <c r="B51" s="32"/>
      <c r="C51" s="6" t="str">
        <f>G18</f>
        <v>(Toma Física ejecutada + Toma Física reprogramada con Justificación) + Extras</v>
      </c>
      <c r="D51" s="34">
        <v>15</v>
      </c>
      <c r="E51" s="34">
        <f>(15+1)+6</f>
        <v>22</v>
      </c>
      <c r="F51" s="34">
        <v>37</v>
      </c>
      <c r="G51" s="34"/>
      <c r="H51" s="34"/>
      <c r="I51" s="34"/>
      <c r="J51" s="34"/>
      <c r="K51" s="34"/>
      <c r="L51" s="34"/>
      <c r="M51" s="34"/>
      <c r="N51" s="34"/>
      <c r="O51" s="34"/>
      <c r="P51" s="32"/>
    </row>
    <row r="52" spans="2:16" s="33" customFormat="1" ht="45" x14ac:dyDescent="0.25">
      <c r="B52" s="32"/>
      <c r="C52" s="157" t="str">
        <f>G19</f>
        <v>(Toma Física programada*100) + Extras</v>
      </c>
      <c r="D52" s="34">
        <v>15</v>
      </c>
      <c r="E52" s="34">
        <v>22</v>
      </c>
      <c r="F52" s="34">
        <v>39</v>
      </c>
      <c r="G52" s="34"/>
      <c r="H52" s="34"/>
      <c r="I52" s="34"/>
      <c r="J52" s="34"/>
      <c r="K52" s="34"/>
      <c r="L52" s="34"/>
      <c r="M52" s="34"/>
      <c r="N52" s="34"/>
      <c r="O52" s="34"/>
      <c r="P52" s="35"/>
    </row>
    <row r="53" spans="2:16" s="33" customFormat="1" x14ac:dyDescent="0.25">
      <c r="B53" s="32"/>
      <c r="C53" s="36" t="s">
        <v>376</v>
      </c>
      <c r="D53" s="37">
        <f>IFERROR(IF($E$17=1,D51/D52,IF($E$17=2,D51,"")),"")</f>
        <v>1</v>
      </c>
      <c r="E53" s="37">
        <f t="shared" ref="E53:O53" si="0">IFERROR(IF($E$17=1,E51/E52,IF($E$17=2,E51,"")),"")</f>
        <v>1</v>
      </c>
      <c r="F53" s="37">
        <f t="shared" si="0"/>
        <v>0.94871794871794868</v>
      </c>
      <c r="G53" s="37" t="str">
        <f t="shared" si="0"/>
        <v/>
      </c>
      <c r="H53" s="37" t="str">
        <f t="shared" si="0"/>
        <v/>
      </c>
      <c r="I53" s="37" t="str">
        <f t="shared" si="0"/>
        <v/>
      </c>
      <c r="J53" s="37" t="str">
        <f t="shared" si="0"/>
        <v/>
      </c>
      <c r="K53" s="37" t="str">
        <f t="shared" si="0"/>
        <v/>
      </c>
      <c r="L53" s="37" t="str">
        <f t="shared" si="0"/>
        <v/>
      </c>
      <c r="M53" s="37" t="str">
        <f t="shared" si="0"/>
        <v/>
      </c>
      <c r="N53" s="37" t="str">
        <f t="shared" si="0"/>
        <v/>
      </c>
      <c r="O53" s="37" t="str">
        <f t="shared" si="0"/>
        <v/>
      </c>
      <c r="P53" s="32"/>
    </row>
    <row r="54" spans="2:16" s="33" customFormat="1" x14ac:dyDescent="0.25">
      <c r="B54" s="32"/>
      <c r="C54" s="38" t="s">
        <v>377</v>
      </c>
      <c r="D54"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0.9</v>
      </c>
      <c r="E54" s="37">
        <f>IF(AND(N20="ANUAL",J20="MENSUAL"),N17/12+D54,IF(AND(N20="ANUAL",J20="TRIMESTRAL"),N17/4+D54,IF(AND(N20="ANUAL",J20="SEMESTRAL"),N17/2+D54,IF(AND(N20="SEMESTRAL",J20="MENSUAL"),N17/6+D54,IF(AND(N20="SEMESTRAL",J20="TRIMESTRAL"),N17/2+D54,IF(AND(N20="SEMESTRAL",J20="SEMESTRAL"),N17,IF(AND(N20="TRIMESTRAL",J20="MENSUAL"),N17/3+D54,IF(AND(N20="TRIMESTRAL",J20="TRIMESTRAL"),N17,IF(AND(N20="MENSUAL",J20="MENSUAL"),N17,"")))))))))</f>
        <v>0.9</v>
      </c>
      <c r="F54" s="37">
        <f>IF(AND(N20="ANUAL",J20="MENSUAL"),N17/12+E54,IF(AND(N20="ANUAL",J20="TRIMESTRAL"),N17/4+E54,IF(AND(N20="SEMESTRAL",J20="MENSUAL"),N17/6+E54,IF(AND(N20="SEMESTRAL",J20="TRIMESTRAL"),N17/2,IF(AND(N20="TRIMESTRAL",J20="MENSUAL"),N17/3+E54,IF(AND(N20="TRIMESTRAL",J20="TRIMESTRAL"),N17,IF(AND(N20="MENSUAL",J20="MENSUAL"),N17,"")))))))</f>
        <v>0.9</v>
      </c>
      <c r="G54" s="37">
        <f>IF(AND(N20="ANUAL",J20="MENSUAL"),N17/12+F54,IF(AND(N20="ANUAL",J20="TRIMESTRAL"),N17/4+F54,IF(AND(N20="SEMESTRAL",J20="MENSUAL"),N17/6+F54,IF(AND(N20="SEMESTRAL",J20="TRIMESTRAL"),N17/2+F54,IF(AND(N20="TRIMESTRAL",J20="MENSUAL"),N17/3,IF(AND(N20="TRIMESTRAL",J20="TRIMESTRAL"),N17,IF(AND(N20="MENSUAL",J20="MENSUAL"),N17,"")))))))</f>
        <v>0.9</v>
      </c>
      <c r="H54" s="37" t="str">
        <f>IF(AND($N$20="ANUAL",$J$20="MENSUAL"),$N$17/12+G54,IF(AND(N20="SEMESTRAL",J20="MENSUAL"),N17/6+G54,IF(AND(N20="TRIMESTRAL",J20="MENSUAL"),N17/3+G54,IF(AND(N20="MENSUAL",J20="MENSUAL"),N17,""))))</f>
        <v/>
      </c>
      <c r="I54" s="37" t="str">
        <f>IF(AND($N$20="ANUAL",$J$20="MENSUAL"),$N$17/12+H54,IF(AND(N20="SEMESTRAL",J20="MENSUAL"),N17/6+H54,IF(AND(N20="TRIMESTRAL",J20="MENSUAL"),N17/3+H54,IF(AND(N20="MENSUAL",J20="MENSUAL"),N17,""))))</f>
        <v/>
      </c>
      <c r="J54" s="37" t="str">
        <f>IF(AND($N$20="ANUAL",$J$20="MENSUAL"),$N$17/12+I54,IF(AND(N20="SEMESTRAL",J20="MENSUAL"),N17/6,IF(AND(N20="TRIMESTRAL",J20="MENSUAL"),N17/3,IF(AND(N20="MENSUAL",J20="MENSUAL"),N17,""))))</f>
        <v/>
      </c>
      <c r="K54" s="37" t="str">
        <f>IF(AND($N$20="ANUAL",$J$20="MENSUAL"),$N$17/12+J54,IF(AND(N20="SEMESTRAL",J20="MENSUAL"),N17/6+J54,IF(AND(N20="TRIMESTRAL",J20="MENSUAL"),N17/3+J54,IF(AND(N20="MENSUAL",J20="MENSUAL"),N17,""))))</f>
        <v/>
      </c>
      <c r="L54" s="37" t="str">
        <f>IF(AND($N$20="ANUAL",$J$20="MENSUAL"),$N$17/12+K54,IF(AND(N20="SEMESTRAL",J20="MENSUAL"),N17/6+K54,IF(AND(N20="TRIMESTRAL",J20="MENSUAL"),N17/3+K54,IF(AND(N20="MENSUAL",J20="MENSUAL"),N17,""))))</f>
        <v/>
      </c>
      <c r="M54" s="37" t="str">
        <f>IF(AND($N$20="ANUAL",$J$20="MENSUAL"),$N$17/12+L54,IF(AND(N20="SEMESTRAL",J20="MENSUAL"),N17/6+L54,IF(AND(N20="TRIMESTRAL",J20="MENSUAL"),N17/3,IF(AND(N20="MENSUAL",J20="MENSUAL"),N17,""))))</f>
        <v/>
      </c>
      <c r="N54" s="37" t="str">
        <f>IF(AND($N$20="ANUAL",$J$20="MENSUAL"),$N$17/12+M54,IF(AND(N20="SEMESTRAL",J20="MENSUAL"),N17/6+M54,IF(AND(N20="TRIMESTRAL",J20="MENSUAL"),N17/3+M54,IF(AND(N20="MENSUAL",J20="MENSUAL"),N17,""))))</f>
        <v/>
      </c>
      <c r="O54" s="37" t="str">
        <f>IF(AND($N$20="ANUAL",$J$20="MENSUAL"),$N$17/12+N54,IF(AND(N20="SEMESTRAL",J20="MENSUAL"),N17/6+N54,IF(AND(N20="TRIMESTRAL",J20="MENSUAL"),N17/3+N54,IF(AND(N20="MENSUAL",J20="MENSUAL"),N17,""))))</f>
        <v/>
      </c>
      <c r="P54" s="32"/>
    </row>
    <row r="55" spans="2:16" s="33" customFormat="1" x14ac:dyDescent="0.25">
      <c r="B55" s="32"/>
      <c r="C55" s="3"/>
      <c r="D55" s="3"/>
      <c r="E55" s="3"/>
      <c r="F55" s="3"/>
      <c r="G55" s="3"/>
      <c r="H55" s="3"/>
      <c r="I55" s="3"/>
      <c r="J55" s="3"/>
      <c r="K55" s="3"/>
      <c r="L55" s="3"/>
      <c r="M55" s="3"/>
      <c r="N55" s="3"/>
      <c r="O55" s="3"/>
      <c r="P55" s="32"/>
    </row>
    <row r="57" spans="2:16" x14ac:dyDescent="0.2">
      <c r="D57" s="40"/>
    </row>
  </sheetData>
  <sheetProtection algorithmName="SHA-512" hashValue="94xw3A7xD04kz1dnMCN/6pmSimAHnud0uj8/PM88Q2zi+jgsg/404rjBd10nMy5a/YrleXj/DLMpjTuhCEYY9Q==" saltValue="bj2IPEM3SlVGJfpZkG1FQg=="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49:O49"/>
    <mergeCell ref="C23:O23"/>
    <mergeCell ref="C24:I47"/>
    <mergeCell ref="J24:O24"/>
    <mergeCell ref="J47:O47"/>
    <mergeCell ref="N20:O21"/>
    <mergeCell ref="C20:D21"/>
    <mergeCell ref="E20:F21"/>
    <mergeCell ref="G20:I21"/>
    <mergeCell ref="P24:P25"/>
    <mergeCell ref="J25:O35"/>
    <mergeCell ref="J36:O36"/>
    <mergeCell ref="J37:O45"/>
    <mergeCell ref="J46:O46"/>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51"/>
  <sheetViews>
    <sheetView zoomScale="85" zoomScaleNormal="85"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544</v>
      </c>
      <c r="F12" s="246"/>
      <c r="G12" s="246"/>
      <c r="H12" s="246"/>
      <c r="I12" s="245" t="s">
        <v>350</v>
      </c>
      <c r="J12" s="245"/>
      <c r="K12" s="247" t="s">
        <v>79</v>
      </c>
      <c r="L12" s="247"/>
      <c r="M12" s="247"/>
      <c r="N12" s="247"/>
      <c r="O12" s="247"/>
      <c r="P12" s="27"/>
    </row>
    <row r="13" spans="2:16" s="26" customFormat="1" x14ac:dyDescent="0.25">
      <c r="B13" s="27"/>
      <c r="C13" s="234" t="s">
        <v>15</v>
      </c>
      <c r="D13" s="234"/>
      <c r="E13" s="248" t="s">
        <v>70</v>
      </c>
      <c r="F13" s="249"/>
      <c r="G13" s="249"/>
      <c r="H13" s="249"/>
      <c r="I13" s="249"/>
      <c r="J13" s="249"/>
      <c r="K13" s="249"/>
      <c r="L13" s="249"/>
      <c r="M13" s="249"/>
      <c r="N13" s="249"/>
      <c r="O13" s="249"/>
      <c r="P13" s="27"/>
    </row>
    <row r="14" spans="2:16" s="26" customFormat="1" x14ac:dyDescent="0.25">
      <c r="B14" s="27"/>
      <c r="C14" s="234" t="s">
        <v>352</v>
      </c>
      <c r="D14" s="234"/>
      <c r="E14" s="248" t="s">
        <v>573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81</v>
      </c>
      <c r="K17" s="238"/>
      <c r="L17" s="234" t="s">
        <v>357</v>
      </c>
      <c r="M17" s="234"/>
      <c r="N17" s="268">
        <v>0.9</v>
      </c>
      <c r="O17" s="268"/>
      <c r="P17" s="221"/>
    </row>
    <row r="18" spans="2:16" s="26" customFormat="1" ht="15.75" customHeight="1" x14ac:dyDescent="0.25">
      <c r="B18" s="27"/>
      <c r="C18" s="234" t="s">
        <v>358</v>
      </c>
      <c r="D18" s="234"/>
      <c r="E18" s="234" t="s">
        <v>359</v>
      </c>
      <c r="F18" s="234"/>
      <c r="G18" s="242" t="s">
        <v>577</v>
      </c>
      <c r="H18" s="233"/>
      <c r="I18" s="233"/>
      <c r="J18" s="233"/>
      <c r="K18" s="233"/>
      <c r="L18" s="233"/>
      <c r="M18" s="233"/>
      <c r="N18" s="233"/>
      <c r="O18" s="233"/>
      <c r="P18" s="221"/>
    </row>
    <row r="19" spans="2:16" s="26" customFormat="1" ht="15.75" customHeight="1" x14ac:dyDescent="0.25">
      <c r="B19" s="27"/>
      <c r="C19" s="234"/>
      <c r="D19" s="234"/>
      <c r="E19" s="234" t="s">
        <v>361</v>
      </c>
      <c r="F19" s="234"/>
      <c r="G19" s="242" t="s">
        <v>578</v>
      </c>
      <c r="H19" s="233"/>
      <c r="I19" s="233"/>
      <c r="J19" s="233"/>
      <c r="K19" s="233"/>
      <c r="L19" s="233"/>
      <c r="M19" s="233"/>
      <c r="N19" s="233"/>
      <c r="O19" s="233"/>
      <c r="P19" s="28"/>
    </row>
    <row r="20" spans="2:16" s="26" customFormat="1" ht="15.75" customHeight="1" x14ac:dyDescent="0.25">
      <c r="B20" s="27"/>
      <c r="C20" s="234" t="s">
        <v>363</v>
      </c>
      <c r="D20" s="234"/>
      <c r="E20" s="269" t="s">
        <v>579</v>
      </c>
      <c r="F20" s="269"/>
      <c r="G20" s="234" t="s">
        <v>365</v>
      </c>
      <c r="H20" s="234"/>
      <c r="I20" s="234"/>
      <c r="J20" s="233" t="s">
        <v>384</v>
      </c>
      <c r="K20" s="233"/>
      <c r="L20" s="234" t="s">
        <v>367</v>
      </c>
      <c r="M20" s="234"/>
      <c r="N20" s="233" t="s">
        <v>384</v>
      </c>
      <c r="O20" s="233"/>
      <c r="P20" s="28"/>
    </row>
    <row r="21" spans="2:16" s="26" customFormat="1" ht="15.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75" customHeight="1" x14ac:dyDescent="0.25">
      <c r="B24" s="27"/>
      <c r="C24" s="217"/>
      <c r="D24" s="217"/>
      <c r="E24" s="217"/>
      <c r="F24" s="217"/>
      <c r="G24" s="217"/>
      <c r="H24" s="217"/>
      <c r="I24" s="218"/>
      <c r="J24" s="219" t="s">
        <v>370</v>
      </c>
      <c r="K24" s="220"/>
      <c r="L24" s="220"/>
      <c r="M24" s="220"/>
      <c r="N24" s="220"/>
      <c r="O24" s="220"/>
      <c r="P24" s="221"/>
    </row>
    <row r="25" spans="2:16" s="26" customFormat="1" ht="15.75" customHeight="1" x14ac:dyDescent="0.25">
      <c r="B25" s="27"/>
      <c r="C25" s="217"/>
      <c r="D25" s="217"/>
      <c r="E25" s="217"/>
      <c r="F25" s="217"/>
      <c r="G25" s="217"/>
      <c r="H25" s="217"/>
      <c r="I25" s="218"/>
      <c r="J25" s="279" t="s">
        <v>747</v>
      </c>
      <c r="K25" s="280"/>
      <c r="L25" s="280"/>
      <c r="M25" s="280"/>
      <c r="N25" s="280"/>
      <c r="O25" s="280"/>
      <c r="P25" s="221"/>
    </row>
    <row r="26" spans="2:16" s="26" customFormat="1" ht="15.75" customHeight="1" x14ac:dyDescent="0.25">
      <c r="B26" s="27"/>
      <c r="C26" s="217"/>
      <c r="D26" s="217"/>
      <c r="E26" s="217"/>
      <c r="F26" s="217"/>
      <c r="G26" s="217"/>
      <c r="H26" s="217"/>
      <c r="I26" s="218"/>
      <c r="J26" s="279"/>
      <c r="K26" s="280"/>
      <c r="L26" s="280"/>
      <c r="M26" s="280"/>
      <c r="N26" s="280"/>
      <c r="O26" s="280"/>
      <c r="P26" s="159"/>
    </row>
    <row r="27" spans="2:16" s="26" customFormat="1" ht="15.75" customHeight="1" x14ac:dyDescent="0.25">
      <c r="B27" s="27"/>
      <c r="C27" s="217"/>
      <c r="D27" s="217"/>
      <c r="E27" s="217"/>
      <c r="F27" s="217"/>
      <c r="G27" s="217"/>
      <c r="H27" s="217"/>
      <c r="I27" s="218"/>
      <c r="J27" s="279"/>
      <c r="K27" s="280"/>
      <c r="L27" s="280"/>
      <c r="M27" s="280"/>
      <c r="N27" s="280"/>
      <c r="O27" s="280"/>
      <c r="P27" s="159"/>
    </row>
    <row r="28" spans="2:16" s="26" customFormat="1" ht="15.75" customHeight="1" x14ac:dyDescent="0.25">
      <c r="B28" s="27"/>
      <c r="C28" s="217"/>
      <c r="D28" s="217"/>
      <c r="E28" s="217"/>
      <c r="F28" s="217"/>
      <c r="G28" s="217"/>
      <c r="H28" s="217"/>
      <c r="I28" s="218"/>
      <c r="J28" s="374"/>
      <c r="K28" s="375"/>
      <c r="L28" s="375"/>
      <c r="M28" s="375"/>
      <c r="N28" s="375"/>
      <c r="O28" s="375"/>
      <c r="P28" s="159"/>
    </row>
    <row r="29" spans="2:16" s="26" customFormat="1" ht="15.75" customHeight="1" x14ac:dyDescent="0.25">
      <c r="B29" s="27"/>
      <c r="C29" s="217"/>
      <c r="D29" s="217"/>
      <c r="E29" s="217"/>
      <c r="F29" s="217"/>
      <c r="G29" s="217"/>
      <c r="H29" s="217"/>
      <c r="I29" s="218"/>
      <c r="J29" s="374"/>
      <c r="K29" s="375"/>
      <c r="L29" s="375"/>
      <c r="M29" s="375"/>
      <c r="N29" s="375"/>
      <c r="O29" s="375"/>
      <c r="P29" s="172"/>
    </row>
    <row r="30" spans="2:16" s="26" customFormat="1" ht="15.75" customHeight="1" x14ac:dyDescent="0.25">
      <c r="B30" s="27"/>
      <c r="C30" s="217"/>
      <c r="D30" s="217"/>
      <c r="E30" s="217"/>
      <c r="F30" s="217"/>
      <c r="G30" s="217"/>
      <c r="H30" s="217"/>
      <c r="I30" s="218"/>
      <c r="J30" s="374"/>
      <c r="K30" s="375"/>
      <c r="L30" s="375"/>
      <c r="M30" s="375"/>
      <c r="N30" s="375"/>
      <c r="O30" s="375"/>
      <c r="P30" s="172"/>
    </row>
    <row r="31" spans="2:16" s="26" customFormat="1" ht="15.75" customHeight="1" x14ac:dyDescent="0.25">
      <c r="B31" s="27"/>
      <c r="C31" s="217"/>
      <c r="D31" s="217"/>
      <c r="E31" s="217"/>
      <c r="F31" s="217"/>
      <c r="G31" s="217"/>
      <c r="H31" s="217"/>
      <c r="I31" s="218"/>
      <c r="J31" s="374"/>
      <c r="K31" s="375"/>
      <c r="L31" s="375"/>
      <c r="M31" s="375"/>
      <c r="N31" s="375"/>
      <c r="O31" s="375"/>
      <c r="P31" s="159"/>
    </row>
    <row r="32" spans="2:16" s="26" customFormat="1" ht="15.75" customHeight="1" x14ac:dyDescent="0.25">
      <c r="B32" s="27"/>
      <c r="C32" s="217"/>
      <c r="D32" s="217"/>
      <c r="E32" s="217"/>
      <c r="F32" s="217"/>
      <c r="G32" s="217"/>
      <c r="H32" s="217"/>
      <c r="I32" s="218"/>
      <c r="J32" s="374"/>
      <c r="K32" s="375"/>
      <c r="L32" s="375"/>
      <c r="M32" s="375"/>
      <c r="N32" s="375"/>
      <c r="O32" s="375"/>
      <c r="P32" s="159"/>
    </row>
    <row r="33" spans="2:16" s="26" customFormat="1" ht="15.75" customHeight="1" x14ac:dyDescent="0.25">
      <c r="B33" s="27"/>
      <c r="C33" s="217"/>
      <c r="D33" s="217"/>
      <c r="E33" s="217"/>
      <c r="F33" s="217"/>
      <c r="G33" s="217"/>
      <c r="H33" s="217"/>
      <c r="I33" s="218"/>
      <c r="J33" s="374"/>
      <c r="K33" s="375"/>
      <c r="L33" s="375"/>
      <c r="M33" s="375"/>
      <c r="N33" s="375"/>
      <c r="O33" s="375"/>
      <c r="P33" s="159"/>
    </row>
    <row r="34" spans="2:16" s="26" customFormat="1" ht="15.75" customHeight="1" x14ac:dyDescent="0.25">
      <c r="B34" s="27"/>
      <c r="C34" s="217"/>
      <c r="D34" s="217"/>
      <c r="E34" s="217"/>
      <c r="F34" s="217"/>
      <c r="G34" s="217"/>
      <c r="H34" s="217"/>
      <c r="I34" s="218"/>
      <c r="J34" s="374"/>
      <c r="K34" s="375"/>
      <c r="L34" s="375"/>
      <c r="M34" s="375"/>
      <c r="N34" s="375"/>
      <c r="O34" s="375"/>
      <c r="P34" s="159"/>
    </row>
    <row r="35" spans="2:16" s="26" customFormat="1" x14ac:dyDescent="0.25">
      <c r="B35" s="27"/>
      <c r="C35" s="217"/>
      <c r="D35" s="217"/>
      <c r="E35" s="217"/>
      <c r="F35" s="217"/>
      <c r="G35" s="217"/>
      <c r="H35" s="217"/>
      <c r="I35" s="218"/>
      <c r="J35" s="283"/>
      <c r="K35" s="284"/>
      <c r="L35" s="284"/>
      <c r="M35" s="284"/>
      <c r="N35" s="284"/>
      <c r="O35" s="284"/>
      <c r="P35" s="27"/>
    </row>
    <row r="36" spans="2:16" s="26" customFormat="1" ht="15.75" customHeight="1" x14ac:dyDescent="0.25">
      <c r="B36" s="27"/>
      <c r="C36" s="217"/>
      <c r="D36" s="217"/>
      <c r="E36" s="217"/>
      <c r="F36" s="217"/>
      <c r="G36" s="217"/>
      <c r="H36" s="217"/>
      <c r="I36" s="218"/>
      <c r="J36" s="228" t="s">
        <v>372</v>
      </c>
      <c r="K36" s="229"/>
      <c r="L36" s="229"/>
      <c r="M36" s="229"/>
      <c r="N36" s="229"/>
      <c r="O36" s="229"/>
      <c r="P36" s="27"/>
    </row>
    <row r="37" spans="2:16" s="26" customFormat="1" ht="15.75" customHeight="1" x14ac:dyDescent="0.25">
      <c r="B37" s="27"/>
      <c r="C37" s="217"/>
      <c r="D37" s="217"/>
      <c r="E37" s="217"/>
      <c r="F37" s="217"/>
      <c r="G37" s="217"/>
      <c r="H37" s="217"/>
      <c r="I37" s="218"/>
      <c r="J37" s="376" t="s">
        <v>748</v>
      </c>
      <c r="K37" s="377"/>
      <c r="L37" s="377"/>
      <c r="M37" s="377"/>
      <c r="N37" s="377"/>
      <c r="O37" s="377"/>
      <c r="P37" s="27"/>
    </row>
    <row r="38" spans="2:16" s="26" customFormat="1" ht="15.75" customHeight="1" x14ac:dyDescent="0.25">
      <c r="B38" s="27"/>
      <c r="C38" s="217"/>
      <c r="D38" s="217"/>
      <c r="E38" s="217"/>
      <c r="F38" s="217"/>
      <c r="G38" s="217"/>
      <c r="H38" s="217"/>
      <c r="I38" s="218"/>
      <c r="J38" s="378"/>
      <c r="K38" s="379"/>
      <c r="L38" s="379"/>
      <c r="M38" s="379"/>
      <c r="N38" s="379"/>
      <c r="O38" s="379"/>
      <c r="P38" s="27"/>
    </row>
    <row r="39" spans="2:16" s="26" customFormat="1" x14ac:dyDescent="0.25">
      <c r="B39" s="27"/>
      <c r="C39" s="217"/>
      <c r="D39" s="217"/>
      <c r="E39" s="217"/>
      <c r="F39" s="217"/>
      <c r="G39" s="217"/>
      <c r="H39" s="217"/>
      <c r="I39" s="218"/>
      <c r="J39" s="380"/>
      <c r="K39" s="381"/>
      <c r="L39" s="381"/>
      <c r="M39" s="381"/>
      <c r="N39" s="381"/>
      <c r="O39" s="381"/>
      <c r="P39" s="27"/>
    </row>
    <row r="40" spans="2:16" s="26" customFormat="1" ht="15.75" customHeight="1" x14ac:dyDescent="0.25">
      <c r="B40" s="27"/>
      <c r="C40" s="217"/>
      <c r="D40" s="217"/>
      <c r="E40" s="217"/>
      <c r="F40" s="217"/>
      <c r="G40" s="217"/>
      <c r="H40" s="217"/>
      <c r="I40" s="218"/>
      <c r="J40" s="228" t="s">
        <v>374</v>
      </c>
      <c r="K40" s="229"/>
      <c r="L40" s="229"/>
      <c r="M40" s="229"/>
      <c r="N40" s="229"/>
      <c r="O40" s="229"/>
      <c r="P40" s="27"/>
    </row>
    <row r="41" spans="2:16" s="26" customFormat="1" ht="15.75" customHeight="1" x14ac:dyDescent="0.25">
      <c r="B41" s="27"/>
      <c r="C41" s="217"/>
      <c r="D41" s="217"/>
      <c r="E41" s="217"/>
      <c r="F41" s="217"/>
      <c r="G41" s="217"/>
      <c r="H41" s="217"/>
      <c r="I41" s="218"/>
      <c r="J41" s="232" t="s">
        <v>573</v>
      </c>
      <c r="K41" s="223"/>
      <c r="L41" s="223"/>
      <c r="M41" s="223"/>
      <c r="N41" s="223"/>
      <c r="O41" s="223"/>
      <c r="P41" s="27"/>
    </row>
    <row r="42" spans="2:16" s="26" customFormat="1" ht="16.5" customHeight="1" x14ac:dyDescent="0.25">
      <c r="B42" s="28"/>
      <c r="C42" s="31"/>
      <c r="D42" s="31"/>
      <c r="E42" s="31"/>
      <c r="F42" s="31"/>
      <c r="G42" s="31"/>
      <c r="H42" s="31"/>
      <c r="I42" s="31"/>
      <c r="J42" s="31"/>
      <c r="K42" s="31"/>
      <c r="L42" s="31"/>
      <c r="M42" s="31"/>
      <c r="N42" s="31"/>
      <c r="O42" s="31"/>
      <c r="P42" s="28"/>
    </row>
    <row r="43" spans="2:16" s="33" customFormat="1" ht="15" customHeight="1" x14ac:dyDescent="0.25">
      <c r="B43" s="32"/>
      <c r="C43" s="212" t="s">
        <v>375</v>
      </c>
      <c r="D43" s="213"/>
      <c r="E43" s="213"/>
      <c r="F43" s="213"/>
      <c r="G43" s="213"/>
      <c r="H43" s="213"/>
      <c r="I43" s="213"/>
      <c r="J43" s="213"/>
      <c r="K43" s="213"/>
      <c r="L43" s="213"/>
      <c r="M43" s="213"/>
      <c r="N43" s="213"/>
      <c r="O43" s="214"/>
      <c r="P43" s="32"/>
    </row>
    <row r="44" spans="2:16" s="33" customFormat="1" x14ac:dyDescent="0.25">
      <c r="B44" s="32"/>
      <c r="C44" s="158" t="s">
        <v>9</v>
      </c>
      <c r="D44" s="160" t="str">
        <f>IF(J20="MENSUAL","ENERO",IF(J20="TRIMESTRAL","MARZO",IF(J20="SEMESTRAL","JUNIO",IF(J20="ANUAL",2017,""))))</f>
        <v>MARZO</v>
      </c>
      <c r="E44" s="160" t="str">
        <f>IF(J20="MENSUAL","FEBRERO",IF(J20="TRIMESTRAL","JUNIO",IF(J20="SEMESTRAL","DICIEMBRE","")))</f>
        <v>JUNIO</v>
      </c>
      <c r="F44" s="160" t="str">
        <f>IF(J20="MENSUAL","MARZO",IF(J20="TRIMESTRAL","SEPTIEMBRE",""))</f>
        <v>SEPTIEMBRE</v>
      </c>
      <c r="G44" s="160" t="str">
        <f>IF(J20="MENSUAL","ABRIL",IF(J20="TRIMESTRAL","DICIEMBRE",""))</f>
        <v>DICIEMBRE</v>
      </c>
      <c r="H44" s="160" t="str">
        <f>IF(J20="MENSUAL","MAYO","")</f>
        <v/>
      </c>
      <c r="I44" s="160" t="str">
        <f>IF(J20="MENSUAL","JUNIO","")</f>
        <v/>
      </c>
      <c r="J44" s="160" t="str">
        <f>IF(J20="MENSUAL","JULIO","")</f>
        <v/>
      </c>
      <c r="K44" s="160" t="str">
        <f>IF(J20="MENSUAL","AGOSTO","")</f>
        <v/>
      </c>
      <c r="L44" s="160" t="str">
        <f>IF(J20="MENSUAL","SEPTIEMBRE","")</f>
        <v/>
      </c>
      <c r="M44" s="160" t="str">
        <f>IF(J20="MENSUAL","OCTUBRE","")</f>
        <v/>
      </c>
      <c r="N44" s="160" t="str">
        <f>IF(J20="MENSUAL","NOVIEMBRE","")</f>
        <v/>
      </c>
      <c r="O44" s="160" t="str">
        <f>IF(J20="MENSUAL","DICIEMBRE","")</f>
        <v/>
      </c>
      <c r="P44" s="32"/>
    </row>
    <row r="45" spans="2:16" s="33" customFormat="1" ht="30" x14ac:dyDescent="0.25">
      <c r="B45" s="32"/>
      <c r="C45" s="157" t="str">
        <f>G18</f>
        <v># Pedidos entregados ≤ 15 días * 100</v>
      </c>
      <c r="D45" s="34">
        <v>49</v>
      </c>
      <c r="E45" s="34">
        <v>31</v>
      </c>
      <c r="F45" s="34">
        <v>58</v>
      </c>
      <c r="G45" s="34"/>
      <c r="H45" s="34"/>
      <c r="I45" s="34"/>
      <c r="J45" s="34"/>
      <c r="K45" s="34"/>
      <c r="L45" s="34"/>
      <c r="M45" s="34"/>
      <c r="N45" s="34"/>
      <c r="O45" s="34"/>
      <c r="P45" s="32"/>
    </row>
    <row r="46" spans="2:16" s="33" customFormat="1" x14ac:dyDescent="0.25">
      <c r="B46" s="32"/>
      <c r="C46" s="157" t="str">
        <f>G19</f>
        <v># Total de Pedidos</v>
      </c>
      <c r="D46" s="34">
        <v>59</v>
      </c>
      <c r="E46" s="34">
        <v>39</v>
      </c>
      <c r="F46" s="34">
        <v>58</v>
      </c>
      <c r="G46" s="34"/>
      <c r="H46" s="34"/>
      <c r="I46" s="34"/>
      <c r="J46" s="34"/>
      <c r="K46" s="34"/>
      <c r="L46" s="34"/>
      <c r="M46" s="34"/>
      <c r="N46" s="34"/>
      <c r="O46" s="34"/>
      <c r="P46" s="35"/>
    </row>
    <row r="47" spans="2:16" s="33" customFormat="1" x14ac:dyDescent="0.25">
      <c r="B47" s="32"/>
      <c r="C47" s="36" t="s">
        <v>376</v>
      </c>
      <c r="D47" s="37">
        <f>IFERROR(IF($E$17=1,D45/D46,IF($E$17=2,D45,"")),"")</f>
        <v>0.83050847457627119</v>
      </c>
      <c r="E47" s="37">
        <f t="shared" ref="E47:O47" si="0">IFERROR(IF($E$17=1,E45/E46,IF($E$17=2,E45,"")),"")</f>
        <v>0.79487179487179482</v>
      </c>
      <c r="F47" s="37">
        <f t="shared" si="0"/>
        <v>1</v>
      </c>
      <c r="G47" s="37" t="str">
        <f t="shared" si="0"/>
        <v/>
      </c>
      <c r="H47" s="37" t="str">
        <f t="shared" si="0"/>
        <v/>
      </c>
      <c r="I47" s="37" t="str">
        <f t="shared" si="0"/>
        <v/>
      </c>
      <c r="J47" s="37" t="str">
        <f t="shared" si="0"/>
        <v/>
      </c>
      <c r="K47" s="37" t="str">
        <f t="shared" si="0"/>
        <v/>
      </c>
      <c r="L47" s="37" t="str">
        <f t="shared" si="0"/>
        <v/>
      </c>
      <c r="M47" s="37" t="str">
        <f t="shared" si="0"/>
        <v/>
      </c>
      <c r="N47" s="37" t="str">
        <f t="shared" si="0"/>
        <v/>
      </c>
      <c r="O47" s="37" t="str">
        <f t="shared" si="0"/>
        <v/>
      </c>
      <c r="P47" s="32"/>
    </row>
    <row r="48" spans="2:16" s="33" customFormat="1" x14ac:dyDescent="0.25">
      <c r="B48" s="32"/>
      <c r="C48" s="38" t="s">
        <v>377</v>
      </c>
      <c r="D48"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0.9</v>
      </c>
      <c r="E48" s="37">
        <f>IF(AND(N20="ANUAL",J20="MENSUAL"),N17/12+D48,IF(AND(N20="ANUAL",J20="TRIMESTRAL"),N17/4+D48,IF(AND(N20="ANUAL",J20="SEMESTRAL"),N17/2+D48,IF(AND(N20="SEMESTRAL",J20="MENSUAL"),N17/6+D48,IF(AND(N20="SEMESTRAL",J20="TRIMESTRAL"),N17/2+D48,IF(AND(N20="SEMESTRAL",J20="SEMESTRAL"),N17,IF(AND(N20="TRIMESTRAL",J20="MENSUAL"),N17/3+D48,IF(AND(N20="TRIMESTRAL",J20="TRIMESTRAL"),N17,IF(AND(N20="MENSUAL",J20="MENSUAL"),N17,"")))))))))</f>
        <v>0.9</v>
      </c>
      <c r="F48" s="37">
        <f>IF(AND(N20="ANUAL",J20="MENSUAL"),N17/12+E48,IF(AND(N20="ANUAL",J20="TRIMESTRAL"),N17/4+E48,IF(AND(N20="SEMESTRAL",J20="MENSUAL"),N17/6+E48,IF(AND(N20="SEMESTRAL",J20="TRIMESTRAL"),N17/2,IF(AND(N20="TRIMESTRAL",J20="MENSUAL"),N17/3+E48,IF(AND(N20="TRIMESTRAL",J20="TRIMESTRAL"),N17,IF(AND(N20="MENSUAL",J20="MENSUAL"),N17,"")))))))</f>
        <v>0.9</v>
      </c>
      <c r="G48" s="37">
        <f>IF(AND(N20="ANUAL",J20="MENSUAL"),N17/12+F48,IF(AND(N20="ANUAL",J20="TRIMESTRAL"),N17/4+F48,IF(AND(N20="SEMESTRAL",J20="MENSUAL"),N17/6+F48,IF(AND(N20="SEMESTRAL",J20="TRIMESTRAL"),N17/2+F48,IF(AND(N20="TRIMESTRAL",J20="MENSUAL"),N17/3,IF(AND(N20="TRIMESTRAL",J20="TRIMESTRAL"),N17,IF(AND(N20="MENSUAL",J20="MENSUAL"),N17,"")))))))</f>
        <v>0.9</v>
      </c>
      <c r="H48" s="37" t="str">
        <f>IF(AND($N$20="ANUAL",$J$20="MENSUAL"),$N$17/12+G48,IF(AND(N20="SEMESTRAL",J20="MENSUAL"),N17/6+G48,IF(AND(N20="TRIMESTRAL",J20="MENSUAL"),N17/3+G48,IF(AND(N20="MENSUAL",J20="MENSUAL"),N17,""))))</f>
        <v/>
      </c>
      <c r="I48" s="37" t="str">
        <f>IF(AND($N$20="ANUAL",$J$20="MENSUAL"),$N$17/12+H48,IF(AND(N20="SEMESTRAL",J20="MENSUAL"),N17/6+H48,IF(AND(N20="TRIMESTRAL",J20="MENSUAL"),N17/3+H48,IF(AND(N20="MENSUAL",J20="MENSUAL"),N17,""))))</f>
        <v/>
      </c>
      <c r="J48" s="37" t="str">
        <f>IF(AND($N$20="ANUAL",$J$20="MENSUAL"),$N$17/12+I48,IF(AND(N20="SEMESTRAL",J20="MENSUAL"),N17/6,IF(AND(N20="TRIMESTRAL",J20="MENSUAL"),N17/3,IF(AND(N20="MENSUAL",J20="MENSUAL"),N17,""))))</f>
        <v/>
      </c>
      <c r="K48" s="37" t="str">
        <f>IF(AND($N$20="ANUAL",$J$20="MENSUAL"),$N$17/12+J48,IF(AND(N20="SEMESTRAL",J20="MENSUAL"),N17/6+J48,IF(AND(N20="TRIMESTRAL",J20="MENSUAL"),N17/3+J48,IF(AND(N20="MENSUAL",J20="MENSUAL"),N17,""))))</f>
        <v/>
      </c>
      <c r="L48" s="37" t="str">
        <f>IF(AND($N$20="ANUAL",$J$20="MENSUAL"),$N$17/12+K48,IF(AND(N20="SEMESTRAL",J20="MENSUAL"),N17/6+K48,IF(AND(N20="TRIMESTRAL",J20="MENSUAL"),N17/3+K48,IF(AND(N20="MENSUAL",J20="MENSUAL"),N17,""))))</f>
        <v/>
      </c>
      <c r="M48" s="37" t="str">
        <f>IF(AND($N$20="ANUAL",$J$20="MENSUAL"),$N$17/12+L48,IF(AND(N20="SEMESTRAL",J20="MENSUAL"),N17/6+L48,IF(AND(N20="TRIMESTRAL",J20="MENSUAL"),N17/3,IF(AND(N20="MENSUAL",J20="MENSUAL"),N17,""))))</f>
        <v/>
      </c>
      <c r="N48" s="37" t="str">
        <f>IF(AND($N$20="ANUAL",$J$20="MENSUAL"),$N$17/12+M48,IF(AND(N20="SEMESTRAL",J20="MENSUAL"),N17/6+M48,IF(AND(N20="TRIMESTRAL",J20="MENSUAL"),N17/3+M48,IF(AND(N20="MENSUAL",J20="MENSUAL"),N17,""))))</f>
        <v/>
      </c>
      <c r="O48" s="37" t="str">
        <f>IF(AND($N$20="ANUAL",$J$20="MENSUAL"),$N$17/12+N48,IF(AND(N20="SEMESTRAL",J20="MENSUAL"),N17/6+N48,IF(AND(N20="TRIMESTRAL",J20="MENSUAL"),N17/3+N48,IF(AND(N20="MENSUAL",J20="MENSUAL"),N17,""))))</f>
        <v/>
      </c>
      <c r="P48" s="32"/>
    </row>
    <row r="49" spans="2:16" s="33" customFormat="1" x14ac:dyDescent="0.25">
      <c r="B49" s="32"/>
      <c r="C49" s="3"/>
      <c r="D49" s="3"/>
      <c r="E49" s="3"/>
      <c r="F49" s="3"/>
      <c r="G49" s="3"/>
      <c r="H49" s="3"/>
      <c r="I49" s="3"/>
      <c r="J49" s="3"/>
      <c r="K49" s="3"/>
      <c r="L49" s="3"/>
      <c r="M49" s="3"/>
      <c r="N49" s="3"/>
      <c r="O49" s="3"/>
      <c r="P49" s="32"/>
    </row>
    <row r="51" spans="2:16" x14ac:dyDescent="0.2">
      <c r="D51" s="40"/>
    </row>
  </sheetData>
  <sheetProtection algorithmName="SHA-512" hashValue="X481LE8g4Nq4DWUQA3q16hPK8/cG3sXVTvMhOnBBRJ4+75lg9ExGwAC88i+qhaopBG8SuIRi1NqxiLDKesB4nw==" saltValue="EDYfCUUfk75SbQaS4Xea5Q=="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43:O43"/>
    <mergeCell ref="C23:O23"/>
    <mergeCell ref="C24:I41"/>
    <mergeCell ref="J24:O24"/>
    <mergeCell ref="J41:O41"/>
    <mergeCell ref="N20:O21"/>
    <mergeCell ref="C20:D21"/>
    <mergeCell ref="E20:F21"/>
    <mergeCell ref="G20:I21"/>
    <mergeCell ref="P24:P25"/>
    <mergeCell ref="J25:O35"/>
    <mergeCell ref="J36:O36"/>
    <mergeCell ref="J37:O39"/>
    <mergeCell ref="J40:O40"/>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5"/>
  <sheetViews>
    <sheetView topLeftCell="A22" zoomScale="85" zoomScaleNormal="85" workbookViewId="0">
      <selection activeCell="E13" sqref="E13:O13"/>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544</v>
      </c>
      <c r="F12" s="246"/>
      <c r="G12" s="246"/>
      <c r="H12" s="246"/>
      <c r="I12" s="245" t="s">
        <v>350</v>
      </c>
      <c r="J12" s="245"/>
      <c r="K12" s="247" t="s">
        <v>213</v>
      </c>
      <c r="L12" s="247"/>
      <c r="M12" s="247"/>
      <c r="N12" s="247"/>
      <c r="O12" s="247"/>
      <c r="P12" s="27"/>
    </row>
    <row r="13" spans="2:16" s="26" customFormat="1" x14ac:dyDescent="0.25">
      <c r="B13" s="27"/>
      <c r="C13" s="234" t="s">
        <v>15</v>
      </c>
      <c r="D13" s="234"/>
      <c r="E13" s="248" t="s">
        <v>210</v>
      </c>
      <c r="F13" s="249"/>
      <c r="G13" s="249"/>
      <c r="H13" s="249"/>
      <c r="I13" s="249"/>
      <c r="J13" s="249"/>
      <c r="K13" s="249"/>
      <c r="L13" s="249"/>
      <c r="M13" s="249"/>
      <c r="N13" s="249"/>
      <c r="O13" s="249"/>
      <c r="P13" s="27"/>
    </row>
    <row r="14" spans="2:16" s="26" customFormat="1" x14ac:dyDescent="0.25">
      <c r="B14" s="27"/>
      <c r="C14" s="234" t="s">
        <v>352</v>
      </c>
      <c r="D14" s="234"/>
      <c r="E14" s="248" t="s">
        <v>580</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36</v>
      </c>
      <c r="K17" s="238"/>
      <c r="L17" s="234" t="s">
        <v>357</v>
      </c>
      <c r="M17" s="234"/>
      <c r="N17" s="268">
        <v>0.8</v>
      </c>
      <c r="O17" s="268"/>
      <c r="P17" s="221"/>
    </row>
    <row r="18" spans="2:16" s="26" customFormat="1" ht="15.75" customHeight="1" x14ac:dyDescent="0.25">
      <c r="B18" s="27"/>
      <c r="C18" s="234" t="s">
        <v>358</v>
      </c>
      <c r="D18" s="234"/>
      <c r="E18" s="234" t="s">
        <v>359</v>
      </c>
      <c r="F18" s="234"/>
      <c r="G18" s="242" t="s">
        <v>581</v>
      </c>
      <c r="H18" s="233"/>
      <c r="I18" s="233"/>
      <c r="J18" s="233"/>
      <c r="K18" s="233"/>
      <c r="L18" s="233"/>
      <c r="M18" s="233"/>
      <c r="N18" s="233"/>
      <c r="O18" s="233"/>
      <c r="P18" s="221"/>
    </row>
    <row r="19" spans="2:16" s="26" customFormat="1" ht="15.75" customHeight="1" x14ac:dyDescent="0.25">
      <c r="B19" s="27"/>
      <c r="C19" s="234"/>
      <c r="D19" s="234"/>
      <c r="E19" s="234" t="s">
        <v>361</v>
      </c>
      <c r="F19" s="234"/>
      <c r="G19" s="242" t="s">
        <v>582</v>
      </c>
      <c r="H19" s="233"/>
      <c r="I19" s="233"/>
      <c r="J19" s="233"/>
      <c r="K19" s="233"/>
      <c r="L19" s="233"/>
      <c r="M19" s="233"/>
      <c r="N19" s="233"/>
      <c r="O19" s="233"/>
      <c r="P19" s="28"/>
    </row>
    <row r="20" spans="2:16" s="26" customFormat="1" ht="15.75" customHeight="1" x14ac:dyDescent="0.25">
      <c r="B20" s="27"/>
      <c r="C20" s="234" t="s">
        <v>363</v>
      </c>
      <c r="D20" s="234"/>
      <c r="E20" s="269" t="s">
        <v>583</v>
      </c>
      <c r="F20" s="236"/>
      <c r="G20" s="234" t="s">
        <v>365</v>
      </c>
      <c r="H20" s="234"/>
      <c r="I20" s="234"/>
      <c r="J20" s="233" t="s">
        <v>366</v>
      </c>
      <c r="K20" s="233"/>
      <c r="L20" s="234" t="s">
        <v>367</v>
      </c>
      <c r="M20" s="234"/>
      <c r="N20" s="233" t="s">
        <v>366</v>
      </c>
      <c r="O20" s="233"/>
      <c r="P20" s="28"/>
    </row>
    <row r="21" spans="2:16" s="26" customFormat="1" ht="15.7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67" t="s">
        <v>584</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5.75" customHeight="1" x14ac:dyDescent="0.25">
      <c r="B29" s="27"/>
      <c r="C29" s="217"/>
      <c r="D29" s="217"/>
      <c r="E29" s="217"/>
      <c r="F29" s="217"/>
      <c r="G29" s="217"/>
      <c r="H29" s="217"/>
      <c r="I29" s="218"/>
      <c r="J29" s="224"/>
      <c r="K29" s="225"/>
      <c r="L29" s="225"/>
      <c r="M29" s="225"/>
      <c r="N29" s="225"/>
      <c r="O29" s="225"/>
      <c r="P29" s="27"/>
    </row>
    <row r="30" spans="2:16" s="26" customFormat="1" ht="27.75" customHeight="1" x14ac:dyDescent="0.25">
      <c r="B30" s="27"/>
      <c r="C30" s="217"/>
      <c r="D30" s="217"/>
      <c r="E30" s="217"/>
      <c r="F30" s="217"/>
      <c r="G30" s="217"/>
      <c r="H30" s="217"/>
      <c r="I30" s="218"/>
      <c r="J30" s="226"/>
      <c r="K30" s="227"/>
      <c r="L30" s="227"/>
      <c r="M30" s="227"/>
      <c r="N30" s="227"/>
      <c r="O30" s="227"/>
      <c r="P30" s="27"/>
    </row>
    <row r="31" spans="2:16" s="26" customFormat="1" ht="15.75" customHeight="1" x14ac:dyDescent="0.25">
      <c r="B31" s="27"/>
      <c r="C31" s="217"/>
      <c r="D31" s="217"/>
      <c r="E31" s="217"/>
      <c r="F31" s="217"/>
      <c r="G31" s="217"/>
      <c r="H31" s="217"/>
      <c r="I31" s="218"/>
      <c r="J31" s="228" t="s">
        <v>372</v>
      </c>
      <c r="K31" s="229"/>
      <c r="L31" s="229"/>
      <c r="M31" s="229"/>
      <c r="N31" s="229"/>
      <c r="O31" s="229"/>
      <c r="P31" s="27"/>
    </row>
    <row r="32" spans="2:16" s="26" customFormat="1" ht="16.5" customHeight="1" x14ac:dyDescent="0.25">
      <c r="B32" s="27"/>
      <c r="C32" s="217"/>
      <c r="D32" s="217"/>
      <c r="E32" s="217"/>
      <c r="F32" s="217"/>
      <c r="G32" s="217"/>
      <c r="H32" s="217"/>
      <c r="I32" s="218"/>
      <c r="J32" s="222" t="s">
        <v>585</v>
      </c>
      <c r="K32" s="223"/>
      <c r="L32" s="223"/>
      <c r="M32" s="223"/>
      <c r="N32" s="223"/>
      <c r="O32" s="223"/>
      <c r="P32" s="27"/>
    </row>
    <row r="33" spans="2:16" s="26" customFormat="1" ht="34.5" customHeight="1" x14ac:dyDescent="0.25">
      <c r="B33" s="27"/>
      <c r="C33" s="217"/>
      <c r="D33" s="217"/>
      <c r="E33" s="217"/>
      <c r="F33" s="217"/>
      <c r="G33" s="217"/>
      <c r="H33" s="217"/>
      <c r="I33" s="218"/>
      <c r="J33" s="226"/>
      <c r="K33" s="227"/>
      <c r="L33" s="227"/>
      <c r="M33" s="227"/>
      <c r="N33" s="227"/>
      <c r="O33" s="227"/>
      <c r="P33" s="27"/>
    </row>
    <row r="34" spans="2:16" s="26" customFormat="1" ht="15.75" customHeight="1" x14ac:dyDescent="0.25">
      <c r="B34" s="27"/>
      <c r="C34" s="217"/>
      <c r="D34" s="217"/>
      <c r="E34" s="217"/>
      <c r="F34" s="217"/>
      <c r="G34" s="217"/>
      <c r="H34" s="217"/>
      <c r="I34" s="218"/>
      <c r="J34" s="228" t="s">
        <v>409</v>
      </c>
      <c r="K34" s="229"/>
      <c r="L34" s="229"/>
      <c r="M34" s="229"/>
      <c r="N34" s="229"/>
      <c r="O34" s="229"/>
      <c r="P34" s="27"/>
    </row>
    <row r="35" spans="2:16" s="26" customFormat="1" ht="16.5" customHeight="1" x14ac:dyDescent="0.25">
      <c r="B35" s="27"/>
      <c r="C35" s="217"/>
      <c r="D35" s="217"/>
      <c r="E35" s="217"/>
      <c r="F35" s="217"/>
      <c r="G35" s="217"/>
      <c r="H35" s="217"/>
      <c r="I35" s="218"/>
      <c r="J35" s="232" t="s">
        <v>580</v>
      </c>
      <c r="K35" s="223"/>
      <c r="L35" s="223"/>
      <c r="M35" s="223"/>
      <c r="N35" s="223"/>
      <c r="O35" s="223"/>
      <c r="P35" s="27"/>
    </row>
    <row r="36" spans="2:16" s="26" customFormat="1" ht="16.5" customHeight="1" x14ac:dyDescent="0.25">
      <c r="B36" s="28"/>
      <c r="C36" s="31"/>
      <c r="D36" s="31"/>
      <c r="E36" s="31"/>
      <c r="F36" s="31"/>
      <c r="G36" s="31"/>
      <c r="H36" s="31"/>
      <c r="I36" s="31"/>
      <c r="J36" s="31"/>
      <c r="K36" s="31"/>
      <c r="L36" s="31"/>
      <c r="M36" s="31"/>
      <c r="N36" s="31"/>
      <c r="O36" s="31"/>
      <c r="P36" s="28"/>
    </row>
    <row r="37" spans="2:16" s="33" customFormat="1" ht="15" customHeight="1" x14ac:dyDescent="0.25">
      <c r="B37" s="32"/>
      <c r="C37" s="212" t="s">
        <v>375</v>
      </c>
      <c r="D37" s="213"/>
      <c r="E37" s="213"/>
      <c r="F37" s="213"/>
      <c r="G37" s="213"/>
      <c r="H37" s="213"/>
      <c r="I37" s="213"/>
      <c r="J37" s="213"/>
      <c r="K37" s="213"/>
      <c r="L37" s="213"/>
      <c r="M37" s="213"/>
      <c r="N37" s="213"/>
      <c r="O37" s="214"/>
      <c r="P37" s="32"/>
    </row>
    <row r="38" spans="2:16" s="33" customFormat="1" x14ac:dyDescent="0.25">
      <c r="B38" s="32"/>
      <c r="C38" s="158" t="s">
        <v>9</v>
      </c>
      <c r="D38" s="160" t="str">
        <f>IF(J20="MENSUAL","ENERO",IF(J20="TRIMESTRAL","MARZO",IF(J20="SEMESTRAL","JUNIO",IF(J20="ANUAL",2017,""))))</f>
        <v>JUNIO</v>
      </c>
      <c r="E38" s="160" t="str">
        <f>IF(J20="MENSUAL","FEBRERO",IF(J20="TRIMESTRAL","JUNIO",IF(J20="SEMESTRAL","DICIEMBRE","")))</f>
        <v>DICIEMBRE</v>
      </c>
      <c r="F38" s="160" t="str">
        <f>IF(J20="MENSUAL","MARZO",IF(J20="TRIMESTRAL","SEPTIEMBRE",""))</f>
        <v/>
      </c>
      <c r="G38" s="160" t="str">
        <f>IF(J20="MENSUAL","ABRIL",IF(J20="TRIMESTRAL","DICIEMBRE",""))</f>
        <v/>
      </c>
      <c r="H38" s="160" t="str">
        <f>IF(J20="MENSUAL","MAYO","")</f>
        <v/>
      </c>
      <c r="I38" s="160" t="str">
        <f>IF(J20="MENSUAL","JUNIO","")</f>
        <v/>
      </c>
      <c r="J38" s="160" t="str">
        <f>IF(J20="MENSUAL","JULIO","")</f>
        <v/>
      </c>
      <c r="K38" s="160" t="str">
        <f>IF(J20="MENSUAL","AGOSTO","")</f>
        <v/>
      </c>
      <c r="L38" s="160" t="str">
        <f>IF(J20="MENSUAL","SEPTIEMBRE","")</f>
        <v/>
      </c>
      <c r="M38" s="160" t="str">
        <f>IF(J20="MENSUAL","OCTUBRE","")</f>
        <v/>
      </c>
      <c r="N38" s="160" t="str">
        <f>IF(J20="MENSUAL","NOVIEMBRE","")</f>
        <v/>
      </c>
      <c r="O38" s="160" t="str">
        <f>IF(J20="MENSUAL","DICIEMBRE","")</f>
        <v/>
      </c>
      <c r="P38" s="32"/>
    </row>
    <row r="39" spans="2:16" s="33" customFormat="1" ht="37.5" customHeight="1" x14ac:dyDescent="0.25">
      <c r="B39" s="32"/>
      <c r="C39" s="157" t="str">
        <f>G18</f>
        <v>Total proveedores calificados mayor a 70</v>
      </c>
      <c r="D39" s="34">
        <v>54</v>
      </c>
      <c r="E39" s="34"/>
      <c r="F39" s="34"/>
      <c r="G39" s="34"/>
      <c r="H39" s="34"/>
      <c r="I39" s="34"/>
      <c r="J39" s="34"/>
      <c r="K39" s="34"/>
      <c r="L39" s="34"/>
      <c r="M39" s="34"/>
      <c r="N39" s="34"/>
      <c r="O39" s="34"/>
      <c r="P39" s="32"/>
    </row>
    <row r="40" spans="2:16" s="33" customFormat="1" x14ac:dyDescent="0.25">
      <c r="B40" s="32"/>
      <c r="C40" s="157" t="str">
        <f>G19</f>
        <v>Total proveedores*100</v>
      </c>
      <c r="D40" s="34">
        <v>55</v>
      </c>
      <c r="E40" s="34"/>
      <c r="F40" s="34"/>
      <c r="G40" s="34"/>
      <c r="H40" s="34"/>
      <c r="I40" s="34"/>
      <c r="J40" s="34"/>
      <c r="K40" s="34"/>
      <c r="L40" s="34"/>
      <c r="M40" s="34"/>
      <c r="N40" s="34"/>
      <c r="O40" s="34"/>
      <c r="P40" s="35"/>
    </row>
    <row r="41" spans="2:16" s="33" customFormat="1" x14ac:dyDescent="0.25">
      <c r="B41" s="32"/>
      <c r="C41" s="36" t="s">
        <v>376</v>
      </c>
      <c r="D41" s="37">
        <f>IFERROR(IF($E$17=1,D39/D40,IF($E$17=2,D39,"")),"")</f>
        <v>0.98181818181818181</v>
      </c>
      <c r="E41" s="37" t="str">
        <f t="shared" ref="E41:O41" si="0">IFERROR(IF($E$17=1,E39/E40,IF($E$17=2,E39,"")),"")</f>
        <v/>
      </c>
      <c r="F41" s="37" t="str">
        <f t="shared" si="0"/>
        <v/>
      </c>
      <c r="G41" s="37" t="str">
        <f t="shared" si="0"/>
        <v/>
      </c>
      <c r="H41" s="37" t="str">
        <f t="shared" si="0"/>
        <v/>
      </c>
      <c r="I41" s="37" t="str">
        <f t="shared" si="0"/>
        <v/>
      </c>
      <c r="J41" s="37" t="str">
        <f t="shared" si="0"/>
        <v/>
      </c>
      <c r="K41" s="37" t="str">
        <f t="shared" si="0"/>
        <v/>
      </c>
      <c r="L41" s="37" t="str">
        <f t="shared" si="0"/>
        <v/>
      </c>
      <c r="M41" s="37" t="str">
        <f t="shared" si="0"/>
        <v/>
      </c>
      <c r="N41" s="37" t="str">
        <f t="shared" si="0"/>
        <v/>
      </c>
      <c r="O41" s="37" t="str">
        <f t="shared" si="0"/>
        <v/>
      </c>
      <c r="P41" s="32"/>
    </row>
    <row r="42" spans="2:16" s="33" customFormat="1" x14ac:dyDescent="0.25">
      <c r="B42" s="32"/>
      <c r="C42" s="38" t="s">
        <v>377</v>
      </c>
      <c r="D42"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0.8</v>
      </c>
      <c r="E42" s="37">
        <f>IF(AND(N20="ANUAL",J20="MENSUAL"),N17/12+D42,IF(AND(N20="ANUAL",J20="TRIMESTRAL"),N17/4+D42,IF(AND(N20="ANUAL",J20="SEMESTRAL"),N17/2+D42,IF(AND(N20="SEMESTRAL",J20="MENSUAL"),N17/6+D42,IF(AND(N20="SEMESTRAL",J20="TRIMESTRAL"),N17/2+D42,IF(AND(N20="SEMESTRAL",J20="SEMESTRAL"),N17,IF(AND(N20="TRIMESTRAL",J20="MENSUAL"),N17/3+D42,IF(AND(N20="TRIMESTRAL",J20="TRIMESTRAL"),N17,IF(AND(N20="MENSUAL",J20="MENSUAL"),N17,"")))))))))</f>
        <v>0.8</v>
      </c>
      <c r="F42" s="37" t="str">
        <f>IF(AND(N20="ANUAL",J20="MENSUAL"),N17/12+E42,IF(AND(N20="ANUAL",J20="TRIMESTRAL"),N17/4+E42,IF(AND(N20="SEMESTRAL",J20="MENSUAL"),N17/6+E42,IF(AND(N20="SEMESTRAL",J20="TRIMESTRAL"),N17/2,IF(AND(N20="TRIMESTRAL",J20="MENSUAL"),N17/3+E42,IF(AND(N20="TRIMESTRAL",J20="TRIMESTRAL"),N17,IF(AND(N20="MENSUAL",J20="MENSUAL"),N17,"")))))))</f>
        <v/>
      </c>
      <c r="G42" s="37" t="str">
        <f>IF(AND(N20="ANUAL",J20="MENSUAL"),N17/12+F42,IF(AND(N20="ANUAL",J20="TRIMESTRAL"),N17/4+F42,IF(AND(N20="SEMESTRAL",J20="MENSUAL"),N17/6+F42,IF(AND(N20="SEMESTRAL",J20="TRIMESTRAL"),N17/2+F42,IF(AND(N20="TRIMESTRAL",J20="MENSUAL"),N17/3,IF(AND(N20="TRIMESTRAL",J20="TRIMESTRAL"),N17,IF(AND(N20="MENSUAL",J20="MENSUAL"),N17,"")))))))</f>
        <v/>
      </c>
      <c r="H42" s="37" t="str">
        <f>IF(AND($N$20="ANUAL",$J$20="MENSUAL"),$N$17/12+G42,IF(AND(N20="SEMESTRAL",J20="MENSUAL"),N17/6+G42,IF(AND(N20="TRIMESTRAL",J20="MENSUAL"),N17/3+G42,IF(AND(N20="MENSUAL",J20="MENSUAL"),N17,""))))</f>
        <v/>
      </c>
      <c r="I42" s="37" t="str">
        <f>IF(AND($N$20="ANUAL",$J$20="MENSUAL"),$N$17/12+H42,IF(AND(N20="SEMESTRAL",J20="MENSUAL"),N17/6+H42,IF(AND(N20="TRIMESTRAL",J20="MENSUAL"),N17/3+H42,IF(AND(N20="MENSUAL",J20="MENSUAL"),N17,""))))</f>
        <v/>
      </c>
      <c r="J42" s="37" t="str">
        <f>IF(AND($N$20="ANUAL",$J$20="MENSUAL"),$N$17/12+I42,IF(AND(N20="SEMESTRAL",J20="MENSUAL"),N17/6,IF(AND(N20="TRIMESTRAL",J20="MENSUAL"),N17/3,IF(AND(N20="MENSUAL",J20="MENSUAL"),N17,""))))</f>
        <v/>
      </c>
      <c r="K42" s="37" t="str">
        <f>IF(AND($N$20="ANUAL",$J$20="MENSUAL"),$N$17/12+J42,IF(AND(N20="SEMESTRAL",J20="MENSUAL"),N17/6+J42,IF(AND(N20="TRIMESTRAL",J20="MENSUAL"),N17/3+J42,IF(AND(N20="MENSUAL",J20="MENSUAL"),N17,""))))</f>
        <v/>
      </c>
      <c r="L42" s="37" t="str">
        <f>IF(AND($N$20="ANUAL",$J$20="MENSUAL"),$N$17/12+K42,IF(AND(N20="SEMESTRAL",J20="MENSUAL"),N17/6+K42,IF(AND(N20="TRIMESTRAL",J20="MENSUAL"),N17/3+K42,IF(AND(N20="MENSUAL",J20="MENSUAL"),N17,""))))</f>
        <v/>
      </c>
      <c r="M42" s="37" t="str">
        <f>IF(AND($N$20="ANUAL",$J$20="MENSUAL"),$N$17/12+L42,IF(AND(N20="SEMESTRAL",J20="MENSUAL"),N17/6+L42,IF(AND(N20="TRIMESTRAL",J20="MENSUAL"),N17/3,IF(AND(N20="MENSUAL",J20="MENSUAL"),N17,""))))</f>
        <v/>
      </c>
      <c r="N42" s="37" t="str">
        <f>IF(AND($N$20="ANUAL",$J$20="MENSUAL"),$N$17/12+M42,IF(AND(N20="SEMESTRAL",J20="MENSUAL"),N17/6+M42,IF(AND(N20="TRIMESTRAL",J20="MENSUAL"),N17/3+M42,IF(AND(N20="MENSUAL",J20="MENSUAL"),N17,""))))</f>
        <v/>
      </c>
      <c r="O42" s="37" t="str">
        <f>IF(AND($N$20="ANUAL",$J$20="MENSUAL"),$N$17/12+N42,IF(AND(N20="SEMESTRAL",J20="MENSUAL"),N17/6+N42,IF(AND(N20="TRIMESTRAL",J20="MENSUAL"),N17/3+N42,IF(AND(N20="MENSUAL",J20="MENSUAL"),N17,""))))</f>
        <v/>
      </c>
      <c r="P42" s="32"/>
    </row>
    <row r="43" spans="2:16" s="33" customFormat="1" x14ac:dyDescent="0.25">
      <c r="B43" s="32"/>
      <c r="C43" s="3"/>
      <c r="D43" s="3"/>
      <c r="E43" s="3"/>
      <c r="F43" s="3"/>
      <c r="G43" s="3"/>
      <c r="H43" s="3"/>
      <c r="I43" s="3"/>
      <c r="J43" s="3"/>
      <c r="K43" s="3"/>
      <c r="L43" s="3"/>
      <c r="M43" s="3"/>
      <c r="N43" s="3"/>
      <c r="O43" s="3"/>
      <c r="P43" s="32"/>
    </row>
    <row r="45" spans="2:16" x14ac:dyDescent="0.2">
      <c r="D45" s="40"/>
    </row>
  </sheetData>
  <sheetProtection algorithmName="SHA-512" hashValue="1GYrfWfGSumZVOytbRJMxhCMlv0/nF0J1WhFR/hv0eH9ul/Dkx7HZuZ60mvgNJNoLc4HR00Vwr5MJ6MJxZ+e5w==" saltValue="owv432qdT9YqnjIrC2BJ3w=="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7:O37"/>
    <mergeCell ref="C23:O23"/>
    <mergeCell ref="C24:I35"/>
    <mergeCell ref="J24:O24"/>
    <mergeCell ref="J35:O35"/>
    <mergeCell ref="N20:O21"/>
    <mergeCell ref="C20:D21"/>
    <mergeCell ref="E20:F21"/>
    <mergeCell ref="G20:I21"/>
    <mergeCell ref="P24:P25"/>
    <mergeCell ref="J25:O30"/>
    <mergeCell ref="J31:O31"/>
    <mergeCell ref="J32:O33"/>
    <mergeCell ref="J34:O34"/>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70"/>
  <sheetViews>
    <sheetView zoomScale="85" zoomScaleNormal="85"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544</v>
      </c>
      <c r="F12" s="246"/>
      <c r="G12" s="246"/>
      <c r="H12" s="246"/>
      <c r="I12" s="245" t="s">
        <v>350</v>
      </c>
      <c r="J12" s="245"/>
      <c r="K12" s="247" t="s">
        <v>217</v>
      </c>
      <c r="L12" s="247"/>
      <c r="M12" s="247"/>
      <c r="N12" s="247"/>
      <c r="O12" s="247"/>
      <c r="P12" s="27"/>
    </row>
    <row r="13" spans="2:16" s="26" customFormat="1" x14ac:dyDescent="0.25">
      <c r="B13" s="27"/>
      <c r="C13" s="234" t="s">
        <v>15</v>
      </c>
      <c r="D13" s="234"/>
      <c r="E13" s="248" t="s">
        <v>210</v>
      </c>
      <c r="F13" s="249"/>
      <c r="G13" s="249"/>
      <c r="H13" s="249"/>
      <c r="I13" s="249"/>
      <c r="J13" s="249"/>
      <c r="K13" s="249"/>
      <c r="L13" s="249"/>
      <c r="M13" s="249"/>
      <c r="N13" s="249"/>
      <c r="O13" s="249"/>
      <c r="P13" s="27"/>
    </row>
    <row r="14" spans="2:16" s="26" customFormat="1" x14ac:dyDescent="0.25">
      <c r="B14" s="27"/>
      <c r="C14" s="234" t="s">
        <v>352</v>
      </c>
      <c r="D14" s="234"/>
      <c r="E14" s="248" t="s">
        <v>580</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36</v>
      </c>
      <c r="K17" s="238"/>
      <c r="L17" s="234" t="s">
        <v>357</v>
      </c>
      <c r="M17" s="234"/>
      <c r="N17" s="268">
        <v>0.8</v>
      </c>
      <c r="O17" s="268"/>
      <c r="P17" s="221"/>
    </row>
    <row r="18" spans="2:16" s="26" customFormat="1" ht="15.75" customHeight="1" x14ac:dyDescent="0.25">
      <c r="B18" s="27"/>
      <c r="C18" s="234" t="s">
        <v>358</v>
      </c>
      <c r="D18" s="234"/>
      <c r="E18" s="234" t="s">
        <v>359</v>
      </c>
      <c r="F18" s="234"/>
      <c r="G18" s="242" t="s">
        <v>586</v>
      </c>
      <c r="H18" s="233"/>
      <c r="I18" s="233"/>
      <c r="J18" s="233"/>
      <c r="K18" s="233"/>
      <c r="L18" s="233"/>
      <c r="M18" s="233"/>
      <c r="N18" s="233"/>
      <c r="O18" s="233"/>
      <c r="P18" s="221"/>
    </row>
    <row r="19" spans="2:16" s="26" customFormat="1" ht="15.75" customHeight="1" x14ac:dyDescent="0.25">
      <c r="B19" s="27"/>
      <c r="C19" s="234"/>
      <c r="D19" s="234"/>
      <c r="E19" s="234" t="s">
        <v>361</v>
      </c>
      <c r="F19" s="234"/>
      <c r="G19" s="242" t="s">
        <v>587</v>
      </c>
      <c r="H19" s="233"/>
      <c r="I19" s="233"/>
      <c r="J19" s="233"/>
      <c r="K19" s="233"/>
      <c r="L19" s="233"/>
      <c r="M19" s="233"/>
      <c r="N19" s="233"/>
      <c r="O19" s="233"/>
      <c r="P19" s="28"/>
    </row>
    <row r="20" spans="2:16" s="26" customFormat="1" ht="15.75" customHeight="1" x14ac:dyDescent="0.25">
      <c r="B20" s="27"/>
      <c r="C20" s="234" t="s">
        <v>363</v>
      </c>
      <c r="D20" s="234"/>
      <c r="E20" s="236" t="s">
        <v>588</v>
      </c>
      <c r="F20" s="236"/>
      <c r="G20" s="234" t="s">
        <v>365</v>
      </c>
      <c r="H20" s="234"/>
      <c r="I20" s="234"/>
      <c r="J20" s="233" t="s">
        <v>384</v>
      </c>
      <c r="K20" s="233"/>
      <c r="L20" s="234" t="s">
        <v>367</v>
      </c>
      <c r="M20" s="234"/>
      <c r="N20" s="233" t="s">
        <v>384</v>
      </c>
      <c r="O20" s="233"/>
      <c r="P20" s="28"/>
    </row>
    <row r="21" spans="2:16" s="26" customFormat="1" ht="15.7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79" t="s">
        <v>749</v>
      </c>
      <c r="K25" s="280"/>
      <c r="L25" s="280"/>
      <c r="M25" s="280"/>
      <c r="N25" s="280"/>
      <c r="O25" s="280"/>
      <c r="P25" s="221"/>
    </row>
    <row r="26" spans="2:16" s="26" customFormat="1" ht="15.75" customHeight="1" x14ac:dyDescent="0.25">
      <c r="B26" s="27"/>
      <c r="C26" s="217"/>
      <c r="D26" s="217"/>
      <c r="E26" s="217"/>
      <c r="F26" s="217"/>
      <c r="G26" s="217"/>
      <c r="H26" s="217"/>
      <c r="I26" s="218"/>
      <c r="J26" s="281"/>
      <c r="K26" s="282"/>
      <c r="L26" s="282"/>
      <c r="M26" s="282"/>
      <c r="N26" s="282"/>
      <c r="O26" s="282"/>
      <c r="P26" s="27"/>
    </row>
    <row r="27" spans="2:16" s="26" customFormat="1" ht="15.75" customHeight="1" x14ac:dyDescent="0.25">
      <c r="B27" s="27"/>
      <c r="C27" s="217"/>
      <c r="D27" s="217"/>
      <c r="E27" s="217"/>
      <c r="F27" s="217"/>
      <c r="G27" s="217"/>
      <c r="H27" s="217"/>
      <c r="I27" s="218"/>
      <c r="J27" s="281"/>
      <c r="K27" s="282"/>
      <c r="L27" s="282"/>
      <c r="M27" s="282"/>
      <c r="N27" s="282"/>
      <c r="O27" s="282"/>
      <c r="P27" s="27"/>
    </row>
    <row r="28" spans="2:16" s="26" customFormat="1" ht="15.75" customHeight="1" x14ac:dyDescent="0.25">
      <c r="B28" s="27"/>
      <c r="C28" s="217"/>
      <c r="D28" s="217"/>
      <c r="E28" s="217"/>
      <c r="F28" s="217"/>
      <c r="G28" s="217"/>
      <c r="H28" s="217"/>
      <c r="I28" s="218"/>
      <c r="J28" s="281"/>
      <c r="K28" s="282"/>
      <c r="L28" s="282"/>
      <c r="M28" s="282"/>
      <c r="N28" s="282"/>
      <c r="O28" s="282"/>
      <c r="P28" s="27"/>
    </row>
    <row r="29" spans="2:16" s="26" customFormat="1" ht="15.75" customHeight="1" x14ac:dyDescent="0.25">
      <c r="B29" s="27"/>
      <c r="C29" s="217"/>
      <c r="D29" s="217"/>
      <c r="E29" s="217"/>
      <c r="F29" s="217"/>
      <c r="G29" s="217"/>
      <c r="H29" s="217"/>
      <c r="I29" s="218"/>
      <c r="J29" s="281"/>
      <c r="K29" s="282"/>
      <c r="L29" s="282"/>
      <c r="M29" s="282"/>
      <c r="N29" s="282"/>
      <c r="O29" s="282"/>
      <c r="P29" s="27"/>
    </row>
    <row r="30" spans="2:16" s="26" customFormat="1" ht="15.75" customHeight="1" x14ac:dyDescent="0.25">
      <c r="B30" s="27"/>
      <c r="C30" s="217"/>
      <c r="D30" s="217"/>
      <c r="E30" s="217"/>
      <c r="F30" s="217"/>
      <c r="G30" s="217"/>
      <c r="H30" s="217"/>
      <c r="I30" s="218"/>
      <c r="J30" s="281"/>
      <c r="K30" s="282"/>
      <c r="L30" s="282"/>
      <c r="M30" s="282"/>
      <c r="N30" s="282"/>
      <c r="O30" s="282"/>
      <c r="P30" s="27"/>
    </row>
    <row r="31" spans="2:16" s="26" customFormat="1" ht="15.75" customHeight="1" x14ac:dyDescent="0.25">
      <c r="B31" s="27"/>
      <c r="C31" s="217"/>
      <c r="D31" s="217"/>
      <c r="E31" s="217"/>
      <c r="F31" s="217"/>
      <c r="G31" s="217"/>
      <c r="H31" s="217"/>
      <c r="I31" s="218"/>
      <c r="J31" s="281"/>
      <c r="K31" s="282"/>
      <c r="L31" s="282"/>
      <c r="M31" s="282"/>
      <c r="N31" s="282"/>
      <c r="O31" s="282"/>
      <c r="P31" s="27"/>
    </row>
    <row r="32" spans="2:16" s="26" customFormat="1" ht="15.75" customHeight="1" x14ac:dyDescent="0.25">
      <c r="B32" s="27"/>
      <c r="C32" s="217"/>
      <c r="D32" s="217"/>
      <c r="E32" s="217"/>
      <c r="F32" s="217"/>
      <c r="G32" s="217"/>
      <c r="H32" s="217"/>
      <c r="I32" s="218"/>
      <c r="J32" s="281"/>
      <c r="K32" s="282"/>
      <c r="L32" s="282"/>
      <c r="M32" s="282"/>
      <c r="N32" s="282"/>
      <c r="O32" s="282"/>
      <c r="P32" s="27"/>
    </row>
    <row r="33" spans="2:16" s="26" customFormat="1" ht="15.75" customHeight="1" x14ac:dyDescent="0.25">
      <c r="B33" s="27"/>
      <c r="C33" s="217"/>
      <c r="D33" s="217"/>
      <c r="E33" s="217"/>
      <c r="F33" s="217"/>
      <c r="G33" s="217"/>
      <c r="H33" s="217"/>
      <c r="I33" s="218"/>
      <c r="J33" s="281"/>
      <c r="K33" s="282"/>
      <c r="L33" s="282"/>
      <c r="M33" s="282"/>
      <c r="N33" s="282"/>
      <c r="O33" s="282"/>
      <c r="P33" s="27"/>
    </row>
    <row r="34" spans="2:16" s="26" customFormat="1" ht="15.75" customHeight="1" x14ac:dyDescent="0.25">
      <c r="B34" s="27"/>
      <c r="C34" s="217"/>
      <c r="D34" s="217"/>
      <c r="E34" s="217"/>
      <c r="F34" s="217"/>
      <c r="G34" s="217"/>
      <c r="H34" s="217"/>
      <c r="I34" s="218"/>
      <c r="J34" s="281"/>
      <c r="K34" s="282"/>
      <c r="L34" s="282"/>
      <c r="M34" s="282"/>
      <c r="N34" s="282"/>
      <c r="O34" s="282"/>
      <c r="P34" s="27"/>
    </row>
    <row r="35" spans="2:16" s="26" customFormat="1" ht="15.75" customHeight="1" x14ac:dyDescent="0.25">
      <c r="B35" s="27"/>
      <c r="C35" s="217"/>
      <c r="D35" s="217"/>
      <c r="E35" s="217"/>
      <c r="F35" s="217"/>
      <c r="G35" s="217"/>
      <c r="H35" s="217"/>
      <c r="I35" s="218"/>
      <c r="J35" s="281"/>
      <c r="K35" s="282"/>
      <c r="L35" s="282"/>
      <c r="M35" s="282"/>
      <c r="N35" s="282"/>
      <c r="O35" s="282"/>
      <c r="P35" s="27"/>
    </row>
    <row r="36" spans="2:16" s="26" customFormat="1" ht="15.75" customHeight="1" x14ac:dyDescent="0.25">
      <c r="B36" s="27"/>
      <c r="C36" s="217"/>
      <c r="D36" s="217"/>
      <c r="E36" s="217"/>
      <c r="F36" s="217"/>
      <c r="G36" s="217"/>
      <c r="H36" s="217"/>
      <c r="I36" s="218"/>
      <c r="J36" s="281"/>
      <c r="K36" s="282"/>
      <c r="L36" s="282"/>
      <c r="M36" s="282"/>
      <c r="N36" s="282"/>
      <c r="O36" s="282"/>
      <c r="P36" s="27"/>
    </row>
    <row r="37" spans="2:16" s="26" customFormat="1" ht="15.75" customHeight="1" x14ac:dyDescent="0.25">
      <c r="B37" s="27"/>
      <c r="C37" s="217"/>
      <c r="D37" s="217"/>
      <c r="E37" s="217"/>
      <c r="F37" s="217"/>
      <c r="G37" s="217"/>
      <c r="H37" s="217"/>
      <c r="I37" s="218"/>
      <c r="J37" s="281"/>
      <c r="K37" s="282"/>
      <c r="L37" s="282"/>
      <c r="M37" s="282"/>
      <c r="N37" s="282"/>
      <c r="O37" s="282"/>
      <c r="P37" s="27"/>
    </row>
    <row r="38" spans="2:16" s="26" customFormat="1" ht="15.75" customHeight="1" x14ac:dyDescent="0.25">
      <c r="B38" s="27"/>
      <c r="C38" s="217"/>
      <c r="D38" s="217"/>
      <c r="E38" s="217"/>
      <c r="F38" s="217"/>
      <c r="G38" s="217"/>
      <c r="H38" s="217"/>
      <c r="I38" s="218"/>
      <c r="J38" s="281"/>
      <c r="K38" s="282"/>
      <c r="L38" s="282"/>
      <c r="M38" s="282"/>
      <c r="N38" s="282"/>
      <c r="O38" s="282"/>
      <c r="P38" s="27"/>
    </row>
    <row r="39" spans="2:16" s="26" customFormat="1" ht="15.75" customHeight="1" x14ac:dyDescent="0.25">
      <c r="B39" s="27"/>
      <c r="C39" s="217"/>
      <c r="D39" s="217"/>
      <c r="E39" s="217"/>
      <c r="F39" s="217"/>
      <c r="G39" s="217"/>
      <c r="H39" s="217"/>
      <c r="I39" s="218"/>
      <c r="J39" s="281"/>
      <c r="K39" s="282"/>
      <c r="L39" s="282"/>
      <c r="M39" s="282"/>
      <c r="N39" s="282"/>
      <c r="O39" s="282"/>
      <c r="P39" s="27"/>
    </row>
    <row r="40" spans="2:16" s="26" customFormat="1" ht="15.75" customHeight="1" x14ac:dyDescent="0.25">
      <c r="B40" s="27"/>
      <c r="C40" s="217"/>
      <c r="D40" s="217"/>
      <c r="E40" s="217"/>
      <c r="F40" s="217"/>
      <c r="G40" s="217"/>
      <c r="H40" s="217"/>
      <c r="I40" s="218"/>
      <c r="J40" s="281"/>
      <c r="K40" s="282"/>
      <c r="L40" s="282"/>
      <c r="M40" s="282"/>
      <c r="N40" s="282"/>
      <c r="O40" s="282"/>
      <c r="P40" s="27"/>
    </row>
    <row r="41" spans="2:16" s="26" customFormat="1" ht="15.75" customHeight="1" x14ac:dyDescent="0.25">
      <c r="B41" s="27"/>
      <c r="C41" s="217"/>
      <c r="D41" s="217"/>
      <c r="E41" s="217"/>
      <c r="F41" s="217"/>
      <c r="G41" s="217"/>
      <c r="H41" s="217"/>
      <c r="I41" s="218"/>
      <c r="J41" s="281"/>
      <c r="K41" s="282"/>
      <c r="L41" s="282"/>
      <c r="M41" s="282"/>
      <c r="N41" s="282"/>
      <c r="O41" s="282"/>
      <c r="P41" s="27"/>
    </row>
    <row r="42" spans="2:16" s="26" customFormat="1" ht="15.75" customHeight="1" x14ac:dyDescent="0.25">
      <c r="B42" s="27"/>
      <c r="C42" s="217"/>
      <c r="D42" s="217"/>
      <c r="E42" s="217"/>
      <c r="F42" s="217"/>
      <c r="G42" s="217"/>
      <c r="H42" s="217"/>
      <c r="I42" s="218"/>
      <c r="J42" s="281"/>
      <c r="K42" s="282"/>
      <c r="L42" s="282"/>
      <c r="M42" s="282"/>
      <c r="N42" s="282"/>
      <c r="O42" s="282"/>
      <c r="P42" s="27"/>
    </row>
    <row r="43" spans="2:16" s="26" customFormat="1" ht="15.75" customHeight="1" x14ac:dyDescent="0.25">
      <c r="B43" s="27"/>
      <c r="C43" s="217"/>
      <c r="D43" s="217"/>
      <c r="E43" s="217"/>
      <c r="F43" s="217"/>
      <c r="G43" s="217"/>
      <c r="H43" s="217"/>
      <c r="I43" s="218"/>
      <c r="J43" s="281"/>
      <c r="K43" s="282"/>
      <c r="L43" s="282"/>
      <c r="M43" s="282"/>
      <c r="N43" s="282"/>
      <c r="O43" s="282"/>
      <c r="P43" s="27"/>
    </row>
    <row r="44" spans="2:16" s="26" customFormat="1" ht="15.75" customHeight="1" x14ac:dyDescent="0.25">
      <c r="B44" s="27"/>
      <c r="C44" s="217"/>
      <c r="D44" s="217"/>
      <c r="E44" s="217"/>
      <c r="F44" s="217"/>
      <c r="G44" s="217"/>
      <c r="H44" s="217"/>
      <c r="I44" s="218"/>
      <c r="J44" s="281"/>
      <c r="K44" s="282"/>
      <c r="L44" s="282"/>
      <c r="M44" s="282"/>
      <c r="N44" s="282"/>
      <c r="O44" s="282"/>
      <c r="P44" s="27"/>
    </row>
    <row r="45" spans="2:16" s="26" customFormat="1" ht="15.75" customHeight="1" x14ac:dyDescent="0.25">
      <c r="B45" s="27"/>
      <c r="C45" s="217"/>
      <c r="D45" s="217"/>
      <c r="E45" s="217"/>
      <c r="F45" s="217"/>
      <c r="G45" s="217"/>
      <c r="H45" s="217"/>
      <c r="I45" s="218"/>
      <c r="J45" s="281"/>
      <c r="K45" s="282"/>
      <c r="L45" s="282"/>
      <c r="M45" s="282"/>
      <c r="N45" s="282"/>
      <c r="O45" s="282"/>
      <c r="P45" s="27"/>
    </row>
    <row r="46" spans="2:16" s="26" customFormat="1" ht="15.75" customHeight="1" x14ac:dyDescent="0.25">
      <c r="B46" s="27"/>
      <c r="C46" s="217"/>
      <c r="D46" s="217"/>
      <c r="E46" s="217"/>
      <c r="F46" s="217"/>
      <c r="G46" s="217"/>
      <c r="H46" s="217"/>
      <c r="I46" s="218"/>
      <c r="J46" s="281"/>
      <c r="K46" s="282"/>
      <c r="L46" s="282"/>
      <c r="M46" s="282"/>
      <c r="N46" s="282"/>
      <c r="O46" s="282"/>
      <c r="P46" s="27"/>
    </row>
    <row r="47" spans="2:16" s="26" customFormat="1" ht="15.75" customHeight="1" x14ac:dyDescent="0.25">
      <c r="B47" s="27"/>
      <c r="C47" s="217"/>
      <c r="D47" s="217"/>
      <c r="E47" s="217"/>
      <c r="F47" s="217"/>
      <c r="G47" s="217"/>
      <c r="H47" s="217"/>
      <c r="I47" s="218"/>
      <c r="J47" s="281"/>
      <c r="K47" s="282"/>
      <c r="L47" s="282"/>
      <c r="M47" s="282"/>
      <c r="N47" s="282"/>
      <c r="O47" s="282"/>
      <c r="P47" s="27"/>
    </row>
    <row r="48" spans="2:16" s="26" customFormat="1" x14ac:dyDescent="0.25">
      <c r="B48" s="27"/>
      <c r="C48" s="217"/>
      <c r="D48" s="217"/>
      <c r="E48" s="217"/>
      <c r="F48" s="217"/>
      <c r="G48" s="217"/>
      <c r="H48" s="217"/>
      <c r="I48" s="218"/>
      <c r="J48" s="283"/>
      <c r="K48" s="284"/>
      <c r="L48" s="284"/>
      <c r="M48" s="284"/>
      <c r="N48" s="284"/>
      <c r="O48" s="284"/>
      <c r="P48" s="27"/>
    </row>
    <row r="49" spans="2:16" s="26" customFormat="1" ht="15.75" customHeight="1" x14ac:dyDescent="0.25">
      <c r="B49" s="27"/>
      <c r="C49" s="217"/>
      <c r="D49" s="217"/>
      <c r="E49" s="217"/>
      <c r="F49" s="217"/>
      <c r="G49" s="217"/>
      <c r="H49" s="217"/>
      <c r="I49" s="218"/>
      <c r="J49" s="228" t="s">
        <v>372</v>
      </c>
      <c r="K49" s="229"/>
      <c r="L49" s="229"/>
      <c r="M49" s="229"/>
      <c r="N49" s="229"/>
      <c r="O49" s="229"/>
      <c r="P49" s="27"/>
    </row>
    <row r="50" spans="2:16" s="26" customFormat="1" ht="16.5" customHeight="1" x14ac:dyDescent="0.25">
      <c r="B50" s="27"/>
      <c r="C50" s="217"/>
      <c r="D50" s="217"/>
      <c r="E50" s="217"/>
      <c r="F50" s="217"/>
      <c r="G50" s="217"/>
      <c r="H50" s="217"/>
      <c r="I50" s="218"/>
      <c r="J50" s="279" t="s">
        <v>750</v>
      </c>
      <c r="K50" s="280"/>
      <c r="L50" s="280"/>
      <c r="M50" s="280"/>
      <c r="N50" s="280"/>
      <c r="O50" s="280"/>
      <c r="P50" s="27"/>
    </row>
    <row r="51" spans="2:16" s="26" customFormat="1" ht="16.5" customHeight="1" x14ac:dyDescent="0.25">
      <c r="B51" s="27"/>
      <c r="C51" s="217"/>
      <c r="D51" s="217"/>
      <c r="E51" s="217"/>
      <c r="F51" s="217"/>
      <c r="G51" s="217"/>
      <c r="H51" s="217"/>
      <c r="I51" s="218"/>
      <c r="J51" s="374"/>
      <c r="K51" s="375"/>
      <c r="L51" s="375"/>
      <c r="M51" s="375"/>
      <c r="N51" s="375"/>
      <c r="O51" s="375"/>
      <c r="P51" s="27"/>
    </row>
    <row r="52" spans="2:16" s="26" customFormat="1" ht="16.5" customHeight="1" x14ac:dyDescent="0.25">
      <c r="B52" s="27"/>
      <c r="C52" s="217"/>
      <c r="D52" s="217"/>
      <c r="E52" s="217"/>
      <c r="F52" s="217"/>
      <c r="G52" s="217"/>
      <c r="H52" s="217"/>
      <c r="I52" s="218"/>
      <c r="J52" s="374"/>
      <c r="K52" s="375"/>
      <c r="L52" s="375"/>
      <c r="M52" s="375"/>
      <c r="N52" s="375"/>
      <c r="O52" s="375"/>
      <c r="P52" s="27"/>
    </row>
    <row r="53" spans="2:16" s="26" customFormat="1" ht="16.5" customHeight="1" x14ac:dyDescent="0.25">
      <c r="B53" s="27"/>
      <c r="C53" s="217"/>
      <c r="D53" s="217"/>
      <c r="E53" s="217"/>
      <c r="F53" s="217"/>
      <c r="G53" s="217"/>
      <c r="H53" s="217"/>
      <c r="I53" s="218"/>
      <c r="J53" s="374"/>
      <c r="K53" s="375"/>
      <c r="L53" s="375"/>
      <c r="M53" s="375"/>
      <c r="N53" s="375"/>
      <c r="O53" s="375"/>
      <c r="P53" s="27"/>
    </row>
    <row r="54" spans="2:16" s="26" customFormat="1" ht="16.5" customHeight="1" x14ac:dyDescent="0.25">
      <c r="B54" s="27"/>
      <c r="C54" s="217"/>
      <c r="D54" s="217"/>
      <c r="E54" s="217"/>
      <c r="F54" s="217"/>
      <c r="G54" s="217"/>
      <c r="H54" s="217"/>
      <c r="I54" s="218"/>
      <c r="J54" s="374"/>
      <c r="K54" s="375"/>
      <c r="L54" s="375"/>
      <c r="M54" s="375"/>
      <c r="N54" s="375"/>
      <c r="O54" s="375"/>
      <c r="P54" s="27"/>
    </row>
    <row r="55" spans="2:16" s="26" customFormat="1" ht="16.5" customHeight="1" x14ac:dyDescent="0.25">
      <c r="B55" s="27"/>
      <c r="C55" s="217"/>
      <c r="D55" s="217"/>
      <c r="E55" s="217"/>
      <c r="F55" s="217"/>
      <c r="G55" s="217"/>
      <c r="H55" s="217"/>
      <c r="I55" s="218"/>
      <c r="J55" s="374"/>
      <c r="K55" s="375"/>
      <c r="L55" s="375"/>
      <c r="M55" s="375"/>
      <c r="N55" s="375"/>
      <c r="O55" s="375"/>
      <c r="P55" s="27"/>
    </row>
    <row r="56" spans="2:16" s="26" customFormat="1" ht="16.5" customHeight="1" x14ac:dyDescent="0.25">
      <c r="B56" s="27"/>
      <c r="C56" s="217"/>
      <c r="D56" s="217"/>
      <c r="E56" s="217"/>
      <c r="F56" s="217"/>
      <c r="G56" s="217"/>
      <c r="H56" s="217"/>
      <c r="I56" s="218"/>
      <c r="J56" s="374"/>
      <c r="K56" s="375"/>
      <c r="L56" s="375"/>
      <c r="M56" s="375"/>
      <c r="N56" s="375"/>
      <c r="O56" s="375"/>
      <c r="P56" s="27"/>
    </row>
    <row r="57" spans="2:16" s="26" customFormat="1" ht="16.5" customHeight="1" x14ac:dyDescent="0.25">
      <c r="B57" s="27"/>
      <c r="C57" s="217"/>
      <c r="D57" s="217"/>
      <c r="E57" s="217"/>
      <c r="F57" s="217"/>
      <c r="G57" s="217"/>
      <c r="H57" s="217"/>
      <c r="I57" s="218"/>
      <c r="J57" s="374"/>
      <c r="K57" s="375"/>
      <c r="L57" s="375"/>
      <c r="M57" s="375"/>
      <c r="N57" s="375"/>
      <c r="O57" s="375"/>
      <c r="P57" s="27"/>
    </row>
    <row r="58" spans="2:16" s="26" customFormat="1" x14ac:dyDescent="0.25">
      <c r="B58" s="27"/>
      <c r="C58" s="217"/>
      <c r="D58" s="217"/>
      <c r="E58" s="217"/>
      <c r="F58" s="217"/>
      <c r="G58" s="217"/>
      <c r="H58" s="217"/>
      <c r="I58" s="218"/>
      <c r="J58" s="283"/>
      <c r="K58" s="284"/>
      <c r="L58" s="284"/>
      <c r="M58" s="284"/>
      <c r="N58" s="284"/>
      <c r="O58" s="284"/>
      <c r="P58" s="27"/>
    </row>
    <row r="59" spans="2:16" s="26" customFormat="1" ht="15.75" customHeight="1" x14ac:dyDescent="0.25">
      <c r="B59" s="27"/>
      <c r="C59" s="217"/>
      <c r="D59" s="217"/>
      <c r="E59" s="217"/>
      <c r="F59" s="217"/>
      <c r="G59" s="217"/>
      <c r="H59" s="217"/>
      <c r="I59" s="218"/>
      <c r="J59" s="228" t="s">
        <v>409</v>
      </c>
      <c r="K59" s="229"/>
      <c r="L59" s="229"/>
      <c r="M59" s="229"/>
      <c r="N59" s="229"/>
      <c r="O59" s="229"/>
      <c r="P59" s="27"/>
    </row>
    <row r="60" spans="2:16" s="26" customFormat="1" ht="16.5" customHeight="1" x14ac:dyDescent="0.25">
      <c r="B60" s="27"/>
      <c r="C60" s="217"/>
      <c r="D60" s="217"/>
      <c r="E60" s="217"/>
      <c r="F60" s="217"/>
      <c r="G60" s="217"/>
      <c r="H60" s="217"/>
      <c r="I60" s="218"/>
      <c r="J60" s="232" t="s">
        <v>580</v>
      </c>
      <c r="K60" s="223"/>
      <c r="L60" s="223"/>
      <c r="M60" s="223"/>
      <c r="N60" s="223"/>
      <c r="O60" s="223"/>
      <c r="P60" s="27"/>
    </row>
    <row r="61" spans="2:16" s="26" customFormat="1" ht="16.5" customHeight="1" x14ac:dyDescent="0.25">
      <c r="B61" s="28"/>
      <c r="C61" s="31"/>
      <c r="D61" s="31"/>
      <c r="E61" s="31"/>
      <c r="F61" s="31"/>
      <c r="G61" s="31"/>
      <c r="H61" s="31"/>
      <c r="I61" s="31"/>
      <c r="J61" s="31"/>
      <c r="K61" s="31"/>
      <c r="L61" s="31"/>
      <c r="M61" s="31"/>
      <c r="N61" s="31"/>
      <c r="O61" s="31"/>
      <c r="P61" s="28"/>
    </row>
    <row r="62" spans="2:16" s="33" customFormat="1" ht="15" customHeight="1" x14ac:dyDescent="0.25">
      <c r="B62" s="32"/>
      <c r="C62" s="212" t="s">
        <v>375</v>
      </c>
      <c r="D62" s="213"/>
      <c r="E62" s="213"/>
      <c r="F62" s="213"/>
      <c r="G62" s="213"/>
      <c r="H62" s="213"/>
      <c r="I62" s="213"/>
      <c r="J62" s="213"/>
      <c r="K62" s="213"/>
      <c r="L62" s="213"/>
      <c r="M62" s="213"/>
      <c r="N62" s="213"/>
      <c r="O62" s="214"/>
      <c r="P62" s="32"/>
    </row>
    <row r="63" spans="2:16" s="33" customFormat="1" x14ac:dyDescent="0.25">
      <c r="B63" s="32"/>
      <c r="C63" s="158" t="s">
        <v>9</v>
      </c>
      <c r="D63" s="160" t="str">
        <f>IF(J20="MENSUAL","ENERO",IF(J20="TRIMESTRAL","MARZO",IF(J20="SEMESTRAL","JUNIO",IF(J20="ANUAL",2017,""))))</f>
        <v>MARZO</v>
      </c>
      <c r="E63" s="160" t="str">
        <f>IF(J20="MENSUAL","FEBRERO",IF(J20="TRIMESTRAL","JUNIO",IF(J20="SEMESTRAL","DICIEMBRE","")))</f>
        <v>JUNIO</v>
      </c>
      <c r="F63" s="160" t="str">
        <f>IF(J20="MENSUAL","MARZO",IF(J20="TRIMESTRAL","SEPTIEMBRE",""))</f>
        <v>SEPTIEMBRE</v>
      </c>
      <c r="G63" s="160" t="str">
        <f>IF(J20="MENSUAL","ABRIL",IF(J20="TRIMESTRAL","DICIEMBRE",""))</f>
        <v>DICIEMBRE</v>
      </c>
      <c r="H63" s="160" t="str">
        <f>IF(J20="MENSUAL","MAYO","")</f>
        <v/>
      </c>
      <c r="I63" s="160" t="str">
        <f>IF(J20="MENSUAL","JUNIO","")</f>
        <v/>
      </c>
      <c r="J63" s="160" t="str">
        <f>IF(J20="MENSUAL","JULIO","")</f>
        <v/>
      </c>
      <c r="K63" s="160" t="str">
        <f>IF(J20="MENSUAL","AGOSTO","")</f>
        <v/>
      </c>
      <c r="L63" s="160" t="str">
        <f>IF(J20="MENSUAL","SEPTIEMBRE","")</f>
        <v/>
      </c>
      <c r="M63" s="160" t="str">
        <f>IF(J20="MENSUAL","OCTUBRE","")</f>
        <v/>
      </c>
      <c r="N63" s="160" t="str">
        <f>IF(J20="MENSUAL","NOVIEMBRE","")</f>
        <v/>
      </c>
      <c r="O63" s="160" t="str">
        <f>IF(J20="MENSUAL","DICIEMBRE","")</f>
        <v/>
      </c>
      <c r="P63" s="32"/>
    </row>
    <row r="64" spans="2:16" s="33" customFormat="1" ht="58.5" customHeight="1" x14ac:dyDescent="0.25">
      <c r="B64" s="32"/>
      <c r="C64" s="157" t="str">
        <f>G18</f>
        <v>Total compras  de contratación directa atendidas en tiempo menor a 25 días</v>
      </c>
      <c r="D64" s="34">
        <v>20</v>
      </c>
      <c r="E64" s="34">
        <v>22</v>
      </c>
      <c r="F64" s="34">
        <v>31</v>
      </c>
      <c r="G64" s="34"/>
      <c r="H64" s="34"/>
      <c r="I64" s="34"/>
      <c r="J64" s="34"/>
      <c r="K64" s="34"/>
      <c r="L64" s="34"/>
      <c r="M64" s="34"/>
      <c r="N64" s="34"/>
      <c r="O64" s="34"/>
      <c r="P64" s="32"/>
    </row>
    <row r="65" spans="2:16" s="33" customFormat="1" ht="45" x14ac:dyDescent="0.25">
      <c r="B65" s="32"/>
      <c r="C65" s="157" t="str">
        <f>G19</f>
        <v>Total de compras de contratación directa*100</v>
      </c>
      <c r="D65" s="34">
        <v>23</v>
      </c>
      <c r="E65" s="34">
        <v>39</v>
      </c>
      <c r="F65" s="34">
        <v>72</v>
      </c>
      <c r="G65" s="34"/>
      <c r="H65" s="34"/>
      <c r="I65" s="34"/>
      <c r="J65" s="34"/>
      <c r="K65" s="34"/>
      <c r="L65" s="34"/>
      <c r="M65" s="34"/>
      <c r="N65" s="34"/>
      <c r="O65" s="34"/>
      <c r="P65" s="35"/>
    </row>
    <row r="66" spans="2:16" s="33" customFormat="1" x14ac:dyDescent="0.25">
      <c r="B66" s="32"/>
      <c r="C66" s="36" t="s">
        <v>376</v>
      </c>
      <c r="D66" s="37">
        <f>IFERROR(IF($E$17=1,D64/D65,IF($E$17=2,D64,"")),"")</f>
        <v>0.86956521739130432</v>
      </c>
      <c r="E66" s="37">
        <f t="shared" ref="E66:O66" si="0">IFERROR(IF($E$17=1,E64/E65,IF($E$17=2,E64,"")),"")</f>
        <v>0.5641025641025641</v>
      </c>
      <c r="F66" s="37">
        <f t="shared" si="0"/>
        <v>0.43055555555555558</v>
      </c>
      <c r="G66" s="37" t="str">
        <f t="shared" si="0"/>
        <v/>
      </c>
      <c r="H66" s="37" t="str">
        <f t="shared" si="0"/>
        <v/>
      </c>
      <c r="I66" s="37" t="str">
        <f t="shared" si="0"/>
        <v/>
      </c>
      <c r="J66" s="37" t="str">
        <f t="shared" si="0"/>
        <v/>
      </c>
      <c r="K66" s="37" t="str">
        <f t="shared" si="0"/>
        <v/>
      </c>
      <c r="L66" s="37" t="str">
        <f t="shared" si="0"/>
        <v/>
      </c>
      <c r="M66" s="37" t="str">
        <f t="shared" si="0"/>
        <v/>
      </c>
      <c r="N66" s="37" t="str">
        <f t="shared" si="0"/>
        <v/>
      </c>
      <c r="O66" s="37" t="str">
        <f t="shared" si="0"/>
        <v/>
      </c>
      <c r="P66" s="32"/>
    </row>
    <row r="67" spans="2:16" s="33" customFormat="1" x14ac:dyDescent="0.25">
      <c r="B67" s="32"/>
      <c r="C67" s="38" t="s">
        <v>377</v>
      </c>
      <c r="D67"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0.8</v>
      </c>
      <c r="E67" s="37">
        <f>IF(AND(N20="ANUAL",J20="MENSUAL"),N17/12+D67,IF(AND(N20="ANUAL",J20="TRIMESTRAL"),N17/4+D67,IF(AND(N20="ANUAL",J20="SEMESTRAL"),N17/2+D67,IF(AND(N20="SEMESTRAL",J20="MENSUAL"),N17/6+D67,IF(AND(N20="SEMESTRAL",J20="TRIMESTRAL"),N17/2+D67,IF(AND(N20="SEMESTRAL",J20="SEMESTRAL"),N17,IF(AND(N20="TRIMESTRAL",J20="MENSUAL"),N17/3+D67,IF(AND(N20="TRIMESTRAL",J20="TRIMESTRAL"),N17,IF(AND(N20="MENSUAL",J20="MENSUAL"),N17,"")))))))))</f>
        <v>0.8</v>
      </c>
      <c r="F67" s="37">
        <f>IF(AND(N20="ANUAL",J20="MENSUAL"),N17/12+E67,IF(AND(N20="ANUAL",J20="TRIMESTRAL"),N17/4+E67,IF(AND(N20="SEMESTRAL",J20="MENSUAL"),N17/6+E67,IF(AND(N20="SEMESTRAL",J20="TRIMESTRAL"),N17/2,IF(AND(N20="TRIMESTRAL",J20="MENSUAL"),N17/3+E67,IF(AND(N20="TRIMESTRAL",J20="TRIMESTRAL"),N17,IF(AND(N20="MENSUAL",J20="MENSUAL"),N17,"")))))))</f>
        <v>0.8</v>
      </c>
      <c r="G67" s="37">
        <f>IF(AND(N20="ANUAL",J20="MENSUAL"),N17/12+F67,IF(AND(N20="ANUAL",J20="TRIMESTRAL"),N17/4+F67,IF(AND(N20="SEMESTRAL",J20="MENSUAL"),N17/6+F67,IF(AND(N20="SEMESTRAL",J20="TRIMESTRAL"),N17/2+F67,IF(AND(N20="TRIMESTRAL",J20="MENSUAL"),N17/3,IF(AND(N20="TRIMESTRAL",J20="TRIMESTRAL"),N17,IF(AND(N20="MENSUAL",J20="MENSUAL"),N17,"")))))))</f>
        <v>0.8</v>
      </c>
      <c r="H67" s="37" t="str">
        <f>IF(AND($N$20="ANUAL",$J$20="MENSUAL"),$N$17/12+G67,IF(AND(N20="SEMESTRAL",J20="MENSUAL"),N17/6+G67,IF(AND(N20="TRIMESTRAL",J20="MENSUAL"),N17/3+G67,IF(AND(N20="MENSUAL",J20="MENSUAL"),N17,""))))</f>
        <v/>
      </c>
      <c r="I67" s="37" t="str">
        <f>IF(AND($N$20="ANUAL",$J$20="MENSUAL"),$N$17/12+H67,IF(AND(N20="SEMESTRAL",J20="MENSUAL"),N17/6+H67,IF(AND(N20="TRIMESTRAL",J20="MENSUAL"),N17/3+H67,IF(AND(N20="MENSUAL",J20="MENSUAL"),N17,""))))</f>
        <v/>
      </c>
      <c r="J67" s="37" t="str">
        <f>IF(AND($N$20="ANUAL",$J$20="MENSUAL"),$N$17/12+I67,IF(AND(N20="SEMESTRAL",J20="MENSUAL"),N17/6,IF(AND(N20="TRIMESTRAL",J20="MENSUAL"),N17/3,IF(AND(N20="MENSUAL",J20="MENSUAL"),N17,""))))</f>
        <v/>
      </c>
      <c r="K67" s="37" t="str">
        <f>IF(AND($N$20="ANUAL",$J$20="MENSUAL"),$N$17/12+J67,IF(AND(N20="SEMESTRAL",J20="MENSUAL"),N17/6+J67,IF(AND(N20="TRIMESTRAL",J20="MENSUAL"),N17/3+J67,IF(AND(N20="MENSUAL",J20="MENSUAL"),N17,""))))</f>
        <v/>
      </c>
      <c r="L67" s="37" t="str">
        <f>IF(AND($N$20="ANUAL",$J$20="MENSUAL"),$N$17/12+K67,IF(AND(N20="SEMESTRAL",J20="MENSUAL"),N17/6+K67,IF(AND(N20="TRIMESTRAL",J20="MENSUAL"),N17/3+K67,IF(AND(N20="MENSUAL",J20="MENSUAL"),N17,""))))</f>
        <v/>
      </c>
      <c r="M67" s="37" t="str">
        <f>IF(AND($N$20="ANUAL",$J$20="MENSUAL"),$N$17/12+L67,IF(AND(N20="SEMESTRAL",J20="MENSUAL"),N17/6+L67,IF(AND(N20="TRIMESTRAL",J20="MENSUAL"),N17/3,IF(AND(N20="MENSUAL",J20="MENSUAL"),N17,""))))</f>
        <v/>
      </c>
      <c r="N67" s="37" t="str">
        <f>IF(AND($N$20="ANUAL",$J$20="MENSUAL"),$N$17/12+M67,IF(AND(N20="SEMESTRAL",J20="MENSUAL"),N17/6+M67,IF(AND(N20="TRIMESTRAL",J20="MENSUAL"),N17/3+M67,IF(AND(N20="MENSUAL",J20="MENSUAL"),N17,""))))</f>
        <v/>
      </c>
      <c r="O67" s="37" t="str">
        <f>IF(AND($N$20="ANUAL",$J$20="MENSUAL"),$N$17/12+N67,IF(AND(N20="SEMESTRAL",J20="MENSUAL"),N17/6+N67,IF(AND(N20="TRIMESTRAL",J20="MENSUAL"),N17/3+N67,IF(AND(N20="MENSUAL",J20="MENSUAL"),N17,""))))</f>
        <v/>
      </c>
      <c r="P67" s="32"/>
    </row>
    <row r="68" spans="2:16" s="33" customFormat="1" x14ac:dyDescent="0.25">
      <c r="B68" s="32"/>
      <c r="C68" s="3"/>
      <c r="D68" s="3"/>
      <c r="E68" s="3"/>
      <c r="F68" s="3"/>
      <c r="G68" s="3"/>
      <c r="H68" s="3"/>
      <c r="I68" s="3"/>
      <c r="J68" s="3"/>
      <c r="K68" s="3"/>
      <c r="L68" s="3"/>
      <c r="M68" s="3"/>
      <c r="N68" s="3"/>
      <c r="O68" s="3"/>
      <c r="P68" s="32"/>
    </row>
    <row r="70" spans="2:16" x14ac:dyDescent="0.2">
      <c r="D70" s="40"/>
    </row>
  </sheetData>
  <sheetProtection algorithmName="SHA-512" hashValue="N7ciQWGtByTc42xC8Y3OcPwbIrFVrzKzviG59x4oRoJfxSxNgNCQZZnpbB8pX1ce//aOREK3COshWqpHMGVcAg==" saltValue="vB6BN7cevHS4yxbNBXUZEg=="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62:O62"/>
    <mergeCell ref="C23:O23"/>
    <mergeCell ref="C24:I60"/>
    <mergeCell ref="J24:O24"/>
    <mergeCell ref="J60:O60"/>
    <mergeCell ref="N20:O21"/>
    <mergeCell ref="C20:D21"/>
    <mergeCell ref="E20:F21"/>
    <mergeCell ref="G20:I21"/>
    <mergeCell ref="P24:P25"/>
    <mergeCell ref="J25:O48"/>
    <mergeCell ref="J49:O49"/>
    <mergeCell ref="J50:O58"/>
    <mergeCell ref="J59:O59"/>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7"/>
  <sheetViews>
    <sheetView zoomScale="80" zoomScaleNormal="80"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544</v>
      </c>
      <c r="F12" s="246"/>
      <c r="G12" s="246"/>
      <c r="H12" s="246"/>
      <c r="I12" s="245" t="s">
        <v>350</v>
      </c>
      <c r="J12" s="245"/>
      <c r="K12" s="247" t="s">
        <v>86</v>
      </c>
      <c r="L12" s="247"/>
      <c r="M12" s="247"/>
      <c r="N12" s="247"/>
      <c r="O12" s="247"/>
      <c r="P12" s="27"/>
    </row>
    <row r="13" spans="2:16" s="26" customFormat="1" x14ac:dyDescent="0.25">
      <c r="B13" s="27"/>
      <c r="C13" s="234" t="s">
        <v>15</v>
      </c>
      <c r="D13" s="234"/>
      <c r="E13" s="248" t="s">
        <v>589</v>
      </c>
      <c r="F13" s="249"/>
      <c r="G13" s="249"/>
      <c r="H13" s="249"/>
      <c r="I13" s="249"/>
      <c r="J13" s="249"/>
      <c r="K13" s="249"/>
      <c r="L13" s="249"/>
      <c r="M13" s="249"/>
      <c r="N13" s="249"/>
      <c r="O13" s="249"/>
      <c r="P13" s="27"/>
    </row>
    <row r="14" spans="2:16" s="26" customFormat="1" x14ac:dyDescent="0.25">
      <c r="B14" s="27"/>
      <c r="C14" s="234" t="s">
        <v>352</v>
      </c>
      <c r="D14" s="234"/>
      <c r="E14" s="305" t="s">
        <v>590</v>
      </c>
      <c r="F14" s="304"/>
      <c r="G14" s="304"/>
      <c r="H14" s="304"/>
      <c r="I14" s="304"/>
      <c r="J14" s="304"/>
      <c r="K14" s="304"/>
      <c r="L14" s="304"/>
      <c r="M14" s="304"/>
      <c r="N14" s="304"/>
      <c r="O14" s="304"/>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65</v>
      </c>
      <c r="K17" s="238"/>
      <c r="L17" s="234" t="s">
        <v>357</v>
      </c>
      <c r="M17" s="234"/>
      <c r="N17" s="235">
        <v>0.9</v>
      </c>
      <c r="O17" s="235"/>
      <c r="P17" s="221"/>
    </row>
    <row r="18" spans="2:16" s="26" customFormat="1" ht="15.75" customHeight="1" x14ac:dyDescent="0.25">
      <c r="B18" s="27"/>
      <c r="C18" s="234" t="s">
        <v>358</v>
      </c>
      <c r="D18" s="234"/>
      <c r="E18" s="234" t="s">
        <v>359</v>
      </c>
      <c r="F18" s="234"/>
      <c r="G18" s="242" t="s">
        <v>591</v>
      </c>
      <c r="H18" s="233"/>
      <c r="I18" s="233"/>
      <c r="J18" s="233"/>
      <c r="K18" s="233"/>
      <c r="L18" s="233"/>
      <c r="M18" s="233"/>
      <c r="N18" s="233"/>
      <c r="O18" s="233"/>
      <c r="P18" s="221"/>
    </row>
    <row r="19" spans="2:16" s="26" customFormat="1" ht="15.75" customHeight="1" x14ac:dyDescent="0.25">
      <c r="B19" s="27"/>
      <c r="C19" s="234"/>
      <c r="D19" s="234"/>
      <c r="E19" s="234" t="s">
        <v>361</v>
      </c>
      <c r="F19" s="234"/>
      <c r="G19" s="242" t="s">
        <v>592</v>
      </c>
      <c r="H19" s="233"/>
      <c r="I19" s="233"/>
      <c r="J19" s="233"/>
      <c r="K19" s="233"/>
      <c r="L19" s="233"/>
      <c r="M19" s="233"/>
      <c r="N19" s="233"/>
      <c r="O19" s="233"/>
      <c r="P19" s="28"/>
    </row>
    <row r="20" spans="2:16" s="26" customFormat="1" ht="26.25" customHeight="1" x14ac:dyDescent="0.25">
      <c r="B20" s="27"/>
      <c r="C20" s="234" t="s">
        <v>363</v>
      </c>
      <c r="D20" s="234"/>
      <c r="E20" s="369" t="s">
        <v>593</v>
      </c>
      <c r="F20" s="369"/>
      <c r="G20" s="234" t="s">
        <v>365</v>
      </c>
      <c r="H20" s="234"/>
      <c r="I20" s="234"/>
      <c r="J20" s="233" t="s">
        <v>366</v>
      </c>
      <c r="K20" s="233"/>
      <c r="L20" s="234" t="s">
        <v>367</v>
      </c>
      <c r="M20" s="234"/>
      <c r="N20" s="233" t="s">
        <v>366</v>
      </c>
      <c r="O20" s="233"/>
      <c r="P20" s="28"/>
    </row>
    <row r="21" spans="2:16" s="26" customFormat="1" ht="26.25" customHeight="1" x14ac:dyDescent="0.25">
      <c r="B21" s="27"/>
      <c r="C21" s="234"/>
      <c r="D21" s="234"/>
      <c r="E21" s="369"/>
      <c r="F21" s="369"/>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3.5"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594</v>
      </c>
      <c r="K25" s="223"/>
      <c r="L25" s="223"/>
      <c r="M25" s="223"/>
      <c r="N25" s="223"/>
      <c r="O25" s="223"/>
      <c r="P25" s="221"/>
    </row>
    <row r="26" spans="2:16" s="26" customFormat="1" ht="30" customHeight="1" x14ac:dyDescent="0.25">
      <c r="B26" s="27"/>
      <c r="C26" s="217"/>
      <c r="D26" s="217"/>
      <c r="E26" s="217"/>
      <c r="F26" s="217"/>
      <c r="G26" s="217"/>
      <c r="H26" s="217"/>
      <c r="I26" s="218"/>
      <c r="J26" s="224"/>
      <c r="K26" s="225"/>
      <c r="L26" s="225"/>
      <c r="M26" s="225"/>
      <c r="N26" s="225"/>
      <c r="O26" s="225"/>
      <c r="P26" s="27"/>
    </row>
    <row r="27" spans="2:16" s="26" customFormat="1" ht="27" customHeight="1" x14ac:dyDescent="0.25">
      <c r="B27" s="27"/>
      <c r="C27" s="217"/>
      <c r="D27" s="217"/>
      <c r="E27" s="217"/>
      <c r="F27" s="217"/>
      <c r="G27" s="217"/>
      <c r="H27" s="217"/>
      <c r="I27" s="218"/>
      <c r="J27" s="224"/>
      <c r="K27" s="225"/>
      <c r="L27" s="225"/>
      <c r="M27" s="225"/>
      <c r="N27" s="225"/>
      <c r="O27" s="225"/>
      <c r="P27" s="27"/>
    </row>
    <row r="28" spans="2:16" s="26" customFormat="1" ht="29.25" customHeight="1" x14ac:dyDescent="0.25">
      <c r="B28" s="27"/>
      <c r="C28" s="217"/>
      <c r="D28" s="217"/>
      <c r="E28" s="217"/>
      <c r="F28" s="217"/>
      <c r="G28" s="217"/>
      <c r="H28" s="217"/>
      <c r="I28" s="218"/>
      <c r="J28" s="224"/>
      <c r="K28" s="225"/>
      <c r="L28" s="225"/>
      <c r="M28" s="225"/>
      <c r="N28" s="225"/>
      <c r="O28" s="225"/>
      <c r="P28" s="27"/>
    </row>
    <row r="29" spans="2:16" s="26" customFormat="1" ht="26.25" customHeight="1" x14ac:dyDescent="0.25">
      <c r="B29" s="27"/>
      <c r="C29" s="217"/>
      <c r="D29" s="217"/>
      <c r="E29" s="217"/>
      <c r="F29" s="217"/>
      <c r="G29" s="217"/>
      <c r="H29" s="217"/>
      <c r="I29" s="218"/>
      <c r="J29" s="224"/>
      <c r="K29" s="225"/>
      <c r="L29" s="225"/>
      <c r="M29" s="225"/>
      <c r="N29" s="225"/>
      <c r="O29" s="225"/>
      <c r="P29" s="27"/>
    </row>
    <row r="30" spans="2:16" s="26" customFormat="1" ht="15.75" customHeight="1" x14ac:dyDescent="0.25">
      <c r="B30" s="27"/>
      <c r="C30" s="217"/>
      <c r="D30" s="217"/>
      <c r="E30" s="217"/>
      <c r="F30" s="217"/>
      <c r="G30" s="217"/>
      <c r="H30" s="217"/>
      <c r="I30" s="218"/>
      <c r="J30" s="228" t="s">
        <v>372</v>
      </c>
      <c r="K30" s="229"/>
      <c r="L30" s="229"/>
      <c r="M30" s="229"/>
      <c r="N30" s="229"/>
      <c r="O30" s="229"/>
      <c r="P30" s="27"/>
    </row>
    <row r="31" spans="2:16" s="26" customFormat="1" ht="64.5" customHeight="1" x14ac:dyDescent="0.25">
      <c r="B31" s="27"/>
      <c r="C31" s="217"/>
      <c r="D31" s="217"/>
      <c r="E31" s="217"/>
      <c r="F31" s="217"/>
      <c r="G31" s="217"/>
      <c r="H31" s="217"/>
      <c r="I31" s="218"/>
      <c r="J31" s="270" t="s">
        <v>595</v>
      </c>
      <c r="K31" s="271"/>
      <c r="L31" s="271"/>
      <c r="M31" s="271"/>
      <c r="N31" s="271"/>
      <c r="O31" s="271"/>
      <c r="P31" s="27"/>
    </row>
    <row r="32" spans="2:16" s="26" customFormat="1" ht="63.75" customHeight="1" x14ac:dyDescent="0.25">
      <c r="B32" s="27"/>
      <c r="C32" s="217"/>
      <c r="D32" s="217"/>
      <c r="E32" s="217"/>
      <c r="F32" s="217"/>
      <c r="G32" s="217"/>
      <c r="H32" s="217"/>
      <c r="I32" s="218"/>
      <c r="J32" s="272"/>
      <c r="K32" s="273"/>
      <c r="L32" s="273"/>
      <c r="M32" s="273"/>
      <c r="N32" s="273"/>
      <c r="O32" s="273"/>
      <c r="P32" s="27"/>
    </row>
    <row r="33" spans="2:16" s="26" customFormat="1" ht="50.25" customHeight="1" x14ac:dyDescent="0.25">
      <c r="B33" s="27"/>
      <c r="C33" s="217"/>
      <c r="D33" s="217"/>
      <c r="E33" s="217"/>
      <c r="F33" s="217"/>
      <c r="G33" s="217"/>
      <c r="H33" s="217"/>
      <c r="I33" s="218"/>
      <c r="J33" s="272"/>
      <c r="K33" s="273"/>
      <c r="L33" s="273"/>
      <c r="M33" s="273"/>
      <c r="N33" s="273"/>
      <c r="O33" s="273"/>
      <c r="P33" s="27"/>
    </row>
    <row r="34" spans="2:16" s="26" customFormat="1" ht="15.75" customHeight="1" x14ac:dyDescent="0.25">
      <c r="B34" s="27"/>
      <c r="C34" s="217"/>
      <c r="D34" s="217"/>
      <c r="E34" s="217"/>
      <c r="F34" s="217"/>
      <c r="G34" s="217"/>
      <c r="H34" s="217"/>
      <c r="I34" s="218"/>
      <c r="J34" s="228" t="s">
        <v>374</v>
      </c>
      <c r="K34" s="229"/>
      <c r="L34" s="229"/>
      <c r="M34" s="229"/>
      <c r="N34" s="229"/>
      <c r="O34" s="229"/>
      <c r="P34" s="27"/>
    </row>
    <row r="35" spans="2:16" s="26" customFormat="1" ht="16.5" customHeight="1" x14ac:dyDescent="0.25">
      <c r="B35" s="27"/>
      <c r="C35" s="217"/>
      <c r="D35" s="217"/>
      <c r="E35" s="217"/>
      <c r="F35" s="217"/>
      <c r="G35" s="217"/>
      <c r="H35" s="217"/>
      <c r="I35" s="218"/>
      <c r="J35" s="232" t="s">
        <v>590</v>
      </c>
      <c r="K35" s="223"/>
      <c r="L35" s="223"/>
      <c r="M35" s="223"/>
      <c r="N35" s="223"/>
      <c r="O35" s="223"/>
      <c r="P35" s="27"/>
    </row>
    <row r="36" spans="2:16" s="26" customFormat="1" ht="16.5" customHeight="1" x14ac:dyDescent="0.25">
      <c r="B36" s="28"/>
      <c r="C36" s="31"/>
      <c r="D36" s="31"/>
      <c r="E36" s="31"/>
      <c r="F36" s="31"/>
      <c r="G36" s="31"/>
      <c r="H36" s="31"/>
      <c r="I36" s="31"/>
      <c r="J36" s="31"/>
      <c r="K36" s="31"/>
      <c r="L36" s="31"/>
      <c r="M36" s="31"/>
      <c r="N36" s="31"/>
      <c r="O36" s="31"/>
      <c r="P36" s="28"/>
    </row>
    <row r="37" spans="2:16" s="33" customFormat="1" ht="15" customHeight="1" x14ac:dyDescent="0.25">
      <c r="B37" s="32"/>
      <c r="C37" s="212" t="s">
        <v>375</v>
      </c>
      <c r="D37" s="213"/>
      <c r="E37" s="213"/>
      <c r="F37" s="213"/>
      <c r="G37" s="213"/>
      <c r="H37" s="213"/>
      <c r="I37" s="213"/>
      <c r="J37" s="213"/>
      <c r="K37" s="213"/>
      <c r="L37" s="213"/>
      <c r="M37" s="213"/>
      <c r="N37" s="213"/>
      <c r="O37" s="214"/>
      <c r="P37" s="32"/>
    </row>
    <row r="38" spans="2:16" s="33" customFormat="1" x14ac:dyDescent="0.25">
      <c r="B38" s="32"/>
      <c r="C38" s="158" t="s">
        <v>9</v>
      </c>
      <c r="D38" s="160" t="str">
        <f>IF(J20="MENSUAL","ENERO",IF(J20="TRIMESTRAL","MARZO",IF(J20="SEMESTRAL","JUNIO",IF(J20="ANUAL",2017,""))))</f>
        <v>JUNIO</v>
      </c>
      <c r="E38" s="160" t="str">
        <f>IF(J20="MENSUAL","FEBRERO",IF(J20="TRIMESTRAL","JUNIO",IF(J20="SEMESTRAL","DICIEMBRE","")))</f>
        <v>DICIEMBRE</v>
      </c>
      <c r="F38" s="160" t="str">
        <f>IF(J20="MENSUAL","MARZO",IF(J20="TRIMESTRAL","SEPTIEMBRE",""))</f>
        <v/>
      </c>
      <c r="G38" s="160" t="str">
        <f>IF(J20="MENSUAL","ABRIL",IF(J20="TRIMESTRAL","DICIEMBRE",""))</f>
        <v/>
      </c>
      <c r="H38" s="160" t="str">
        <f>IF(J20="MENSUAL","MAYO","")</f>
        <v/>
      </c>
      <c r="I38" s="160" t="str">
        <f>IF(J20="MENSUAL","JUNIO","")</f>
        <v/>
      </c>
      <c r="J38" s="160" t="str">
        <f>IF(J20="MENSUAL","JULIO","")</f>
        <v/>
      </c>
      <c r="K38" s="160" t="str">
        <f>IF(J20="MENSUAL","AGOSTO","")</f>
        <v/>
      </c>
      <c r="L38" s="160" t="str">
        <f>IF(J20="MENSUAL","SEPTIEMBRE","")</f>
        <v/>
      </c>
      <c r="M38" s="160" t="str">
        <f>IF(J20="MENSUAL","OCTUBRE","")</f>
        <v/>
      </c>
      <c r="N38" s="160" t="str">
        <f>IF(J20="MENSUAL","NOVIEMBRE","")</f>
        <v/>
      </c>
      <c r="O38" s="160" t="str">
        <f>IF(J20="MENSUAL","DICIEMBRE","")</f>
        <v/>
      </c>
      <c r="P38" s="32"/>
    </row>
    <row r="39" spans="2:16" s="33" customFormat="1" ht="45" x14ac:dyDescent="0.25">
      <c r="B39" s="32"/>
      <c r="C39" s="157" t="str">
        <f>G18</f>
        <v>Promedio de calificación del servicio</v>
      </c>
      <c r="D39" s="34">
        <v>91.98</v>
      </c>
      <c r="E39" s="34"/>
      <c r="F39" s="34"/>
      <c r="G39" s="34"/>
      <c r="H39" s="34"/>
      <c r="I39" s="34"/>
      <c r="J39" s="34"/>
      <c r="K39" s="34"/>
      <c r="L39" s="34"/>
      <c r="M39" s="34"/>
      <c r="N39" s="34"/>
      <c r="O39" s="34"/>
      <c r="P39" s="32"/>
    </row>
    <row r="40" spans="2:16" s="33" customFormat="1" ht="41.25" customHeight="1" x14ac:dyDescent="0.25">
      <c r="B40" s="32"/>
      <c r="C40" s="157" t="str">
        <f>G19</f>
        <v>Máxima calificación esperada</v>
      </c>
      <c r="D40" s="34">
        <v>100</v>
      </c>
      <c r="E40" s="34"/>
      <c r="F40" s="34"/>
      <c r="G40" s="34"/>
      <c r="H40" s="34"/>
      <c r="I40" s="34"/>
      <c r="J40" s="34"/>
      <c r="K40" s="34"/>
      <c r="L40" s="34"/>
      <c r="M40" s="34"/>
      <c r="N40" s="34"/>
      <c r="O40" s="34"/>
      <c r="P40" s="35"/>
    </row>
    <row r="41" spans="2:16" s="33" customFormat="1" x14ac:dyDescent="0.25">
      <c r="B41" s="32"/>
      <c r="C41" s="36" t="s">
        <v>376</v>
      </c>
      <c r="D41" s="37">
        <f>IFERROR(IF($E$17=1,D39/D40,IF($E$17=2,D39,"")),"")</f>
        <v>0.91980000000000006</v>
      </c>
      <c r="E41" s="37" t="str">
        <f t="shared" ref="E41" si="0">IFERROR(IF($E$17=1,E39/E40,IF($E$17=2,E39,"")),"")</f>
        <v/>
      </c>
      <c r="F41" s="37"/>
      <c r="G41" s="37"/>
      <c r="H41" s="37"/>
      <c r="I41" s="37"/>
      <c r="J41" s="37"/>
      <c r="K41" s="37"/>
      <c r="L41" s="37"/>
      <c r="M41" s="37"/>
      <c r="N41" s="37"/>
      <c r="O41" s="37"/>
      <c r="P41" s="32"/>
    </row>
    <row r="42" spans="2:16" s="33" customFormat="1" x14ac:dyDescent="0.25">
      <c r="B42" s="32"/>
      <c r="C42" s="38" t="s">
        <v>377</v>
      </c>
      <c r="D42"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0.9</v>
      </c>
      <c r="E42" s="37">
        <f>IF(AND(N20="ANUAL",J20="MENSUAL"),N17/12+D42,IF(AND(N20="ANUAL",J20="TRIMESTRAL"),N17/4+D42,IF(AND(N20="ANUAL",J20="SEMESTRAL"),N17/2+D42,IF(AND(N20="SEMESTRAL",J20="MENSUAL"),N17/6+D42,IF(AND(N20="SEMESTRAL",J20="TRIMESTRAL"),N17/2+D42,IF(AND(N20="SEMESTRAL",J20="SEMESTRAL"),N17,IF(AND(N20="TRIMESTRAL",J20="MENSUAL"),N17/3+D42,IF(AND(N20="TRIMESTRAL",J20="TRIMESTRAL"),N17,IF(AND(N20="MENSUAL",J20="MENSUAL"),N17,"")))))))))</f>
        <v>0.9</v>
      </c>
      <c r="F42" s="37" t="str">
        <f>IF(AND(N20="ANUAL",J20="MENSUAL"),N17/12+E42,IF(AND(N20="ANUAL",J20="TRIMESTRAL"),N17/4+E42,IF(AND(N20="SEMESTRAL",J20="MENSUAL"),N17/6+E42,IF(AND(N20="SEMESTRAL",J20="TRIMESTRAL"),N17/2,IF(AND(N20="TRIMESTRAL",J20="MENSUAL"),N17/3+E42,IF(AND(N20="TRIMESTRAL",J20="TRIMESTRAL"),N17,IF(AND(N20="MENSUAL",J20="MENSUAL"),N17,"")))))))</f>
        <v/>
      </c>
      <c r="G42" s="37" t="str">
        <f>IF(AND(N20="ANUAL",J20="MENSUAL"),N17/12+F42,IF(AND(N20="ANUAL",J20="TRIMESTRAL"),N17/4+F42,IF(AND(N20="SEMESTRAL",J20="MENSUAL"),N17/6+F42,IF(AND(N20="SEMESTRAL",J20="TRIMESTRAL"),N17/2+F42,IF(AND(N20="TRIMESTRAL",J20="MENSUAL"),N17/3,IF(AND(N20="TRIMESTRAL",J20="TRIMESTRAL"),N17,IF(AND(N20="MENSUAL",J20="MENSUAL"),N17,"")))))))</f>
        <v/>
      </c>
      <c r="H42" s="37" t="str">
        <f>IF(AND($N$20="ANUAL",$J$20="MENSUAL"),$N$17/12+G42,IF(AND(N20="SEMESTRAL",J20="MENSUAL"),N17/6+G42,IF(AND(N20="TRIMESTRAL",J20="MENSUAL"),N17/3+G42,IF(AND(N20="MENSUAL",J20="MENSUAL"),N17,""))))</f>
        <v/>
      </c>
      <c r="I42" s="37" t="str">
        <f>IF(AND($N$20="ANUAL",$J$20="MENSUAL"),$N$17/12+H42,IF(AND(N20="SEMESTRAL",J20="MENSUAL"),N17/6+H42,IF(AND(N20="TRIMESTRAL",J20="MENSUAL"),N17/3+H42,IF(AND(N20="MENSUAL",J20="MENSUAL"),N17,""))))</f>
        <v/>
      </c>
      <c r="J42" s="37" t="str">
        <f>IF(AND($N$20="ANUAL",$J$20="MENSUAL"),$N$17/12+I42,IF(AND(N20="SEMESTRAL",J20="MENSUAL"),N17/6,IF(AND(N20="TRIMESTRAL",J20="MENSUAL"),N17/3,IF(AND(N20="MENSUAL",J20="MENSUAL"),N17,""))))</f>
        <v/>
      </c>
      <c r="K42" s="37" t="str">
        <f>IF(AND($N$20="ANUAL",$J$20="MENSUAL"),$N$17/12+J42,IF(AND(N20="SEMESTRAL",J20="MENSUAL"),N17/6+J42,IF(AND(N20="TRIMESTRAL",J20="MENSUAL"),N17/3+J42,IF(AND(N20="MENSUAL",J20="MENSUAL"),N17,""))))</f>
        <v/>
      </c>
      <c r="L42" s="37" t="str">
        <f>IF(AND($N$20="ANUAL",$J$20="MENSUAL"),$N$17/12+K42,IF(AND(N20="SEMESTRAL",J20="MENSUAL"),N17/6+K42,IF(AND(N20="TRIMESTRAL",J20="MENSUAL"),N17/3+K42,IF(AND(N20="MENSUAL",J20="MENSUAL"),N17,""))))</f>
        <v/>
      </c>
      <c r="M42" s="37" t="str">
        <f>IF(AND($N$20="ANUAL",$J$20="MENSUAL"),$N$17/12+L42,IF(AND(N20="SEMESTRAL",J20="MENSUAL"),N17/6+L42,IF(AND(N20="TRIMESTRAL",J20="MENSUAL"),N17/3,IF(AND(N20="MENSUAL",J20="MENSUAL"),N17,""))))</f>
        <v/>
      </c>
      <c r="N42" s="37" t="str">
        <f>IF(AND($N$20="ANUAL",$J$20="MENSUAL"),$N$17/12+M42,IF(AND(N20="SEMESTRAL",J20="MENSUAL"),N17/6+M42,IF(AND(N20="TRIMESTRAL",J20="MENSUAL"),N17/3+M42,IF(AND(N20="MENSUAL",J20="MENSUAL"),N17,""))))</f>
        <v/>
      </c>
      <c r="O42" s="37" t="str">
        <f>IF(AND($N$20="ANUAL",$J$20="MENSUAL"),$N$17/12+N42,IF(AND(N20="SEMESTRAL",J20="MENSUAL"),N17/6+N42,IF(AND(N20="TRIMESTRAL",J20="MENSUAL"),N17/3+N42,IF(AND(N20="MENSUAL",J20="MENSUAL"),N17,""))))</f>
        <v/>
      </c>
      <c r="P42" s="32"/>
    </row>
    <row r="43" spans="2:16" s="33" customFormat="1" x14ac:dyDescent="0.25">
      <c r="B43" s="32"/>
      <c r="C43" s="80"/>
      <c r="D43" s="81"/>
      <c r="E43" s="81"/>
      <c r="F43" s="81"/>
      <c r="G43" s="81"/>
      <c r="H43" s="81"/>
      <c r="I43" s="81"/>
      <c r="J43" s="81"/>
      <c r="K43" s="81"/>
      <c r="L43" s="81"/>
      <c r="M43" s="81"/>
      <c r="N43" s="81"/>
      <c r="O43" s="81"/>
      <c r="P43" s="32"/>
    </row>
    <row r="44" spans="2:16" s="33" customFormat="1" x14ac:dyDescent="0.25">
      <c r="B44" s="32"/>
      <c r="C44" s="80"/>
      <c r="D44" s="81"/>
      <c r="E44" s="81"/>
      <c r="F44" s="81"/>
      <c r="G44" s="81"/>
      <c r="H44" s="81"/>
      <c r="I44" s="81"/>
      <c r="J44" s="81"/>
      <c r="K44" s="81"/>
      <c r="L44" s="81"/>
      <c r="M44" s="81"/>
      <c r="N44" s="81"/>
      <c r="O44" s="81"/>
      <c r="P44" s="32"/>
    </row>
    <row r="45" spans="2:16" s="33" customFormat="1" x14ac:dyDescent="0.25">
      <c r="B45" s="32"/>
      <c r="C45" s="3"/>
      <c r="D45" s="3"/>
      <c r="E45" s="3"/>
      <c r="F45" s="3"/>
      <c r="G45" s="3"/>
      <c r="H45" s="3"/>
      <c r="I45" s="3"/>
      <c r="J45" s="3"/>
      <c r="K45" s="3"/>
      <c r="L45" s="3"/>
      <c r="M45" s="3"/>
      <c r="N45" s="3"/>
      <c r="O45" s="3"/>
      <c r="P45" s="32"/>
    </row>
    <row r="47" spans="2:16" x14ac:dyDescent="0.2">
      <c r="D47" s="40"/>
    </row>
  </sheetData>
  <sheetProtection algorithmName="SHA-512" hashValue="wjhv7ddpWaRb6VIgIH8Wv9UesEiHOA9EzqtQo5oB2bEAKj9aWqWWY+OxQcIWv2pD0WJ9yI3HG87U2A0p6NZk+g==" saltValue="4OUxmVIG4m0iOtW17AhV0w=="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7:O37"/>
    <mergeCell ref="C23:O23"/>
    <mergeCell ref="C24:I35"/>
    <mergeCell ref="J24:O24"/>
    <mergeCell ref="J35:O35"/>
    <mergeCell ref="N20:O21"/>
    <mergeCell ref="C20:D21"/>
    <mergeCell ref="E20:F21"/>
    <mergeCell ref="G20:I21"/>
    <mergeCell ref="P24:P25"/>
    <mergeCell ref="J25:O29"/>
    <mergeCell ref="J30:O30"/>
    <mergeCell ref="J31:O33"/>
    <mergeCell ref="J34:O34"/>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8"/>
  <sheetViews>
    <sheetView topLeftCell="A22" zoomScale="80" zoomScaleNormal="80" workbookViewId="0">
      <selection activeCell="J25" sqref="J25:O29"/>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544</v>
      </c>
      <c r="F12" s="296"/>
      <c r="G12" s="296"/>
      <c r="H12" s="296"/>
      <c r="I12" s="295" t="s">
        <v>350</v>
      </c>
      <c r="J12" s="295"/>
      <c r="K12" s="297" t="s">
        <v>185</v>
      </c>
      <c r="L12" s="297"/>
      <c r="M12" s="297"/>
      <c r="N12" s="297"/>
      <c r="O12" s="297"/>
      <c r="P12" s="27"/>
    </row>
    <row r="13" spans="2:16" s="26" customFormat="1" x14ac:dyDescent="0.25">
      <c r="B13" s="27"/>
      <c r="C13" s="234" t="s">
        <v>15</v>
      </c>
      <c r="D13" s="234"/>
      <c r="E13" s="248" t="s">
        <v>596</v>
      </c>
      <c r="F13" s="249"/>
      <c r="G13" s="249"/>
      <c r="H13" s="249"/>
      <c r="I13" s="249"/>
      <c r="J13" s="249"/>
      <c r="K13" s="249"/>
      <c r="L13" s="249"/>
      <c r="M13" s="249"/>
      <c r="N13" s="249"/>
      <c r="O13" s="249"/>
      <c r="P13" s="27"/>
    </row>
    <row r="14" spans="2:16" s="26" customFormat="1" x14ac:dyDescent="0.25">
      <c r="B14" s="27"/>
      <c r="C14" s="234" t="s">
        <v>352</v>
      </c>
      <c r="D14" s="234"/>
      <c r="E14" s="248" t="s">
        <v>597</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81</v>
      </c>
      <c r="K17" s="238"/>
      <c r="L17" s="234" t="s">
        <v>357</v>
      </c>
      <c r="M17" s="234"/>
      <c r="N17" s="268">
        <v>0.7</v>
      </c>
      <c r="O17" s="268"/>
      <c r="P17" s="221"/>
    </row>
    <row r="18" spans="2:16" s="26" customFormat="1" ht="15.75" customHeight="1" x14ac:dyDescent="0.25">
      <c r="B18" s="27"/>
      <c r="C18" s="234" t="s">
        <v>358</v>
      </c>
      <c r="D18" s="234"/>
      <c r="E18" s="234" t="s">
        <v>359</v>
      </c>
      <c r="F18" s="234"/>
      <c r="G18" s="242" t="s">
        <v>598</v>
      </c>
      <c r="H18" s="233"/>
      <c r="I18" s="233"/>
      <c r="J18" s="233"/>
      <c r="K18" s="233"/>
      <c r="L18" s="233"/>
      <c r="M18" s="233"/>
      <c r="N18" s="233"/>
      <c r="O18" s="233"/>
      <c r="P18" s="221"/>
    </row>
    <row r="19" spans="2:16" s="26" customFormat="1" ht="15.75" customHeight="1" x14ac:dyDescent="0.25">
      <c r="B19" s="27"/>
      <c r="C19" s="234"/>
      <c r="D19" s="234"/>
      <c r="E19" s="234" t="s">
        <v>361</v>
      </c>
      <c r="F19" s="234"/>
      <c r="G19" s="242" t="s">
        <v>599</v>
      </c>
      <c r="H19" s="233"/>
      <c r="I19" s="233"/>
      <c r="J19" s="233"/>
      <c r="K19" s="233"/>
      <c r="L19" s="233"/>
      <c r="M19" s="233"/>
      <c r="N19" s="233"/>
      <c r="O19" s="233"/>
      <c r="P19" s="28"/>
    </row>
    <row r="20" spans="2:16" s="26" customFormat="1" ht="15.75" customHeight="1" x14ac:dyDescent="0.25">
      <c r="B20" s="27"/>
      <c r="C20" s="234" t="s">
        <v>363</v>
      </c>
      <c r="D20" s="234"/>
      <c r="E20" s="269" t="s">
        <v>600</v>
      </c>
      <c r="F20" s="269"/>
      <c r="G20" s="234" t="s">
        <v>365</v>
      </c>
      <c r="H20" s="234"/>
      <c r="I20" s="234"/>
      <c r="J20" s="233" t="s">
        <v>384</v>
      </c>
      <c r="K20" s="233"/>
      <c r="L20" s="234" t="s">
        <v>367</v>
      </c>
      <c r="M20" s="234"/>
      <c r="N20" s="233" t="s">
        <v>384</v>
      </c>
      <c r="O20" s="233"/>
      <c r="P20" s="28"/>
    </row>
    <row r="21" spans="2:16" s="26" customFormat="1" ht="15.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67" t="s">
        <v>601</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213.75" customHeight="1" x14ac:dyDescent="0.25">
      <c r="B29" s="27"/>
      <c r="C29" s="217"/>
      <c r="D29" s="217"/>
      <c r="E29" s="217"/>
      <c r="F29" s="217"/>
      <c r="G29" s="217"/>
      <c r="H29" s="217"/>
      <c r="I29" s="218"/>
      <c r="J29" s="226"/>
      <c r="K29" s="227"/>
      <c r="L29" s="227"/>
      <c r="M29" s="227"/>
      <c r="N29" s="227"/>
      <c r="O29" s="227"/>
      <c r="P29" s="27"/>
    </row>
    <row r="30" spans="2:16" s="26" customFormat="1" ht="15.75" customHeight="1" x14ac:dyDescent="0.25">
      <c r="B30" s="27"/>
      <c r="C30" s="217"/>
      <c r="D30" s="217"/>
      <c r="E30" s="217"/>
      <c r="F30" s="217"/>
      <c r="G30" s="217"/>
      <c r="H30" s="217"/>
      <c r="I30" s="218"/>
      <c r="J30" s="228" t="s">
        <v>372</v>
      </c>
      <c r="K30" s="229"/>
      <c r="L30" s="229"/>
      <c r="M30" s="229"/>
      <c r="N30" s="229"/>
      <c r="O30" s="229"/>
      <c r="P30" s="27"/>
    </row>
    <row r="31" spans="2:16" s="26" customFormat="1" ht="16.5" customHeight="1" x14ac:dyDescent="0.25">
      <c r="B31" s="27"/>
      <c r="C31" s="217"/>
      <c r="D31" s="217"/>
      <c r="E31" s="217"/>
      <c r="F31" s="217"/>
      <c r="G31" s="217"/>
      <c r="H31" s="217"/>
      <c r="I31" s="218"/>
      <c r="J31" s="267" t="s">
        <v>602</v>
      </c>
      <c r="K31" s="223"/>
      <c r="L31" s="223"/>
      <c r="M31" s="223"/>
      <c r="N31" s="223"/>
      <c r="O31" s="223"/>
      <c r="P31" s="27"/>
    </row>
    <row r="32" spans="2:16" s="26" customFormat="1" ht="16.5" customHeight="1" x14ac:dyDescent="0.25">
      <c r="B32" s="27"/>
      <c r="C32" s="217"/>
      <c r="D32" s="217"/>
      <c r="E32" s="217"/>
      <c r="F32" s="217"/>
      <c r="G32" s="217"/>
      <c r="H32" s="217"/>
      <c r="I32" s="218"/>
      <c r="J32" s="267"/>
      <c r="K32" s="223"/>
      <c r="L32" s="223"/>
      <c r="M32" s="223"/>
      <c r="N32" s="223"/>
      <c r="O32" s="223"/>
      <c r="P32" s="27"/>
    </row>
    <row r="33" spans="2:16" s="26" customFormat="1" ht="16.5" customHeight="1" x14ac:dyDescent="0.25">
      <c r="B33" s="27"/>
      <c r="C33" s="217"/>
      <c r="D33" s="217"/>
      <c r="E33" s="217"/>
      <c r="F33" s="217"/>
      <c r="G33" s="217"/>
      <c r="H33" s="217"/>
      <c r="I33" s="218"/>
      <c r="J33" s="267"/>
      <c r="K33" s="223"/>
      <c r="L33" s="223"/>
      <c r="M33" s="223"/>
      <c r="N33" s="223"/>
      <c r="O33" s="223"/>
      <c r="P33" s="27"/>
    </row>
    <row r="34" spans="2:16" s="26" customFormat="1" ht="16.5" customHeight="1" x14ac:dyDescent="0.25">
      <c r="B34" s="27"/>
      <c r="C34" s="217"/>
      <c r="D34" s="217"/>
      <c r="E34" s="217"/>
      <c r="F34" s="217"/>
      <c r="G34" s="217"/>
      <c r="H34" s="217"/>
      <c r="I34" s="218"/>
      <c r="J34" s="267"/>
      <c r="K34" s="223"/>
      <c r="L34" s="223"/>
      <c r="M34" s="223"/>
      <c r="N34" s="223"/>
      <c r="O34" s="223"/>
      <c r="P34" s="27"/>
    </row>
    <row r="35" spans="2:16" s="26" customFormat="1" ht="16.5" customHeight="1" x14ac:dyDescent="0.25">
      <c r="B35" s="27"/>
      <c r="C35" s="217"/>
      <c r="D35" s="217"/>
      <c r="E35" s="217"/>
      <c r="F35" s="217"/>
      <c r="G35" s="217"/>
      <c r="H35" s="217"/>
      <c r="I35" s="218"/>
      <c r="J35" s="267"/>
      <c r="K35" s="223"/>
      <c r="L35" s="223"/>
      <c r="M35" s="223"/>
      <c r="N35" s="223"/>
      <c r="O35" s="223"/>
      <c r="P35" s="27"/>
    </row>
    <row r="36" spans="2:16" s="26" customFormat="1" ht="233.25" customHeight="1" x14ac:dyDescent="0.25">
      <c r="B36" s="27"/>
      <c r="C36" s="217"/>
      <c r="D36" s="217"/>
      <c r="E36" s="217"/>
      <c r="F36" s="217"/>
      <c r="G36" s="217"/>
      <c r="H36" s="217"/>
      <c r="I36" s="218"/>
      <c r="J36" s="224"/>
      <c r="K36" s="225"/>
      <c r="L36" s="225"/>
      <c r="M36" s="225"/>
      <c r="N36" s="225"/>
      <c r="O36" s="225"/>
      <c r="P36" s="27"/>
    </row>
    <row r="37" spans="2:16" s="26" customFormat="1" ht="15.75" customHeight="1" x14ac:dyDescent="0.25">
      <c r="B37" s="27"/>
      <c r="C37" s="217"/>
      <c r="D37" s="217"/>
      <c r="E37" s="217"/>
      <c r="F37" s="217"/>
      <c r="G37" s="217"/>
      <c r="H37" s="217"/>
      <c r="I37" s="218"/>
      <c r="J37" s="228" t="s">
        <v>409</v>
      </c>
      <c r="K37" s="229"/>
      <c r="L37" s="229"/>
      <c r="M37" s="229"/>
      <c r="N37" s="229"/>
      <c r="O37" s="229"/>
      <c r="P37" s="27"/>
    </row>
    <row r="38" spans="2:16" s="26" customFormat="1" ht="16.5" customHeight="1" x14ac:dyDescent="0.25">
      <c r="B38" s="27"/>
      <c r="C38" s="217"/>
      <c r="D38" s="217"/>
      <c r="E38" s="217"/>
      <c r="F38" s="217"/>
      <c r="G38" s="217"/>
      <c r="H38" s="217"/>
      <c r="I38" s="218"/>
      <c r="J38" s="232" t="s">
        <v>597</v>
      </c>
      <c r="K38" s="223"/>
      <c r="L38" s="223"/>
      <c r="M38" s="223"/>
      <c r="N38" s="223"/>
      <c r="O38" s="223"/>
      <c r="P38" s="27"/>
    </row>
    <row r="39" spans="2:16" s="26" customFormat="1" ht="16.5" customHeight="1" x14ac:dyDescent="0.25">
      <c r="B39" s="28"/>
      <c r="C39" s="31"/>
      <c r="D39" s="31"/>
      <c r="E39" s="31"/>
      <c r="F39" s="31"/>
      <c r="G39" s="31"/>
      <c r="H39" s="31"/>
      <c r="I39" s="31"/>
      <c r="J39" s="31"/>
      <c r="K39" s="31"/>
      <c r="L39" s="31"/>
      <c r="M39" s="31"/>
      <c r="N39" s="31"/>
      <c r="O39" s="31"/>
      <c r="P39" s="28"/>
    </row>
    <row r="40" spans="2:16" s="33" customFormat="1" ht="15" customHeight="1" x14ac:dyDescent="0.25">
      <c r="B40" s="32"/>
      <c r="C40" s="212" t="s">
        <v>375</v>
      </c>
      <c r="D40" s="213"/>
      <c r="E40" s="213"/>
      <c r="F40" s="213"/>
      <c r="G40" s="213"/>
      <c r="H40" s="213"/>
      <c r="I40" s="213"/>
      <c r="J40" s="213"/>
      <c r="K40" s="213"/>
      <c r="L40" s="213"/>
      <c r="M40" s="213"/>
      <c r="N40" s="213"/>
      <c r="O40" s="214"/>
      <c r="P40" s="32"/>
    </row>
    <row r="41" spans="2:16" s="33" customFormat="1" x14ac:dyDescent="0.25">
      <c r="B41" s="32"/>
      <c r="C41" s="158" t="s">
        <v>9</v>
      </c>
      <c r="D41" s="160" t="str">
        <f>IF(J20="MENSUAL","ENERO",IF(J20="TRIMESTRAL","MARZO",IF(J20="SEMESTRAL","JUNIO",IF(J20="ANUAL",2017,""))))</f>
        <v>MARZO</v>
      </c>
      <c r="E41" s="160" t="str">
        <f>IF(J20="MENSUAL","FEBRERO",IF(J20="TRIMESTRAL","JUNIO",IF(J20="SEMESTRAL","DICIEMBRE","")))</f>
        <v>JUNIO</v>
      </c>
      <c r="F41" s="160" t="str">
        <f>IF(J20="MENSUAL","MARZO",IF(J20="TRIMESTRAL","SEPTIEMBRE",""))</f>
        <v>SEPTIEMBRE</v>
      </c>
      <c r="G41" s="160" t="str">
        <f>IF(J20="MENSUAL","ABRIL",IF(J20="TRIMESTRAL","DICIEMBRE",""))</f>
        <v>DICIEMBRE</v>
      </c>
      <c r="H41" s="160" t="str">
        <f>IF(J20="MENSUAL","MAYO","")</f>
        <v/>
      </c>
      <c r="I41" s="160" t="str">
        <f>IF(J20="MENSUAL","JUNIO","")</f>
        <v/>
      </c>
      <c r="J41" s="160" t="str">
        <f>IF(J20="MENSUAL","JULIO","")</f>
        <v/>
      </c>
      <c r="K41" s="160" t="str">
        <f>IF(J20="MENSUAL","AGOSTO","")</f>
        <v/>
      </c>
      <c r="L41" s="160" t="str">
        <f>IF(J20="MENSUAL","SEPTIEMBRE","")</f>
        <v/>
      </c>
      <c r="M41" s="160" t="str">
        <f>IF(J20="MENSUAL","OCTUBRE","")</f>
        <v/>
      </c>
      <c r="N41" s="160" t="str">
        <f>IF(J20="MENSUAL","NOVIEMBRE","")</f>
        <v/>
      </c>
      <c r="O41" s="160" t="str">
        <f>IF(J20="MENSUAL","DICIEMBRE","")</f>
        <v/>
      </c>
      <c r="P41" s="32"/>
    </row>
    <row r="42" spans="2:16" s="33" customFormat="1" ht="58.5" customHeight="1" x14ac:dyDescent="0.25">
      <c r="B42" s="32"/>
      <c r="C42" s="157" t="str">
        <f>G18</f>
        <v>Número de solicitudes gestionadas oportunamente</v>
      </c>
      <c r="D42" s="34">
        <v>184</v>
      </c>
      <c r="E42" s="34">
        <v>300</v>
      </c>
      <c r="F42" s="34">
        <v>343</v>
      </c>
      <c r="G42" s="34"/>
      <c r="H42" s="34"/>
      <c r="I42" s="34"/>
      <c r="J42" s="34"/>
      <c r="K42" s="34"/>
      <c r="L42" s="34"/>
      <c r="M42" s="34"/>
      <c r="N42" s="34"/>
      <c r="O42" s="34"/>
      <c r="P42" s="32"/>
    </row>
    <row r="43" spans="2:16" s="33" customFormat="1" ht="30" x14ac:dyDescent="0.25">
      <c r="B43" s="32"/>
      <c r="C43" s="157" t="str">
        <f>G19</f>
        <v>Total de solicitudes*100</v>
      </c>
      <c r="D43" s="34">
        <v>199</v>
      </c>
      <c r="E43" s="34">
        <v>441</v>
      </c>
      <c r="F43" s="34">
        <v>427</v>
      </c>
      <c r="G43" s="34"/>
      <c r="H43" s="34"/>
      <c r="I43" s="34"/>
      <c r="J43" s="34"/>
      <c r="K43" s="34"/>
      <c r="L43" s="34"/>
      <c r="M43" s="34"/>
      <c r="N43" s="34"/>
      <c r="O43" s="34"/>
      <c r="P43" s="35"/>
    </row>
    <row r="44" spans="2:16" s="33" customFormat="1" x14ac:dyDescent="0.25">
      <c r="B44" s="32"/>
      <c r="C44" s="36" t="s">
        <v>376</v>
      </c>
      <c r="D44" s="37">
        <f>IFERROR(IF($E$17=1,D42/D43,IF($E$17=2,D42,"")),"")</f>
        <v>0.92462311557788945</v>
      </c>
      <c r="E44" s="37">
        <f t="shared" ref="E44:O44" si="0">IFERROR(IF($E$17=1,E42/E43,IF($E$17=2,E42,"")),"")</f>
        <v>0.68027210884353739</v>
      </c>
      <c r="F44" s="37">
        <f t="shared" si="0"/>
        <v>0.80327868852459017</v>
      </c>
      <c r="G44" s="37" t="str">
        <f t="shared" si="0"/>
        <v/>
      </c>
      <c r="H44" s="37" t="str">
        <f t="shared" si="0"/>
        <v/>
      </c>
      <c r="I44" s="37" t="str">
        <f t="shared" si="0"/>
        <v/>
      </c>
      <c r="J44" s="37" t="str">
        <f t="shared" si="0"/>
        <v/>
      </c>
      <c r="K44" s="37" t="str">
        <f t="shared" si="0"/>
        <v/>
      </c>
      <c r="L44" s="37" t="str">
        <f t="shared" si="0"/>
        <v/>
      </c>
      <c r="M44" s="37" t="str">
        <f t="shared" si="0"/>
        <v/>
      </c>
      <c r="N44" s="37" t="str">
        <f t="shared" si="0"/>
        <v/>
      </c>
      <c r="O44" s="37" t="str">
        <f t="shared" si="0"/>
        <v/>
      </c>
      <c r="P44" s="32"/>
    </row>
    <row r="45" spans="2:16" s="33" customFormat="1" x14ac:dyDescent="0.25">
      <c r="B45" s="32"/>
      <c r="C45" s="38" t="s">
        <v>377</v>
      </c>
      <c r="D45"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0.7</v>
      </c>
      <c r="E45" s="37">
        <f>IF(AND(N20="ANUAL",J20="MENSUAL"),N17/12+D45,IF(AND(N20="ANUAL",J20="TRIMESTRAL"),N17/4+D45,IF(AND(N20="ANUAL",J20="SEMESTRAL"),N17/2+D45,IF(AND(N20="SEMESTRAL",J20="MENSUAL"),N17/6+D45,IF(AND(N20="SEMESTRAL",J20="TRIMESTRAL"),N17/2+D45,IF(AND(N20="SEMESTRAL",J20="SEMESTRAL"),N17,IF(AND(N20="TRIMESTRAL",J20="MENSUAL"),N17/3+D45,IF(AND(N20="TRIMESTRAL",J20="TRIMESTRAL"),N17,IF(AND(N20="MENSUAL",J20="MENSUAL"),N17,"")))))))))</f>
        <v>0.7</v>
      </c>
      <c r="F45" s="37">
        <f>IF(AND(N20="ANUAL",J20="MENSUAL"),N17/12+E45,IF(AND(N20="ANUAL",J20="TRIMESTRAL"),N17/4+E45,IF(AND(N20="SEMESTRAL",J20="MENSUAL"),N17/6+E45,IF(AND(N20="SEMESTRAL",J20="TRIMESTRAL"),N17/2,IF(AND(N20="TRIMESTRAL",J20="MENSUAL"),N17/3+E45,IF(AND(N20="TRIMESTRAL",J20="TRIMESTRAL"),N17,IF(AND(N20="MENSUAL",J20="MENSUAL"),N17,"")))))))</f>
        <v>0.7</v>
      </c>
      <c r="G45" s="37">
        <f>IF(AND(N20="ANUAL",J20="MENSUAL"),N17/12+F45,IF(AND(N20="ANUAL",J20="TRIMESTRAL"),N17/4+F45,IF(AND(N20="SEMESTRAL",J20="MENSUAL"),N17/6+F45,IF(AND(N20="SEMESTRAL",J20="TRIMESTRAL"),N17/2+F45,IF(AND(N20="TRIMESTRAL",J20="MENSUAL"),N17/3,IF(AND(N20="TRIMESTRAL",J20="TRIMESTRAL"),N17,IF(AND(N20="MENSUAL",J20="MENSUAL"),N17,"")))))))</f>
        <v>0.7</v>
      </c>
      <c r="H45" s="37" t="str">
        <f>IF(AND($N$20="ANUAL",$J$20="MENSUAL"),$N$17/12+G45,IF(AND(N20="SEMESTRAL",J20="MENSUAL"),N17/6+G45,IF(AND(N20="TRIMESTRAL",J20="MENSUAL"),N17/3+G45,IF(AND(N20="MENSUAL",J20="MENSUAL"),N17,""))))</f>
        <v/>
      </c>
      <c r="I45" s="37" t="str">
        <f>IF(AND($N$20="ANUAL",$J$20="MENSUAL"),$N$17/12+H45,IF(AND(N20="SEMESTRAL",J20="MENSUAL"),N17/6+H45,IF(AND(N20="TRIMESTRAL",J20="MENSUAL"),N17/3+H45,IF(AND(N20="MENSUAL",J20="MENSUAL"),N17,""))))</f>
        <v/>
      </c>
      <c r="J45" s="37" t="str">
        <f>IF(AND($N$20="ANUAL",$J$20="MENSUAL"),$N$17/12+I45,IF(AND(N20="SEMESTRAL",J20="MENSUAL"),N17/6,IF(AND(N20="TRIMESTRAL",J20="MENSUAL"),N17/3,IF(AND(N20="MENSUAL",J20="MENSUAL"),N17,""))))</f>
        <v/>
      </c>
      <c r="K45" s="37" t="str">
        <f>IF(AND($N$20="ANUAL",$J$20="MENSUAL"),$N$17/12+J45,IF(AND(N20="SEMESTRAL",J20="MENSUAL"),N17/6+J45,IF(AND(N20="TRIMESTRAL",J20="MENSUAL"),N17/3+J45,IF(AND(N20="MENSUAL",J20="MENSUAL"),N17,""))))</f>
        <v/>
      </c>
      <c r="L45" s="37" t="str">
        <f>IF(AND($N$20="ANUAL",$J$20="MENSUAL"),$N$17/12+K45,IF(AND(N20="SEMESTRAL",J20="MENSUAL"),N17/6+K45,IF(AND(N20="TRIMESTRAL",J20="MENSUAL"),N17/3+K45,IF(AND(N20="MENSUAL",J20="MENSUAL"),N17,""))))</f>
        <v/>
      </c>
      <c r="M45" s="37" t="str">
        <f>IF(AND($N$20="ANUAL",$J$20="MENSUAL"),$N$17/12+L45,IF(AND(N20="SEMESTRAL",J20="MENSUAL"),N17/6+L45,IF(AND(N20="TRIMESTRAL",J20="MENSUAL"),N17/3,IF(AND(N20="MENSUAL",J20="MENSUAL"),N17,""))))</f>
        <v/>
      </c>
      <c r="N45" s="37" t="str">
        <f>IF(AND($N$20="ANUAL",$J$20="MENSUAL"),$N$17/12+M45,IF(AND(N20="SEMESTRAL",J20="MENSUAL"),N17/6+M45,IF(AND(N20="TRIMESTRAL",J20="MENSUAL"),N17/3+M45,IF(AND(N20="MENSUAL",J20="MENSUAL"),N17,""))))</f>
        <v/>
      </c>
      <c r="O45" s="37" t="str">
        <f>IF(AND($N$20="ANUAL",$J$20="MENSUAL"),$N$17/12+N45,IF(AND(N20="SEMESTRAL",J20="MENSUAL"),N17/6+N45,IF(AND(N20="TRIMESTRAL",J20="MENSUAL"),N17/3+N45,IF(AND(N20="MENSUAL",J20="MENSUAL"),N17,""))))</f>
        <v/>
      </c>
      <c r="P45" s="32"/>
    </row>
    <row r="46" spans="2:16" s="33" customFormat="1" x14ac:dyDescent="0.25">
      <c r="B46" s="32"/>
      <c r="C46" s="3"/>
      <c r="D46" s="3"/>
      <c r="E46" s="3"/>
      <c r="F46" s="3"/>
      <c r="G46" s="3"/>
      <c r="H46" s="3"/>
      <c r="I46" s="3"/>
      <c r="J46" s="3"/>
      <c r="K46" s="3"/>
      <c r="L46" s="3"/>
      <c r="M46" s="3"/>
      <c r="N46" s="3"/>
      <c r="O46" s="3"/>
      <c r="P46" s="32"/>
    </row>
    <row r="48" spans="2:16" x14ac:dyDescent="0.2">
      <c r="D48" s="40"/>
    </row>
  </sheetData>
  <sheetProtection algorithmName="SHA-512" hashValue="M7kP8uyarOqwPzuwfaW3YJujGXqtHl/JjanwJtO+8bfqYgqO0j1hSn36un75nJDcLOT5/Ek1CXzw09O742LbeA==" saltValue="FQWZ3BF8fR/q6zwTwVwOMQ=="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40:O40"/>
    <mergeCell ref="C23:O23"/>
    <mergeCell ref="C24:I38"/>
    <mergeCell ref="J24:O24"/>
    <mergeCell ref="J38:O38"/>
    <mergeCell ref="N20:O21"/>
    <mergeCell ref="C20:D21"/>
    <mergeCell ref="E20:F21"/>
    <mergeCell ref="G20:I21"/>
    <mergeCell ref="P24:P25"/>
    <mergeCell ref="J25:O29"/>
    <mergeCell ref="J30:O30"/>
    <mergeCell ref="J31:O36"/>
    <mergeCell ref="J37:O37"/>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tabColor rgb="FFEDE394"/>
    <pageSetUpPr fitToPage="1"/>
  </sheetPr>
  <dimension ref="B1:P44"/>
  <sheetViews>
    <sheetView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544</v>
      </c>
      <c r="F12" s="296"/>
      <c r="G12" s="296"/>
      <c r="H12" s="296"/>
      <c r="I12" s="295" t="s">
        <v>350</v>
      </c>
      <c r="J12" s="295"/>
      <c r="K12" s="297" t="s">
        <v>247</v>
      </c>
      <c r="L12" s="297"/>
      <c r="M12" s="297"/>
      <c r="N12" s="297"/>
      <c r="O12" s="297"/>
      <c r="P12" s="27"/>
    </row>
    <row r="13" spans="2:16" s="26" customFormat="1" x14ac:dyDescent="0.25">
      <c r="B13" s="27"/>
      <c r="C13" s="234" t="s">
        <v>15</v>
      </c>
      <c r="D13" s="234"/>
      <c r="E13" s="248" t="s">
        <v>245</v>
      </c>
      <c r="F13" s="249"/>
      <c r="G13" s="249"/>
      <c r="H13" s="249"/>
      <c r="I13" s="249"/>
      <c r="J13" s="249"/>
      <c r="K13" s="249"/>
      <c r="L13" s="249"/>
      <c r="M13" s="249"/>
      <c r="N13" s="249"/>
      <c r="O13" s="249"/>
      <c r="P13" s="27"/>
    </row>
    <row r="14" spans="2:16" s="26" customFormat="1" x14ac:dyDescent="0.25">
      <c r="B14" s="27"/>
      <c r="C14" s="234" t="s">
        <v>352</v>
      </c>
      <c r="D14" s="234"/>
      <c r="E14" s="248" t="s">
        <v>603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81</v>
      </c>
      <c r="K17" s="238"/>
      <c r="L17" s="234" t="s">
        <v>357</v>
      </c>
      <c r="M17" s="234"/>
      <c r="N17" s="268">
        <v>0.95</v>
      </c>
      <c r="O17" s="268"/>
      <c r="P17" s="221"/>
    </row>
    <row r="18" spans="2:16" s="26" customFormat="1" ht="15.75" customHeight="1" x14ac:dyDescent="0.25">
      <c r="B18" s="27"/>
      <c r="C18" s="234" t="s">
        <v>358</v>
      </c>
      <c r="D18" s="234"/>
      <c r="E18" s="234" t="s">
        <v>359</v>
      </c>
      <c r="F18" s="234"/>
      <c r="G18" s="242" t="s">
        <v>604</v>
      </c>
      <c r="H18" s="233"/>
      <c r="I18" s="233"/>
      <c r="J18" s="233"/>
      <c r="K18" s="233"/>
      <c r="L18" s="233"/>
      <c r="M18" s="233"/>
      <c r="N18" s="233"/>
      <c r="O18" s="233"/>
      <c r="P18" s="221"/>
    </row>
    <row r="19" spans="2:16" s="26" customFormat="1" ht="15.75" customHeight="1" x14ac:dyDescent="0.25">
      <c r="B19" s="27"/>
      <c r="C19" s="234"/>
      <c r="D19" s="234"/>
      <c r="E19" s="234" t="s">
        <v>361</v>
      </c>
      <c r="F19" s="234"/>
      <c r="G19" s="242" t="s">
        <v>605</v>
      </c>
      <c r="H19" s="233"/>
      <c r="I19" s="233"/>
      <c r="J19" s="233"/>
      <c r="K19" s="233"/>
      <c r="L19" s="233"/>
      <c r="M19" s="233"/>
      <c r="N19" s="233"/>
      <c r="O19" s="233"/>
      <c r="P19" s="28"/>
    </row>
    <row r="20" spans="2:16" s="26" customFormat="1" ht="15.75" customHeight="1" x14ac:dyDescent="0.25">
      <c r="B20" s="27"/>
      <c r="C20" s="234" t="s">
        <v>363</v>
      </c>
      <c r="D20" s="234"/>
      <c r="E20" s="236" t="s">
        <v>606</v>
      </c>
      <c r="F20" s="236"/>
      <c r="G20" s="234" t="s">
        <v>365</v>
      </c>
      <c r="H20" s="234"/>
      <c r="I20" s="234"/>
      <c r="J20" s="233" t="s">
        <v>384</v>
      </c>
      <c r="K20" s="233"/>
      <c r="L20" s="234" t="s">
        <v>367</v>
      </c>
      <c r="M20" s="234"/>
      <c r="N20" s="233" t="s">
        <v>384</v>
      </c>
      <c r="O20" s="233"/>
      <c r="P20" s="28"/>
    </row>
    <row r="21" spans="2:16" s="26" customFormat="1" ht="15.7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41.25" customHeight="1" x14ac:dyDescent="0.25">
      <c r="B25" s="27"/>
      <c r="C25" s="217"/>
      <c r="D25" s="217"/>
      <c r="E25" s="217"/>
      <c r="F25" s="217"/>
      <c r="G25" s="217"/>
      <c r="H25" s="217"/>
      <c r="I25" s="218"/>
      <c r="J25" s="267" t="s">
        <v>730</v>
      </c>
      <c r="K25" s="223"/>
      <c r="L25" s="223"/>
      <c r="M25" s="223"/>
      <c r="N25" s="223"/>
      <c r="O25" s="223"/>
      <c r="P25" s="221"/>
    </row>
    <row r="26" spans="2:16" s="26" customFormat="1" ht="41.25" customHeight="1" x14ac:dyDescent="0.25">
      <c r="B26" s="27"/>
      <c r="C26" s="217"/>
      <c r="D26" s="217"/>
      <c r="E26" s="217"/>
      <c r="F26" s="217"/>
      <c r="G26" s="217"/>
      <c r="H26" s="217"/>
      <c r="I26" s="218"/>
      <c r="J26" s="224"/>
      <c r="K26" s="225"/>
      <c r="L26" s="225"/>
      <c r="M26" s="225"/>
      <c r="N26" s="225"/>
      <c r="O26" s="225"/>
      <c r="P26" s="27"/>
    </row>
    <row r="27" spans="2:16" s="26" customFormat="1" ht="41.25" customHeight="1" x14ac:dyDescent="0.25">
      <c r="B27" s="27"/>
      <c r="C27" s="217"/>
      <c r="D27" s="217"/>
      <c r="E27" s="217"/>
      <c r="F27" s="217"/>
      <c r="G27" s="217"/>
      <c r="H27" s="217"/>
      <c r="I27" s="218"/>
      <c r="J27" s="224"/>
      <c r="K27" s="225"/>
      <c r="L27" s="225"/>
      <c r="M27" s="225"/>
      <c r="N27" s="225"/>
      <c r="O27" s="225"/>
      <c r="P27" s="27"/>
    </row>
    <row r="28" spans="2:16" s="26" customFormat="1" ht="41.25" customHeight="1" x14ac:dyDescent="0.25">
      <c r="B28" s="27"/>
      <c r="C28" s="217"/>
      <c r="D28" s="217"/>
      <c r="E28" s="217"/>
      <c r="F28" s="217"/>
      <c r="G28" s="217"/>
      <c r="H28" s="217"/>
      <c r="I28" s="218"/>
      <c r="J28" s="226"/>
      <c r="K28" s="227"/>
      <c r="L28" s="227"/>
      <c r="M28" s="227"/>
      <c r="N28" s="227"/>
      <c r="O28" s="227"/>
      <c r="P28" s="27"/>
    </row>
    <row r="29" spans="2:16" s="26" customFormat="1" ht="15.75" customHeight="1" x14ac:dyDescent="0.25">
      <c r="B29" s="27"/>
      <c r="C29" s="217"/>
      <c r="D29" s="217"/>
      <c r="E29" s="217"/>
      <c r="F29" s="217"/>
      <c r="G29" s="217"/>
      <c r="H29" s="217"/>
      <c r="I29" s="218"/>
      <c r="J29" s="228" t="s">
        <v>372</v>
      </c>
      <c r="K29" s="229"/>
      <c r="L29" s="229"/>
      <c r="M29" s="229"/>
      <c r="N29" s="229"/>
      <c r="O29" s="229"/>
      <c r="P29" s="27"/>
    </row>
    <row r="30" spans="2:16" s="26" customFormat="1" ht="54.75" customHeight="1" x14ac:dyDescent="0.25">
      <c r="B30" s="27"/>
      <c r="C30" s="217"/>
      <c r="D30" s="217"/>
      <c r="E30" s="217"/>
      <c r="F30" s="217"/>
      <c r="G30" s="217"/>
      <c r="H30" s="217"/>
      <c r="I30" s="218"/>
      <c r="J30" s="267" t="s">
        <v>731</v>
      </c>
      <c r="K30" s="223"/>
      <c r="L30" s="223"/>
      <c r="M30" s="223"/>
      <c r="N30" s="223"/>
      <c r="O30" s="223"/>
      <c r="P30" s="27"/>
    </row>
    <row r="31" spans="2:16" s="26" customFormat="1" ht="54.75" customHeight="1" x14ac:dyDescent="0.25">
      <c r="B31" s="27"/>
      <c r="C31" s="217"/>
      <c r="D31" s="217"/>
      <c r="E31" s="217"/>
      <c r="F31" s="217"/>
      <c r="G31" s="217"/>
      <c r="H31" s="217"/>
      <c r="I31" s="218"/>
      <c r="J31" s="224"/>
      <c r="K31" s="225"/>
      <c r="L31" s="225"/>
      <c r="M31" s="225"/>
      <c r="N31" s="225"/>
      <c r="O31" s="225"/>
      <c r="P31" s="27"/>
    </row>
    <row r="32" spans="2:16" s="26" customFormat="1" ht="54.75" customHeight="1" x14ac:dyDescent="0.25">
      <c r="B32" s="27"/>
      <c r="C32" s="217"/>
      <c r="D32" s="217"/>
      <c r="E32" s="217"/>
      <c r="F32" s="217"/>
      <c r="G32" s="217"/>
      <c r="H32" s="217"/>
      <c r="I32" s="218"/>
      <c r="J32" s="226"/>
      <c r="K32" s="227"/>
      <c r="L32" s="227"/>
      <c r="M32" s="227"/>
      <c r="N32" s="227"/>
      <c r="O32" s="227"/>
      <c r="P32" s="27"/>
    </row>
    <row r="33" spans="2:16" s="26" customFormat="1" ht="15.75" customHeight="1" x14ac:dyDescent="0.25">
      <c r="B33" s="27"/>
      <c r="C33" s="217"/>
      <c r="D33" s="217"/>
      <c r="E33" s="217"/>
      <c r="F33" s="217"/>
      <c r="G33" s="217"/>
      <c r="H33" s="217"/>
      <c r="I33" s="218"/>
      <c r="J33" s="228" t="s">
        <v>409</v>
      </c>
      <c r="K33" s="229"/>
      <c r="L33" s="229"/>
      <c r="M33" s="229"/>
      <c r="N33" s="229"/>
      <c r="O33" s="229"/>
      <c r="P33" s="27"/>
    </row>
    <row r="34" spans="2:16" s="26" customFormat="1" ht="16.5" customHeight="1" x14ac:dyDescent="0.25">
      <c r="B34" s="27"/>
      <c r="C34" s="217"/>
      <c r="D34" s="217"/>
      <c r="E34" s="217"/>
      <c r="F34" s="217"/>
      <c r="G34" s="217"/>
      <c r="H34" s="217"/>
      <c r="I34" s="218"/>
      <c r="J34" s="232" t="s">
        <v>603</v>
      </c>
      <c r="K34" s="223"/>
      <c r="L34" s="223"/>
      <c r="M34" s="223"/>
      <c r="N34" s="223"/>
      <c r="O34" s="223"/>
      <c r="P34" s="27"/>
    </row>
    <row r="35" spans="2:16" s="26" customFormat="1" ht="16.5" customHeight="1" x14ac:dyDescent="0.25">
      <c r="B35" s="28"/>
      <c r="C35" s="31"/>
      <c r="D35" s="31"/>
      <c r="E35" s="31"/>
      <c r="F35" s="31"/>
      <c r="G35" s="31"/>
      <c r="H35" s="31"/>
      <c r="I35" s="31"/>
      <c r="J35" s="31"/>
      <c r="K35" s="31"/>
      <c r="L35" s="31"/>
      <c r="M35" s="31"/>
      <c r="N35" s="31"/>
      <c r="O35" s="31"/>
      <c r="P35" s="28"/>
    </row>
    <row r="36" spans="2:16" s="33" customFormat="1" ht="15" customHeight="1" x14ac:dyDescent="0.25">
      <c r="B36" s="32"/>
      <c r="C36" s="212" t="s">
        <v>375</v>
      </c>
      <c r="D36" s="213"/>
      <c r="E36" s="213"/>
      <c r="F36" s="213"/>
      <c r="G36" s="213"/>
      <c r="H36" s="213"/>
      <c r="I36" s="213"/>
      <c r="J36" s="213"/>
      <c r="K36" s="213"/>
      <c r="L36" s="213"/>
      <c r="M36" s="213"/>
      <c r="N36" s="213"/>
      <c r="O36" s="214"/>
      <c r="P36" s="32"/>
    </row>
    <row r="37" spans="2:16" s="33" customFormat="1" x14ac:dyDescent="0.25">
      <c r="B37" s="32"/>
      <c r="C37" s="158" t="s">
        <v>9</v>
      </c>
      <c r="D37" s="160" t="str">
        <f>IF(J20="MENSUAL","ENERO",IF(J20="TRIMESTRAL","MARZO",IF(J20="SEMESTRAL","JUNIO",IF(J20="ANUAL",2017,""))))</f>
        <v>MARZO</v>
      </c>
      <c r="E37" s="160" t="str">
        <f>IF(J20="MENSUAL","FEBRERO",IF(J20="TRIMESTRAL","JUNIO",IF(J20="SEMESTRAL","DICIEMBRE","")))</f>
        <v>JUNIO</v>
      </c>
      <c r="F37" s="160" t="str">
        <f>IF(J20="MENSUAL","MARZO",IF(J20="TRIMESTRAL","SEPTIEMBRE",""))</f>
        <v>SEPTIEMBRE</v>
      </c>
      <c r="G37" s="160" t="str">
        <f>IF(J20="MENSUAL","ABRIL",IF(J20="TRIMESTRAL","DICIEMBRE",""))</f>
        <v>DICIEMBRE</v>
      </c>
      <c r="H37" s="160" t="str">
        <f>IF(J20="MENSUAL","MAYO","")</f>
        <v/>
      </c>
      <c r="I37" s="160" t="str">
        <f>IF(J20="MENSUAL","JUNIO","")</f>
        <v/>
      </c>
      <c r="J37" s="160" t="str">
        <f>IF(J20="MENSUAL","JULIO","")</f>
        <v/>
      </c>
      <c r="K37" s="160" t="str">
        <f>IF(J20="MENSUAL","AGOSTO","")</f>
        <v/>
      </c>
      <c r="L37" s="160" t="str">
        <f>IF(J20="MENSUAL","SEPTIEMBRE","")</f>
        <v/>
      </c>
      <c r="M37" s="160" t="str">
        <f>IF(J20="MENSUAL","OCTUBRE","")</f>
        <v/>
      </c>
      <c r="N37" s="160" t="str">
        <f>IF(J20="MENSUAL","NOVIEMBRE","")</f>
        <v/>
      </c>
      <c r="O37" s="160" t="str">
        <f>IF(J20="MENSUAL","DICIEMBRE","")</f>
        <v/>
      </c>
      <c r="P37" s="32"/>
    </row>
    <row r="38" spans="2:16" s="33" customFormat="1" ht="37.5" customHeight="1" x14ac:dyDescent="0.25">
      <c r="B38" s="32"/>
      <c r="C38" s="157" t="str">
        <f>G18</f>
        <v>Total cuentas pagadas fechas establecidas</v>
      </c>
      <c r="D38" s="34">
        <v>255</v>
      </c>
      <c r="E38" s="34">
        <v>380</v>
      </c>
      <c r="F38" s="34">
        <v>335</v>
      </c>
      <c r="G38" s="34"/>
      <c r="H38" s="34"/>
      <c r="I38" s="34"/>
      <c r="J38" s="34"/>
      <c r="K38" s="34"/>
      <c r="L38" s="34"/>
      <c r="M38" s="34"/>
      <c r="N38" s="34"/>
      <c r="O38" s="34"/>
      <c r="P38" s="32"/>
    </row>
    <row r="39" spans="2:16" s="33" customFormat="1" ht="30" x14ac:dyDescent="0.25">
      <c r="B39" s="32"/>
      <c r="C39" s="157" t="str">
        <f>G19</f>
        <v>Total cuentas pagadas*100</v>
      </c>
      <c r="D39" s="34">
        <v>263</v>
      </c>
      <c r="E39" s="34">
        <v>404</v>
      </c>
      <c r="F39" s="34">
        <v>364</v>
      </c>
      <c r="G39" s="34"/>
      <c r="H39" s="34"/>
      <c r="I39" s="34"/>
      <c r="J39" s="34"/>
      <c r="K39" s="34"/>
      <c r="L39" s="34"/>
      <c r="M39" s="34"/>
      <c r="N39" s="34"/>
      <c r="O39" s="34"/>
      <c r="P39" s="35"/>
    </row>
    <row r="40" spans="2:16" s="33" customFormat="1" x14ac:dyDescent="0.25">
      <c r="B40" s="32"/>
      <c r="C40" s="36" t="s">
        <v>376</v>
      </c>
      <c r="D40" s="37">
        <f t="shared" ref="D40:O40" si="0">IFERROR(IF($E$17=1,D38/D39,IF($E$17=2,D38,"")),"")</f>
        <v>0.96958174904942962</v>
      </c>
      <c r="E40" s="37">
        <f t="shared" si="0"/>
        <v>0.94059405940594054</v>
      </c>
      <c r="F40" s="37">
        <f t="shared" si="0"/>
        <v>0.92032967032967028</v>
      </c>
      <c r="G40" s="37" t="str">
        <f t="shared" si="0"/>
        <v/>
      </c>
      <c r="H40" s="37" t="str">
        <f t="shared" si="0"/>
        <v/>
      </c>
      <c r="I40" s="37" t="str">
        <f t="shared" si="0"/>
        <v/>
      </c>
      <c r="J40" s="37" t="str">
        <f t="shared" si="0"/>
        <v/>
      </c>
      <c r="K40" s="37" t="str">
        <f t="shared" si="0"/>
        <v/>
      </c>
      <c r="L40" s="37" t="str">
        <f t="shared" si="0"/>
        <v/>
      </c>
      <c r="M40" s="37" t="str">
        <f t="shared" si="0"/>
        <v/>
      </c>
      <c r="N40" s="37" t="str">
        <f t="shared" si="0"/>
        <v/>
      </c>
      <c r="O40" s="37" t="str">
        <f t="shared" si="0"/>
        <v/>
      </c>
      <c r="P40" s="32"/>
    </row>
    <row r="41" spans="2:16" s="33" customFormat="1" x14ac:dyDescent="0.25">
      <c r="B41" s="32"/>
      <c r="C41" s="38" t="s">
        <v>377</v>
      </c>
      <c r="D41"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0.95</v>
      </c>
      <c r="E41" s="37">
        <f>IF(AND(N20="ANUAL",J20="MENSUAL"),N17/12+D41,IF(AND(N20="ANUAL",J20="TRIMESTRAL"),N17/4+D41,IF(AND(N20="ANUAL",J20="SEMESTRAL"),N17/2+D41,IF(AND(N20="SEMESTRAL",J20="MENSUAL"),N17/6+D41,IF(AND(N20="SEMESTRAL",J20="TRIMESTRAL"),N17/2+D41,IF(AND(N20="SEMESTRAL",J20="SEMESTRAL"),N17,IF(AND(N20="TRIMESTRAL",J20="MENSUAL"),N17/3+D41,IF(AND(N20="TRIMESTRAL",J20="TRIMESTRAL"),N17,IF(AND(N20="MENSUAL",J20="MENSUAL"),N17,"")))))))))</f>
        <v>0.95</v>
      </c>
      <c r="F41" s="37">
        <f>IF(AND(N20="ANUAL",J20="MENSUAL"),N17/12+E41,IF(AND(N20="ANUAL",J20="TRIMESTRAL"),N17/4+E41,IF(AND(N20="SEMESTRAL",J20="MENSUAL"),N17/6+E41,IF(AND(N20="SEMESTRAL",J20="TRIMESTRAL"),N17/2,IF(AND(N20="TRIMESTRAL",J20="MENSUAL"),N17/3+E41,IF(AND(N20="TRIMESTRAL",J20="TRIMESTRAL"),N17,IF(AND(N20="MENSUAL",J20="MENSUAL"),N17,"")))))))</f>
        <v>0.95</v>
      </c>
      <c r="G41" s="37">
        <f>IF(AND(N20="ANUAL",J20="MENSUAL"),N17/12+F41,IF(AND(N20="ANUAL",J20="TRIMESTRAL"),N17/4+F41,IF(AND(N20="SEMESTRAL",J20="MENSUAL"),N17/6+F41,IF(AND(N20="SEMESTRAL",J20="TRIMESTRAL"),N17/2+F41,IF(AND(N20="TRIMESTRAL",J20="MENSUAL"),N17/3,IF(AND(N20="TRIMESTRAL",J20="TRIMESTRAL"),N17,IF(AND(N20="MENSUAL",J20="MENSUAL"),N17,"")))))))</f>
        <v>0.95</v>
      </c>
      <c r="H41" s="37" t="str">
        <f>IF(AND($N$20="ANUAL",$J$20="MENSUAL"),$N$17/12+G41,IF(AND(N20="SEMESTRAL",J20="MENSUAL"),N17/6+G41,IF(AND(N20="TRIMESTRAL",J20="MENSUAL"),N17/3+G41,IF(AND(N20="MENSUAL",J20="MENSUAL"),N17,""))))</f>
        <v/>
      </c>
      <c r="I41" s="37" t="str">
        <f>IF(AND($N$20="ANUAL",$J$20="MENSUAL"),$N$17/12+H41,IF(AND(N20="SEMESTRAL",J20="MENSUAL"),N17/6+H41,IF(AND(N20="TRIMESTRAL",J20="MENSUAL"),N17/3+H41,IF(AND(N20="MENSUAL",J20="MENSUAL"),N17,""))))</f>
        <v/>
      </c>
      <c r="J41" s="37" t="str">
        <f>IF(AND($N$20="ANUAL",$J$20="MENSUAL"),$N$17/12+I41,IF(AND(N20="SEMESTRAL",J20="MENSUAL"),N17/6,IF(AND(N20="TRIMESTRAL",J20="MENSUAL"),N17/3,IF(AND(N20="MENSUAL",J20="MENSUAL"),N17,""))))</f>
        <v/>
      </c>
      <c r="K41" s="37" t="str">
        <f>IF(AND($N$20="ANUAL",$J$20="MENSUAL"),$N$17/12+J41,IF(AND(N20="SEMESTRAL",J20="MENSUAL"),N17/6+J41,IF(AND(N20="TRIMESTRAL",J20="MENSUAL"),N17/3+J41,IF(AND(N20="MENSUAL",J20="MENSUAL"),N17,""))))</f>
        <v/>
      </c>
      <c r="L41" s="37" t="str">
        <f>IF(AND($N$20="ANUAL",$J$20="MENSUAL"),$N$17/12+K41,IF(AND(N20="SEMESTRAL",J20="MENSUAL"),N17/6+K41,IF(AND(N20="TRIMESTRAL",J20="MENSUAL"),N17/3+K41,IF(AND(N20="MENSUAL",J20="MENSUAL"),N17,""))))</f>
        <v/>
      </c>
      <c r="M41" s="37" t="str">
        <f>IF(AND($N$20="ANUAL",$J$20="MENSUAL"),$N$17/12+L41,IF(AND(N20="SEMESTRAL",J20="MENSUAL"),N17/6+L41,IF(AND(N20="TRIMESTRAL",J20="MENSUAL"),N17/3,IF(AND(N20="MENSUAL",J20="MENSUAL"),N17,""))))</f>
        <v/>
      </c>
      <c r="N41" s="37" t="str">
        <f>IF(AND($N$20="ANUAL",$J$20="MENSUAL"),$N$17/12+M41,IF(AND(N20="SEMESTRAL",J20="MENSUAL"),N17/6+M41,IF(AND(N20="TRIMESTRAL",J20="MENSUAL"),N17/3+M41,IF(AND(N20="MENSUAL",J20="MENSUAL"),N17,""))))</f>
        <v/>
      </c>
      <c r="O41" s="37" t="str">
        <f>IF(AND($N$20="ANUAL",$J$20="MENSUAL"),$N$17/12+N41,IF(AND(N20="SEMESTRAL",J20="MENSUAL"),N17/6+N41,IF(AND(N20="TRIMESTRAL",J20="MENSUAL"),N17/3+N41,IF(AND(N20="MENSUAL",J20="MENSUAL"),N17,""))))</f>
        <v/>
      </c>
      <c r="P41" s="32"/>
    </row>
    <row r="42" spans="2:16" s="33" customFormat="1" x14ac:dyDescent="0.25">
      <c r="B42" s="32"/>
      <c r="C42" s="3"/>
      <c r="D42" s="3"/>
      <c r="E42" s="3"/>
      <c r="F42" s="3"/>
      <c r="G42" s="3"/>
      <c r="H42" s="3"/>
      <c r="I42" s="3"/>
      <c r="J42" s="3"/>
      <c r="K42" s="3"/>
      <c r="L42" s="3"/>
      <c r="M42" s="3"/>
      <c r="N42" s="3"/>
      <c r="O42" s="3"/>
      <c r="P42" s="32"/>
    </row>
    <row r="44" spans="2:16" x14ac:dyDescent="0.2">
      <c r="D44" s="40"/>
    </row>
  </sheetData>
  <sheetProtection algorithmName="SHA-512" hashValue="c9atTGERND/M7iz3IS6/fqteC3nwB8ed2EN1ZQ37dpmAzla7iE+kdy7qvvVlMGsu+0aRszg748/jtbQTzMXdBw==" saltValue="DbyWBKazf9BPMLsqcOFd6g==" spinCount="100000" sheet="1" objects="1" scenarios="1"/>
  <customSheetViews>
    <customSheetView guid="{E72066E1-2E2A-4698-9EFF-16A0125F33B6}" scale="80" fitToPage="1" topLeftCell="A13">
      <selection activeCell="G18" sqref="G18:O18"/>
      <pageMargins left="0" right="0" top="0" bottom="0" header="0" footer="0"/>
      <pageSetup paperSize="5" scale="74" fitToHeight="0" orientation="landscape" r:id="rId1"/>
    </customSheetView>
    <customSheetView guid="{34CE63CC-8C1B-460F-A260-1A12A31AF742}" scale="80" fitToPage="1" topLeftCell="A13">
      <selection activeCell="G18" sqref="G18:O18"/>
      <pageMargins left="0" right="0" top="0" bottom="0" header="0" footer="0"/>
      <pageSetup paperSize="5" scale="74" fitToHeight="0" orientation="landscape" r:id="rId2"/>
    </customSheetView>
  </customSheetViews>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H17:I17"/>
    <mergeCell ref="J17:K17"/>
    <mergeCell ref="E17:G17"/>
    <mergeCell ref="N20:O21"/>
    <mergeCell ref="C17:D17"/>
    <mergeCell ref="L17:M17"/>
    <mergeCell ref="N17:O17"/>
    <mergeCell ref="C20:D21"/>
    <mergeCell ref="E20:F21"/>
    <mergeCell ref="G20:I21"/>
    <mergeCell ref="J20:K21"/>
    <mergeCell ref="L20:M21"/>
    <mergeCell ref="C36:O36"/>
    <mergeCell ref="C23:O23"/>
    <mergeCell ref="C24:I34"/>
    <mergeCell ref="J24:O24"/>
    <mergeCell ref="P24:P25"/>
    <mergeCell ref="J25:O28"/>
    <mergeCell ref="J29:O29"/>
    <mergeCell ref="J30:O32"/>
    <mergeCell ref="J33:O33"/>
    <mergeCell ref="J34:O34"/>
  </mergeCells>
  <hyperlinks>
    <hyperlink ref="B2:C4" location="'MATRIZ DE INDICADORES'!A1" display="    REGRESAR"/>
  </hyperlinks>
  <pageMargins left="0.7" right="0.7" top="0.75" bottom="0.75" header="0.3" footer="0.3"/>
  <pageSetup paperSize="5" scale="74" fitToHeight="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9">
    <tabColor rgb="FFEDE394"/>
    <pageSetUpPr fitToPage="1"/>
  </sheetPr>
  <dimension ref="B1:P46"/>
  <sheetViews>
    <sheetView zoomScale="80" zoomScaleNormal="80"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7.28515625" style="4" customWidth="1"/>
    <col min="5" max="5" width="16.85546875" style="4" customWidth="1"/>
    <col min="6" max="6" width="15.140625" style="4" customWidth="1"/>
    <col min="7" max="7" width="14" style="4" customWidth="1"/>
    <col min="8" max="8" width="20" style="4" bestFit="1" customWidth="1"/>
    <col min="9" max="9" width="17.71093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544</v>
      </c>
      <c r="F12" s="296"/>
      <c r="G12" s="296"/>
      <c r="H12" s="296"/>
      <c r="I12" s="295" t="s">
        <v>350</v>
      </c>
      <c r="J12" s="295"/>
      <c r="K12" s="297" t="s">
        <v>251</v>
      </c>
      <c r="L12" s="297"/>
      <c r="M12" s="297"/>
      <c r="N12" s="297"/>
      <c r="O12" s="297"/>
      <c r="P12" s="27"/>
    </row>
    <row r="13" spans="2:16" s="26" customFormat="1" x14ac:dyDescent="0.25">
      <c r="B13" s="27"/>
      <c r="C13" s="234" t="s">
        <v>15</v>
      </c>
      <c r="D13" s="234"/>
      <c r="E13" s="248" t="s">
        <v>245</v>
      </c>
      <c r="F13" s="249"/>
      <c r="G13" s="249"/>
      <c r="H13" s="249"/>
      <c r="I13" s="249"/>
      <c r="J13" s="249"/>
      <c r="K13" s="249"/>
      <c r="L13" s="249"/>
      <c r="M13" s="249"/>
      <c r="N13" s="249"/>
      <c r="O13" s="249"/>
      <c r="P13" s="27"/>
    </row>
    <row r="14" spans="2:16" s="26" customFormat="1" x14ac:dyDescent="0.25">
      <c r="B14" s="27"/>
      <c r="C14" s="234" t="s">
        <v>352</v>
      </c>
      <c r="D14" s="234"/>
      <c r="E14" s="248" t="s">
        <v>603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68">
        <v>0.9</v>
      </c>
      <c r="O17" s="268"/>
      <c r="P17" s="221"/>
    </row>
    <row r="18" spans="2:16" s="26" customFormat="1" ht="15.75" customHeight="1" x14ac:dyDescent="0.25">
      <c r="B18" s="27"/>
      <c r="C18" s="234" t="s">
        <v>358</v>
      </c>
      <c r="D18" s="234"/>
      <c r="E18" s="234" t="s">
        <v>359</v>
      </c>
      <c r="F18" s="234"/>
      <c r="G18" s="242" t="s">
        <v>607</v>
      </c>
      <c r="H18" s="233"/>
      <c r="I18" s="233"/>
      <c r="J18" s="233"/>
      <c r="K18" s="233"/>
      <c r="L18" s="233"/>
      <c r="M18" s="233"/>
      <c r="N18" s="233"/>
      <c r="O18" s="233"/>
      <c r="P18" s="221"/>
    </row>
    <row r="19" spans="2:16" s="26" customFormat="1" ht="15.75" customHeight="1" x14ac:dyDescent="0.25">
      <c r="B19" s="27"/>
      <c r="C19" s="234"/>
      <c r="D19" s="234"/>
      <c r="E19" s="234" t="s">
        <v>361</v>
      </c>
      <c r="F19" s="234"/>
      <c r="G19" s="242" t="s">
        <v>608</v>
      </c>
      <c r="H19" s="233"/>
      <c r="I19" s="233"/>
      <c r="J19" s="233"/>
      <c r="K19" s="233"/>
      <c r="L19" s="233"/>
      <c r="M19" s="233"/>
      <c r="N19" s="233"/>
      <c r="O19" s="233"/>
      <c r="P19" s="28"/>
    </row>
    <row r="20" spans="2:16" s="26" customFormat="1" ht="24.75" customHeight="1" x14ac:dyDescent="0.25">
      <c r="B20" s="27"/>
      <c r="C20" s="234" t="s">
        <v>363</v>
      </c>
      <c r="D20" s="234"/>
      <c r="E20" s="269" t="s">
        <v>609</v>
      </c>
      <c r="F20" s="269"/>
      <c r="G20" s="234" t="s">
        <v>365</v>
      </c>
      <c r="H20" s="234"/>
      <c r="I20" s="234"/>
      <c r="J20" s="233" t="s">
        <v>366</v>
      </c>
      <c r="K20" s="233"/>
      <c r="L20" s="234" t="s">
        <v>367</v>
      </c>
      <c r="M20" s="234"/>
      <c r="N20" s="233" t="s">
        <v>366</v>
      </c>
      <c r="O20" s="233"/>
      <c r="P20" s="28"/>
    </row>
    <row r="21" spans="2:16" s="26" customFormat="1" ht="24.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732</v>
      </c>
      <c r="K25" s="223"/>
      <c r="L25" s="223"/>
      <c r="M25" s="223"/>
      <c r="N25" s="223"/>
      <c r="O25" s="223"/>
      <c r="P25" s="221"/>
    </row>
    <row r="26" spans="2:16" s="26" customFormat="1" x14ac:dyDescent="0.25">
      <c r="B26" s="27"/>
      <c r="C26" s="217"/>
      <c r="D26" s="217"/>
      <c r="E26" s="217"/>
      <c r="F26" s="217"/>
      <c r="G26" s="217"/>
      <c r="H26" s="217"/>
      <c r="I26" s="218"/>
      <c r="J26" s="224"/>
      <c r="K26" s="225"/>
      <c r="L26" s="225"/>
      <c r="M26" s="225"/>
      <c r="N26" s="225"/>
      <c r="O26" s="225"/>
      <c r="P26" s="27"/>
    </row>
    <row r="27" spans="2:16" s="26" customFormat="1" x14ac:dyDescent="0.25">
      <c r="B27" s="27"/>
      <c r="C27" s="217"/>
      <c r="D27" s="217"/>
      <c r="E27" s="217"/>
      <c r="F27" s="217"/>
      <c r="G27" s="217"/>
      <c r="H27" s="217"/>
      <c r="I27" s="218"/>
      <c r="J27" s="224"/>
      <c r="K27" s="225"/>
      <c r="L27" s="225"/>
      <c r="M27" s="225"/>
      <c r="N27" s="225"/>
      <c r="O27" s="225"/>
      <c r="P27" s="27"/>
    </row>
    <row r="28" spans="2:16" s="26" customFormat="1" x14ac:dyDescent="0.25">
      <c r="B28" s="27"/>
      <c r="C28" s="217"/>
      <c r="D28" s="217"/>
      <c r="E28" s="217"/>
      <c r="F28" s="217"/>
      <c r="G28" s="217"/>
      <c r="H28" s="217"/>
      <c r="I28" s="218"/>
      <c r="J28" s="224"/>
      <c r="K28" s="225"/>
      <c r="L28" s="225"/>
      <c r="M28" s="225"/>
      <c r="N28" s="225"/>
      <c r="O28" s="225"/>
      <c r="P28" s="27"/>
    </row>
    <row r="29" spans="2:16" s="26" customFormat="1" x14ac:dyDescent="0.25">
      <c r="B29" s="27"/>
      <c r="C29" s="217"/>
      <c r="D29" s="217"/>
      <c r="E29" s="217"/>
      <c r="F29" s="217"/>
      <c r="G29" s="217"/>
      <c r="H29" s="217"/>
      <c r="I29" s="218"/>
      <c r="J29" s="224"/>
      <c r="K29" s="225"/>
      <c r="L29" s="225"/>
      <c r="M29" s="225"/>
      <c r="N29" s="225"/>
      <c r="O29" s="225"/>
      <c r="P29" s="27"/>
    </row>
    <row r="30" spans="2:16" s="26" customFormat="1" x14ac:dyDescent="0.25">
      <c r="B30" s="27"/>
      <c r="C30" s="217"/>
      <c r="D30" s="217"/>
      <c r="E30" s="217"/>
      <c r="F30" s="217"/>
      <c r="G30" s="217"/>
      <c r="H30" s="217"/>
      <c r="I30" s="218"/>
      <c r="J30" s="224"/>
      <c r="K30" s="225"/>
      <c r="L30" s="225"/>
      <c r="M30" s="225"/>
      <c r="N30" s="225"/>
      <c r="O30" s="225"/>
      <c r="P30" s="27"/>
    </row>
    <row r="31" spans="2:16" s="26" customFormat="1" x14ac:dyDescent="0.25">
      <c r="B31" s="27"/>
      <c r="C31" s="217"/>
      <c r="D31" s="217"/>
      <c r="E31" s="217"/>
      <c r="F31" s="217"/>
      <c r="G31" s="217"/>
      <c r="H31" s="217"/>
      <c r="I31" s="218"/>
      <c r="J31" s="224"/>
      <c r="K31" s="225"/>
      <c r="L31" s="225"/>
      <c r="M31" s="225"/>
      <c r="N31" s="225"/>
      <c r="O31" s="225"/>
      <c r="P31" s="27"/>
    </row>
    <row r="32" spans="2:16" s="26" customFormat="1" ht="15.75" customHeight="1" x14ac:dyDescent="0.25">
      <c r="B32" s="27"/>
      <c r="C32" s="217"/>
      <c r="D32" s="217"/>
      <c r="E32" s="217"/>
      <c r="F32" s="217"/>
      <c r="G32" s="217"/>
      <c r="H32" s="217"/>
      <c r="I32" s="218"/>
      <c r="J32" s="228" t="s">
        <v>372</v>
      </c>
      <c r="K32" s="229"/>
      <c r="L32" s="229"/>
      <c r="M32" s="229"/>
      <c r="N32" s="229"/>
      <c r="O32" s="229"/>
      <c r="P32" s="27"/>
    </row>
    <row r="33" spans="2:16" s="26" customFormat="1" ht="15.75" customHeight="1" x14ac:dyDescent="0.25">
      <c r="B33" s="27"/>
      <c r="C33" s="217"/>
      <c r="D33" s="217"/>
      <c r="E33" s="217"/>
      <c r="F33" s="217"/>
      <c r="G33" s="217"/>
      <c r="H33" s="217"/>
      <c r="I33" s="218"/>
      <c r="J33" s="348" t="s">
        <v>519</v>
      </c>
      <c r="K33" s="348"/>
      <c r="L33" s="348"/>
      <c r="M33" s="348"/>
      <c r="N33" s="348"/>
      <c r="O33" s="349"/>
      <c r="P33" s="27"/>
    </row>
    <row r="34" spans="2:16" s="26" customFormat="1" ht="15.75" customHeight="1" x14ac:dyDescent="0.25">
      <c r="B34" s="27"/>
      <c r="C34" s="217"/>
      <c r="D34" s="217"/>
      <c r="E34" s="217"/>
      <c r="F34" s="217"/>
      <c r="G34" s="217"/>
      <c r="H34" s="217"/>
      <c r="I34" s="218"/>
      <c r="J34" s="348"/>
      <c r="K34" s="348"/>
      <c r="L34" s="348"/>
      <c r="M34" s="348"/>
      <c r="N34" s="348"/>
      <c r="O34" s="349"/>
      <c r="P34" s="27"/>
    </row>
    <row r="35" spans="2:16" s="26" customFormat="1" ht="15.75" customHeight="1" x14ac:dyDescent="0.25">
      <c r="B35" s="27"/>
      <c r="C35" s="217"/>
      <c r="D35" s="217"/>
      <c r="E35" s="217"/>
      <c r="F35" s="217"/>
      <c r="G35" s="217"/>
      <c r="H35" s="217"/>
      <c r="I35" s="218"/>
      <c r="J35" s="228" t="s">
        <v>374</v>
      </c>
      <c r="K35" s="229"/>
      <c r="L35" s="229"/>
      <c r="M35" s="229"/>
      <c r="N35" s="229"/>
      <c r="O35" s="229"/>
      <c r="P35" s="27"/>
    </row>
    <row r="36" spans="2:16" s="26" customFormat="1" ht="16.5" customHeight="1" x14ac:dyDescent="0.25">
      <c r="B36" s="27"/>
      <c r="C36" s="217"/>
      <c r="D36" s="217"/>
      <c r="E36" s="217"/>
      <c r="F36" s="217"/>
      <c r="G36" s="217"/>
      <c r="H36" s="217"/>
      <c r="I36" s="218"/>
      <c r="J36" s="232" t="s">
        <v>610</v>
      </c>
      <c r="K36" s="223"/>
      <c r="L36" s="223"/>
      <c r="M36" s="223"/>
      <c r="N36" s="223"/>
      <c r="O36" s="223"/>
      <c r="P36" s="27"/>
    </row>
    <row r="37" spans="2:16" s="26" customFormat="1" ht="16.5" customHeight="1" x14ac:dyDescent="0.25">
      <c r="B37" s="28"/>
      <c r="C37" s="31"/>
      <c r="D37" s="31"/>
      <c r="E37" s="31"/>
      <c r="F37" s="31"/>
      <c r="G37" s="31"/>
      <c r="H37" s="31"/>
      <c r="I37" s="31"/>
      <c r="J37" s="31"/>
      <c r="K37" s="31"/>
      <c r="L37" s="31"/>
      <c r="M37" s="31"/>
      <c r="N37" s="31"/>
      <c r="O37" s="31"/>
      <c r="P37" s="28"/>
    </row>
    <row r="38" spans="2:16" s="33" customFormat="1" ht="15" customHeight="1" x14ac:dyDescent="0.25">
      <c r="B38" s="32"/>
      <c r="C38" s="212" t="s">
        <v>375</v>
      </c>
      <c r="D38" s="213"/>
      <c r="E38" s="213"/>
      <c r="F38" s="213"/>
      <c r="G38" s="213"/>
      <c r="H38" s="213"/>
      <c r="I38" s="213"/>
      <c r="J38" s="213"/>
      <c r="K38" s="213"/>
      <c r="L38" s="213"/>
      <c r="M38" s="213"/>
      <c r="N38" s="213"/>
      <c r="O38" s="214"/>
      <c r="P38" s="32"/>
    </row>
    <row r="39" spans="2:16" s="33" customFormat="1" x14ac:dyDescent="0.25">
      <c r="B39" s="32"/>
      <c r="C39" s="158" t="s">
        <v>9</v>
      </c>
      <c r="D39" s="160" t="str">
        <f>IF(J20="MENSUAL","ENERO",IF(J20="TRIMESTRAL","MARZO",IF(J20="SEMESTRAL","JUNIO",IF(J20="ANUAL",2017,""))))</f>
        <v>JUNIO</v>
      </c>
      <c r="E39" s="160" t="str">
        <f>IF(J20="MENSUAL","FEBRERO",IF(J20="TRIMESTRAL","JUNIO",IF(J20="SEMESTRAL","DICIEMBRE","")))</f>
        <v>DICIEMBRE</v>
      </c>
      <c r="F39" s="160" t="str">
        <f>IF(J20="MENSUAL","MARZO",IF(J20="TRIMESTRAL","SEPTIEMBRE",""))</f>
        <v/>
      </c>
      <c r="G39" s="160" t="str">
        <f>IF(J20="MENSUAL","ABRIL",IF(J20="TRIMESTRAL","DICIEMBRE",""))</f>
        <v/>
      </c>
      <c r="H39" s="160" t="str">
        <f>IF(J20="MENSUAL","MAYO","")</f>
        <v/>
      </c>
      <c r="I39" s="160" t="str">
        <f>IF(J20="MENSUAL","JUNIO","")</f>
        <v/>
      </c>
      <c r="J39" s="160" t="str">
        <f>IF(J20="MENSUAL","JULIO","")</f>
        <v/>
      </c>
      <c r="K39" s="160" t="str">
        <f>IF(J20="MENSUAL","AGOSTO","")</f>
        <v/>
      </c>
      <c r="L39" s="160" t="str">
        <f>IF(J20="MENSUAL","SEPTIEMBRE","")</f>
        <v/>
      </c>
      <c r="M39" s="160" t="str">
        <f>IF(J20="MENSUAL","OCTUBRE","")</f>
        <v/>
      </c>
      <c r="N39" s="160" t="str">
        <f>IF(J20="MENSUAL","NOVIEMBRE","")</f>
        <v/>
      </c>
      <c r="O39" s="160" t="str">
        <f>IF(J20="MENSUAL","DICIEMBRE","")</f>
        <v/>
      </c>
      <c r="P39" s="32"/>
    </row>
    <row r="40" spans="2:16" s="33" customFormat="1" ht="37.5" customHeight="1" x14ac:dyDescent="0.25">
      <c r="B40" s="32"/>
      <c r="C40" s="157" t="str">
        <f>G18</f>
        <v>Total cartera recuperada</v>
      </c>
      <c r="D40" s="73">
        <f>16866972+166679750</f>
        <v>183546722</v>
      </c>
      <c r="E40" s="74"/>
      <c r="F40" s="34"/>
      <c r="G40" s="75"/>
      <c r="H40" s="76"/>
      <c r="I40" s="77"/>
      <c r="J40" s="34"/>
      <c r="K40" s="34"/>
      <c r="L40" s="34"/>
      <c r="M40" s="34"/>
      <c r="N40" s="34"/>
      <c r="O40" s="34"/>
      <c r="P40" s="32"/>
    </row>
    <row r="41" spans="2:16" s="33" customFormat="1" ht="30" x14ac:dyDescent="0.25">
      <c r="B41" s="32"/>
      <c r="C41" s="157" t="str">
        <f>G19</f>
        <v>Total cartera por matriculas*100</v>
      </c>
      <c r="D41" s="73">
        <f>50848627+197656350</f>
        <v>248504977</v>
      </c>
      <c r="E41" s="74"/>
      <c r="F41" s="34"/>
      <c r="G41" s="78"/>
      <c r="H41" s="76"/>
      <c r="I41" s="76"/>
      <c r="J41" s="34"/>
      <c r="K41" s="34"/>
      <c r="L41" s="34"/>
      <c r="M41" s="34"/>
      <c r="N41" s="34"/>
      <c r="O41" s="34"/>
      <c r="P41" s="35"/>
    </row>
    <row r="42" spans="2:16" s="33" customFormat="1" x14ac:dyDescent="0.25">
      <c r="B42" s="32"/>
      <c r="C42" s="36" t="s">
        <v>376</v>
      </c>
      <c r="D42" s="70">
        <f>IFERROR(IF($E$17=1,D40/D41,IF($E$17=2,D40,"")),"")</f>
        <v>0.73860380671571013</v>
      </c>
      <c r="E42" s="70" t="str">
        <f t="shared" ref="E42:O42" si="0">IFERROR(IF($E$17=1,E40/E41,IF($E$17=2,E40,"")),"")</f>
        <v/>
      </c>
      <c r="F42" s="37" t="str">
        <f t="shared" si="0"/>
        <v/>
      </c>
      <c r="G42" s="79" t="str">
        <f t="shared" si="0"/>
        <v/>
      </c>
      <c r="H42" s="79" t="str">
        <f t="shared" si="0"/>
        <v/>
      </c>
      <c r="I42" s="79" t="str">
        <f t="shared" si="0"/>
        <v/>
      </c>
      <c r="J42" s="37" t="str">
        <f t="shared" si="0"/>
        <v/>
      </c>
      <c r="K42" s="37" t="str">
        <f t="shared" si="0"/>
        <v/>
      </c>
      <c r="L42" s="37" t="str">
        <f t="shared" si="0"/>
        <v/>
      </c>
      <c r="M42" s="37" t="str">
        <f t="shared" si="0"/>
        <v/>
      </c>
      <c r="N42" s="37" t="str">
        <f t="shared" si="0"/>
        <v/>
      </c>
      <c r="O42" s="37" t="str">
        <f t="shared" si="0"/>
        <v/>
      </c>
      <c r="P42" s="32"/>
    </row>
    <row r="43" spans="2:16" s="33" customFormat="1" x14ac:dyDescent="0.25">
      <c r="B43" s="32"/>
      <c r="C43" s="38" t="s">
        <v>377</v>
      </c>
      <c r="D43" s="70">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0.9</v>
      </c>
      <c r="E43" s="70">
        <f>IF(AND(N20="ANUAL",J20="MENSUAL"),N17/12+D43,IF(AND(N20="ANUAL",J20="TRIMESTRAL"),N17/4+D43,IF(AND(N20="ANUAL",J20="SEMESTRAL"),N17/2+D43,IF(AND(N20="SEMESTRAL",J20="MENSUAL"),N17/6+D43,IF(AND(N20="SEMESTRAL",J20="TRIMESTRAL"),N17/2+D43,IF(AND(N20="SEMESTRAL",J20="SEMESTRAL"),N17,IF(AND(N20="TRIMESTRAL",J20="MENSUAL"),N17/3+D43,IF(AND(N20="TRIMESTRAL",J20="TRIMESTRAL"),N17,IF(AND(N20="MENSUAL",J20="MENSUAL"),N17,"")))))))))</f>
        <v>0.9</v>
      </c>
      <c r="F43" s="37" t="str">
        <f>IF(AND(N20="ANUAL",J20="MENSUAL"),N17/12+E43,IF(AND(N20="ANUAL",J20="TRIMESTRAL"),N17/4+E43,IF(AND(N20="SEMESTRAL",J20="MENSUAL"),N17/6+E43,IF(AND(N20="SEMESTRAL",J20="TRIMESTRAL"),N17/2,IF(AND(N20="TRIMESTRAL",J20="MENSUAL"),N17/3+E43,IF(AND(N20="TRIMESTRAL",J20="TRIMESTRAL"),N17,IF(AND(N20="MENSUAL",J20="MENSUAL"),N17,"")))))))</f>
        <v/>
      </c>
      <c r="G43" s="37" t="str">
        <f>IF(AND(N20="ANUAL",J20="MENSUAL"),N17/12+F43,IF(AND(N20="ANUAL",J20="TRIMESTRAL"),N17/4+F43,IF(AND(N20="SEMESTRAL",J20="MENSUAL"),N17/6+F43,IF(AND(N20="SEMESTRAL",J20="TRIMESTRAL"),N17/2+F43,IF(AND(N20="TRIMESTRAL",J20="MENSUAL"),N17/3,IF(AND(N20="TRIMESTRAL",J20="TRIMESTRAL"),N17,IF(AND(N20="MENSUAL",J20="MENSUAL"),N17,"")))))))</f>
        <v/>
      </c>
      <c r="H43" s="37" t="str">
        <f>IF(AND($N$20="ANUAL",$J$20="MENSUAL"),$N$17/12+G43,IF(AND(N20="SEMESTRAL",J20="MENSUAL"),N17/6+G43,IF(AND(N20="TRIMESTRAL",J20="MENSUAL"),N17/3+G43,IF(AND(N20="MENSUAL",J20="MENSUAL"),N17,""))))</f>
        <v/>
      </c>
      <c r="I43" s="37" t="str">
        <f>IF(AND($N$20="ANUAL",$J$20="MENSUAL"),$N$17/12+H43,IF(AND(N20="SEMESTRAL",J20="MENSUAL"),N17/6+H43,IF(AND(N20="TRIMESTRAL",J20="MENSUAL"),N17/3+H43,IF(AND(N20="MENSUAL",J20="MENSUAL"),N17,""))))</f>
        <v/>
      </c>
      <c r="J43" s="37" t="str">
        <f>IF(AND($N$20="ANUAL",$J$20="MENSUAL"),$N$17/12+I43,IF(AND(N20="SEMESTRAL",J20="MENSUAL"),N17/6,IF(AND(N20="TRIMESTRAL",J20="MENSUAL"),N17/3,IF(AND(N20="MENSUAL",J20="MENSUAL"),N17,""))))</f>
        <v/>
      </c>
      <c r="K43" s="37" t="str">
        <f>IF(AND($N$20="ANUAL",$J$20="MENSUAL"),$N$17/12+J43,IF(AND(N20="SEMESTRAL",J20="MENSUAL"),N17/6+J43,IF(AND(N20="TRIMESTRAL",J20="MENSUAL"),N17/3+J43,IF(AND(N20="MENSUAL",J20="MENSUAL"),N17,""))))</f>
        <v/>
      </c>
      <c r="L43" s="37" t="str">
        <f>IF(AND($N$20="ANUAL",$J$20="MENSUAL"),$N$17/12+K43,IF(AND(N20="SEMESTRAL",J20="MENSUAL"),N17/6+K43,IF(AND(N20="TRIMESTRAL",J20="MENSUAL"),N17/3+K43,IF(AND(N20="MENSUAL",J20="MENSUAL"),N17,""))))</f>
        <v/>
      </c>
      <c r="M43" s="37" t="str">
        <f>IF(AND($N$20="ANUAL",$J$20="MENSUAL"),$N$17/12+L43,IF(AND(N20="SEMESTRAL",J20="MENSUAL"),N17/6+L43,IF(AND(N20="TRIMESTRAL",J20="MENSUAL"),N17/3,IF(AND(N20="MENSUAL",J20="MENSUAL"),N17,""))))</f>
        <v/>
      </c>
      <c r="N43" s="37" t="str">
        <f>IF(AND($N$20="ANUAL",$J$20="MENSUAL"),$N$17/12+M43,IF(AND(N20="SEMESTRAL",J20="MENSUAL"),N17/6+M43,IF(AND(N20="TRIMESTRAL",J20="MENSUAL"),N17/3+M43,IF(AND(N20="MENSUAL",J20="MENSUAL"),N17,""))))</f>
        <v/>
      </c>
      <c r="O43" s="37" t="str">
        <f>IF(AND($N$20="ANUAL",$J$20="MENSUAL"),$N$17/12+N43,IF(AND(N20="SEMESTRAL",J20="MENSUAL"),N17/6+N43,IF(AND(N20="TRIMESTRAL",J20="MENSUAL"),N17/3+N43,IF(AND(N20="MENSUAL",J20="MENSUAL"),N17,""))))</f>
        <v/>
      </c>
      <c r="P43" s="32"/>
    </row>
    <row r="44" spans="2:16" s="33" customFormat="1" x14ac:dyDescent="0.25">
      <c r="B44" s="32"/>
      <c r="C44" s="3"/>
      <c r="D44" s="3"/>
      <c r="E44" s="3"/>
      <c r="F44" s="3"/>
      <c r="G44" s="3"/>
      <c r="H44" s="3"/>
      <c r="I44" s="3"/>
      <c r="J44" s="3"/>
      <c r="K44" s="3"/>
      <c r="L44" s="3"/>
      <c r="M44" s="3"/>
      <c r="N44" s="3"/>
      <c r="O44" s="3"/>
      <c r="P44" s="32"/>
    </row>
    <row r="46" spans="2:16" x14ac:dyDescent="0.2">
      <c r="D46" s="40"/>
    </row>
  </sheetData>
  <sheetProtection algorithmName="SHA-512" hashValue="oT7fuV3Bkq7WSZNE7ihuHLtENtEBAAfUzmYdjyV7k+wB1D8MvirNUbK9MROrCWKNOQN534p7h1MgY7AEc29AXA==" saltValue="9zxnlHkB3dReK5dRNbsLgw==" spinCount="100000" sheet="1" objects="1" scenarios="1"/>
  <customSheetViews>
    <customSheetView guid="{E72066E1-2E2A-4698-9EFF-16A0125F33B6}" scale="80" fitToPage="1">
      <selection activeCell="B2" sqref="B2:C4"/>
      <pageMargins left="0" right="0" top="0" bottom="0" header="0" footer="0"/>
      <pageSetup paperSize="5" scale="74" fitToHeight="0" orientation="landscape" r:id="rId1"/>
    </customSheetView>
    <customSheetView guid="{34CE63CC-8C1B-460F-A260-1A12A31AF742}" scale="80" fitToPage="1">
      <selection activeCell="B2" sqref="B2:C4"/>
      <pageMargins left="0" right="0" top="0" bottom="0" header="0" footer="0"/>
      <pageSetup paperSize="5" scale="74" fitToHeight="0" orientation="landscape" r:id="rId2"/>
    </customSheetView>
  </customSheetViews>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H17:I17"/>
    <mergeCell ref="E17:G17"/>
    <mergeCell ref="J17:K17"/>
    <mergeCell ref="N20:O21"/>
    <mergeCell ref="C17:D17"/>
    <mergeCell ref="L17:M17"/>
    <mergeCell ref="N17:O17"/>
    <mergeCell ref="C20:D21"/>
    <mergeCell ref="E20:F21"/>
    <mergeCell ref="G20:I21"/>
    <mergeCell ref="J20:K21"/>
    <mergeCell ref="L20:M21"/>
    <mergeCell ref="C38:O38"/>
    <mergeCell ref="C23:O23"/>
    <mergeCell ref="C24:I36"/>
    <mergeCell ref="J24:O24"/>
    <mergeCell ref="P24:P25"/>
    <mergeCell ref="J25:O31"/>
    <mergeCell ref="J32:O32"/>
    <mergeCell ref="J33:O34"/>
    <mergeCell ref="J35:O35"/>
    <mergeCell ref="J36:O36"/>
  </mergeCells>
  <hyperlinks>
    <hyperlink ref="B2:C4" location="'MATRIZ DE INDICADORES'!A1" display="    REGRESAR"/>
  </hyperlinks>
  <pageMargins left="0.7" right="0.7" top="0.75" bottom="0.75" header="0.3" footer="0.3"/>
  <pageSetup paperSize="5" scale="74" fitToHeight="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72"/>
  <sheetViews>
    <sheetView topLeftCell="A7" zoomScale="80" zoomScaleNormal="80"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349</v>
      </c>
      <c r="F12" s="246"/>
      <c r="G12" s="246"/>
      <c r="H12" s="246"/>
      <c r="I12" s="245" t="s">
        <v>350</v>
      </c>
      <c r="J12" s="245"/>
      <c r="K12" s="247" t="s">
        <v>336</v>
      </c>
      <c r="L12" s="247"/>
      <c r="M12" s="247"/>
      <c r="N12" s="247"/>
      <c r="O12" s="247"/>
      <c r="P12" s="27"/>
    </row>
    <row r="13" spans="2:16" s="26" customFormat="1" x14ac:dyDescent="0.25">
      <c r="B13" s="27"/>
      <c r="C13" s="234" t="s">
        <v>15</v>
      </c>
      <c r="D13" s="234"/>
      <c r="E13" s="248" t="s">
        <v>351</v>
      </c>
      <c r="F13" s="249"/>
      <c r="G13" s="249"/>
      <c r="H13" s="249"/>
      <c r="I13" s="249"/>
      <c r="J13" s="249"/>
      <c r="K13" s="249"/>
      <c r="L13" s="249"/>
      <c r="M13" s="249"/>
      <c r="N13" s="249"/>
      <c r="O13" s="249"/>
      <c r="P13" s="27"/>
    </row>
    <row r="14" spans="2:16" s="26" customFormat="1" x14ac:dyDescent="0.25">
      <c r="B14" s="27"/>
      <c r="C14" s="234" t="s">
        <v>352</v>
      </c>
      <c r="D14" s="234"/>
      <c r="E14" s="248" t="s">
        <v>392</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90">
        <v>1</v>
      </c>
      <c r="F17" s="91"/>
      <c r="G17" s="91"/>
      <c r="H17" s="234" t="s">
        <v>380</v>
      </c>
      <c r="I17" s="234"/>
      <c r="J17" s="237" t="s">
        <v>36</v>
      </c>
      <c r="K17" s="238"/>
      <c r="L17" s="234" t="s">
        <v>357</v>
      </c>
      <c r="M17" s="234"/>
      <c r="N17" s="235">
        <v>0.4</v>
      </c>
      <c r="O17" s="235"/>
      <c r="P17" s="221"/>
    </row>
    <row r="18" spans="2:16" s="26" customFormat="1" ht="15.75" customHeight="1" x14ac:dyDescent="0.25">
      <c r="B18" s="27"/>
      <c r="C18" s="234" t="s">
        <v>358</v>
      </c>
      <c r="D18" s="234"/>
      <c r="E18" s="234" t="s">
        <v>359</v>
      </c>
      <c r="F18" s="234"/>
      <c r="G18" s="242" t="s">
        <v>393</v>
      </c>
      <c r="H18" s="233"/>
      <c r="I18" s="233"/>
      <c r="J18" s="233"/>
      <c r="K18" s="233"/>
      <c r="L18" s="233"/>
      <c r="M18" s="233"/>
      <c r="N18" s="233"/>
      <c r="O18" s="233"/>
      <c r="P18" s="221"/>
    </row>
    <row r="19" spans="2:16" s="26" customFormat="1" ht="15.75" customHeight="1" x14ac:dyDescent="0.25">
      <c r="B19" s="27"/>
      <c r="C19" s="234"/>
      <c r="D19" s="234"/>
      <c r="E19" s="234" t="s">
        <v>361</v>
      </c>
      <c r="F19" s="234"/>
      <c r="G19" s="242" t="s">
        <v>394</v>
      </c>
      <c r="H19" s="233"/>
      <c r="I19" s="233"/>
      <c r="J19" s="233"/>
      <c r="K19" s="233"/>
      <c r="L19" s="233"/>
      <c r="M19" s="233"/>
      <c r="N19" s="233"/>
      <c r="O19" s="233"/>
      <c r="P19" s="28"/>
    </row>
    <row r="20" spans="2:16" s="26" customFormat="1" ht="15.75" customHeight="1" x14ac:dyDescent="0.25">
      <c r="B20" s="27"/>
      <c r="C20" s="234" t="s">
        <v>363</v>
      </c>
      <c r="D20" s="234"/>
      <c r="E20" s="236" t="s">
        <v>395</v>
      </c>
      <c r="F20" s="236"/>
      <c r="G20" s="234" t="s">
        <v>365</v>
      </c>
      <c r="H20" s="234"/>
      <c r="I20" s="234"/>
      <c r="J20" s="233" t="s">
        <v>366</v>
      </c>
      <c r="K20" s="233"/>
      <c r="L20" s="234" t="s">
        <v>367</v>
      </c>
      <c r="M20" s="234"/>
      <c r="N20" s="233" t="s">
        <v>366</v>
      </c>
      <c r="O20" s="233"/>
      <c r="P20" s="28"/>
    </row>
    <row r="21" spans="2:16" s="26" customFormat="1" ht="15.7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76" t="s">
        <v>396</v>
      </c>
      <c r="K24" s="220"/>
      <c r="L24" s="220"/>
      <c r="M24" s="220"/>
      <c r="N24" s="220"/>
      <c r="O24" s="220"/>
      <c r="P24" s="221"/>
    </row>
    <row r="25" spans="2:16" s="26" customFormat="1" ht="16.5" customHeight="1" x14ac:dyDescent="0.25">
      <c r="B25" s="27"/>
      <c r="C25" s="217"/>
      <c r="D25" s="217"/>
      <c r="E25" s="217"/>
      <c r="F25" s="217"/>
      <c r="G25" s="217"/>
      <c r="H25" s="217"/>
      <c r="I25" s="218"/>
      <c r="J25" s="279" t="s">
        <v>397</v>
      </c>
      <c r="K25" s="280"/>
      <c r="L25" s="280"/>
      <c r="M25" s="280"/>
      <c r="N25" s="280"/>
      <c r="O25" s="280"/>
      <c r="P25" s="221"/>
    </row>
    <row r="26" spans="2:16" s="26" customFormat="1" ht="15.75" customHeight="1" x14ac:dyDescent="0.25">
      <c r="B26" s="27"/>
      <c r="C26" s="217"/>
      <c r="D26" s="217"/>
      <c r="E26" s="217"/>
      <c r="F26" s="217"/>
      <c r="G26" s="217"/>
      <c r="H26" s="217"/>
      <c r="I26" s="218"/>
      <c r="J26" s="281"/>
      <c r="K26" s="282"/>
      <c r="L26" s="282"/>
      <c r="M26" s="282"/>
      <c r="N26" s="282"/>
      <c r="O26" s="282"/>
      <c r="P26" s="27"/>
    </row>
    <row r="27" spans="2:16" s="26" customFormat="1" ht="15.75" customHeight="1" x14ac:dyDescent="0.25">
      <c r="B27" s="27"/>
      <c r="C27" s="217"/>
      <c r="D27" s="217"/>
      <c r="E27" s="217"/>
      <c r="F27" s="217"/>
      <c r="G27" s="217"/>
      <c r="H27" s="217"/>
      <c r="I27" s="218"/>
      <c r="J27" s="281"/>
      <c r="K27" s="282"/>
      <c r="L27" s="282"/>
      <c r="M27" s="282"/>
      <c r="N27" s="282"/>
      <c r="O27" s="282"/>
      <c r="P27" s="27"/>
    </row>
    <row r="28" spans="2:16" s="26" customFormat="1" ht="15.75" customHeight="1" x14ac:dyDescent="0.25">
      <c r="B28" s="27"/>
      <c r="C28" s="217"/>
      <c r="D28" s="217"/>
      <c r="E28" s="217"/>
      <c r="F28" s="217"/>
      <c r="G28" s="217"/>
      <c r="H28" s="217"/>
      <c r="I28" s="218"/>
      <c r="J28" s="281"/>
      <c r="K28" s="282"/>
      <c r="L28" s="282"/>
      <c r="M28" s="282"/>
      <c r="N28" s="282"/>
      <c r="O28" s="282"/>
      <c r="P28" s="27"/>
    </row>
    <row r="29" spans="2:16" s="26" customFormat="1" ht="15.75" customHeight="1" x14ac:dyDescent="0.25">
      <c r="B29" s="27"/>
      <c r="C29" s="217"/>
      <c r="D29" s="217"/>
      <c r="E29" s="217"/>
      <c r="F29" s="217"/>
      <c r="G29" s="217"/>
      <c r="H29" s="217"/>
      <c r="I29" s="218"/>
      <c r="J29" s="281"/>
      <c r="K29" s="282"/>
      <c r="L29" s="282"/>
      <c r="M29" s="282"/>
      <c r="N29" s="282"/>
      <c r="O29" s="282"/>
      <c r="P29" s="27"/>
    </row>
    <row r="30" spans="2:16" s="26" customFormat="1" ht="15.75" customHeight="1" x14ac:dyDescent="0.25">
      <c r="B30" s="27"/>
      <c r="C30" s="217"/>
      <c r="D30" s="217"/>
      <c r="E30" s="217"/>
      <c r="F30" s="217"/>
      <c r="G30" s="217"/>
      <c r="H30" s="217"/>
      <c r="I30" s="218"/>
      <c r="J30" s="281"/>
      <c r="K30" s="282"/>
      <c r="L30" s="282"/>
      <c r="M30" s="282"/>
      <c r="N30" s="282"/>
      <c r="O30" s="282"/>
      <c r="P30" s="27"/>
    </row>
    <row r="31" spans="2:16" s="26" customFormat="1" ht="15.75" customHeight="1" x14ac:dyDescent="0.25">
      <c r="B31" s="27"/>
      <c r="C31" s="217"/>
      <c r="D31" s="217"/>
      <c r="E31" s="217"/>
      <c r="F31" s="217"/>
      <c r="G31" s="217"/>
      <c r="H31" s="217"/>
      <c r="I31" s="218"/>
      <c r="J31" s="281"/>
      <c r="K31" s="282"/>
      <c r="L31" s="282"/>
      <c r="M31" s="282"/>
      <c r="N31" s="282"/>
      <c r="O31" s="282"/>
      <c r="P31" s="27"/>
    </row>
    <row r="32" spans="2:16" s="26" customFormat="1" ht="15.75" customHeight="1" x14ac:dyDescent="0.25">
      <c r="B32" s="27"/>
      <c r="C32" s="217"/>
      <c r="D32" s="217"/>
      <c r="E32" s="217"/>
      <c r="F32" s="217"/>
      <c r="G32" s="217"/>
      <c r="H32" s="217"/>
      <c r="I32" s="218"/>
      <c r="J32" s="281"/>
      <c r="K32" s="282"/>
      <c r="L32" s="282"/>
      <c r="M32" s="282"/>
      <c r="N32" s="282"/>
      <c r="O32" s="282"/>
      <c r="P32" s="27"/>
    </row>
    <row r="33" spans="2:16" s="26" customFormat="1" ht="15.75" customHeight="1" x14ac:dyDescent="0.25">
      <c r="B33" s="27"/>
      <c r="C33" s="217"/>
      <c r="D33" s="217"/>
      <c r="E33" s="217"/>
      <c r="F33" s="217"/>
      <c r="G33" s="217"/>
      <c r="H33" s="217"/>
      <c r="I33" s="218"/>
      <c r="J33" s="281"/>
      <c r="K33" s="282"/>
      <c r="L33" s="282"/>
      <c r="M33" s="282"/>
      <c r="N33" s="282"/>
      <c r="O33" s="282"/>
      <c r="P33" s="27"/>
    </row>
    <row r="34" spans="2:16" s="26" customFormat="1" ht="15.75" customHeight="1" x14ac:dyDescent="0.25">
      <c r="B34" s="27"/>
      <c r="C34" s="217"/>
      <c r="D34" s="217"/>
      <c r="E34" s="217"/>
      <c r="F34" s="217"/>
      <c r="G34" s="217"/>
      <c r="H34" s="217"/>
      <c r="I34" s="218"/>
      <c r="J34" s="281"/>
      <c r="K34" s="282"/>
      <c r="L34" s="282"/>
      <c r="M34" s="282"/>
      <c r="N34" s="282"/>
      <c r="O34" s="282"/>
      <c r="P34" s="27"/>
    </row>
    <row r="35" spans="2:16" s="26" customFormat="1" ht="15.75" customHeight="1" x14ac:dyDescent="0.25">
      <c r="B35" s="27"/>
      <c r="C35" s="217"/>
      <c r="D35" s="217"/>
      <c r="E35" s="217"/>
      <c r="F35" s="217"/>
      <c r="G35" s="217"/>
      <c r="H35" s="217"/>
      <c r="I35" s="218"/>
      <c r="J35" s="281"/>
      <c r="K35" s="282"/>
      <c r="L35" s="282"/>
      <c r="M35" s="282"/>
      <c r="N35" s="282"/>
      <c r="O35" s="282"/>
      <c r="P35" s="27"/>
    </row>
    <row r="36" spans="2:16" s="26" customFormat="1" ht="15.75" customHeight="1" x14ac:dyDescent="0.25">
      <c r="B36" s="27"/>
      <c r="C36" s="217"/>
      <c r="D36" s="217"/>
      <c r="E36" s="217"/>
      <c r="F36" s="217"/>
      <c r="G36" s="217"/>
      <c r="H36" s="217"/>
      <c r="I36" s="218"/>
      <c r="J36" s="281"/>
      <c r="K36" s="282"/>
      <c r="L36" s="282"/>
      <c r="M36" s="282"/>
      <c r="N36" s="282"/>
      <c r="O36" s="282"/>
      <c r="P36" s="27"/>
    </row>
    <row r="37" spans="2:16" s="26" customFormat="1" ht="15.75" customHeight="1" x14ac:dyDescent="0.25">
      <c r="B37" s="27"/>
      <c r="C37" s="217"/>
      <c r="D37" s="217"/>
      <c r="E37" s="217"/>
      <c r="F37" s="217"/>
      <c r="G37" s="217"/>
      <c r="H37" s="217"/>
      <c r="I37" s="218"/>
      <c r="J37" s="281"/>
      <c r="K37" s="282"/>
      <c r="L37" s="282"/>
      <c r="M37" s="282"/>
      <c r="N37" s="282"/>
      <c r="O37" s="282"/>
      <c r="P37" s="27"/>
    </row>
    <row r="38" spans="2:16" s="26" customFormat="1" ht="15.75" customHeight="1" x14ac:dyDescent="0.25">
      <c r="B38" s="27"/>
      <c r="C38" s="217"/>
      <c r="D38" s="217"/>
      <c r="E38" s="217"/>
      <c r="F38" s="217"/>
      <c r="G38" s="217"/>
      <c r="H38" s="217"/>
      <c r="I38" s="218"/>
      <c r="J38" s="281"/>
      <c r="K38" s="282"/>
      <c r="L38" s="282"/>
      <c r="M38" s="282"/>
      <c r="N38" s="282"/>
      <c r="O38" s="282"/>
      <c r="P38" s="27"/>
    </row>
    <row r="39" spans="2:16" s="26" customFormat="1" ht="15.75" customHeight="1" x14ac:dyDescent="0.25">
      <c r="B39" s="27"/>
      <c r="C39" s="217"/>
      <c r="D39" s="217"/>
      <c r="E39" s="217"/>
      <c r="F39" s="217"/>
      <c r="G39" s="217"/>
      <c r="H39" s="217"/>
      <c r="I39" s="218"/>
      <c r="J39" s="281"/>
      <c r="K39" s="282"/>
      <c r="L39" s="282"/>
      <c r="M39" s="282"/>
      <c r="N39" s="282"/>
      <c r="O39" s="282"/>
      <c r="P39" s="27"/>
    </row>
    <row r="40" spans="2:16" s="26" customFormat="1" ht="15.75" customHeight="1" x14ac:dyDescent="0.25">
      <c r="B40" s="27"/>
      <c r="C40" s="217"/>
      <c r="D40" s="217"/>
      <c r="E40" s="217"/>
      <c r="F40" s="217"/>
      <c r="G40" s="217"/>
      <c r="H40" s="217"/>
      <c r="I40" s="218"/>
      <c r="J40" s="281"/>
      <c r="K40" s="282"/>
      <c r="L40" s="282"/>
      <c r="M40" s="282"/>
      <c r="N40" s="282"/>
      <c r="O40" s="282"/>
      <c r="P40" s="27"/>
    </row>
    <row r="41" spans="2:16" s="26" customFormat="1" ht="15.75" customHeight="1" x14ac:dyDescent="0.25">
      <c r="B41" s="27"/>
      <c r="C41" s="217"/>
      <c r="D41" s="217"/>
      <c r="E41" s="217"/>
      <c r="F41" s="217"/>
      <c r="G41" s="217"/>
      <c r="H41" s="217"/>
      <c r="I41" s="218"/>
      <c r="J41" s="281"/>
      <c r="K41" s="282"/>
      <c r="L41" s="282"/>
      <c r="M41" s="282"/>
      <c r="N41" s="282"/>
      <c r="O41" s="282"/>
      <c r="P41" s="27"/>
    </row>
    <row r="42" spans="2:16" s="26" customFormat="1" ht="15.75" customHeight="1" x14ac:dyDescent="0.25">
      <c r="B42" s="27"/>
      <c r="C42" s="217"/>
      <c r="D42" s="217"/>
      <c r="E42" s="217"/>
      <c r="F42" s="217"/>
      <c r="G42" s="217"/>
      <c r="H42" s="217"/>
      <c r="I42" s="218"/>
      <c r="J42" s="281"/>
      <c r="K42" s="282"/>
      <c r="L42" s="282"/>
      <c r="M42" s="282"/>
      <c r="N42" s="282"/>
      <c r="O42" s="282"/>
      <c r="P42" s="27"/>
    </row>
    <row r="43" spans="2:16" s="26" customFormat="1" ht="15.75" customHeight="1" x14ac:dyDescent="0.25">
      <c r="B43" s="27"/>
      <c r="C43" s="217"/>
      <c r="D43" s="217"/>
      <c r="E43" s="217"/>
      <c r="F43" s="217"/>
      <c r="G43" s="217"/>
      <c r="H43" s="217"/>
      <c r="I43" s="218"/>
      <c r="J43" s="281"/>
      <c r="K43" s="282"/>
      <c r="L43" s="282"/>
      <c r="M43" s="282"/>
      <c r="N43" s="282"/>
      <c r="O43" s="282"/>
      <c r="P43" s="27"/>
    </row>
    <row r="44" spans="2:16" s="26" customFormat="1" ht="15.75" customHeight="1" x14ac:dyDescent="0.25">
      <c r="B44" s="27"/>
      <c r="C44" s="217"/>
      <c r="D44" s="217"/>
      <c r="E44" s="217"/>
      <c r="F44" s="217"/>
      <c r="G44" s="217"/>
      <c r="H44" s="217"/>
      <c r="I44" s="218"/>
      <c r="J44" s="281"/>
      <c r="K44" s="282"/>
      <c r="L44" s="282"/>
      <c r="M44" s="282"/>
      <c r="N44" s="282"/>
      <c r="O44" s="282"/>
      <c r="P44" s="27"/>
    </row>
    <row r="45" spans="2:16" s="26" customFormat="1" ht="15.75" customHeight="1" x14ac:dyDescent="0.25">
      <c r="B45" s="27"/>
      <c r="C45" s="217"/>
      <c r="D45" s="217"/>
      <c r="E45" s="217"/>
      <c r="F45" s="217"/>
      <c r="G45" s="217"/>
      <c r="H45" s="217"/>
      <c r="I45" s="218"/>
      <c r="J45" s="281"/>
      <c r="K45" s="282"/>
      <c r="L45" s="282"/>
      <c r="M45" s="282"/>
      <c r="N45" s="282"/>
      <c r="O45" s="282"/>
      <c r="P45" s="27"/>
    </row>
    <row r="46" spans="2:16" s="26" customFormat="1" ht="15.75" customHeight="1" x14ac:dyDescent="0.25">
      <c r="B46" s="27"/>
      <c r="C46" s="217"/>
      <c r="D46" s="217"/>
      <c r="E46" s="217"/>
      <c r="F46" s="217"/>
      <c r="G46" s="217"/>
      <c r="H46" s="217"/>
      <c r="I46" s="218"/>
      <c r="J46" s="281"/>
      <c r="K46" s="282"/>
      <c r="L46" s="282"/>
      <c r="M46" s="282"/>
      <c r="N46" s="282"/>
      <c r="O46" s="282"/>
      <c r="P46" s="27"/>
    </row>
    <row r="47" spans="2:16" s="26" customFormat="1" ht="15.75" customHeight="1" x14ac:dyDescent="0.25">
      <c r="B47" s="27"/>
      <c r="C47" s="217"/>
      <c r="D47" s="217"/>
      <c r="E47" s="217"/>
      <c r="F47" s="217"/>
      <c r="G47" s="217"/>
      <c r="H47" s="217"/>
      <c r="I47" s="218"/>
      <c r="J47" s="281"/>
      <c r="K47" s="282"/>
      <c r="L47" s="282"/>
      <c r="M47" s="282"/>
      <c r="N47" s="282"/>
      <c r="O47" s="282"/>
      <c r="P47" s="27"/>
    </row>
    <row r="48" spans="2:16" s="26" customFormat="1" ht="15.75" customHeight="1" x14ac:dyDescent="0.25">
      <c r="B48" s="27"/>
      <c r="C48" s="217"/>
      <c r="D48" s="217"/>
      <c r="E48" s="217"/>
      <c r="F48" s="217"/>
      <c r="G48" s="217"/>
      <c r="H48" s="217"/>
      <c r="I48" s="218"/>
      <c r="J48" s="281"/>
      <c r="K48" s="282"/>
      <c r="L48" s="282"/>
      <c r="M48" s="282"/>
      <c r="N48" s="282"/>
      <c r="O48" s="282"/>
      <c r="P48" s="27"/>
    </row>
    <row r="49" spans="2:16" s="26" customFormat="1" ht="15.75" customHeight="1" x14ac:dyDescent="0.25">
      <c r="B49" s="27"/>
      <c r="C49" s="217"/>
      <c r="D49" s="217"/>
      <c r="E49" s="217"/>
      <c r="F49" s="217"/>
      <c r="G49" s="217"/>
      <c r="H49" s="217"/>
      <c r="I49" s="218"/>
      <c r="J49" s="281"/>
      <c r="K49" s="282"/>
      <c r="L49" s="282"/>
      <c r="M49" s="282"/>
      <c r="N49" s="282"/>
      <c r="O49" s="282"/>
      <c r="P49" s="27"/>
    </row>
    <row r="50" spans="2:16" s="26" customFormat="1" ht="15.75" customHeight="1" x14ac:dyDescent="0.25">
      <c r="B50" s="27"/>
      <c r="C50" s="217"/>
      <c r="D50" s="217"/>
      <c r="E50" s="217"/>
      <c r="F50" s="217"/>
      <c r="G50" s="217"/>
      <c r="H50" s="217"/>
      <c r="I50" s="218"/>
      <c r="J50" s="281"/>
      <c r="K50" s="282"/>
      <c r="L50" s="282"/>
      <c r="M50" s="282"/>
      <c r="N50" s="282"/>
      <c r="O50" s="282"/>
      <c r="P50" s="27"/>
    </row>
    <row r="51" spans="2:16" s="26" customFormat="1" ht="15.75" customHeight="1" x14ac:dyDescent="0.25">
      <c r="B51" s="27"/>
      <c r="C51" s="217"/>
      <c r="D51" s="217"/>
      <c r="E51" s="217"/>
      <c r="F51" s="217"/>
      <c r="G51" s="217"/>
      <c r="H51" s="217"/>
      <c r="I51" s="218"/>
      <c r="J51" s="281"/>
      <c r="K51" s="282"/>
      <c r="L51" s="282"/>
      <c r="M51" s="282"/>
      <c r="N51" s="282"/>
      <c r="O51" s="282"/>
      <c r="P51" s="27"/>
    </row>
    <row r="52" spans="2:16" s="26" customFormat="1" ht="15.75" customHeight="1" x14ac:dyDescent="0.25">
      <c r="B52" s="27"/>
      <c r="C52" s="217"/>
      <c r="D52" s="217"/>
      <c r="E52" s="217"/>
      <c r="F52" s="217"/>
      <c r="G52" s="217"/>
      <c r="H52" s="217"/>
      <c r="I52" s="218"/>
      <c r="J52" s="281"/>
      <c r="K52" s="282"/>
      <c r="L52" s="282"/>
      <c r="M52" s="282"/>
      <c r="N52" s="282"/>
      <c r="O52" s="282"/>
      <c r="P52" s="27"/>
    </row>
    <row r="53" spans="2:16" s="26" customFormat="1" ht="15.75" customHeight="1" x14ac:dyDescent="0.25">
      <c r="B53" s="27"/>
      <c r="C53" s="217"/>
      <c r="D53" s="217"/>
      <c r="E53" s="217"/>
      <c r="F53" s="217"/>
      <c r="G53" s="217"/>
      <c r="H53" s="217"/>
      <c r="I53" s="218"/>
      <c r="J53" s="281"/>
      <c r="K53" s="282"/>
      <c r="L53" s="282"/>
      <c r="M53" s="282"/>
      <c r="N53" s="282"/>
      <c r="O53" s="282"/>
      <c r="P53" s="27"/>
    </row>
    <row r="54" spans="2:16" s="26" customFormat="1" ht="15.75" customHeight="1" x14ac:dyDescent="0.25">
      <c r="B54" s="27"/>
      <c r="C54" s="217"/>
      <c r="D54" s="217"/>
      <c r="E54" s="217"/>
      <c r="F54" s="217"/>
      <c r="G54" s="217"/>
      <c r="H54" s="217"/>
      <c r="I54" s="218"/>
      <c r="J54" s="281"/>
      <c r="K54" s="282"/>
      <c r="L54" s="282"/>
      <c r="M54" s="282"/>
      <c r="N54" s="282"/>
      <c r="O54" s="282"/>
      <c r="P54" s="27"/>
    </row>
    <row r="55" spans="2:16" s="26" customFormat="1" ht="15.75" customHeight="1" x14ac:dyDescent="0.25">
      <c r="B55" s="27"/>
      <c r="C55" s="217"/>
      <c r="D55" s="217"/>
      <c r="E55" s="217"/>
      <c r="F55" s="217"/>
      <c r="G55" s="217"/>
      <c r="H55" s="217"/>
      <c r="I55" s="218"/>
      <c r="J55" s="281"/>
      <c r="K55" s="282"/>
      <c r="L55" s="282"/>
      <c r="M55" s="282"/>
      <c r="N55" s="282"/>
      <c r="O55" s="282"/>
      <c r="P55" s="27"/>
    </row>
    <row r="56" spans="2:16" s="26" customFormat="1" x14ac:dyDescent="0.25">
      <c r="B56" s="27"/>
      <c r="C56" s="217"/>
      <c r="D56" s="217"/>
      <c r="E56" s="217"/>
      <c r="F56" s="217"/>
      <c r="G56" s="217"/>
      <c r="H56" s="217"/>
      <c r="I56" s="218"/>
      <c r="J56" s="283"/>
      <c r="K56" s="284"/>
      <c r="L56" s="284"/>
      <c r="M56" s="284"/>
      <c r="N56" s="284"/>
      <c r="O56" s="284"/>
      <c r="P56" s="27"/>
    </row>
    <row r="57" spans="2:16" s="26" customFormat="1" ht="15.75" customHeight="1" x14ac:dyDescent="0.25">
      <c r="B57" s="27"/>
      <c r="C57" s="217"/>
      <c r="D57" s="217"/>
      <c r="E57" s="217"/>
      <c r="F57" s="217"/>
      <c r="G57" s="217"/>
      <c r="H57" s="217"/>
      <c r="I57" s="218"/>
      <c r="J57" s="285" t="s">
        <v>398</v>
      </c>
      <c r="K57" s="229"/>
      <c r="L57" s="229"/>
      <c r="M57" s="229"/>
      <c r="N57" s="229"/>
      <c r="O57" s="229"/>
      <c r="P57" s="27"/>
    </row>
    <row r="58" spans="2:16" s="26" customFormat="1" ht="16.5" customHeight="1" x14ac:dyDescent="0.25">
      <c r="B58" s="27"/>
      <c r="C58" s="217"/>
      <c r="D58" s="217"/>
      <c r="E58" s="217"/>
      <c r="F58" s="217"/>
      <c r="G58" s="217"/>
      <c r="H58" s="217"/>
      <c r="I58" s="218"/>
      <c r="J58" s="277" t="s">
        <v>399</v>
      </c>
      <c r="K58" s="277"/>
      <c r="L58" s="277"/>
      <c r="M58" s="277"/>
      <c r="N58" s="277"/>
      <c r="O58" s="230"/>
      <c r="P58" s="27"/>
    </row>
    <row r="59" spans="2:16" s="26" customFormat="1" x14ac:dyDescent="0.25">
      <c r="B59" s="27"/>
      <c r="C59" s="217"/>
      <c r="D59" s="217"/>
      <c r="E59" s="217"/>
      <c r="F59" s="217"/>
      <c r="G59" s="217"/>
      <c r="H59" s="217"/>
      <c r="I59" s="218"/>
      <c r="J59" s="277"/>
      <c r="K59" s="277"/>
      <c r="L59" s="277"/>
      <c r="M59" s="277"/>
      <c r="N59" s="277"/>
      <c r="O59" s="230"/>
      <c r="P59" s="27"/>
    </row>
    <row r="60" spans="2:16" s="26" customFormat="1" x14ac:dyDescent="0.25">
      <c r="B60" s="27"/>
      <c r="C60" s="217"/>
      <c r="D60" s="217"/>
      <c r="E60" s="217"/>
      <c r="F60" s="217"/>
      <c r="G60" s="217"/>
      <c r="H60" s="217"/>
      <c r="I60" s="218"/>
      <c r="J60" s="278"/>
      <c r="K60" s="278"/>
      <c r="L60" s="278"/>
      <c r="M60" s="278"/>
      <c r="N60" s="278"/>
      <c r="O60" s="267"/>
      <c r="P60" s="27"/>
    </row>
    <row r="61" spans="2:16" s="26" customFormat="1" ht="15.75" customHeight="1" x14ac:dyDescent="0.25">
      <c r="B61" s="27"/>
      <c r="C61" s="217"/>
      <c r="D61" s="217"/>
      <c r="E61" s="217"/>
      <c r="F61" s="217"/>
      <c r="G61" s="217"/>
      <c r="H61" s="217"/>
      <c r="I61" s="218"/>
      <c r="J61" s="286" t="s">
        <v>400</v>
      </c>
      <c r="K61" s="286"/>
      <c r="L61" s="286"/>
      <c r="M61" s="286"/>
      <c r="N61" s="286"/>
      <c r="O61" s="276"/>
      <c r="P61" s="27"/>
    </row>
    <row r="62" spans="2:16" s="26" customFormat="1" ht="16.5" customHeight="1" x14ac:dyDescent="0.25">
      <c r="B62" s="27"/>
      <c r="C62" s="217"/>
      <c r="D62" s="217"/>
      <c r="E62" s="217"/>
      <c r="F62" s="217"/>
      <c r="G62" s="217"/>
      <c r="H62" s="217"/>
      <c r="I62" s="218"/>
      <c r="J62" s="232" t="s">
        <v>386</v>
      </c>
      <c r="K62" s="223"/>
      <c r="L62" s="223"/>
      <c r="M62" s="223"/>
      <c r="N62" s="223"/>
      <c r="O62" s="223"/>
      <c r="P62" s="27"/>
    </row>
    <row r="63" spans="2:16" s="26" customFormat="1" ht="16.5" customHeight="1" x14ac:dyDescent="0.25">
      <c r="B63" s="28"/>
      <c r="C63" s="31"/>
      <c r="D63" s="31"/>
      <c r="E63" s="31"/>
      <c r="F63" s="31"/>
      <c r="G63" s="31"/>
      <c r="H63" s="31"/>
      <c r="I63" s="31"/>
      <c r="J63" s="31"/>
      <c r="K63" s="31"/>
      <c r="L63" s="31"/>
      <c r="M63" s="31"/>
      <c r="N63" s="31"/>
      <c r="O63" s="31"/>
      <c r="P63" s="28"/>
    </row>
    <row r="64" spans="2:16" s="33" customFormat="1" ht="15" customHeight="1" x14ac:dyDescent="0.25">
      <c r="B64" s="32"/>
      <c r="C64" s="212" t="s">
        <v>375</v>
      </c>
      <c r="D64" s="213"/>
      <c r="E64" s="213"/>
      <c r="F64" s="213"/>
      <c r="G64" s="213"/>
      <c r="H64" s="213"/>
      <c r="I64" s="213"/>
      <c r="J64" s="213"/>
      <c r="K64" s="213"/>
      <c r="L64" s="213"/>
      <c r="M64" s="213"/>
      <c r="N64" s="213"/>
      <c r="O64" s="214"/>
      <c r="P64" s="32"/>
    </row>
    <row r="65" spans="2:16" s="33" customFormat="1" x14ac:dyDescent="0.25">
      <c r="B65" s="32"/>
      <c r="C65" s="158" t="s">
        <v>9</v>
      </c>
      <c r="D65" s="160" t="str">
        <f>IF(J20="MENSUAL","ENERO",IF(J20="TRIMESTRAL","MARZO",IF(J20="SEMESTRAL","JUNIO",IF(J20="ANUAL",2017,""))))</f>
        <v>JUNIO</v>
      </c>
      <c r="E65" s="160" t="str">
        <f>IF(J20="MENSUAL","FEBRERO",IF(J20="TRIMESTRAL","JUNIO",IF(J20="SEMESTRAL","DICIEMBRE","")))</f>
        <v>DICIEMBRE</v>
      </c>
      <c r="F65" s="160" t="str">
        <f>IF(J20="MENSUAL","MARZO",IF(J20="TRIMESTRAL","SEPTIEMBRE",""))</f>
        <v/>
      </c>
      <c r="G65" s="160" t="str">
        <f>IF(J20="MENSUAL","ABRIL",IF(J20="TRIMESTRAL","DICIEMBRE",""))</f>
        <v/>
      </c>
      <c r="H65" s="160" t="str">
        <f>IF(J20="MENSUAL","MAYO","")</f>
        <v/>
      </c>
      <c r="I65" s="160" t="str">
        <f>IF(J20="MENSUAL","JUNIO","")</f>
        <v/>
      </c>
      <c r="J65" s="160" t="str">
        <f>IF(J20="MENSUAL","JULIO","")</f>
        <v/>
      </c>
      <c r="K65" s="160" t="str">
        <f>IF(J20="MENSUAL","AGOSTO","")</f>
        <v/>
      </c>
      <c r="L65" s="160" t="str">
        <f>IF(J20="MENSUAL","SEPTIEMBRE","")</f>
        <v/>
      </c>
      <c r="M65" s="160" t="str">
        <f>IF(J20="MENSUAL","OCTUBRE","")</f>
        <v/>
      </c>
      <c r="N65" s="160" t="str">
        <f>IF(J20="MENSUAL","NOVIEMBRE","")</f>
        <v/>
      </c>
      <c r="O65" s="160" t="str">
        <f>IF(J20="MENSUAL","DICIEMBRE","")</f>
        <v/>
      </c>
      <c r="P65" s="32"/>
    </row>
    <row r="66" spans="2:16" s="33" customFormat="1" ht="75" x14ac:dyDescent="0.25">
      <c r="B66" s="32"/>
      <c r="C66" s="157" t="str">
        <f>G18</f>
        <v>No. de riesgos residuales (A - E) residuales operativos institucionales controlados</v>
      </c>
      <c r="D66" s="34">
        <v>6</v>
      </c>
      <c r="E66" s="34"/>
      <c r="F66" s="34"/>
      <c r="G66" s="34"/>
      <c r="H66" s="34"/>
      <c r="I66" s="34"/>
      <c r="J66" s="34"/>
      <c r="K66" s="34"/>
      <c r="L66" s="34"/>
      <c r="M66" s="34"/>
      <c r="N66" s="34"/>
      <c r="O66" s="34"/>
      <c r="P66" s="32"/>
    </row>
    <row r="67" spans="2:16" s="33" customFormat="1" ht="60" x14ac:dyDescent="0.25">
      <c r="B67" s="32"/>
      <c r="C67" s="157" t="str">
        <f>G19</f>
        <v>Total de riesgos Altos y Extremos residuales operativos institucionales</v>
      </c>
      <c r="D67" s="34">
        <v>9</v>
      </c>
      <c r="E67" s="34"/>
      <c r="F67" s="34"/>
      <c r="G67" s="34"/>
      <c r="H67" s="34"/>
      <c r="I67" s="34"/>
      <c r="J67" s="34"/>
      <c r="K67" s="34"/>
      <c r="L67" s="34"/>
      <c r="M67" s="34"/>
      <c r="N67" s="34"/>
      <c r="O67" s="34"/>
      <c r="P67" s="35"/>
    </row>
    <row r="68" spans="2:16" s="33" customFormat="1" x14ac:dyDescent="0.25">
      <c r="B68" s="32"/>
      <c r="C68" s="36" t="s">
        <v>376</v>
      </c>
      <c r="D68" s="37">
        <f>IFERROR(IF($E$17=1,D66/D67,IF($E$17=2,D66,"")),"")</f>
        <v>0.66666666666666663</v>
      </c>
      <c r="E68" s="37" t="str">
        <f t="shared" ref="E68:O68" si="0">IFERROR(IF($E$17=1,E66/E67,IF($E$17=2,E66,"")),"")</f>
        <v/>
      </c>
      <c r="F68" s="37" t="str">
        <f t="shared" si="0"/>
        <v/>
      </c>
      <c r="G68" s="37" t="str">
        <f t="shared" si="0"/>
        <v/>
      </c>
      <c r="H68" s="37" t="str">
        <f t="shared" si="0"/>
        <v/>
      </c>
      <c r="I68" s="37" t="str">
        <f t="shared" si="0"/>
        <v/>
      </c>
      <c r="J68" s="37" t="str">
        <f t="shared" si="0"/>
        <v/>
      </c>
      <c r="K68" s="37" t="str">
        <f t="shared" si="0"/>
        <v/>
      </c>
      <c r="L68" s="37" t="str">
        <f t="shared" si="0"/>
        <v/>
      </c>
      <c r="M68" s="37" t="str">
        <f t="shared" si="0"/>
        <v/>
      </c>
      <c r="N68" s="37" t="str">
        <f t="shared" si="0"/>
        <v/>
      </c>
      <c r="O68" s="37" t="str">
        <f t="shared" si="0"/>
        <v/>
      </c>
      <c r="P68" s="32"/>
    </row>
    <row r="69" spans="2:16" s="33" customFormat="1" x14ac:dyDescent="0.25">
      <c r="B69" s="32"/>
      <c r="C69" s="38" t="s">
        <v>377</v>
      </c>
      <c r="D69"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0.4</v>
      </c>
      <c r="E69" s="37">
        <f>IF(AND(N20="ANUAL",J20="MENSUAL"),N17/12+D69,IF(AND(N20="ANUAL",J20="TRIMESTRAL"),N17/4+D69,IF(AND(N20="ANUAL",J20="SEMESTRAL"),N17/2+D69,IF(AND(N20="SEMESTRAL",J20="MENSUAL"),N17/6+D69,IF(AND(N20="SEMESTRAL",J20="TRIMESTRAL"),N17/2+D69,IF(AND(N20="SEMESTRAL",J20="SEMESTRAL"),N17,IF(AND(N20="TRIMESTRAL",J20="MENSUAL"),N17/3+D69,IF(AND(N20="TRIMESTRAL",J20="TRIMESTRAL"),N17,IF(AND(N20="MENSUAL",J20="MENSUAL"),N17,"")))))))))</f>
        <v>0.4</v>
      </c>
      <c r="F69" s="37" t="str">
        <f>IF(AND(N20="ANUAL",J20="MENSUAL"),N17/12+E69,IF(AND(N20="ANUAL",J20="TRIMESTRAL"),N17/4+E69,IF(AND(N20="SEMESTRAL",J20="MENSUAL"),N17/6+E69,IF(AND(N20="SEMESTRAL",J20="TRIMESTRAL"),N17/2,IF(AND(N20="TRIMESTRAL",J20="MENSUAL"),N17/3+E69,IF(AND(N20="TRIMESTRAL",J20="TRIMESTRAL"),N17,IF(AND(N20="MENSUAL",J20="MENSUAL"),N17,"")))))))</f>
        <v/>
      </c>
      <c r="G69" s="37" t="str">
        <f>IF(AND(N20="ANUAL",J20="MENSUAL"),N17/12+F69,IF(AND(N20="ANUAL",J20="TRIMESTRAL"),N17/4+F69,IF(AND(N20="SEMESTRAL",J20="MENSUAL"),N17/6+F69,IF(AND(N20="SEMESTRAL",J20="TRIMESTRAL"),N17/2+F69,IF(AND(N20="TRIMESTRAL",J20="MENSUAL"),N17/3,IF(AND(N20="TRIMESTRAL",J20="TRIMESTRAL"),N17,IF(AND(N20="MENSUAL",J20="MENSUAL"),N17,"")))))))</f>
        <v/>
      </c>
      <c r="H69" s="37" t="str">
        <f>IF(AND($N$20="ANUAL",$J$20="MENSUAL"),$N$17/12+G69,IF(AND(N20="SEMESTRAL",J20="MENSUAL"),N17/6+G69,IF(AND(N20="TRIMESTRAL",J20="MENSUAL"),N17/3+G69,IF(AND(N20="MENSUAL",J20="MENSUAL"),N17,""))))</f>
        <v/>
      </c>
      <c r="I69" s="37" t="str">
        <f>IF(AND($N$20="ANUAL",$J$20="MENSUAL"),$N$17/12+H69,IF(AND(N20="SEMESTRAL",J20="MENSUAL"),N17/6+H69,IF(AND(N20="TRIMESTRAL",J20="MENSUAL"),N17/3+H69,IF(AND(N20="MENSUAL",J20="MENSUAL"),N17,""))))</f>
        <v/>
      </c>
      <c r="J69" s="37" t="str">
        <f>IF(AND($N$20="ANUAL",$J$20="MENSUAL"),$N$17/12+I69,IF(AND(N20="SEMESTRAL",J20="MENSUAL"),N17/6,IF(AND(N20="TRIMESTRAL",J20="MENSUAL"),N17/3,IF(AND(N20="MENSUAL",J20="MENSUAL"),N17,""))))</f>
        <v/>
      </c>
      <c r="K69" s="37" t="str">
        <f>IF(AND($N$20="ANUAL",$J$20="MENSUAL"),$N$17/12+J69,IF(AND(N20="SEMESTRAL",J20="MENSUAL"),N17/6+J69,IF(AND(N20="TRIMESTRAL",J20="MENSUAL"),N17/3+J69,IF(AND(N20="MENSUAL",J20="MENSUAL"),N17,""))))</f>
        <v/>
      </c>
      <c r="L69" s="37" t="str">
        <f>IF(AND($N$20="ANUAL",$J$20="MENSUAL"),$N$17/12+K69,IF(AND(N20="SEMESTRAL",J20="MENSUAL"),N17/6+K69,IF(AND(N20="TRIMESTRAL",J20="MENSUAL"),N17/3+K69,IF(AND(N20="MENSUAL",J20="MENSUAL"),N17,""))))</f>
        <v/>
      </c>
      <c r="M69" s="37" t="str">
        <f>IF(AND($N$20="ANUAL",$J$20="MENSUAL"),$N$17/12+L69,IF(AND(N20="SEMESTRAL",J20="MENSUAL"),N17/6+L69,IF(AND(N20="TRIMESTRAL",J20="MENSUAL"),N17/3,IF(AND(N20="MENSUAL",J20="MENSUAL"),N17,""))))</f>
        <v/>
      </c>
      <c r="N69" s="37" t="str">
        <f>IF(AND($N$20="ANUAL",$J$20="MENSUAL"),$N$17/12+M69,IF(AND(N20="SEMESTRAL",J20="MENSUAL"),N17/6+M69,IF(AND(N20="TRIMESTRAL",J20="MENSUAL"),N17/3+M69,IF(AND(N20="MENSUAL",J20="MENSUAL"),N17,""))))</f>
        <v/>
      </c>
      <c r="O69" s="37" t="str">
        <f>IF(AND($N$20="ANUAL",$J$20="MENSUAL"),$N$17/12+N69,IF(AND(N20="SEMESTRAL",J20="MENSUAL"),N17/6+N69,IF(AND(N20="TRIMESTRAL",J20="MENSUAL"),N17/3+N69,IF(AND(N20="MENSUAL",J20="MENSUAL"),N17,""))))</f>
        <v/>
      </c>
      <c r="P69" s="32"/>
    </row>
    <row r="70" spans="2:16" s="33" customFormat="1" x14ac:dyDescent="0.25">
      <c r="B70" s="32"/>
      <c r="C70" s="3"/>
      <c r="D70" s="3"/>
      <c r="E70" s="3"/>
      <c r="F70" s="3"/>
      <c r="G70" s="3"/>
      <c r="H70" s="3"/>
      <c r="I70" s="3"/>
      <c r="J70" s="3"/>
      <c r="K70" s="3"/>
      <c r="L70" s="3"/>
      <c r="M70" s="3"/>
      <c r="N70" s="3"/>
      <c r="O70" s="3"/>
      <c r="P70" s="32"/>
    </row>
    <row r="72" spans="2:16" x14ac:dyDescent="0.2">
      <c r="D72" s="40"/>
    </row>
  </sheetData>
  <sheetProtection algorithmName="SHA-512" hashValue="VUCuxu3sJ3HDmy9wD2Bdq/AvgjyiSilwX5rOqgOjZobv5hhXT1xlfpGx+0CNlFbRLZ+ImHhkDFDhzh+EXrdlCg==" saltValue="Vu/w2yycI8LPAy3rc3fvzg==" spinCount="100000" sheet="1" objects="1" scenarios="1"/>
  <mergeCells count="48">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C17:D17"/>
    <mergeCell ref="H17:I17"/>
    <mergeCell ref="J17:K17"/>
    <mergeCell ref="L17:M17"/>
    <mergeCell ref="N17:O17"/>
    <mergeCell ref="G19:O19"/>
    <mergeCell ref="C20:D21"/>
    <mergeCell ref="E20:F21"/>
    <mergeCell ref="G20:I21"/>
    <mergeCell ref="J20:K21"/>
    <mergeCell ref="L20:M21"/>
    <mergeCell ref="N20:O21"/>
    <mergeCell ref="P24:P25"/>
    <mergeCell ref="J25:O56"/>
    <mergeCell ref="J57:O57"/>
    <mergeCell ref="J61:O61"/>
    <mergeCell ref="J62:O62"/>
    <mergeCell ref="C64:O64"/>
    <mergeCell ref="C23:O23"/>
    <mergeCell ref="C24:I62"/>
    <mergeCell ref="J24:O24"/>
    <mergeCell ref="J58:O60"/>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'D:\OCALIDAD\Downloads\[ESGr027_2019_MAR (4).xlsx]ITEM'!#REF!</xm:f>
          </x14:formula1>
          <xm:sqref>J20</xm:sqref>
        </x14:dataValidation>
        <x14:dataValidation type="list" allowBlank="1" showInputMessage="1" showErrorMessage="1">
          <x14:formula1>
            <xm:f>ITEM!$A$1:$A$5</xm:f>
          </x14:formula1>
          <xm:sqref>N20:O21</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50"/>
  <sheetViews>
    <sheetView zoomScale="80" zoomScaleNormal="80"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20.140625" style="4" customWidth="1"/>
    <col min="5" max="5" width="17.7109375" style="4" customWidth="1"/>
    <col min="6" max="6" width="16.7109375" style="4" customWidth="1"/>
    <col min="7" max="7" width="17.140625" style="4" customWidth="1"/>
    <col min="8" max="8" width="16.140625" style="4" customWidth="1"/>
    <col min="9" max="9" width="15.42578125" style="4" customWidth="1"/>
    <col min="10" max="10" width="14.285156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544</v>
      </c>
      <c r="F12" s="296"/>
      <c r="G12" s="296"/>
      <c r="H12" s="296"/>
      <c r="I12" s="295" t="s">
        <v>350</v>
      </c>
      <c r="J12" s="295"/>
      <c r="K12" s="297" t="s">
        <v>255</v>
      </c>
      <c r="L12" s="297"/>
      <c r="M12" s="297"/>
      <c r="N12" s="297"/>
      <c r="O12" s="297"/>
      <c r="P12" s="27"/>
    </row>
    <row r="13" spans="2:16" s="26" customFormat="1" x14ac:dyDescent="0.25">
      <c r="B13" s="27"/>
      <c r="C13" s="388" t="s">
        <v>15</v>
      </c>
      <c r="D13" s="388"/>
      <c r="E13" s="248" t="s">
        <v>245</v>
      </c>
      <c r="F13" s="249"/>
      <c r="G13" s="249"/>
      <c r="H13" s="249"/>
      <c r="I13" s="249"/>
      <c r="J13" s="249"/>
      <c r="K13" s="249"/>
      <c r="L13" s="249"/>
      <c r="M13" s="249"/>
      <c r="N13" s="249"/>
      <c r="O13" s="249"/>
      <c r="P13" s="27"/>
    </row>
    <row r="14" spans="2:16" s="26" customFormat="1" x14ac:dyDescent="0.25">
      <c r="B14" s="27"/>
      <c r="C14" s="388" t="s">
        <v>352</v>
      </c>
      <c r="D14" s="388"/>
      <c r="E14" s="248" t="s">
        <v>603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68">
        <v>0.97</v>
      </c>
      <c r="O17" s="268"/>
      <c r="P17" s="221"/>
    </row>
    <row r="18" spans="2:16" s="26" customFormat="1" ht="15.75" customHeight="1" x14ac:dyDescent="0.25">
      <c r="B18" s="27"/>
      <c r="C18" s="234" t="s">
        <v>358</v>
      </c>
      <c r="D18" s="234"/>
      <c r="E18" s="234" t="s">
        <v>359</v>
      </c>
      <c r="F18" s="234"/>
      <c r="G18" s="242" t="s">
        <v>611</v>
      </c>
      <c r="H18" s="233"/>
      <c r="I18" s="233"/>
      <c r="J18" s="233"/>
      <c r="K18" s="233"/>
      <c r="L18" s="233"/>
      <c r="M18" s="233"/>
      <c r="N18" s="233"/>
      <c r="O18" s="233"/>
      <c r="P18" s="221"/>
    </row>
    <row r="19" spans="2:16" s="26" customFormat="1" ht="15.75" customHeight="1" x14ac:dyDescent="0.25">
      <c r="B19" s="27"/>
      <c r="C19" s="234"/>
      <c r="D19" s="234"/>
      <c r="E19" s="234" t="s">
        <v>361</v>
      </c>
      <c r="F19" s="234"/>
      <c r="G19" s="242" t="s">
        <v>612</v>
      </c>
      <c r="H19" s="233"/>
      <c r="I19" s="233"/>
      <c r="J19" s="233"/>
      <c r="K19" s="233"/>
      <c r="L19" s="233"/>
      <c r="M19" s="233"/>
      <c r="N19" s="233"/>
      <c r="O19" s="233"/>
      <c r="P19" s="28"/>
    </row>
    <row r="20" spans="2:16" s="26" customFormat="1" ht="25.5" customHeight="1" x14ac:dyDescent="0.25">
      <c r="B20" s="27"/>
      <c r="C20" s="234" t="s">
        <v>363</v>
      </c>
      <c r="D20" s="234"/>
      <c r="E20" s="236" t="s">
        <v>613</v>
      </c>
      <c r="F20" s="236"/>
      <c r="G20" s="234" t="s">
        <v>365</v>
      </c>
      <c r="H20" s="234"/>
      <c r="I20" s="234"/>
      <c r="J20" s="233" t="s">
        <v>614</v>
      </c>
      <c r="K20" s="233"/>
      <c r="L20" s="234" t="s">
        <v>367</v>
      </c>
      <c r="M20" s="234"/>
      <c r="N20" s="233" t="s">
        <v>614</v>
      </c>
      <c r="O20" s="233"/>
      <c r="P20" s="28"/>
    </row>
    <row r="21" spans="2:16" s="26" customFormat="1" ht="25.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21.75" customHeight="1" x14ac:dyDescent="0.25">
      <c r="B25" s="27"/>
      <c r="C25" s="217"/>
      <c r="D25" s="217"/>
      <c r="E25" s="217"/>
      <c r="F25" s="217"/>
      <c r="G25" s="217"/>
      <c r="H25" s="217"/>
      <c r="I25" s="218"/>
      <c r="J25" s="382" t="s">
        <v>733</v>
      </c>
      <c r="K25" s="383"/>
      <c r="L25" s="383"/>
      <c r="M25" s="383"/>
      <c r="N25" s="383"/>
      <c r="O25" s="383"/>
      <c r="P25" s="221"/>
    </row>
    <row r="26" spans="2:16" s="26" customFormat="1" ht="21.75" customHeight="1" x14ac:dyDescent="0.25">
      <c r="B26" s="27"/>
      <c r="C26" s="217"/>
      <c r="D26" s="217"/>
      <c r="E26" s="217"/>
      <c r="F26" s="217"/>
      <c r="G26" s="217"/>
      <c r="H26" s="217"/>
      <c r="I26" s="218"/>
      <c r="J26" s="384"/>
      <c r="K26" s="385"/>
      <c r="L26" s="385"/>
      <c r="M26" s="385"/>
      <c r="N26" s="385"/>
      <c r="O26" s="385"/>
      <c r="P26" s="27"/>
    </row>
    <row r="27" spans="2:16" s="26" customFormat="1" ht="21.75" customHeight="1" x14ac:dyDescent="0.25">
      <c r="B27" s="27"/>
      <c r="C27" s="217"/>
      <c r="D27" s="217"/>
      <c r="E27" s="217"/>
      <c r="F27" s="217"/>
      <c r="G27" s="217"/>
      <c r="H27" s="217"/>
      <c r="I27" s="218"/>
      <c r="J27" s="384"/>
      <c r="K27" s="385"/>
      <c r="L27" s="385"/>
      <c r="M27" s="385"/>
      <c r="N27" s="385"/>
      <c r="O27" s="385"/>
      <c r="P27" s="27"/>
    </row>
    <row r="28" spans="2:16" s="26" customFormat="1" ht="21.75" customHeight="1" x14ac:dyDescent="0.25">
      <c r="B28" s="27"/>
      <c r="C28" s="217"/>
      <c r="D28" s="217"/>
      <c r="E28" s="217"/>
      <c r="F28" s="217"/>
      <c r="G28" s="217"/>
      <c r="H28" s="217"/>
      <c r="I28" s="218"/>
      <c r="J28" s="384"/>
      <c r="K28" s="385"/>
      <c r="L28" s="385"/>
      <c r="M28" s="385"/>
      <c r="N28" s="385"/>
      <c r="O28" s="385"/>
      <c r="P28" s="27"/>
    </row>
    <row r="29" spans="2:16" s="26" customFormat="1" ht="21.75" customHeight="1" x14ac:dyDescent="0.25">
      <c r="B29" s="27"/>
      <c r="C29" s="217"/>
      <c r="D29" s="217"/>
      <c r="E29" s="217"/>
      <c r="F29" s="217"/>
      <c r="G29" s="217"/>
      <c r="H29" s="217"/>
      <c r="I29" s="218"/>
      <c r="J29" s="384"/>
      <c r="K29" s="385"/>
      <c r="L29" s="385"/>
      <c r="M29" s="385"/>
      <c r="N29" s="385"/>
      <c r="O29" s="385"/>
      <c r="P29" s="27"/>
    </row>
    <row r="30" spans="2:16" s="26" customFormat="1" ht="21.75" customHeight="1" x14ac:dyDescent="0.25">
      <c r="B30" s="27"/>
      <c r="C30" s="217"/>
      <c r="D30" s="217"/>
      <c r="E30" s="217"/>
      <c r="F30" s="217"/>
      <c r="G30" s="217"/>
      <c r="H30" s="217"/>
      <c r="I30" s="218"/>
      <c r="J30" s="384"/>
      <c r="K30" s="385"/>
      <c r="L30" s="385"/>
      <c r="M30" s="385"/>
      <c r="N30" s="385"/>
      <c r="O30" s="385"/>
      <c r="P30" s="27"/>
    </row>
    <row r="31" spans="2:16" s="26" customFormat="1" ht="21.75" customHeight="1" x14ac:dyDescent="0.25">
      <c r="B31" s="27"/>
      <c r="C31" s="217"/>
      <c r="D31" s="217"/>
      <c r="E31" s="217"/>
      <c r="F31" s="217"/>
      <c r="G31" s="217"/>
      <c r="H31" s="217"/>
      <c r="I31" s="218"/>
      <c r="J31" s="384"/>
      <c r="K31" s="385"/>
      <c r="L31" s="385"/>
      <c r="M31" s="385"/>
      <c r="N31" s="385"/>
      <c r="O31" s="385"/>
      <c r="P31" s="27"/>
    </row>
    <row r="32" spans="2:16" s="26" customFormat="1" ht="21.75" customHeight="1" x14ac:dyDescent="0.25">
      <c r="B32" s="27"/>
      <c r="C32" s="217"/>
      <c r="D32" s="217"/>
      <c r="E32" s="217"/>
      <c r="F32" s="217"/>
      <c r="G32" s="217"/>
      <c r="H32" s="217"/>
      <c r="I32" s="218"/>
      <c r="J32" s="386"/>
      <c r="K32" s="387"/>
      <c r="L32" s="387"/>
      <c r="M32" s="387"/>
      <c r="N32" s="387"/>
      <c r="O32" s="387"/>
      <c r="P32" s="27"/>
    </row>
    <row r="33" spans="2:16" s="26" customFormat="1" ht="15.75" customHeight="1" x14ac:dyDescent="0.25">
      <c r="B33" s="27"/>
      <c r="C33" s="217"/>
      <c r="D33" s="217"/>
      <c r="E33" s="217"/>
      <c r="F33" s="217"/>
      <c r="G33" s="217"/>
      <c r="H33" s="217"/>
      <c r="I33" s="218"/>
      <c r="J33" s="228" t="s">
        <v>372</v>
      </c>
      <c r="K33" s="229"/>
      <c r="L33" s="229"/>
      <c r="M33" s="229"/>
      <c r="N33" s="229"/>
      <c r="O33" s="229"/>
      <c r="P33" s="27"/>
    </row>
    <row r="34" spans="2:16" s="26" customFormat="1" ht="16.5" customHeight="1" x14ac:dyDescent="0.25">
      <c r="B34" s="27"/>
      <c r="C34" s="217"/>
      <c r="D34" s="217"/>
      <c r="E34" s="217"/>
      <c r="F34" s="217"/>
      <c r="G34" s="217"/>
      <c r="H34" s="217"/>
      <c r="I34" s="218"/>
      <c r="J34" s="267" t="s">
        <v>734</v>
      </c>
      <c r="K34" s="223"/>
      <c r="L34" s="223"/>
      <c r="M34" s="223"/>
      <c r="N34" s="223"/>
      <c r="O34" s="223"/>
      <c r="P34" s="27"/>
    </row>
    <row r="35" spans="2:16" s="26" customFormat="1" ht="15.75" customHeight="1" x14ac:dyDescent="0.25">
      <c r="B35" s="27"/>
      <c r="C35" s="217"/>
      <c r="D35" s="217"/>
      <c r="E35" s="217"/>
      <c r="F35" s="217"/>
      <c r="G35" s="217"/>
      <c r="H35" s="217"/>
      <c r="I35" s="218"/>
      <c r="J35" s="224"/>
      <c r="K35" s="225"/>
      <c r="L35" s="225"/>
      <c r="M35" s="225"/>
      <c r="N35" s="225"/>
      <c r="O35" s="225"/>
      <c r="P35" s="27"/>
    </row>
    <row r="36" spans="2:16" s="26" customFormat="1" ht="15.75" customHeight="1" x14ac:dyDescent="0.25">
      <c r="B36" s="27"/>
      <c r="C36" s="217"/>
      <c r="D36" s="217"/>
      <c r="E36" s="217"/>
      <c r="F36" s="217"/>
      <c r="G36" s="217"/>
      <c r="H36" s="217"/>
      <c r="I36" s="218"/>
      <c r="J36" s="228" t="s">
        <v>615</v>
      </c>
      <c r="K36" s="229"/>
      <c r="L36" s="229"/>
      <c r="M36" s="229"/>
      <c r="N36" s="229"/>
      <c r="O36" s="229"/>
      <c r="P36" s="27"/>
    </row>
    <row r="37" spans="2:16" s="26" customFormat="1" ht="16.5" customHeight="1" x14ac:dyDescent="0.25">
      <c r="B37" s="27"/>
      <c r="C37" s="217"/>
      <c r="D37" s="217"/>
      <c r="E37" s="217"/>
      <c r="F37" s="217"/>
      <c r="G37" s="217"/>
      <c r="H37" s="217"/>
      <c r="I37" s="218"/>
      <c r="J37" s="232" t="s">
        <v>603</v>
      </c>
      <c r="K37" s="223"/>
      <c r="L37" s="223"/>
      <c r="M37" s="223"/>
      <c r="N37" s="223"/>
      <c r="O37" s="223"/>
      <c r="P37" s="27"/>
    </row>
    <row r="38" spans="2:16" s="26" customFormat="1" ht="16.5" customHeight="1" x14ac:dyDescent="0.25">
      <c r="B38" s="28"/>
      <c r="C38" s="31"/>
      <c r="D38" s="31"/>
      <c r="E38" s="31"/>
      <c r="F38" s="31"/>
      <c r="G38" s="31"/>
      <c r="H38" s="31"/>
      <c r="I38" s="31"/>
      <c r="J38" s="31"/>
      <c r="K38" s="31"/>
      <c r="L38" s="31"/>
      <c r="M38" s="31"/>
      <c r="N38" s="31"/>
      <c r="O38" s="31"/>
      <c r="P38" s="28"/>
    </row>
    <row r="39" spans="2:16" s="33" customFormat="1" ht="15" customHeight="1" x14ac:dyDescent="0.25">
      <c r="B39" s="32"/>
      <c r="C39" s="212" t="s">
        <v>375</v>
      </c>
      <c r="D39" s="213"/>
      <c r="E39" s="213"/>
      <c r="F39" s="213"/>
      <c r="G39" s="213"/>
      <c r="H39" s="213"/>
      <c r="I39" s="213"/>
      <c r="J39" s="213"/>
      <c r="K39" s="213"/>
      <c r="L39" s="213"/>
      <c r="M39" s="213"/>
      <c r="N39" s="213"/>
      <c r="O39" s="214"/>
      <c r="P39" s="32"/>
    </row>
    <row r="40" spans="2:16" s="33" customFormat="1" x14ac:dyDescent="0.25">
      <c r="B40" s="32"/>
      <c r="C40" s="158" t="s">
        <v>9</v>
      </c>
      <c r="D40" s="160" t="str">
        <f>IF(J20="MENSUAL","ENERO",IF(J20="BIMENSUAL","FEBRERO",IF(J20="TRIMESTRAL","MARZO",IF(J20="SEMESTRAL","JUNIO",IF(J20="ANUAL",2017,"")))))</f>
        <v>FEBRERO</v>
      </c>
      <c r="E40" s="160" t="str">
        <f>IF(J20="MENSUAL","FEBRERO",IF(J20="BIMENSUAL","ABRIL",IF(J20="TRIMESTRAL","JUNIO",IF(J20="SEMESTRAL","DICIEMBRE",""))))</f>
        <v>ABRIL</v>
      </c>
      <c r="F40" s="160" t="str">
        <f>IF(J20="MENSUAL","MARZO",IF(J20="BIMENSUAL","JUNIO",IF(J20="TRIMESTRAL","SEPTIEMBRE","")))</f>
        <v>JUNIO</v>
      </c>
      <c r="G40" s="160" t="str">
        <f>IF(J20="MENSUAL","ABRIL",IF(J20="BIMENSUAL","AGOSTO",IF(J20="TRIMESTRAL","DICIEMBRE","")))</f>
        <v>AGOSTO</v>
      </c>
      <c r="H40" s="160" t="str">
        <f>IF(J20="MENSUAL","MAYO",IF(J20="BIMENSUAL","OCTUBRE",""))</f>
        <v>OCTUBRE</v>
      </c>
      <c r="I40" s="160" t="str">
        <f>IF(J20="MENSUAL","JUNIO",IF(J20="BIMENSUAL","DICIEMBRE",""))</f>
        <v>DICIEMBRE</v>
      </c>
      <c r="J40" s="160" t="str">
        <f>IF(J20="MENSUAL","JULIO","")</f>
        <v/>
      </c>
      <c r="K40" s="160" t="str">
        <f>IF(J20="MENSUAL","AGOSTO","")</f>
        <v/>
      </c>
      <c r="L40" s="160" t="str">
        <f>IF(J20="MENSUAL","SEPTIEMBRE","")</f>
        <v/>
      </c>
      <c r="M40" s="160" t="str">
        <f>IF(J20="MENSUAL","OCTUBRE","")</f>
        <v/>
      </c>
      <c r="N40" s="160" t="str">
        <f>IF(J20="MENSUAL","NOVIEMBRE","")</f>
        <v/>
      </c>
      <c r="O40" s="160" t="str">
        <f>IF(J20="MENSUAL","DICIEMBRE","")</f>
        <v/>
      </c>
      <c r="P40" s="32"/>
    </row>
    <row r="41" spans="2:16" s="33" customFormat="1" ht="37.5" customHeight="1" x14ac:dyDescent="0.25">
      <c r="B41" s="32"/>
      <c r="C41" s="157" t="str">
        <f>G18</f>
        <v>Total  IVA recuperado</v>
      </c>
      <c r="D41" s="61">
        <v>126373238</v>
      </c>
      <c r="E41" s="61">
        <v>381281220</v>
      </c>
      <c r="F41" s="61">
        <v>70171797</v>
      </c>
      <c r="G41" s="61">
        <v>317048832</v>
      </c>
      <c r="H41" s="62"/>
      <c r="I41" s="62"/>
      <c r="J41" s="34"/>
      <c r="K41" s="34"/>
      <c r="L41" s="34"/>
      <c r="M41" s="34"/>
      <c r="N41" s="34"/>
      <c r="O41" s="34"/>
      <c r="P41" s="32"/>
    </row>
    <row r="42" spans="2:16" s="33" customFormat="1" x14ac:dyDescent="0.25">
      <c r="B42" s="32"/>
      <c r="C42" s="157" t="str">
        <f>G19</f>
        <v>Total  IVA cobrado *100</v>
      </c>
      <c r="D42" s="61">
        <v>126373238</v>
      </c>
      <c r="E42" s="61">
        <v>381301534</v>
      </c>
      <c r="F42" s="61">
        <v>70194045.159999996</v>
      </c>
      <c r="G42" s="61">
        <v>317086092</v>
      </c>
      <c r="H42" s="62"/>
      <c r="I42" s="62"/>
      <c r="J42" s="34"/>
      <c r="K42" s="34"/>
      <c r="L42" s="34"/>
      <c r="M42" s="34"/>
      <c r="N42" s="34"/>
      <c r="O42" s="34"/>
      <c r="P42" s="35"/>
    </row>
    <row r="43" spans="2:16" s="69" customFormat="1" x14ac:dyDescent="0.25">
      <c r="B43" s="63"/>
      <c r="C43" s="64" t="s">
        <v>376</v>
      </c>
      <c r="D43" s="65">
        <f>IFERROR(IF($E$17=1,D41/D42,IF($E$17=2,D41,"")),"")</f>
        <v>1</v>
      </c>
      <c r="E43" s="65">
        <f t="shared" ref="E43:O43" si="0">IFERROR(IF($E$17=1,E41/E42,IF($E$17=2,E41,"")),"")</f>
        <v>0.9999467245783491</v>
      </c>
      <c r="F43" s="66">
        <f>IFERROR(IF($E$17=1,F41/F42,IF($E$17=2,F41,"")),"")</f>
        <v>0.99968304775783634</v>
      </c>
      <c r="G43" s="193">
        <f t="shared" si="0"/>
        <v>0.99988249248093797</v>
      </c>
      <c r="H43" s="67" t="str">
        <f t="shared" si="0"/>
        <v/>
      </c>
      <c r="I43" s="67" t="str">
        <f t="shared" si="0"/>
        <v/>
      </c>
      <c r="J43" s="68" t="str">
        <f t="shared" si="0"/>
        <v/>
      </c>
      <c r="K43" s="68" t="str">
        <f t="shared" si="0"/>
        <v/>
      </c>
      <c r="L43" s="68" t="str">
        <f t="shared" si="0"/>
        <v/>
      </c>
      <c r="M43" s="68" t="str">
        <f t="shared" si="0"/>
        <v/>
      </c>
      <c r="N43" s="68" t="str">
        <f t="shared" si="0"/>
        <v/>
      </c>
      <c r="O43" s="68" t="str">
        <f t="shared" si="0"/>
        <v/>
      </c>
      <c r="P43" s="63"/>
    </row>
    <row r="44" spans="2:16" s="33" customFormat="1" x14ac:dyDescent="0.25">
      <c r="B44" s="32"/>
      <c r="C44" s="38" t="s">
        <v>377</v>
      </c>
      <c r="D44" s="70">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FRECUENCIAS",IF(AND(N20="TRIMESTRAL",J20="MENSUAL"),N17/3,IF(AND(N20="TRIMESTRAL",J20="TRIMESTRAL"),N17,IF(AND(N20="BIMENSUAL",J20="BIMENSUAL"),N17,IF(AND(N20="TRIMESTRAL",J20="SEMESTRAL"),"REVISAR FRECUENCIAS",IF(AND(N20="TRIMESTRAL",J20="ANUAL"),"REVISAR FRECUENCIAS",IF(AND(N20="MENSUAL",J20="MENSUAL"),N17,IF(AND(N20="MENSUAL",J20="TRIMESTRAL"),"REVISAR FRECUENCIAS",IF(AND(N20="MENSUAL",J20="SEMESTRAL"),"REVISAR FRECUENCIAS",IF(AND(N20="MENSUAL",J20="ANUAL"),"REVISAR FRECUENCIAS","")))))))))))))))))</f>
        <v>0.97</v>
      </c>
      <c r="E44" s="70">
        <f>IF(AND(N20="ANUAL",J20="MENSUAL"),N17/12+D44,IF(AND(N20="ANUAL",J20="TRIMESTRAL"),N17/4+D44,IF(AND(N20="ANUAL",J20="SEMESTRAL"),N17/2+D44,IF(AND(N20="SEMESTRAL",J20="MENSUAL"),N17/6+D44,IF(AND(N20="SEMESTRAL",J20="TRIMESTRAL"),N17/2+D44,IF(AND(N20="SEMESTRAL",J20="SEMESTRAL"),N17,IF(AND(N20="TRIMESTRAL",J20="MENSUAL"),N17/3+D44,IF(AND(N20="TRIMESTRAL",J20="TRIMESTRAL"),N17,IF(AND(N20="BIMENSUAL",J20="BIMENSUAL"),N17,IF(AND(N20="MENSUAL",J20="MENSUAL"),N17,""))))))))))</f>
        <v>0.97</v>
      </c>
      <c r="F44" s="37">
        <f>IF(AND(N20="ANUAL",J20="MENSUAL"),N17/12+E44,IF(AND(N20="ANUAL",J20="TRIMESTRAL"),N17/4+E44,IF(AND(N20="SEMESTRAL",J20="MENSUAL"),N17/6+E44,IF(AND(N20="SEMESTRAL",J20="TRIMESTRAL"),N17/2,IF(AND(N20="TRIMESTRAL",J20="MENSUAL"),N17/3+E44,IF(AND(N20="TRIMESTRAL",J20="TRIMESTRAL"),N17,IF(AND(N20="BIMENSUAL",J20="BIMENSUAL"),N17,IF(AND(N20="MENSUAL",J20="MENSUAL"),N17,""))))))))</f>
        <v>0.97</v>
      </c>
      <c r="G44" s="37">
        <f>IF(AND(N20="ANUAL",J20="MENSUAL"),N17/12+F44,IF(AND(N20="ANUAL",J20="TRIMESTRAL"),N17/4+F44,IF(AND(N20="SEMESTRAL",J20="MENSUAL"),N17/6+F44,IF(AND(N20="SEMESTRAL",J20="TRIMESTRAL"),N17/2+F44,IF(AND(N20="TRIMESTRAL",J20="MENSUAL"),N17/3,IF(AND(N20="TRIMESTRAL",J20="TRIMESTRAL"),N17,IF(AND(N20="BIMENSUAL",J20="BIMENSUAL"),N17,IF(AND(N20="MENSUAL",J20="MENSUAL"),N17,""))))))))</f>
        <v>0.97</v>
      </c>
      <c r="H44" s="37">
        <f>IF(AND($N$20="ANUAL",$J$20="MENSUAL"),$N$17/12+G44,IF(AND(N20="SEMESTRAL",J20="MENSUAL"),N17/6+G44,IF(AND(N20="TRIMESTRAL",J20="MENSUAL"),N17/3+G44,IF(AND(N20="MENSUAL",J20="MENSUAL"),N17,IF(AND(N20="BIMENSUAL",J20="BIMENSUAL"),N17,"")))))</f>
        <v>0.97</v>
      </c>
      <c r="I44" s="37">
        <f>IF(AND($N$20="ANUAL",$J$20="MENSUAL"),$N$17/12+H44,IF(AND(N20="SEMESTRAL",J20="MENSUAL"),N17/6+H44,IF(AND(N20="TRIMESTRAL",J20="MENSUAL"),N17/3+H44,IF(AND(N20="MENSUAL",J20="MENSUAL"),N17,IF(AND(N20="BIMENSUAL",J20="BIMENSUAL"),N17,"")))))</f>
        <v>0.97</v>
      </c>
      <c r="J44" s="37" t="str">
        <f>IF(AND($N$20="ANUAL",$J$20="MENSUAL"),$N$17/12+I44,IF(AND(N20="SEMESTRAL",J20="MENSUAL"),N17/6,IF(AND(N20="TRIMESTRAL",J20="MENSUAL"),N17/3,IF(AND(N20="MENSUAL",J20="MENSUAL"),N17,""))))</f>
        <v/>
      </c>
      <c r="K44" s="37" t="str">
        <f>IF(AND($N$20="ANUAL",$J$20="MENSUAL"),$N$17/12+J44,IF(AND(N20="SEMESTRAL",J20="MENSUAL"),N17/6+J44,IF(AND(N20="TRIMESTRAL",J20="MENSUAL"),N17/3+J44,IF(AND(N20="MENSUAL",J20="MENSUAL"),N17,""))))</f>
        <v/>
      </c>
      <c r="L44" s="37" t="str">
        <f>IF(AND($N$20="ANUAL",$J$20="MENSUAL"),$N$17/12+K44,IF(AND(N20="SEMESTRAL",J20="MENSUAL"),N17/6+K44,IF(AND(N20="TRIMESTRAL",J20="MENSUAL"),N17/3+K44,IF(AND(N20="MENSUAL",J20="MENSUAL"),N17,""))))</f>
        <v/>
      </c>
      <c r="M44" s="37" t="str">
        <f>IF(AND($N$20="ANUAL",$J$20="MENSUAL"),$N$17/12+L44,IF(AND(N20="SEMESTRAL",J20="MENSUAL"),N17/6+L44,IF(AND(N20="TRIMESTRAL",J20="MENSUAL"),N17/3,IF(AND(N20="MENSUAL",J20="MENSUAL"),N17,""))))</f>
        <v/>
      </c>
      <c r="N44" s="37" t="str">
        <f>IF(AND($N$20="ANUAL",$J$20="MENSUAL"),$N$17/12+M44,IF(AND(N20="SEMESTRAL",J20="MENSUAL"),N17/6+M44,IF(AND(N20="TRIMESTRAL",J20="MENSUAL"),N17/3+M44,IF(AND(N20="MENSUAL",J20="MENSUAL"),N17,""))))</f>
        <v/>
      </c>
      <c r="O44" s="37" t="str">
        <f>IF(AND($N$20="ANUAL",$J$20="MENSUAL"),$N$17/12+N44,IF(AND(N20="SEMESTRAL",J20="MENSUAL"),N17/6+N44,IF(AND(N20="TRIMESTRAL",J20="MENSUAL"),N17/3+N44,IF(AND(N20="MENSUAL",J20="MENSUAL"),N17,""))))</f>
        <v/>
      </c>
      <c r="P44" s="32"/>
    </row>
    <row r="45" spans="2:16" s="33" customFormat="1" x14ac:dyDescent="0.25">
      <c r="B45" s="32"/>
      <c r="C45" s="3"/>
      <c r="D45" s="3"/>
      <c r="E45" s="3"/>
      <c r="F45" s="3"/>
      <c r="G45" s="3"/>
      <c r="H45" s="3"/>
      <c r="I45" s="3"/>
      <c r="J45" s="3"/>
      <c r="K45" s="3"/>
      <c r="L45" s="3"/>
      <c r="M45" s="3"/>
      <c r="N45" s="3"/>
      <c r="O45" s="3"/>
      <c r="P45" s="32"/>
    </row>
    <row r="47" spans="2:16" x14ac:dyDescent="0.2">
      <c r="D47" s="40"/>
    </row>
    <row r="48" spans="2:16" x14ac:dyDescent="0.2">
      <c r="E48" s="71"/>
    </row>
    <row r="49" spans="5:5" x14ac:dyDescent="0.2">
      <c r="E49" s="71"/>
    </row>
    <row r="50" spans="5:5" x14ac:dyDescent="0.2">
      <c r="E50" s="72"/>
    </row>
  </sheetData>
  <sheetProtection algorithmName="SHA-512" hashValue="bofdGqIwttUf7PWHFiNs2v2a7Nj907wkXJqbTmdxxYwvCr4Fmu9pR9mSm9jIq7RyWRDZk/HZzc/XxXx4k3QLVA==" saltValue="1Nr3+zFfCms/qnsa1kxWjQ=="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9:O39"/>
    <mergeCell ref="C23:O23"/>
    <mergeCell ref="C24:I37"/>
    <mergeCell ref="J24:O24"/>
    <mergeCell ref="J37:O37"/>
    <mergeCell ref="N20:O21"/>
    <mergeCell ref="C20:D21"/>
    <mergeCell ref="E20:F21"/>
    <mergeCell ref="G20:I21"/>
    <mergeCell ref="P24:P25"/>
    <mergeCell ref="J25:O32"/>
    <mergeCell ref="J33:O33"/>
    <mergeCell ref="J34:O35"/>
    <mergeCell ref="J36:O36"/>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'C:\Users\KYLINARES\Downloads\[ESGr027_DIC.xlsx]ITEM'!#REF!</xm:f>
          </x14:formula1>
          <xm:sqref>N20:O21 J20:K21</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tabColor rgb="FFEDE394"/>
    <pageSetUpPr fitToPage="1"/>
  </sheetPr>
  <dimension ref="A1:P49"/>
  <sheetViews>
    <sheetView zoomScale="80" zoomScaleNormal="80" workbookViewId="0">
      <selection activeCell="C10" sqref="C10:O11"/>
    </sheetView>
  </sheetViews>
  <sheetFormatPr baseColWidth="10" defaultColWidth="11.42578125" defaultRowHeight="15" x14ac:dyDescent="0.2"/>
  <cols>
    <col min="1" max="1" width="4" style="149" customWidth="1"/>
    <col min="2" max="2" width="6.7109375" style="149" customWidth="1"/>
    <col min="3" max="3" width="24.85546875" style="103" customWidth="1"/>
    <col min="4" max="4" width="17.28515625" style="103" customWidth="1"/>
    <col min="5" max="5" width="15.5703125" style="103" customWidth="1"/>
    <col min="6" max="6" width="15.140625" style="103" customWidth="1"/>
    <col min="7" max="7" width="14" style="103" customWidth="1"/>
    <col min="8" max="8" width="11.42578125" style="103"/>
    <col min="9" max="9" width="12.85546875" style="103" customWidth="1"/>
    <col min="10" max="10" width="15.5703125" style="103" customWidth="1"/>
    <col min="11" max="11" width="14.42578125" style="103" customWidth="1"/>
    <col min="12" max="12" width="19.7109375" style="103" customWidth="1"/>
    <col min="13" max="13" width="15.140625" style="103" customWidth="1"/>
    <col min="14" max="15" width="13.85546875" style="103" customWidth="1"/>
    <col min="16" max="16" width="6.7109375" style="149" customWidth="1"/>
    <col min="17" max="16384" width="11.42578125" style="149"/>
  </cols>
  <sheetData>
    <row r="1" spans="1:16" s="134" customFormat="1" ht="8.25" customHeight="1" x14ac:dyDescent="0.25">
      <c r="A1" s="133"/>
      <c r="C1" s="110"/>
      <c r="D1" s="110"/>
      <c r="E1" s="110"/>
      <c r="F1" s="110"/>
      <c r="G1" s="110"/>
      <c r="H1" s="110"/>
      <c r="I1" s="110"/>
      <c r="J1" s="110"/>
      <c r="K1" s="110"/>
      <c r="L1" s="110"/>
      <c r="M1" s="110"/>
      <c r="N1" s="110"/>
      <c r="O1" s="110"/>
    </row>
    <row r="2" spans="1:16" s="134" customFormat="1" ht="15.75" customHeight="1" x14ac:dyDescent="0.25">
      <c r="A2" s="133"/>
      <c r="B2" s="389" t="s">
        <v>344</v>
      </c>
      <c r="C2" s="389"/>
      <c r="D2" s="100"/>
      <c r="E2" s="100"/>
      <c r="F2" s="100"/>
      <c r="G2" s="100"/>
      <c r="H2" s="100"/>
      <c r="I2" s="100"/>
      <c r="J2" s="100"/>
      <c r="K2" s="100"/>
      <c r="L2" s="100"/>
      <c r="M2" s="100"/>
      <c r="N2" s="100"/>
      <c r="O2" s="100"/>
      <c r="P2" s="135"/>
    </row>
    <row r="3" spans="1:16" s="134" customFormat="1" ht="15.75" customHeight="1" x14ac:dyDescent="0.25">
      <c r="A3" s="133"/>
      <c r="B3" s="389"/>
      <c r="C3" s="389"/>
      <c r="D3" s="100"/>
      <c r="E3" s="100"/>
      <c r="F3" s="100"/>
      <c r="G3" s="100"/>
      <c r="H3" s="100"/>
      <c r="I3" s="100"/>
      <c r="J3" s="100"/>
      <c r="K3" s="100"/>
      <c r="L3" s="100"/>
      <c r="M3" s="100"/>
      <c r="N3" s="100"/>
      <c r="O3" s="100"/>
      <c r="P3" s="135"/>
    </row>
    <row r="4" spans="1:16" s="134" customFormat="1" ht="15" customHeight="1" x14ac:dyDescent="0.25">
      <c r="A4" s="133"/>
      <c r="B4" s="389"/>
      <c r="C4" s="389"/>
      <c r="D4" s="100"/>
      <c r="E4" s="100"/>
      <c r="F4" s="100"/>
      <c r="G4" s="100"/>
      <c r="H4" s="100"/>
      <c r="I4" s="100"/>
      <c r="J4" s="100"/>
      <c r="K4" s="100"/>
      <c r="L4" s="100"/>
      <c r="M4" s="100"/>
      <c r="N4" s="100"/>
      <c r="O4" s="100"/>
      <c r="P4" s="135"/>
    </row>
    <row r="5" spans="1:16" s="134" customFormat="1" ht="15.75" customHeight="1" x14ac:dyDescent="0.25">
      <c r="B5" s="135"/>
      <c r="C5" s="390"/>
      <c r="D5" s="391"/>
      <c r="E5" s="195" t="s">
        <v>0</v>
      </c>
      <c r="F5" s="196"/>
      <c r="G5" s="196"/>
      <c r="H5" s="196"/>
      <c r="I5" s="196"/>
      <c r="J5" s="196"/>
      <c r="K5" s="196"/>
      <c r="L5" s="197"/>
      <c r="M5" s="396" t="s">
        <v>1</v>
      </c>
      <c r="N5" s="396"/>
      <c r="O5" s="396"/>
      <c r="P5" s="135"/>
    </row>
    <row r="6" spans="1:16" s="134" customFormat="1" ht="15.75" customHeight="1" x14ac:dyDescent="0.25">
      <c r="B6" s="135"/>
      <c r="C6" s="392"/>
      <c r="D6" s="393"/>
      <c r="E6" s="195" t="s">
        <v>2</v>
      </c>
      <c r="F6" s="196"/>
      <c r="G6" s="196"/>
      <c r="H6" s="196"/>
      <c r="I6" s="196"/>
      <c r="J6" s="196"/>
      <c r="K6" s="196"/>
      <c r="L6" s="197"/>
      <c r="M6" s="396" t="s">
        <v>3</v>
      </c>
      <c r="N6" s="396"/>
      <c r="O6" s="396"/>
      <c r="P6" s="135"/>
    </row>
    <row r="7" spans="1:16" s="134" customFormat="1" ht="15.75" customHeight="1" x14ac:dyDescent="0.25">
      <c r="B7" s="135"/>
      <c r="C7" s="392"/>
      <c r="D7" s="393"/>
      <c r="E7" s="200" t="s">
        <v>4</v>
      </c>
      <c r="F7" s="201"/>
      <c r="G7" s="201"/>
      <c r="H7" s="201"/>
      <c r="I7" s="201"/>
      <c r="J7" s="201"/>
      <c r="K7" s="201"/>
      <c r="L7" s="202"/>
      <c r="M7" s="396" t="s">
        <v>5</v>
      </c>
      <c r="N7" s="396"/>
      <c r="O7" s="396"/>
      <c r="P7" s="135"/>
    </row>
    <row r="8" spans="1:16" s="134" customFormat="1" ht="15.75" customHeight="1" x14ac:dyDescent="0.25">
      <c r="B8" s="135"/>
      <c r="C8" s="394"/>
      <c r="D8" s="395"/>
      <c r="E8" s="203"/>
      <c r="F8" s="204"/>
      <c r="G8" s="204"/>
      <c r="H8" s="204"/>
      <c r="I8" s="204"/>
      <c r="J8" s="204"/>
      <c r="K8" s="204"/>
      <c r="L8" s="205"/>
      <c r="M8" s="396" t="s">
        <v>6</v>
      </c>
      <c r="N8" s="396"/>
      <c r="O8" s="396"/>
      <c r="P8" s="135"/>
    </row>
    <row r="9" spans="1:16" s="134" customFormat="1" ht="15.75" customHeight="1" x14ac:dyDescent="0.25">
      <c r="B9" s="135"/>
      <c r="C9" s="398"/>
      <c r="D9" s="398"/>
      <c r="E9" s="398"/>
      <c r="F9" s="398"/>
      <c r="G9" s="398"/>
      <c r="H9" s="398"/>
      <c r="I9" s="398"/>
      <c r="J9" s="398"/>
      <c r="K9" s="398"/>
      <c r="L9" s="398"/>
      <c r="M9" s="398"/>
      <c r="N9" s="398"/>
      <c r="O9" s="398"/>
      <c r="P9" s="135"/>
    </row>
    <row r="10" spans="1:16" s="134" customFormat="1" ht="15.75" customHeight="1" x14ac:dyDescent="0.25">
      <c r="B10" s="135"/>
      <c r="C10" s="399" t="s">
        <v>347</v>
      </c>
      <c r="D10" s="399"/>
      <c r="E10" s="399"/>
      <c r="F10" s="399"/>
      <c r="G10" s="399"/>
      <c r="H10" s="399"/>
      <c r="I10" s="399"/>
      <c r="J10" s="399"/>
      <c r="K10" s="399"/>
      <c r="L10" s="399"/>
      <c r="M10" s="399"/>
      <c r="N10" s="399"/>
      <c r="O10" s="399"/>
      <c r="P10" s="135"/>
    </row>
    <row r="11" spans="1:16" s="134" customFormat="1" x14ac:dyDescent="0.25">
      <c r="B11" s="135"/>
      <c r="C11" s="399"/>
      <c r="D11" s="399"/>
      <c r="E11" s="399"/>
      <c r="F11" s="399"/>
      <c r="G11" s="399"/>
      <c r="H11" s="399"/>
      <c r="I11" s="399"/>
      <c r="J11" s="399"/>
      <c r="K11" s="399"/>
      <c r="L11" s="399"/>
      <c r="M11" s="399"/>
      <c r="N11" s="399"/>
      <c r="O11" s="399"/>
      <c r="P11" s="135"/>
    </row>
    <row r="12" spans="1:16" s="134" customFormat="1" ht="30" customHeight="1" x14ac:dyDescent="0.25">
      <c r="B12" s="135"/>
      <c r="C12" s="400" t="s">
        <v>348</v>
      </c>
      <c r="D12" s="400"/>
      <c r="E12" s="401" t="s">
        <v>544</v>
      </c>
      <c r="F12" s="401"/>
      <c r="G12" s="401"/>
      <c r="H12" s="401"/>
      <c r="I12" s="400" t="s">
        <v>350</v>
      </c>
      <c r="J12" s="400"/>
      <c r="K12" s="297" t="s">
        <v>616</v>
      </c>
      <c r="L12" s="297"/>
      <c r="M12" s="297"/>
      <c r="N12" s="297"/>
      <c r="O12" s="297"/>
      <c r="P12" s="135"/>
    </row>
    <row r="13" spans="1:16" s="134" customFormat="1" x14ac:dyDescent="0.25">
      <c r="B13" s="135"/>
      <c r="C13" s="402" t="s">
        <v>15</v>
      </c>
      <c r="D13" s="402"/>
      <c r="E13" s="403" t="s">
        <v>245</v>
      </c>
      <c r="F13" s="404"/>
      <c r="G13" s="404"/>
      <c r="H13" s="404"/>
      <c r="I13" s="404"/>
      <c r="J13" s="404"/>
      <c r="K13" s="404"/>
      <c r="L13" s="404"/>
      <c r="M13" s="404"/>
      <c r="N13" s="404"/>
      <c r="O13" s="404"/>
      <c r="P13" s="135"/>
    </row>
    <row r="14" spans="1:16" s="134" customFormat="1" x14ac:dyDescent="0.25">
      <c r="B14" s="135"/>
      <c r="C14" s="402" t="s">
        <v>352</v>
      </c>
      <c r="D14" s="402"/>
      <c r="E14" s="403" t="s">
        <v>603</v>
      </c>
      <c r="F14" s="403"/>
      <c r="G14" s="403"/>
      <c r="H14" s="403"/>
      <c r="I14" s="403"/>
      <c r="J14" s="403"/>
      <c r="K14" s="403"/>
      <c r="L14" s="403"/>
      <c r="M14" s="403"/>
      <c r="N14" s="403"/>
      <c r="O14" s="403"/>
      <c r="P14" s="135"/>
    </row>
    <row r="15" spans="1:16" s="134" customFormat="1" x14ac:dyDescent="0.25">
      <c r="B15" s="135"/>
      <c r="C15" s="405"/>
      <c r="D15" s="406"/>
      <c r="E15" s="406"/>
      <c r="F15" s="406"/>
      <c r="G15" s="406"/>
      <c r="H15" s="406"/>
      <c r="I15" s="406"/>
      <c r="J15" s="406"/>
      <c r="K15" s="406"/>
      <c r="L15" s="406"/>
      <c r="M15" s="406"/>
      <c r="N15" s="406"/>
      <c r="O15" s="407"/>
      <c r="P15" s="135"/>
    </row>
    <row r="16" spans="1:16" s="134" customFormat="1" x14ac:dyDescent="0.25">
      <c r="B16" s="135"/>
      <c r="C16" s="397" t="s">
        <v>354</v>
      </c>
      <c r="D16" s="397"/>
      <c r="E16" s="397"/>
      <c r="F16" s="397"/>
      <c r="G16" s="397"/>
      <c r="H16" s="397"/>
      <c r="I16" s="397"/>
      <c r="J16" s="397"/>
      <c r="K16" s="397"/>
      <c r="L16" s="397"/>
      <c r="M16" s="397"/>
      <c r="N16" s="397"/>
      <c r="O16" s="397"/>
      <c r="P16" s="135"/>
    </row>
    <row r="17" spans="2:16" s="134" customFormat="1" ht="36" customHeight="1" x14ac:dyDescent="0.25">
      <c r="B17" s="135"/>
      <c r="C17" s="402" t="s">
        <v>355</v>
      </c>
      <c r="D17" s="402"/>
      <c r="E17" s="409">
        <v>1</v>
      </c>
      <c r="F17" s="410"/>
      <c r="G17" s="411"/>
      <c r="H17" s="402" t="s">
        <v>356</v>
      </c>
      <c r="I17" s="402"/>
      <c r="J17" s="195" t="s">
        <v>617</v>
      </c>
      <c r="K17" s="197"/>
      <c r="L17" s="402" t="s">
        <v>357</v>
      </c>
      <c r="M17" s="402"/>
      <c r="N17" s="268">
        <v>0.2</v>
      </c>
      <c r="O17" s="268"/>
      <c r="P17" s="408"/>
    </row>
    <row r="18" spans="2:16" s="134" customFormat="1" ht="15.75" customHeight="1" x14ac:dyDescent="0.25">
      <c r="B18" s="135"/>
      <c r="C18" s="402" t="s">
        <v>358</v>
      </c>
      <c r="D18" s="402"/>
      <c r="E18" s="402" t="s">
        <v>359</v>
      </c>
      <c r="F18" s="402"/>
      <c r="G18" s="242" t="s">
        <v>618</v>
      </c>
      <c r="H18" s="233"/>
      <c r="I18" s="233"/>
      <c r="J18" s="233"/>
      <c r="K18" s="233"/>
      <c r="L18" s="233"/>
      <c r="M18" s="233"/>
      <c r="N18" s="233"/>
      <c r="O18" s="233"/>
      <c r="P18" s="408"/>
    </row>
    <row r="19" spans="2:16" s="134" customFormat="1" ht="15.75" customHeight="1" x14ac:dyDescent="0.25">
      <c r="B19" s="135"/>
      <c r="C19" s="402"/>
      <c r="D19" s="402"/>
      <c r="E19" s="402" t="s">
        <v>361</v>
      </c>
      <c r="F19" s="402"/>
      <c r="G19" s="242" t="s">
        <v>619</v>
      </c>
      <c r="H19" s="233"/>
      <c r="I19" s="233"/>
      <c r="J19" s="233"/>
      <c r="K19" s="233"/>
      <c r="L19" s="233"/>
      <c r="M19" s="233"/>
      <c r="N19" s="233"/>
      <c r="O19" s="233"/>
      <c r="P19" s="136"/>
    </row>
    <row r="20" spans="2:16" s="134" customFormat="1" ht="15.75" customHeight="1" x14ac:dyDescent="0.25">
      <c r="B20" s="135"/>
      <c r="C20" s="402" t="s">
        <v>363</v>
      </c>
      <c r="D20" s="402"/>
      <c r="E20" s="419" t="s">
        <v>620</v>
      </c>
      <c r="F20" s="419"/>
      <c r="G20" s="402" t="s">
        <v>365</v>
      </c>
      <c r="H20" s="402"/>
      <c r="I20" s="402"/>
      <c r="J20" s="412" t="s">
        <v>500</v>
      </c>
      <c r="K20" s="412"/>
      <c r="L20" s="402" t="s">
        <v>367</v>
      </c>
      <c r="M20" s="402"/>
      <c r="N20" s="412" t="s">
        <v>500</v>
      </c>
      <c r="O20" s="412"/>
      <c r="P20" s="136"/>
    </row>
    <row r="21" spans="2:16" s="134" customFormat="1" ht="15.75" customHeight="1" x14ac:dyDescent="0.25">
      <c r="B21" s="135"/>
      <c r="C21" s="402"/>
      <c r="D21" s="402"/>
      <c r="E21" s="396"/>
      <c r="F21" s="396"/>
      <c r="G21" s="402"/>
      <c r="H21" s="402"/>
      <c r="I21" s="402"/>
      <c r="J21" s="412"/>
      <c r="K21" s="412"/>
      <c r="L21" s="402"/>
      <c r="M21" s="402"/>
      <c r="N21" s="412"/>
      <c r="O21" s="412"/>
      <c r="P21" s="136"/>
    </row>
    <row r="22" spans="2:16" s="138" customFormat="1" ht="15.75" customHeight="1" x14ac:dyDescent="0.25">
      <c r="B22" s="136"/>
      <c r="C22" s="137"/>
      <c r="D22" s="137"/>
      <c r="E22" s="106"/>
      <c r="F22" s="106"/>
      <c r="G22" s="137"/>
      <c r="H22" s="137"/>
      <c r="I22" s="137"/>
      <c r="J22" s="106"/>
      <c r="K22" s="106"/>
      <c r="L22" s="137"/>
      <c r="M22" s="137"/>
      <c r="N22" s="106"/>
      <c r="O22" s="106"/>
      <c r="P22" s="136"/>
    </row>
    <row r="23" spans="2:16" s="134" customFormat="1" ht="15" customHeight="1" x14ac:dyDescent="0.25">
      <c r="B23" s="135"/>
      <c r="C23" s="397" t="s">
        <v>369</v>
      </c>
      <c r="D23" s="397"/>
      <c r="E23" s="397"/>
      <c r="F23" s="397"/>
      <c r="G23" s="397"/>
      <c r="H23" s="397"/>
      <c r="I23" s="397"/>
      <c r="J23" s="416"/>
      <c r="K23" s="416"/>
      <c r="L23" s="416"/>
      <c r="M23" s="416"/>
      <c r="N23" s="416"/>
      <c r="O23" s="416"/>
      <c r="P23" s="136"/>
    </row>
    <row r="24" spans="2:16" s="134" customFormat="1" ht="15" customHeight="1" x14ac:dyDescent="0.25">
      <c r="B24" s="135"/>
      <c r="C24" s="406"/>
      <c r="D24" s="406"/>
      <c r="E24" s="406"/>
      <c r="F24" s="406"/>
      <c r="G24" s="406"/>
      <c r="H24" s="406"/>
      <c r="I24" s="407"/>
      <c r="J24" s="417" t="s">
        <v>370</v>
      </c>
      <c r="K24" s="418"/>
      <c r="L24" s="418"/>
      <c r="M24" s="418"/>
      <c r="N24" s="418"/>
      <c r="O24" s="418"/>
      <c r="P24" s="408"/>
    </row>
    <row r="25" spans="2:16" s="134" customFormat="1" ht="16.5" customHeight="1" x14ac:dyDescent="0.25">
      <c r="B25" s="135"/>
      <c r="C25" s="406"/>
      <c r="D25" s="406"/>
      <c r="E25" s="406"/>
      <c r="F25" s="406"/>
      <c r="G25" s="406"/>
      <c r="H25" s="406"/>
      <c r="I25" s="407"/>
      <c r="J25" s="267" t="s">
        <v>735</v>
      </c>
      <c r="K25" s="223"/>
      <c r="L25" s="223"/>
      <c r="M25" s="223"/>
      <c r="N25" s="223"/>
      <c r="O25" s="223"/>
      <c r="P25" s="408"/>
    </row>
    <row r="26" spans="2:16" s="134" customFormat="1" ht="15.75" customHeight="1" x14ac:dyDescent="0.25">
      <c r="B26" s="135"/>
      <c r="C26" s="406"/>
      <c r="D26" s="406"/>
      <c r="E26" s="406"/>
      <c r="F26" s="406"/>
      <c r="G26" s="406"/>
      <c r="H26" s="406"/>
      <c r="I26" s="407"/>
      <c r="J26" s="224"/>
      <c r="K26" s="225"/>
      <c r="L26" s="225"/>
      <c r="M26" s="225"/>
      <c r="N26" s="225"/>
      <c r="O26" s="225"/>
      <c r="P26" s="135"/>
    </row>
    <row r="27" spans="2:16" s="134" customFormat="1" ht="15.75" customHeight="1" x14ac:dyDescent="0.25">
      <c r="B27" s="135"/>
      <c r="C27" s="406"/>
      <c r="D27" s="406"/>
      <c r="E27" s="406"/>
      <c r="F27" s="406"/>
      <c r="G27" s="406"/>
      <c r="H27" s="406"/>
      <c r="I27" s="407"/>
      <c r="J27" s="224"/>
      <c r="K27" s="225"/>
      <c r="L27" s="225"/>
      <c r="M27" s="225"/>
      <c r="N27" s="225"/>
      <c r="O27" s="225"/>
      <c r="P27" s="135"/>
    </row>
    <row r="28" spans="2:16" s="134" customFormat="1" ht="15.75" customHeight="1" x14ac:dyDescent="0.25">
      <c r="B28" s="135"/>
      <c r="C28" s="406"/>
      <c r="D28" s="406"/>
      <c r="E28" s="406"/>
      <c r="F28" s="406"/>
      <c r="G28" s="406"/>
      <c r="H28" s="406"/>
      <c r="I28" s="407"/>
      <c r="J28" s="224"/>
      <c r="K28" s="225"/>
      <c r="L28" s="225"/>
      <c r="M28" s="225"/>
      <c r="N28" s="225"/>
      <c r="O28" s="225"/>
      <c r="P28" s="135"/>
    </row>
    <row r="29" spans="2:16" s="134" customFormat="1" ht="15.75" customHeight="1" x14ac:dyDescent="0.25">
      <c r="B29" s="135"/>
      <c r="C29" s="406"/>
      <c r="D29" s="406"/>
      <c r="E29" s="406"/>
      <c r="F29" s="406"/>
      <c r="G29" s="406"/>
      <c r="H29" s="406"/>
      <c r="I29" s="407"/>
      <c r="J29" s="224"/>
      <c r="K29" s="225"/>
      <c r="L29" s="225"/>
      <c r="M29" s="225"/>
      <c r="N29" s="225"/>
      <c r="O29" s="225"/>
      <c r="P29" s="135"/>
    </row>
    <row r="30" spans="2:16" s="134" customFormat="1" ht="16.5" customHeight="1" x14ac:dyDescent="0.25">
      <c r="B30" s="135"/>
      <c r="C30" s="406"/>
      <c r="D30" s="406"/>
      <c r="E30" s="406"/>
      <c r="F30" s="406"/>
      <c r="G30" s="406"/>
      <c r="H30" s="406"/>
      <c r="I30" s="407"/>
      <c r="J30" s="224"/>
      <c r="K30" s="225"/>
      <c r="L30" s="225"/>
      <c r="M30" s="225"/>
      <c r="N30" s="225"/>
      <c r="O30" s="225"/>
      <c r="P30" s="135"/>
    </row>
    <row r="31" spans="2:16" s="134" customFormat="1" ht="15.75" customHeight="1" x14ac:dyDescent="0.25">
      <c r="B31" s="135"/>
      <c r="C31" s="406"/>
      <c r="D31" s="406"/>
      <c r="E31" s="406"/>
      <c r="F31" s="406"/>
      <c r="G31" s="406"/>
      <c r="H31" s="406"/>
      <c r="I31" s="407"/>
      <c r="J31" s="224"/>
      <c r="K31" s="225"/>
      <c r="L31" s="225"/>
      <c r="M31" s="225"/>
      <c r="N31" s="225"/>
      <c r="O31" s="225"/>
      <c r="P31" s="135"/>
    </row>
    <row r="32" spans="2:16" s="134" customFormat="1" ht="16.5" customHeight="1" x14ac:dyDescent="0.25">
      <c r="B32" s="135"/>
      <c r="C32" s="406"/>
      <c r="D32" s="406"/>
      <c r="E32" s="406"/>
      <c r="F32" s="406"/>
      <c r="G32" s="406"/>
      <c r="H32" s="406"/>
      <c r="I32" s="407"/>
      <c r="J32" s="422" t="s">
        <v>372</v>
      </c>
      <c r="K32" s="423"/>
      <c r="L32" s="423"/>
      <c r="M32" s="423"/>
      <c r="N32" s="423"/>
      <c r="O32" s="423"/>
      <c r="P32" s="135"/>
    </row>
    <row r="33" spans="2:16" s="134" customFormat="1" ht="15.75" customHeight="1" x14ac:dyDescent="0.25">
      <c r="B33" s="135"/>
      <c r="C33" s="406"/>
      <c r="D33" s="406"/>
      <c r="E33" s="406"/>
      <c r="F33" s="406"/>
      <c r="G33" s="406"/>
      <c r="H33" s="406"/>
      <c r="I33" s="407"/>
      <c r="J33" s="420" t="s">
        <v>736</v>
      </c>
      <c r="K33" s="420"/>
      <c r="L33" s="420"/>
      <c r="M33" s="420"/>
      <c r="N33" s="420"/>
      <c r="O33" s="421"/>
      <c r="P33" s="135"/>
    </row>
    <row r="34" spans="2:16" s="134" customFormat="1" ht="15.75" customHeight="1" x14ac:dyDescent="0.25">
      <c r="B34" s="135"/>
      <c r="C34" s="406"/>
      <c r="D34" s="406"/>
      <c r="E34" s="406"/>
      <c r="F34" s="406"/>
      <c r="G34" s="406"/>
      <c r="H34" s="406"/>
      <c r="I34" s="407"/>
      <c r="J34" s="420"/>
      <c r="K34" s="420"/>
      <c r="L34" s="420"/>
      <c r="M34" s="420"/>
      <c r="N34" s="420"/>
      <c r="O34" s="421"/>
      <c r="P34" s="135"/>
    </row>
    <row r="35" spans="2:16" s="134" customFormat="1" ht="15.75" customHeight="1" x14ac:dyDescent="0.25">
      <c r="B35" s="135"/>
      <c r="C35" s="406"/>
      <c r="D35" s="406"/>
      <c r="E35" s="406"/>
      <c r="F35" s="406"/>
      <c r="G35" s="406"/>
      <c r="H35" s="406"/>
      <c r="I35" s="407"/>
      <c r="J35" s="420"/>
      <c r="K35" s="420"/>
      <c r="L35" s="420"/>
      <c r="M35" s="420"/>
      <c r="N35" s="420"/>
      <c r="O35" s="421"/>
      <c r="P35" s="135"/>
    </row>
    <row r="36" spans="2:16" s="134" customFormat="1" ht="15.75" customHeight="1" x14ac:dyDescent="0.25">
      <c r="B36" s="135"/>
      <c r="C36" s="406"/>
      <c r="D36" s="406"/>
      <c r="E36" s="406"/>
      <c r="F36" s="406"/>
      <c r="G36" s="406"/>
      <c r="H36" s="406"/>
      <c r="I36" s="407"/>
      <c r="J36" s="420"/>
      <c r="K36" s="420"/>
      <c r="L36" s="420"/>
      <c r="M36" s="420"/>
      <c r="N36" s="420"/>
      <c r="O36" s="421"/>
      <c r="P36" s="135"/>
    </row>
    <row r="37" spans="2:16" s="134" customFormat="1" ht="16.5" customHeight="1" x14ac:dyDescent="0.25">
      <c r="B37" s="135"/>
      <c r="C37" s="406"/>
      <c r="D37" s="406"/>
      <c r="E37" s="406"/>
      <c r="F37" s="406"/>
      <c r="G37" s="406"/>
      <c r="H37" s="406"/>
      <c r="I37" s="407"/>
      <c r="J37" s="139"/>
      <c r="K37" s="139"/>
      <c r="L37" s="139"/>
      <c r="M37" s="139"/>
      <c r="N37" s="139"/>
      <c r="O37" s="140"/>
      <c r="P37" s="135"/>
    </row>
    <row r="38" spans="2:16" s="134" customFormat="1" ht="15.75" customHeight="1" x14ac:dyDescent="0.25">
      <c r="B38" s="135"/>
      <c r="C38" s="406"/>
      <c r="D38" s="406"/>
      <c r="E38" s="406"/>
      <c r="F38" s="406"/>
      <c r="G38" s="406"/>
      <c r="H38" s="406"/>
      <c r="I38" s="407"/>
      <c r="J38" s="422" t="s">
        <v>374</v>
      </c>
      <c r="K38" s="423"/>
      <c r="L38" s="423"/>
      <c r="M38" s="423"/>
      <c r="N38" s="423"/>
      <c r="O38" s="423"/>
      <c r="P38" s="135"/>
    </row>
    <row r="39" spans="2:16" s="134" customFormat="1" ht="16.5" customHeight="1" x14ac:dyDescent="0.25">
      <c r="B39" s="135"/>
      <c r="C39" s="406"/>
      <c r="D39" s="406"/>
      <c r="E39" s="406"/>
      <c r="F39" s="406"/>
      <c r="G39" s="406"/>
      <c r="H39" s="406"/>
      <c r="I39" s="407"/>
      <c r="J39" s="232" t="s">
        <v>610</v>
      </c>
      <c r="K39" s="223"/>
      <c r="L39" s="223"/>
      <c r="M39" s="223"/>
      <c r="N39" s="223"/>
      <c r="O39" s="223"/>
      <c r="P39" s="135"/>
    </row>
    <row r="40" spans="2:16" s="134" customFormat="1" ht="16.5" customHeight="1" x14ac:dyDescent="0.25">
      <c r="B40" s="136"/>
      <c r="C40" s="141"/>
      <c r="D40" s="141"/>
      <c r="E40" s="141"/>
      <c r="F40" s="141"/>
      <c r="G40" s="141"/>
      <c r="H40" s="141"/>
      <c r="I40" s="141"/>
      <c r="J40" s="141"/>
      <c r="K40" s="141"/>
      <c r="L40" s="141"/>
      <c r="M40" s="141"/>
      <c r="N40" s="141"/>
      <c r="O40" s="141"/>
      <c r="P40" s="136"/>
    </row>
    <row r="41" spans="2:16" s="143" customFormat="1" ht="15" customHeight="1" x14ac:dyDescent="0.25">
      <c r="B41" s="142"/>
      <c r="C41" s="413" t="s">
        <v>375</v>
      </c>
      <c r="D41" s="414"/>
      <c r="E41" s="414"/>
      <c r="F41" s="414"/>
      <c r="G41" s="414"/>
      <c r="H41" s="414"/>
      <c r="I41" s="414"/>
      <c r="J41" s="414"/>
      <c r="K41" s="414"/>
      <c r="L41" s="414"/>
      <c r="M41" s="414"/>
      <c r="N41" s="414"/>
      <c r="O41" s="415"/>
      <c r="P41" s="142"/>
    </row>
    <row r="42" spans="2:16" s="143" customFormat="1" x14ac:dyDescent="0.25">
      <c r="B42" s="142"/>
      <c r="C42" s="167" t="s">
        <v>9</v>
      </c>
      <c r="D42" s="104" t="str">
        <f>IF(J20="MENSUAL","ENERO",IF(J20="TRIMESTRAL","MARZO",IF(J20="SEMESTRAL","JUNIO",IF(J20="ANUAL",2017,""))))</f>
        <v>ENERO</v>
      </c>
      <c r="E42" s="104" t="str">
        <f>IF(J20="MENSUAL","FEBRERO",IF(J20="TRIMESTRAL","JUNIO",IF(J20="SEMESTRAL","DICIEMBRE","")))</f>
        <v>FEBRERO</v>
      </c>
      <c r="F42" s="104" t="str">
        <f>IF(J20="MENSUAL","MARZO",IF(J20="TRIMESTRAL","SEPTIEMBRE",""))</f>
        <v>MARZO</v>
      </c>
      <c r="G42" s="104" t="str">
        <f>IF(J20="MENSUAL","ABRIL",IF(J20="TRIMESTRAL","DICIEMBRE",""))</f>
        <v>ABRIL</v>
      </c>
      <c r="H42" s="104" t="str">
        <f>IF(J20="MENSUAL","MAYO","")</f>
        <v>MAYO</v>
      </c>
      <c r="I42" s="104" t="str">
        <f>IF(J20="MENSUAL","JUNIO","")</f>
        <v>JUNIO</v>
      </c>
      <c r="J42" s="104" t="str">
        <f>IF(J20="MENSUAL","JULIO","")</f>
        <v>JULIO</v>
      </c>
      <c r="K42" s="104" t="str">
        <f>IF(J20="MENSUAL","AGOSTO","")</f>
        <v>AGOSTO</v>
      </c>
      <c r="L42" s="104" t="str">
        <f>IF(J20="MENSUAL","SEPTIEMBRE","")</f>
        <v>SEPTIEMBRE</v>
      </c>
      <c r="M42" s="104" t="str">
        <f>IF(J20="MENSUAL","OCTUBRE","")</f>
        <v>OCTUBRE</v>
      </c>
      <c r="N42" s="104" t="str">
        <f>IF(J20="MENSUAL","NOVIEMBRE","")</f>
        <v>NOVIEMBRE</v>
      </c>
      <c r="O42" s="104" t="str">
        <f>IF(J20="MENSUAL","DICIEMBRE","")</f>
        <v>DICIEMBRE</v>
      </c>
      <c r="P42" s="142"/>
    </row>
    <row r="43" spans="2:16" s="143" customFormat="1" ht="49.5" customHeight="1" x14ac:dyDescent="0.25">
      <c r="B43" s="142"/>
      <c r="C43" s="169" t="str">
        <f>G18</f>
        <v xml:space="preserve">Numero Tramites de cuentas para causacion devueltas </v>
      </c>
      <c r="D43" s="144"/>
      <c r="E43" s="144"/>
      <c r="F43" s="144"/>
      <c r="G43" s="144"/>
      <c r="H43" s="144"/>
      <c r="I43" s="144"/>
      <c r="J43" s="144">
        <v>15</v>
      </c>
      <c r="K43" s="144">
        <v>56</v>
      </c>
      <c r="L43" s="144">
        <v>26</v>
      </c>
      <c r="M43" s="144"/>
      <c r="N43" s="144"/>
      <c r="O43" s="144"/>
      <c r="P43" s="142"/>
    </row>
    <row r="44" spans="2:16" s="143" customFormat="1" ht="41.25" customHeight="1" x14ac:dyDescent="0.25">
      <c r="B44" s="142"/>
      <c r="C44" s="169" t="str">
        <f>G19</f>
        <v>Numero Tramites de cuentas para causacion *100</v>
      </c>
      <c r="D44" s="144"/>
      <c r="E44" s="144"/>
      <c r="F44" s="144"/>
      <c r="G44" s="144"/>
      <c r="H44" s="144"/>
      <c r="I44" s="144"/>
      <c r="J44" s="144">
        <v>51</v>
      </c>
      <c r="K44" s="144">
        <v>295</v>
      </c>
      <c r="L44" s="144">
        <v>457</v>
      </c>
      <c r="M44" s="144"/>
      <c r="N44" s="144"/>
      <c r="O44" s="144"/>
      <c r="P44" s="145"/>
    </row>
    <row r="45" spans="2:16" s="143" customFormat="1" x14ac:dyDescent="0.25">
      <c r="B45" s="142"/>
      <c r="C45" s="146" t="s">
        <v>376</v>
      </c>
      <c r="D45" s="147" t="str">
        <f>IFERROR(IF($E$17=1,D43/D44,IF($E$17=2,D43,"")),"")</f>
        <v/>
      </c>
      <c r="E45" s="147" t="str">
        <f t="shared" ref="E45:O45" si="0">IFERROR(IF($E$17=1,E43/E44,IF($E$17=2,E43,"")),"")</f>
        <v/>
      </c>
      <c r="F45" s="147" t="str">
        <f t="shared" si="0"/>
        <v/>
      </c>
      <c r="G45" s="147" t="str">
        <f t="shared" si="0"/>
        <v/>
      </c>
      <c r="H45" s="147" t="str">
        <f t="shared" si="0"/>
        <v/>
      </c>
      <c r="I45" s="147" t="str">
        <f t="shared" si="0"/>
        <v/>
      </c>
      <c r="J45" s="147">
        <f t="shared" si="0"/>
        <v>0.29411764705882354</v>
      </c>
      <c r="K45" s="147">
        <f t="shared" si="0"/>
        <v>0.18983050847457628</v>
      </c>
      <c r="L45" s="147">
        <f t="shared" si="0"/>
        <v>5.689277899343545E-2</v>
      </c>
      <c r="M45" s="147" t="str">
        <f t="shared" si="0"/>
        <v/>
      </c>
      <c r="N45" s="147" t="str">
        <f t="shared" si="0"/>
        <v/>
      </c>
      <c r="O45" s="147" t="str">
        <f t="shared" si="0"/>
        <v/>
      </c>
      <c r="P45" s="142"/>
    </row>
    <row r="46" spans="2:16" s="143" customFormat="1" x14ac:dyDescent="0.25">
      <c r="B46" s="142"/>
      <c r="C46" s="148" t="s">
        <v>377</v>
      </c>
      <c r="D46" s="14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0.2</v>
      </c>
      <c r="E46" s="147">
        <f>IF(AND(N20="ANUAL",J20="MENSUAL"),N17/12+D46,IF(AND(N20="ANUAL",J20="TRIMESTRAL"),N17/4+D46,IF(AND(N20="ANUAL",J20="SEMESTRAL"),N17/2+D46,IF(AND(N20="SEMESTRAL",J20="MENSUAL"),N17/6+D46,IF(AND(N20="SEMESTRAL",J20="TRIMESTRAL"),N17/2+D46,IF(AND(N20="SEMESTRAL",J20="SEMESTRAL"),N17,IF(AND(N20="TRIMESTRAL",J20="MENSUAL"),N17/3+D46,IF(AND(N20="TRIMESTRAL",J20="TRIMESTRAL"),N17,IF(AND(N20="MENSUAL",J20="MENSUAL"),N17,"")))))))))</f>
        <v>0.2</v>
      </c>
      <c r="F46" s="147">
        <f>IF(AND(N20="ANUAL",J20="MENSUAL"),N17/12+E46,IF(AND(N20="ANUAL",J20="TRIMESTRAL"),N17/4+E46,IF(AND(N20="SEMESTRAL",J20="MENSUAL"),N17/6+E46,IF(AND(N20="SEMESTRAL",J20="TRIMESTRAL"),N17/2,IF(AND(N20="TRIMESTRAL",J20="MENSUAL"),N17/3+E46,IF(AND(N20="TRIMESTRAL",J20="TRIMESTRAL"),N17,IF(AND(N20="MENSUAL",J20="MENSUAL"),N17,"")))))))</f>
        <v>0.2</v>
      </c>
      <c r="G46" s="147">
        <f>IF(AND(N20="ANUAL",J20="MENSUAL"),N17/12+F46,IF(AND(N20="ANUAL",J20="TRIMESTRAL"),N17/4+F46,IF(AND(N20="SEMESTRAL",J20="MENSUAL"),N17/6+F46,IF(AND(N20="SEMESTRAL",J20="TRIMESTRAL"),N17/2+F46,IF(AND(N20="TRIMESTRAL",J20="MENSUAL"),N17/3,IF(AND(N20="TRIMESTRAL",J20="TRIMESTRAL"),N17,IF(AND(N20="MENSUAL",J20="MENSUAL"),N17,"")))))))</f>
        <v>0.2</v>
      </c>
      <c r="H46" s="147">
        <f>IF(AND($N$20="ANUAL",$J$20="MENSUAL"),$N$17/12+G46,IF(AND(N20="SEMESTRAL",J20="MENSUAL"),N17/6+G46,IF(AND(N20="TRIMESTRAL",J20="MENSUAL"),N17/3+G46,IF(AND(N20="MENSUAL",J20="MENSUAL"),N17,""))))</f>
        <v>0.2</v>
      </c>
      <c r="I46" s="147">
        <f>IF(AND($N$20="ANUAL",$J$20="MENSUAL"),$N$17/12+H46,IF(AND(N20="SEMESTRAL",J20="MENSUAL"),N17/6+H46,IF(AND(N20="TRIMESTRAL",J20="MENSUAL"),N17/3+H46,IF(AND(N20="MENSUAL",J20="MENSUAL"),N17,""))))</f>
        <v>0.2</v>
      </c>
      <c r="J46" s="147">
        <f>IF(AND($N$20="ANUAL",$J$20="MENSUAL"),$N$17/12+I46,IF(AND(N20="SEMESTRAL",J20="MENSUAL"),N17/6,IF(AND(N20="TRIMESTRAL",J20="MENSUAL"),N17/3,IF(AND(N20="MENSUAL",J20="MENSUAL"),N17,""))))</f>
        <v>0.2</v>
      </c>
      <c r="K46" s="147">
        <f>IF(AND($N$20="ANUAL",$J$20="MENSUAL"),$N$17/12+J46,IF(AND(N20="SEMESTRAL",J20="MENSUAL"),N17/6+J46,IF(AND(N20="TRIMESTRAL",J20="MENSUAL"),N17/3+J46,IF(AND(N20="MENSUAL",J20="MENSUAL"),N17,""))))</f>
        <v>0.2</v>
      </c>
      <c r="L46" s="147">
        <f>IF(AND($N$20="ANUAL",$J$20="MENSUAL"),$N$17/12+K46,IF(AND(N20="SEMESTRAL",J20="MENSUAL"),N17/6+K46,IF(AND(N20="TRIMESTRAL",J20="MENSUAL"),N17/3+K46,IF(AND(N20="MENSUAL",J20="MENSUAL"),N17,""))))</f>
        <v>0.2</v>
      </c>
      <c r="M46" s="147">
        <f>IF(AND($N$20="ANUAL",$J$20="MENSUAL"),$N$17/12+L46,IF(AND(N20="SEMESTRAL",J20="MENSUAL"),N17/6+L46,IF(AND(N20="TRIMESTRAL",J20="MENSUAL"),N17/3,IF(AND(N20="MENSUAL",J20="MENSUAL"),N17,""))))</f>
        <v>0.2</v>
      </c>
      <c r="N46" s="147">
        <f>IF(AND($N$20="ANUAL",$J$20="MENSUAL"),$N$17/12+M46,IF(AND(N20="SEMESTRAL",J20="MENSUAL"),N17/6+M46,IF(AND(N20="TRIMESTRAL",J20="MENSUAL"),N17/3+M46,IF(AND(N20="MENSUAL",J20="MENSUAL"),N17,""))))</f>
        <v>0.2</v>
      </c>
      <c r="O46" s="147">
        <f>IF(AND($N$20="ANUAL",$J$20="MENSUAL"),$N$17/12+N46,IF(AND(N20="SEMESTRAL",J20="MENSUAL"),N17/6+N46,IF(AND(N20="TRIMESTRAL",J20="MENSUAL"),N17/3+N46,IF(AND(N20="MENSUAL",J20="MENSUAL"),N17,""))))</f>
        <v>0.2</v>
      </c>
      <c r="P46" s="142"/>
    </row>
    <row r="47" spans="2:16" s="143" customFormat="1" x14ac:dyDescent="0.25">
      <c r="B47" s="142"/>
      <c r="C47" s="101"/>
      <c r="D47" s="101"/>
      <c r="E47" s="101"/>
      <c r="F47" s="101"/>
      <c r="G47" s="101"/>
      <c r="H47" s="101"/>
      <c r="I47" s="101"/>
      <c r="J47" s="101"/>
      <c r="K47" s="101"/>
      <c r="L47" s="101"/>
      <c r="M47" s="101"/>
      <c r="N47" s="101"/>
      <c r="O47" s="101"/>
      <c r="P47" s="142"/>
    </row>
    <row r="48" spans="2:16" x14ac:dyDescent="0.2">
      <c r="D48" s="150"/>
    </row>
    <row r="49" spans="4:4" x14ac:dyDescent="0.2">
      <c r="D49" s="151"/>
    </row>
  </sheetData>
  <sheetProtection algorithmName="SHA-512" hashValue="VDwUkmlLg4Jk6jW7CkJvJ54x/KfkLAagAdrLZarI1pP709QIaufja1C6z2hrPtqGVSq27d4Yv2PLpX0mJYMnOA==" saltValue="RKXd+nkTketDY/HkFa/6OA==" spinCount="100000" sheet="1" objects="1" scenarios="1"/>
  <mergeCells count="49">
    <mergeCell ref="P24:P25"/>
    <mergeCell ref="J25:O31"/>
    <mergeCell ref="J32:O32"/>
    <mergeCell ref="J38:O38"/>
    <mergeCell ref="J39:O39"/>
    <mergeCell ref="J20:K21"/>
    <mergeCell ref="L20:M21"/>
    <mergeCell ref="C41:O41"/>
    <mergeCell ref="C23:O23"/>
    <mergeCell ref="C24:I39"/>
    <mergeCell ref="J24:O24"/>
    <mergeCell ref="N20:O21"/>
    <mergeCell ref="C20:D21"/>
    <mergeCell ref="E20:F21"/>
    <mergeCell ref="G20:I21"/>
    <mergeCell ref="J33:O36"/>
    <mergeCell ref="P17:P18"/>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'Y:\VIGENCIA  2019\2019   DOCUMENTACIÓN IMPORTANTE\2019   INDICADORES\IIPA 2019\[ESGr027_V6  MCT AFI ATH MIT.xlsm]ITEM'!#REF!</xm:f>
          </x14:formula1>
          <xm:sqref>J20 N20</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7">
    <tabColor rgb="FFEDE394"/>
    <pageSetUpPr fitToPage="1"/>
  </sheetPr>
  <dimension ref="B1:P45"/>
  <sheetViews>
    <sheetView topLeftCell="A25" zoomScale="80" zoomScaleNormal="80"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543</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544</v>
      </c>
      <c r="F12" s="296"/>
      <c r="G12" s="296"/>
      <c r="H12" s="296"/>
      <c r="I12" s="295" t="s">
        <v>350</v>
      </c>
      <c r="J12" s="295"/>
      <c r="K12" s="297" t="s">
        <v>621</v>
      </c>
      <c r="L12" s="297"/>
      <c r="M12" s="297"/>
      <c r="N12" s="297"/>
      <c r="O12" s="297"/>
      <c r="P12" s="27"/>
    </row>
    <row r="13" spans="2:16" s="26" customFormat="1" x14ac:dyDescent="0.25">
      <c r="B13" s="27"/>
      <c r="C13" s="234" t="s">
        <v>15</v>
      </c>
      <c r="D13" s="234"/>
      <c r="E13" s="248" t="s">
        <v>234</v>
      </c>
      <c r="F13" s="249"/>
      <c r="G13" s="249"/>
      <c r="H13" s="249"/>
      <c r="I13" s="249"/>
      <c r="J13" s="249"/>
      <c r="K13" s="249"/>
      <c r="L13" s="249"/>
      <c r="M13" s="249"/>
      <c r="N13" s="249"/>
      <c r="O13" s="249"/>
      <c r="P13" s="27"/>
    </row>
    <row r="14" spans="2:16" s="26" customFormat="1" x14ac:dyDescent="0.25">
      <c r="B14" s="27"/>
      <c r="C14" s="234" t="s">
        <v>352</v>
      </c>
      <c r="D14" s="234"/>
      <c r="E14" s="248" t="s">
        <v>622</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81</v>
      </c>
      <c r="K17" s="238"/>
      <c r="L17" s="234" t="s">
        <v>357</v>
      </c>
      <c r="M17" s="234"/>
      <c r="N17" s="268">
        <v>1</v>
      </c>
      <c r="O17" s="268"/>
      <c r="P17" s="221"/>
    </row>
    <row r="18" spans="2:16" s="26" customFormat="1" ht="15.75" customHeight="1" x14ac:dyDescent="0.25">
      <c r="B18" s="27"/>
      <c r="C18" s="234" t="s">
        <v>358</v>
      </c>
      <c r="D18" s="234"/>
      <c r="E18" s="234" t="s">
        <v>359</v>
      </c>
      <c r="F18" s="234"/>
      <c r="G18" s="242" t="s">
        <v>623</v>
      </c>
      <c r="H18" s="233"/>
      <c r="I18" s="233"/>
      <c r="J18" s="233"/>
      <c r="K18" s="233"/>
      <c r="L18" s="233"/>
      <c r="M18" s="233"/>
      <c r="N18" s="233"/>
      <c r="O18" s="233"/>
      <c r="P18" s="221"/>
    </row>
    <row r="19" spans="2:16" s="26" customFormat="1" ht="15.75" customHeight="1" x14ac:dyDescent="0.25">
      <c r="B19" s="27"/>
      <c r="C19" s="234"/>
      <c r="D19" s="234"/>
      <c r="E19" s="234" t="s">
        <v>361</v>
      </c>
      <c r="F19" s="234"/>
      <c r="G19" s="242" t="s">
        <v>624</v>
      </c>
      <c r="H19" s="233"/>
      <c r="I19" s="233"/>
      <c r="J19" s="233"/>
      <c r="K19" s="233"/>
      <c r="L19" s="233"/>
      <c r="M19" s="233"/>
      <c r="N19" s="233"/>
      <c r="O19" s="233"/>
      <c r="P19" s="28"/>
    </row>
    <row r="20" spans="2:16" s="26" customFormat="1" ht="27.75" customHeight="1" x14ac:dyDescent="0.25">
      <c r="B20" s="27"/>
      <c r="C20" s="234" t="s">
        <v>363</v>
      </c>
      <c r="D20" s="234"/>
      <c r="E20" s="269" t="s">
        <v>625</v>
      </c>
      <c r="F20" s="269"/>
      <c r="G20" s="234" t="s">
        <v>365</v>
      </c>
      <c r="H20" s="234"/>
      <c r="I20" s="234"/>
      <c r="J20" s="233" t="s">
        <v>366</v>
      </c>
      <c r="K20" s="233"/>
      <c r="L20" s="234" t="s">
        <v>367</v>
      </c>
      <c r="M20" s="234"/>
      <c r="N20" s="233" t="s">
        <v>366</v>
      </c>
      <c r="O20" s="233"/>
      <c r="P20" s="28"/>
    </row>
    <row r="21" spans="2:16" s="26" customFormat="1" ht="27"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67" t="s">
        <v>626</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5.75" customHeight="1" x14ac:dyDescent="0.25">
      <c r="B29" s="27"/>
      <c r="C29" s="217"/>
      <c r="D29" s="217"/>
      <c r="E29" s="217"/>
      <c r="F29" s="217"/>
      <c r="G29" s="217"/>
      <c r="H29" s="217"/>
      <c r="I29" s="218"/>
      <c r="J29" s="224"/>
      <c r="K29" s="225"/>
      <c r="L29" s="225"/>
      <c r="M29" s="225"/>
      <c r="N29" s="225"/>
      <c r="O29" s="225"/>
      <c r="P29" s="27"/>
    </row>
    <row r="30" spans="2:16" s="26" customFormat="1" ht="16.5" customHeight="1" x14ac:dyDescent="0.25">
      <c r="B30" s="27"/>
      <c r="C30" s="217"/>
      <c r="D30" s="217"/>
      <c r="E30" s="217"/>
      <c r="F30" s="217"/>
      <c r="G30" s="217"/>
      <c r="H30" s="217"/>
      <c r="I30" s="218"/>
      <c r="J30" s="226"/>
      <c r="K30" s="227"/>
      <c r="L30" s="227"/>
      <c r="M30" s="227"/>
      <c r="N30" s="227"/>
      <c r="O30" s="227"/>
      <c r="P30" s="27"/>
    </row>
    <row r="31" spans="2:16" s="26" customFormat="1" ht="15.75" customHeight="1" x14ac:dyDescent="0.25">
      <c r="B31" s="27"/>
      <c r="C31" s="217"/>
      <c r="D31" s="217"/>
      <c r="E31" s="217"/>
      <c r="F31" s="217"/>
      <c r="G31" s="217"/>
      <c r="H31" s="217"/>
      <c r="I31" s="218"/>
      <c r="J31" s="228" t="s">
        <v>372</v>
      </c>
      <c r="K31" s="229"/>
      <c r="L31" s="229"/>
      <c r="M31" s="229"/>
      <c r="N31" s="229"/>
      <c r="O31" s="229"/>
      <c r="P31" s="27"/>
    </row>
    <row r="32" spans="2:16" s="26" customFormat="1" ht="16.5" customHeight="1" x14ac:dyDescent="0.25">
      <c r="B32" s="27"/>
      <c r="C32" s="217"/>
      <c r="D32" s="217"/>
      <c r="E32" s="217"/>
      <c r="F32" s="217"/>
      <c r="G32" s="217"/>
      <c r="H32" s="217"/>
      <c r="I32" s="218"/>
      <c r="J32" s="267" t="s">
        <v>519</v>
      </c>
      <c r="K32" s="223"/>
      <c r="L32" s="223"/>
      <c r="M32" s="223"/>
      <c r="N32" s="223"/>
      <c r="O32" s="223"/>
      <c r="P32" s="27"/>
    </row>
    <row r="33" spans="2:16" s="26" customFormat="1" ht="15.75" customHeight="1" x14ac:dyDescent="0.25">
      <c r="B33" s="27"/>
      <c r="C33" s="217"/>
      <c r="D33" s="217"/>
      <c r="E33" s="217"/>
      <c r="F33" s="217"/>
      <c r="G33" s="217"/>
      <c r="H33" s="217"/>
      <c r="I33" s="218"/>
      <c r="J33" s="224"/>
      <c r="K33" s="225"/>
      <c r="L33" s="225"/>
      <c r="M33" s="225"/>
      <c r="N33" s="225"/>
      <c r="O33" s="225"/>
      <c r="P33" s="27"/>
    </row>
    <row r="34" spans="2:16" s="26" customFormat="1" ht="15.75" customHeight="1" x14ac:dyDescent="0.25">
      <c r="B34" s="27"/>
      <c r="C34" s="217"/>
      <c r="D34" s="217"/>
      <c r="E34" s="217"/>
      <c r="F34" s="217"/>
      <c r="G34" s="217"/>
      <c r="H34" s="217"/>
      <c r="I34" s="218"/>
      <c r="J34" s="228" t="s">
        <v>374</v>
      </c>
      <c r="K34" s="229"/>
      <c r="L34" s="229"/>
      <c r="M34" s="229"/>
      <c r="N34" s="229"/>
      <c r="O34" s="229"/>
      <c r="P34" s="27"/>
    </row>
    <row r="35" spans="2:16" s="26" customFormat="1" ht="16.5" customHeight="1" x14ac:dyDescent="0.25">
      <c r="B35" s="27"/>
      <c r="C35" s="217"/>
      <c r="D35" s="217"/>
      <c r="E35" s="217"/>
      <c r="F35" s="217"/>
      <c r="G35" s="217"/>
      <c r="H35" s="217"/>
      <c r="I35" s="218"/>
      <c r="J35" s="232" t="s">
        <v>627</v>
      </c>
      <c r="K35" s="223"/>
      <c r="L35" s="223"/>
      <c r="M35" s="223"/>
      <c r="N35" s="223"/>
      <c r="O35" s="223"/>
      <c r="P35" s="27"/>
    </row>
    <row r="36" spans="2:16" s="26" customFormat="1" ht="16.5" customHeight="1" x14ac:dyDescent="0.25">
      <c r="B36" s="28"/>
      <c r="C36" s="31"/>
      <c r="D36" s="31"/>
      <c r="E36" s="31"/>
      <c r="F36" s="31"/>
      <c r="G36" s="31"/>
      <c r="H36" s="31"/>
      <c r="I36" s="31"/>
      <c r="J36" s="31"/>
      <c r="K36" s="31"/>
      <c r="L36" s="31"/>
      <c r="M36" s="31"/>
      <c r="N36" s="31"/>
      <c r="O36" s="31"/>
      <c r="P36" s="28"/>
    </row>
    <row r="37" spans="2:16" s="33" customFormat="1" ht="15" customHeight="1" x14ac:dyDescent="0.25">
      <c r="B37" s="32"/>
      <c r="C37" s="212" t="s">
        <v>375</v>
      </c>
      <c r="D37" s="213"/>
      <c r="E37" s="213"/>
      <c r="F37" s="213"/>
      <c r="G37" s="213"/>
      <c r="H37" s="213"/>
      <c r="I37" s="213"/>
      <c r="J37" s="213"/>
      <c r="K37" s="213"/>
      <c r="L37" s="213"/>
      <c r="M37" s="213"/>
      <c r="N37" s="213"/>
      <c r="O37" s="214"/>
      <c r="P37" s="32"/>
    </row>
    <row r="38" spans="2:16" s="33" customFormat="1" x14ac:dyDescent="0.25">
      <c r="B38" s="32"/>
      <c r="C38" s="158" t="s">
        <v>9</v>
      </c>
      <c r="D38" s="160" t="str">
        <f>IF(J20="MENSUAL","ENERO",IF(J20="TRIMESTRAL","MARZO",IF(J20="SEMESTRAL","JUNIO",IF(J20="ANUAL",2017,""))))</f>
        <v>JUNIO</v>
      </c>
      <c r="E38" s="160" t="str">
        <f>IF(J20="MENSUAL","FEBRERO",IF(J20="TRIMESTRAL","JUNIO",IF(J20="SEMESTRAL","DICIEMBRE","")))</f>
        <v>DICIEMBRE</v>
      </c>
      <c r="F38" s="160" t="str">
        <f>IF(J20="MENSUAL","MARZO",IF(J20="TRIMESTRAL","SEPTIEMBRE",""))</f>
        <v/>
      </c>
      <c r="G38" s="160" t="str">
        <f>IF(J20="MENSUAL","ABRIL",IF(J20="TRIMESTRAL","DICIEMBRE",""))</f>
        <v/>
      </c>
      <c r="H38" s="160" t="str">
        <f>IF(J20="MENSUAL","MAYO","")</f>
        <v/>
      </c>
      <c r="I38" s="160" t="str">
        <f>IF(J20="MENSUAL","JUNIO","")</f>
        <v/>
      </c>
      <c r="J38" s="160" t="str">
        <f>IF(J20="MENSUAL","JULIO","")</f>
        <v/>
      </c>
      <c r="K38" s="160" t="str">
        <f>IF(J20="MENSUAL","AGOSTO","")</f>
        <v/>
      </c>
      <c r="L38" s="160" t="str">
        <f>IF(J20="MENSUAL","SEPTIEMBRE","")</f>
        <v/>
      </c>
      <c r="M38" s="160" t="str">
        <f>IF(J20="MENSUAL","OCTUBRE","")</f>
        <v/>
      </c>
      <c r="N38" s="160" t="str">
        <f>IF(J20="MENSUAL","NOVIEMBRE","")</f>
        <v/>
      </c>
      <c r="O38" s="160" t="str">
        <f>IF(J20="MENSUAL","DICIEMBRE","")</f>
        <v/>
      </c>
      <c r="P38" s="32"/>
    </row>
    <row r="39" spans="2:16" s="33" customFormat="1" ht="45" x14ac:dyDescent="0.25">
      <c r="B39" s="32"/>
      <c r="C39" s="157" t="str">
        <f>G18</f>
        <v>Total de solicitudes y peticiones contestadas a tiempo</v>
      </c>
      <c r="D39" s="34">
        <v>70</v>
      </c>
      <c r="E39" s="34"/>
      <c r="F39" s="34"/>
      <c r="G39" s="34"/>
      <c r="H39" s="34"/>
      <c r="I39" s="34"/>
      <c r="J39" s="34"/>
      <c r="K39" s="34"/>
      <c r="L39" s="34"/>
      <c r="M39" s="34"/>
      <c r="N39" s="34"/>
      <c r="O39" s="34"/>
      <c r="P39" s="32"/>
    </row>
    <row r="40" spans="2:16" s="33" customFormat="1" ht="30" x14ac:dyDescent="0.25">
      <c r="B40" s="32"/>
      <c r="C40" s="157" t="str">
        <f>G19</f>
        <v>Total de solicitudes y peticiones recibidas</v>
      </c>
      <c r="D40" s="34">
        <v>70</v>
      </c>
      <c r="E40" s="34"/>
      <c r="F40" s="34"/>
      <c r="G40" s="34"/>
      <c r="H40" s="34"/>
      <c r="I40" s="34"/>
      <c r="J40" s="34"/>
      <c r="K40" s="34"/>
      <c r="L40" s="34"/>
      <c r="M40" s="34"/>
      <c r="N40" s="34"/>
      <c r="O40" s="34"/>
      <c r="P40" s="35"/>
    </row>
    <row r="41" spans="2:16" s="33" customFormat="1" x14ac:dyDescent="0.25">
      <c r="B41" s="32"/>
      <c r="C41" s="36" t="s">
        <v>376</v>
      </c>
      <c r="D41" s="37">
        <f>IFERROR(IF($E$17=1,D39/D40,IF($E$17=2,D39,"")),"")</f>
        <v>1</v>
      </c>
      <c r="E41" s="37" t="str">
        <f>IFERROR(IF($E$17=1,E39/E40,IF($E$17=2,E39,"")),"")</f>
        <v/>
      </c>
      <c r="F41" s="56" t="str">
        <f t="shared" ref="F41:O41" si="0">IFERROR(IF($E$17=1,F39/F40,IF($E$17=2,F39,"")),"")</f>
        <v/>
      </c>
      <c r="G41" s="56" t="str">
        <f t="shared" si="0"/>
        <v/>
      </c>
      <c r="H41" s="37" t="str">
        <f t="shared" si="0"/>
        <v/>
      </c>
      <c r="I41" s="37" t="str">
        <f t="shared" si="0"/>
        <v/>
      </c>
      <c r="J41" s="37" t="str">
        <f t="shared" si="0"/>
        <v/>
      </c>
      <c r="K41" s="37" t="str">
        <f t="shared" si="0"/>
        <v/>
      </c>
      <c r="L41" s="37" t="str">
        <f t="shared" si="0"/>
        <v/>
      </c>
      <c r="M41" s="37" t="str">
        <f t="shared" si="0"/>
        <v/>
      </c>
      <c r="N41" s="37" t="str">
        <f t="shared" si="0"/>
        <v/>
      </c>
      <c r="O41" s="37" t="str">
        <f t="shared" si="0"/>
        <v/>
      </c>
      <c r="P41" s="32"/>
    </row>
    <row r="42" spans="2:16" s="33" customFormat="1" x14ac:dyDescent="0.25">
      <c r="B42" s="32"/>
      <c r="C42" s="38" t="s">
        <v>377</v>
      </c>
      <c r="D42"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1</v>
      </c>
      <c r="E42" s="37">
        <f>IF(AND(N20="ANUAL",J20="MENSUAL"),N17/12+D42,IF(AND(N20="ANUAL",J20="TRIMESTRAL"),N17/4+D42,IF(AND(N20="ANUAL",J20="SEMESTRAL"),N17/2+D42,IF(AND(N20="SEMESTRAL",J20="MENSUAL"),N17/6+D42,IF(AND(N20="SEMESTRAL",J20="TRIMESTRAL"),N17/2+D42,IF(AND(N20="SEMESTRAL",J20="SEMESTRAL"),N17,IF(AND(N20="TRIMESTRAL",J20="MENSUAL"),N17/3+D42,IF(AND(N20="TRIMESTRAL",J20="TRIMESTRAL"),N17,IF(AND(N20="MENSUAL",J20="MENSUAL"),N17,"")))))))))</f>
        <v>1</v>
      </c>
      <c r="F42" s="60" t="str">
        <f>IF(AND(N20="ANUAL",J20="MENSUAL"),N17/12+E42,IF(AND(N20="ANUAL",J20="TRIMESTRAL"),N17/4+E42,IF(AND(N20="SEMESTRAL",J20="MENSUAL"),N17/6+E42,IF(AND(N20="SEMESTRAL",J20="TRIMESTRAL"),N17/2,IF(AND(N20="TRIMESTRAL",J20="MENSUAL"),N17/3+E42,IF(AND(N20="TRIMESTRAL",J20="TRIMESTRAL"),N17,IF(AND(N20="MENSUAL",J20="MENSUAL"),N17,"")))))))</f>
        <v/>
      </c>
      <c r="G42" s="60" t="str">
        <f>IF(AND(N20="ANUAL",J20="MENSUAL"),N17/12+F42,IF(AND(N20="ANUAL",J20="TRIMESTRAL"),N17/4+F42,IF(AND(N20="SEMESTRAL",J20="MENSUAL"),N17/6+F42,IF(AND(N20="SEMESTRAL",J20="TRIMESTRAL"),N17/2+F42,IF(AND(N20="TRIMESTRAL",J20="MENSUAL"),N17/3,IF(AND(N20="TRIMESTRAL",J20="TRIMESTRAL"),N17,IF(AND(N20="MENSUAL",J20="MENSUAL"),N17,"")))))))</f>
        <v/>
      </c>
      <c r="H42" s="37" t="str">
        <f>IF(AND($N$20="ANUAL",$J$20="MENSUAL"),$N$17/12+G42,IF(AND(N20="SEMESTRAL",J20="MENSUAL"),N17/6+G42,IF(AND(N20="TRIMESTRAL",J20="MENSUAL"),N17/3+G42,IF(AND(N20="MENSUAL",J20="MENSUAL"),N17,""))))</f>
        <v/>
      </c>
      <c r="I42" s="37" t="str">
        <f>IF(AND($N$20="ANUAL",$J$20="MENSUAL"),$N$17/12+H42,IF(AND(N20="SEMESTRAL",J20="MENSUAL"),N17/6+H42,IF(AND(N20="TRIMESTRAL",J20="MENSUAL"),N17/3+H42,IF(AND(N20="MENSUAL",J20="MENSUAL"),N17,""))))</f>
        <v/>
      </c>
      <c r="J42" s="37" t="str">
        <f>IF(AND($N$20="ANUAL",$J$20="MENSUAL"),$N$17/12+I42,IF(AND(N20="SEMESTRAL",J20="MENSUAL"),N17/6,IF(AND(N20="TRIMESTRAL",J20="MENSUAL"),N17/3,IF(AND(N20="MENSUAL",J20="MENSUAL"),N17,""))))</f>
        <v/>
      </c>
      <c r="K42" s="37" t="str">
        <f>IF(AND($N$20="ANUAL",$J$20="MENSUAL"),$N$17/12+J42,IF(AND(N20="SEMESTRAL",J20="MENSUAL"),N17/6+J42,IF(AND(N20="TRIMESTRAL",J20="MENSUAL"),N17/3+J42,IF(AND(N20="MENSUAL",J20="MENSUAL"),N17,""))))</f>
        <v/>
      </c>
      <c r="L42" s="37" t="str">
        <f>IF(AND($N$20="ANUAL",$J$20="MENSUAL"),$N$17/12+K42,IF(AND(N20="SEMESTRAL",J20="MENSUAL"),N17/6+K42,IF(AND(N20="TRIMESTRAL",J20="MENSUAL"),N17/3+K42,IF(AND(N20="MENSUAL",J20="MENSUAL"),N17,""))))</f>
        <v/>
      </c>
      <c r="M42" s="37" t="str">
        <f>IF(AND($N$20="ANUAL",$J$20="MENSUAL"),$N$17/12+L42,IF(AND(N20="SEMESTRAL",J20="MENSUAL"),N17/6+L42,IF(AND(N20="TRIMESTRAL",J20="MENSUAL"),N17/3,IF(AND(N20="MENSUAL",J20="MENSUAL"),N17,""))))</f>
        <v/>
      </c>
      <c r="N42" s="37" t="str">
        <f>IF(AND($N$20="ANUAL",$J$20="MENSUAL"),$N$17/12+M42,IF(AND(N20="SEMESTRAL",J20="MENSUAL"),N17/6+M42,IF(AND(N20="TRIMESTRAL",J20="MENSUAL"),N17/3+M42,IF(AND(N20="MENSUAL",J20="MENSUAL"),N17,""))))</f>
        <v/>
      </c>
      <c r="O42" s="37" t="str">
        <f>IF(AND($N$20="ANUAL",$J$20="MENSUAL"),$N$17/12+N42,IF(AND(N20="SEMESTRAL",J20="MENSUAL"),N17/6+N42,IF(AND(N20="TRIMESTRAL",J20="MENSUAL"),N17/3+N42,IF(AND(N20="MENSUAL",J20="MENSUAL"),N17,""))))</f>
        <v/>
      </c>
      <c r="P42" s="32"/>
    </row>
    <row r="43" spans="2:16" s="33" customFormat="1" x14ac:dyDescent="0.25">
      <c r="B43" s="32"/>
      <c r="C43" s="3"/>
      <c r="D43" s="3"/>
      <c r="E43" s="3"/>
      <c r="F43" s="3"/>
      <c r="G43" s="3"/>
      <c r="H43" s="3"/>
      <c r="I43" s="3"/>
      <c r="J43" s="3"/>
      <c r="K43" s="3"/>
      <c r="L43" s="3"/>
      <c r="M43" s="3"/>
      <c r="N43" s="3"/>
      <c r="O43" s="3"/>
      <c r="P43" s="32"/>
    </row>
    <row r="44" spans="2:16" x14ac:dyDescent="0.2">
      <c r="D44" s="59"/>
    </row>
    <row r="45" spans="2:16" x14ac:dyDescent="0.2">
      <c r="D45" s="40"/>
    </row>
  </sheetData>
  <sheetProtection algorithmName="SHA-512" hashValue="DA/y+cSrgT4y3557pJKXZFDIsw1nj5IY3iSsUcfKF8QkWXKhKMkvBlSKAhRA8zc0afALl4NeyG0Jvi0L2FvwFg==" saltValue="5YtUF+9AewyDS+kQzZPubg=="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7:O37"/>
    <mergeCell ref="C23:O23"/>
    <mergeCell ref="C24:I35"/>
    <mergeCell ref="J24:O24"/>
    <mergeCell ref="J35:O35"/>
    <mergeCell ref="N20:O21"/>
    <mergeCell ref="C20:D21"/>
    <mergeCell ref="E20:F21"/>
    <mergeCell ref="G20:I21"/>
    <mergeCell ref="P24:P25"/>
    <mergeCell ref="J25:O30"/>
    <mergeCell ref="J31:O31"/>
    <mergeCell ref="J32:O33"/>
    <mergeCell ref="J34:O34"/>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'Y:\VIGENCIA  2019\ANGELICA\INDICADORES\[Indicadores AJU.xlsm]ITEM'!#REF!</xm:f>
          </x14:formula1>
          <xm:sqref>J20</xm:sqref>
        </x14:dataValidation>
        <x14:dataValidation type="list" allowBlank="1" showInputMessage="1" showErrorMessage="1">
          <x14:formula1>
            <xm:f>ITEM!$A$1:$A$5</xm:f>
          </x14:formula1>
          <xm:sqref>N20:O21</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tabColor rgb="FFEDE394"/>
    <pageSetUpPr fitToPage="1"/>
  </sheetPr>
  <dimension ref="B1:P49"/>
  <sheetViews>
    <sheetView topLeftCell="A28" zoomScale="80" zoomScaleNormal="80"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543</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544</v>
      </c>
      <c r="F12" s="246"/>
      <c r="G12" s="246"/>
      <c r="H12" s="246"/>
      <c r="I12" s="245" t="s">
        <v>350</v>
      </c>
      <c r="J12" s="245"/>
      <c r="K12" s="247" t="s">
        <v>628</v>
      </c>
      <c r="L12" s="247"/>
      <c r="M12" s="247"/>
      <c r="N12" s="247"/>
      <c r="O12" s="247"/>
      <c r="P12" s="27"/>
    </row>
    <row r="13" spans="2:16" s="26" customFormat="1" x14ac:dyDescent="0.25">
      <c r="B13" s="27"/>
      <c r="C13" s="234" t="s">
        <v>15</v>
      </c>
      <c r="D13" s="234"/>
      <c r="E13" s="248" t="s">
        <v>234</v>
      </c>
      <c r="F13" s="249"/>
      <c r="G13" s="249"/>
      <c r="H13" s="249"/>
      <c r="I13" s="249"/>
      <c r="J13" s="249"/>
      <c r="K13" s="249"/>
      <c r="L13" s="249"/>
      <c r="M13" s="249"/>
      <c r="N13" s="249"/>
      <c r="O13" s="249"/>
      <c r="P13" s="27"/>
    </row>
    <row r="14" spans="2:16" s="26" customFormat="1" x14ac:dyDescent="0.25">
      <c r="B14" s="27"/>
      <c r="C14" s="234" t="s">
        <v>352</v>
      </c>
      <c r="D14" s="234"/>
      <c r="E14" s="248" t="s">
        <v>622</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81</v>
      </c>
      <c r="K17" s="238"/>
      <c r="L17" s="234" t="s">
        <v>357</v>
      </c>
      <c r="M17" s="234"/>
      <c r="N17" s="235">
        <v>1</v>
      </c>
      <c r="O17" s="235"/>
      <c r="P17" s="221"/>
    </row>
    <row r="18" spans="2:16" s="26" customFormat="1" ht="15.75" customHeight="1" x14ac:dyDescent="0.25">
      <c r="B18" s="27"/>
      <c r="C18" s="234" t="s">
        <v>358</v>
      </c>
      <c r="D18" s="234"/>
      <c r="E18" s="234" t="s">
        <v>359</v>
      </c>
      <c r="F18" s="234"/>
      <c r="G18" s="242" t="s">
        <v>629</v>
      </c>
      <c r="H18" s="233"/>
      <c r="I18" s="233"/>
      <c r="J18" s="233"/>
      <c r="K18" s="233"/>
      <c r="L18" s="233"/>
      <c r="M18" s="233"/>
      <c r="N18" s="233"/>
      <c r="O18" s="233"/>
      <c r="P18" s="221"/>
    </row>
    <row r="19" spans="2:16" s="26" customFormat="1" ht="15.75" customHeight="1" x14ac:dyDescent="0.25">
      <c r="B19" s="27"/>
      <c r="C19" s="234"/>
      <c r="D19" s="234"/>
      <c r="E19" s="234" t="s">
        <v>361</v>
      </c>
      <c r="F19" s="234"/>
      <c r="G19" s="242" t="s">
        <v>630</v>
      </c>
      <c r="H19" s="233"/>
      <c r="I19" s="233"/>
      <c r="J19" s="233"/>
      <c r="K19" s="233"/>
      <c r="L19" s="233"/>
      <c r="M19" s="233"/>
      <c r="N19" s="233"/>
      <c r="O19" s="233"/>
      <c r="P19" s="28"/>
    </row>
    <row r="20" spans="2:16" s="26" customFormat="1" ht="34.5" customHeight="1" x14ac:dyDescent="0.25">
      <c r="B20" s="27"/>
      <c r="C20" s="234" t="s">
        <v>363</v>
      </c>
      <c r="D20" s="234"/>
      <c r="E20" s="269" t="s">
        <v>631</v>
      </c>
      <c r="F20" s="269"/>
      <c r="G20" s="234" t="s">
        <v>365</v>
      </c>
      <c r="H20" s="234"/>
      <c r="I20" s="234"/>
      <c r="J20" s="233" t="s">
        <v>366</v>
      </c>
      <c r="K20" s="233"/>
      <c r="L20" s="234" t="s">
        <v>367</v>
      </c>
      <c r="M20" s="234"/>
      <c r="N20" s="233" t="s">
        <v>366</v>
      </c>
      <c r="O20" s="233"/>
      <c r="P20" s="28"/>
    </row>
    <row r="21" spans="2:16" s="26" customFormat="1" ht="33.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67" t="s">
        <v>632</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5.75" customHeight="1" x14ac:dyDescent="0.25">
      <c r="B29" s="27"/>
      <c r="C29" s="217"/>
      <c r="D29" s="217"/>
      <c r="E29" s="217"/>
      <c r="F29" s="217"/>
      <c r="G29" s="217"/>
      <c r="H29" s="217"/>
      <c r="I29" s="218"/>
      <c r="J29" s="224"/>
      <c r="K29" s="225"/>
      <c r="L29" s="225"/>
      <c r="M29" s="225"/>
      <c r="N29" s="225"/>
      <c r="O29" s="225"/>
      <c r="P29" s="27"/>
    </row>
    <row r="30" spans="2:16" s="26" customFormat="1" ht="16.5" customHeight="1" x14ac:dyDescent="0.25">
      <c r="B30" s="27"/>
      <c r="C30" s="217"/>
      <c r="D30" s="217"/>
      <c r="E30" s="217"/>
      <c r="F30" s="217"/>
      <c r="G30" s="217"/>
      <c r="H30" s="217"/>
      <c r="I30" s="218"/>
      <c r="J30" s="226"/>
      <c r="K30" s="227"/>
      <c r="L30" s="227"/>
      <c r="M30" s="227"/>
      <c r="N30" s="227"/>
      <c r="O30" s="227"/>
      <c r="P30" s="27"/>
    </row>
    <row r="31" spans="2:16" s="26" customFormat="1" ht="15.75" customHeight="1" x14ac:dyDescent="0.25">
      <c r="B31" s="27"/>
      <c r="C31" s="217"/>
      <c r="D31" s="217"/>
      <c r="E31" s="217"/>
      <c r="F31" s="217"/>
      <c r="G31" s="217"/>
      <c r="H31" s="217"/>
      <c r="I31" s="218"/>
      <c r="J31" s="228" t="s">
        <v>372</v>
      </c>
      <c r="K31" s="229"/>
      <c r="L31" s="229"/>
      <c r="M31" s="229"/>
      <c r="N31" s="229"/>
      <c r="O31" s="229"/>
      <c r="P31" s="27"/>
    </row>
    <row r="32" spans="2:16" s="26" customFormat="1" ht="16.5" customHeight="1" x14ac:dyDescent="0.25">
      <c r="B32" s="27"/>
      <c r="C32" s="217"/>
      <c r="D32" s="217"/>
      <c r="E32" s="217"/>
      <c r="F32" s="217"/>
      <c r="G32" s="217"/>
      <c r="H32" s="217"/>
      <c r="I32" s="218"/>
      <c r="J32" s="267" t="s">
        <v>633</v>
      </c>
      <c r="K32" s="223"/>
      <c r="L32" s="223"/>
      <c r="M32" s="223"/>
      <c r="N32" s="223"/>
      <c r="O32" s="223"/>
      <c r="P32" s="27"/>
    </row>
    <row r="33" spans="2:16" s="26" customFormat="1" ht="15.75" customHeight="1" x14ac:dyDescent="0.25">
      <c r="B33" s="27"/>
      <c r="C33" s="217"/>
      <c r="D33" s="217"/>
      <c r="E33" s="217"/>
      <c r="F33" s="217"/>
      <c r="G33" s="217"/>
      <c r="H33" s="217"/>
      <c r="I33" s="218"/>
      <c r="J33" s="224"/>
      <c r="K33" s="225"/>
      <c r="L33" s="225"/>
      <c r="M33" s="225"/>
      <c r="N33" s="225"/>
      <c r="O33" s="225"/>
      <c r="P33" s="27"/>
    </row>
    <row r="34" spans="2:16" s="26" customFormat="1" ht="15.75" customHeight="1" x14ac:dyDescent="0.25">
      <c r="B34" s="27"/>
      <c r="C34" s="217"/>
      <c r="D34" s="217"/>
      <c r="E34" s="217"/>
      <c r="F34" s="217"/>
      <c r="G34" s="217"/>
      <c r="H34" s="217"/>
      <c r="I34" s="218"/>
      <c r="J34" s="224"/>
      <c r="K34" s="225"/>
      <c r="L34" s="225"/>
      <c r="M34" s="225"/>
      <c r="N34" s="225"/>
      <c r="O34" s="225"/>
      <c r="P34" s="27"/>
    </row>
    <row r="35" spans="2:16" s="26" customFormat="1" ht="15.75" customHeight="1" x14ac:dyDescent="0.25">
      <c r="B35" s="27"/>
      <c r="C35" s="217"/>
      <c r="D35" s="217"/>
      <c r="E35" s="217"/>
      <c r="F35" s="217"/>
      <c r="G35" s="217"/>
      <c r="H35" s="217"/>
      <c r="I35" s="218"/>
      <c r="J35" s="224"/>
      <c r="K35" s="225"/>
      <c r="L35" s="225"/>
      <c r="M35" s="225"/>
      <c r="N35" s="225"/>
      <c r="O35" s="225"/>
      <c r="P35" s="27"/>
    </row>
    <row r="36" spans="2:16" s="26" customFormat="1" ht="15.75" customHeight="1" x14ac:dyDescent="0.25">
      <c r="B36" s="27"/>
      <c r="C36" s="217"/>
      <c r="D36" s="217"/>
      <c r="E36" s="217"/>
      <c r="F36" s="217"/>
      <c r="G36" s="217"/>
      <c r="H36" s="217"/>
      <c r="I36" s="218"/>
      <c r="J36" s="224"/>
      <c r="K36" s="225"/>
      <c r="L36" s="225"/>
      <c r="M36" s="225"/>
      <c r="N36" s="225"/>
      <c r="O36" s="225"/>
      <c r="P36" s="27"/>
    </row>
    <row r="37" spans="2:16" s="26" customFormat="1" ht="16.5" customHeight="1" x14ac:dyDescent="0.25">
      <c r="B37" s="27"/>
      <c r="C37" s="217"/>
      <c r="D37" s="217"/>
      <c r="E37" s="217"/>
      <c r="F37" s="217"/>
      <c r="G37" s="217"/>
      <c r="H37" s="217"/>
      <c r="I37" s="218"/>
      <c r="J37" s="226"/>
      <c r="K37" s="227"/>
      <c r="L37" s="227"/>
      <c r="M37" s="227"/>
      <c r="N37" s="227"/>
      <c r="O37" s="227"/>
      <c r="P37" s="27"/>
    </row>
    <row r="38" spans="2:16" s="26" customFormat="1" ht="15.75" customHeight="1" x14ac:dyDescent="0.25">
      <c r="B38" s="27"/>
      <c r="C38" s="217"/>
      <c r="D38" s="217"/>
      <c r="E38" s="217"/>
      <c r="F38" s="217"/>
      <c r="G38" s="217"/>
      <c r="H38" s="217"/>
      <c r="I38" s="218"/>
      <c r="J38" s="228" t="s">
        <v>374</v>
      </c>
      <c r="K38" s="229"/>
      <c r="L38" s="229"/>
      <c r="M38" s="229"/>
      <c r="N38" s="229"/>
      <c r="O38" s="229"/>
      <c r="P38" s="27"/>
    </row>
    <row r="39" spans="2:16" s="26" customFormat="1" ht="16.5" customHeight="1" x14ac:dyDescent="0.25">
      <c r="B39" s="27"/>
      <c r="C39" s="217"/>
      <c r="D39" s="217"/>
      <c r="E39" s="217"/>
      <c r="F39" s="217"/>
      <c r="G39" s="217"/>
      <c r="H39" s="217"/>
      <c r="I39" s="218"/>
      <c r="J39" s="232" t="s">
        <v>634</v>
      </c>
      <c r="K39" s="223"/>
      <c r="L39" s="223"/>
      <c r="M39" s="223"/>
      <c r="N39" s="223"/>
      <c r="O39" s="223"/>
      <c r="P39" s="27"/>
    </row>
    <row r="40" spans="2:16" s="26" customFormat="1" ht="16.5" customHeight="1" x14ac:dyDescent="0.25">
      <c r="B40" s="28"/>
      <c r="C40" s="31"/>
      <c r="D40" s="31"/>
      <c r="E40" s="31"/>
      <c r="F40" s="31"/>
      <c r="G40" s="31"/>
      <c r="H40" s="31"/>
      <c r="I40" s="31"/>
      <c r="J40" s="31"/>
      <c r="K40" s="31"/>
      <c r="L40" s="31"/>
      <c r="M40" s="31"/>
      <c r="N40" s="31"/>
      <c r="O40" s="31"/>
      <c r="P40" s="28"/>
    </row>
    <row r="41" spans="2:16" s="33" customFormat="1" ht="15" customHeight="1" x14ac:dyDescent="0.25">
      <c r="B41" s="32"/>
      <c r="C41" s="212" t="s">
        <v>375</v>
      </c>
      <c r="D41" s="213"/>
      <c r="E41" s="213"/>
      <c r="F41" s="213"/>
      <c r="G41" s="213"/>
      <c r="H41" s="213"/>
      <c r="I41" s="213"/>
      <c r="J41" s="213"/>
      <c r="K41" s="213"/>
      <c r="L41" s="213"/>
      <c r="M41" s="213"/>
      <c r="N41" s="213"/>
      <c r="O41" s="214"/>
      <c r="P41" s="32"/>
    </row>
    <row r="42" spans="2:16" s="33" customFormat="1" x14ac:dyDescent="0.25">
      <c r="B42" s="32"/>
      <c r="C42" s="158" t="s">
        <v>9</v>
      </c>
      <c r="D42" s="160" t="str">
        <f>IF(J20="MENSUAL","ENERO",IF(J20="TRIMESTRAL","MARZO",IF(J20="SEMESTRAL","JUNIO",IF(J20="ANUAL",2017,""))))</f>
        <v>JUNIO</v>
      </c>
      <c r="E42" s="160" t="str">
        <f>IF(J20="MENSUAL","FEBRERO",IF(J20="TRIMESTRAL","JUNIO",IF(J20="SEMESTRAL","DICIEMBRE","")))</f>
        <v>DICIEMBRE</v>
      </c>
      <c r="F42" s="160" t="str">
        <f>IF(J20="MENSUAL","MARZO",IF(J20="TRIMESTRAL","SEPTIEMBRE",""))</f>
        <v/>
      </c>
      <c r="G42" s="160" t="str">
        <f>IF(J20="MENSUAL","ABRIL",IF(J20="TRIMESTRAL","DICIEMBRE",""))</f>
        <v/>
      </c>
      <c r="H42" s="160" t="str">
        <f>IF(J20="MENSUAL","MAYO","")</f>
        <v/>
      </c>
      <c r="I42" s="160" t="str">
        <f>IF(J20="MENSUAL","JUNIO","")</f>
        <v/>
      </c>
      <c r="J42" s="160" t="str">
        <f>IF(J20="MENSUAL","JULIO","")</f>
        <v/>
      </c>
      <c r="K42" s="160" t="str">
        <f>IF(J20="MENSUAL","AGOSTO","")</f>
        <v/>
      </c>
      <c r="L42" s="160" t="str">
        <f>IF(J20="MENSUAL","SEPTIEMBRE","")</f>
        <v/>
      </c>
      <c r="M42" s="160" t="str">
        <f>IF(J20="MENSUAL","OCTUBRE","")</f>
        <v/>
      </c>
      <c r="N42" s="160" t="str">
        <f>IF(J20="MENSUAL","NOVIEMBRE","")</f>
        <v/>
      </c>
      <c r="O42" s="160" t="str">
        <f>IF(J20="MENSUAL","DICIEMBRE","")</f>
        <v/>
      </c>
      <c r="P42" s="32"/>
    </row>
    <row r="43" spans="2:16" s="33" customFormat="1" ht="75" x14ac:dyDescent="0.25">
      <c r="B43" s="32"/>
      <c r="C43" s="157" t="str">
        <f>G18</f>
        <v>Total de solicitudes en termino de contratación (ABS-OPS) contestadas a tiempo</v>
      </c>
      <c r="D43" s="34">
        <v>330</v>
      </c>
      <c r="E43" s="34"/>
      <c r="F43" s="34"/>
      <c r="G43" s="34"/>
      <c r="H43" s="34"/>
      <c r="I43" s="34"/>
      <c r="J43" s="34"/>
      <c r="K43" s="34"/>
      <c r="L43" s="34"/>
      <c r="M43" s="34"/>
      <c r="N43" s="34"/>
      <c r="O43" s="34"/>
      <c r="P43" s="32"/>
    </row>
    <row r="44" spans="2:16" s="33" customFormat="1" ht="60" x14ac:dyDescent="0.25">
      <c r="B44" s="32"/>
      <c r="C44" s="157" t="str">
        <f>G19</f>
        <v>Total de solicitudes en termino de contratación (ABS-OPS) recibidas</v>
      </c>
      <c r="D44" s="34">
        <v>332</v>
      </c>
      <c r="E44" s="34"/>
      <c r="F44" s="34"/>
      <c r="G44" s="34"/>
      <c r="H44" s="34"/>
      <c r="I44" s="34"/>
      <c r="J44" s="34"/>
      <c r="K44" s="34"/>
      <c r="L44" s="34"/>
      <c r="M44" s="34"/>
      <c r="N44" s="34"/>
      <c r="O44" s="34"/>
      <c r="P44" s="35"/>
    </row>
    <row r="45" spans="2:16" s="33" customFormat="1" x14ac:dyDescent="0.25">
      <c r="B45" s="32"/>
      <c r="C45" s="36" t="s">
        <v>376</v>
      </c>
      <c r="D45" s="58">
        <f>IFERROR(IF($E$17=1,D43/D44,IF($E$17=2,D43,"")),"")</f>
        <v>0.99397590361445787</v>
      </c>
      <c r="E45" s="58" t="str">
        <f t="shared" ref="E45:O45" si="0">IFERROR(IF($E$17=1,E43/E44,IF($E$17=2,E43,"")),"")</f>
        <v/>
      </c>
      <c r="F45" s="56" t="str">
        <f t="shared" si="0"/>
        <v/>
      </c>
      <c r="G45" s="56" t="str">
        <f t="shared" si="0"/>
        <v/>
      </c>
      <c r="H45" s="37" t="str">
        <f t="shared" si="0"/>
        <v/>
      </c>
      <c r="I45" s="37" t="str">
        <f t="shared" si="0"/>
        <v/>
      </c>
      <c r="J45" s="37" t="str">
        <f t="shared" si="0"/>
        <v/>
      </c>
      <c r="K45" s="37" t="str">
        <f t="shared" si="0"/>
        <v/>
      </c>
      <c r="L45" s="37" t="str">
        <f t="shared" si="0"/>
        <v/>
      </c>
      <c r="M45" s="37" t="str">
        <f t="shared" si="0"/>
        <v/>
      </c>
      <c r="N45" s="37" t="str">
        <f t="shared" si="0"/>
        <v/>
      </c>
      <c r="O45" s="37" t="str">
        <f t="shared" si="0"/>
        <v/>
      </c>
      <c r="P45" s="32"/>
    </row>
    <row r="46" spans="2:16" s="33" customFormat="1" x14ac:dyDescent="0.25">
      <c r="B46" s="32"/>
      <c r="C46" s="38" t="s">
        <v>377</v>
      </c>
      <c r="D46" s="58">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1</v>
      </c>
      <c r="E46" s="58">
        <f>IF(AND(N20="ANUAL",J20="MENSUAL"),N17/12+D46,IF(AND(N20="ANUAL",J20="TRIMESTRAL"),N17/4+D46,IF(AND(N20="ANUAL",J20="SEMESTRAL"),N17/2+D46,IF(AND(N20="SEMESTRAL",J20="MENSUAL"),N17/6+D46,IF(AND(N20="SEMESTRAL",J20="TRIMESTRAL"),N17/2+D46,IF(AND(N20="SEMESTRAL",J20="SEMESTRAL"),N17,IF(AND(N20="TRIMESTRAL",J20="MENSUAL"),N17/3+D46,IF(AND(N20="TRIMESTRAL",J20="TRIMESTRAL"),N17,IF(AND(N20="MENSUAL",J20="MENSUAL"),N17,"")))))))))</f>
        <v>1</v>
      </c>
      <c r="F46" s="56" t="str">
        <f>IF(AND(N20="ANUAL",J20="MENSUAL"),N17/12+E46,IF(AND(N20="ANUAL",J20="TRIMESTRAL"),N17/4+E46,IF(AND(N20="SEMESTRAL",J20="MENSUAL"),N17/6+E46,IF(AND(N20="SEMESTRAL",J20="TRIMESTRAL"),N17/2,IF(AND(N20="TRIMESTRAL",J20="MENSUAL"),N17/3+E46,IF(AND(N20="TRIMESTRAL",J20="TRIMESTRAL"),N17,IF(AND(N20="MENSUAL",J20="MENSUAL"),N17,"")))))))</f>
        <v/>
      </c>
      <c r="G46" s="56" t="str">
        <f>IF(AND(N20="ANUAL",J20="MENSUAL"),N17/12+F46,IF(AND(N20="ANUAL",J20="TRIMESTRAL"),N17/4+F46,IF(AND(N20="SEMESTRAL",J20="MENSUAL"),N17/6+F46,IF(AND(N20="SEMESTRAL",J20="TRIMESTRAL"),N17/2+F46,IF(AND(N20="TRIMESTRAL",J20="MENSUAL"),N17/3,IF(AND(N20="TRIMESTRAL",J20="TRIMESTRAL"),N17,IF(AND(N20="MENSUAL",J20="MENSUAL"),N17,"")))))))</f>
        <v/>
      </c>
      <c r="H46" s="37" t="str">
        <f>IF(AND($N$20="ANUAL",$J$20="MENSUAL"),$N$17/12+G46,IF(AND(N20="SEMESTRAL",J20="MENSUAL"),N17/6+G46,IF(AND(N20="TRIMESTRAL",J20="MENSUAL"),N17/3+G46,IF(AND(N20="MENSUAL",J20="MENSUAL"),N17,""))))</f>
        <v/>
      </c>
      <c r="I46" s="37" t="str">
        <f>IF(AND($N$20="ANUAL",$J$20="MENSUAL"),$N$17/12+H46,IF(AND(N20="SEMESTRAL",J20="MENSUAL"),N17/6+H46,IF(AND(N20="TRIMESTRAL",J20="MENSUAL"),N17/3+H46,IF(AND(N20="MENSUAL",J20="MENSUAL"),N17,""))))</f>
        <v/>
      </c>
      <c r="J46" s="37" t="str">
        <f>IF(AND($N$20="ANUAL",$J$20="MENSUAL"),$N$17/12+I46,IF(AND(N20="SEMESTRAL",J20="MENSUAL"),N17/6,IF(AND(N20="TRIMESTRAL",J20="MENSUAL"),N17/3,IF(AND(N20="MENSUAL",J20="MENSUAL"),N17,""))))</f>
        <v/>
      </c>
      <c r="K46" s="37" t="str">
        <f>IF(AND($N$20="ANUAL",$J$20="MENSUAL"),$N$17/12+J46,IF(AND(N20="SEMESTRAL",J20="MENSUAL"),N17/6+J46,IF(AND(N20="TRIMESTRAL",J20="MENSUAL"),N17/3+J46,IF(AND(N20="MENSUAL",J20="MENSUAL"),N17,""))))</f>
        <v/>
      </c>
      <c r="L46" s="37" t="str">
        <f>IF(AND($N$20="ANUAL",$J$20="MENSUAL"),$N$17/12+K46,IF(AND(N20="SEMESTRAL",J20="MENSUAL"),N17/6+K46,IF(AND(N20="TRIMESTRAL",J20="MENSUAL"),N17/3+K46,IF(AND(N20="MENSUAL",J20="MENSUAL"),N17,""))))</f>
        <v/>
      </c>
      <c r="M46" s="37" t="str">
        <f>IF(AND($N$20="ANUAL",$J$20="MENSUAL"),$N$17/12+L46,IF(AND(N20="SEMESTRAL",J20="MENSUAL"),N17/6+L46,IF(AND(N20="TRIMESTRAL",J20="MENSUAL"),N17/3,IF(AND(N20="MENSUAL",J20="MENSUAL"),N17,""))))</f>
        <v/>
      </c>
      <c r="N46" s="37" t="str">
        <f>IF(AND($N$20="ANUAL",$J$20="MENSUAL"),$N$17/12+M46,IF(AND(N20="SEMESTRAL",J20="MENSUAL"),N17/6+M46,IF(AND(N20="TRIMESTRAL",J20="MENSUAL"),N17/3+M46,IF(AND(N20="MENSUAL",J20="MENSUAL"),N17,""))))</f>
        <v/>
      </c>
      <c r="O46" s="37" t="str">
        <f>IF(AND($N$20="ANUAL",$J$20="MENSUAL"),$N$17/12+N46,IF(AND(N20="SEMESTRAL",J20="MENSUAL"),N17/6+N46,IF(AND(N20="TRIMESTRAL",J20="MENSUAL"),N17/3+N46,IF(AND(N20="MENSUAL",J20="MENSUAL"),N17,""))))</f>
        <v/>
      </c>
      <c r="P46" s="32"/>
    </row>
    <row r="47" spans="2:16" s="33" customFormat="1" x14ac:dyDescent="0.25">
      <c r="B47" s="32"/>
      <c r="C47" s="3"/>
      <c r="D47" s="3"/>
      <c r="E47" s="3"/>
      <c r="F47" s="3"/>
      <c r="G47" s="3"/>
      <c r="H47" s="3"/>
      <c r="I47" s="3"/>
      <c r="J47" s="3"/>
      <c r="K47" s="3"/>
      <c r="L47" s="3"/>
      <c r="M47" s="3"/>
      <c r="N47" s="3"/>
      <c r="O47" s="3"/>
      <c r="P47" s="32"/>
    </row>
    <row r="48" spans="2:16" x14ac:dyDescent="0.2">
      <c r="D48" s="59"/>
    </row>
    <row r="49" spans="4:4" x14ac:dyDescent="0.2">
      <c r="D49" s="40"/>
    </row>
  </sheetData>
  <sheetProtection algorithmName="SHA-512" hashValue="4m7y/Zme60Tg+oWwPWmWpklKpOwK+FVoxtMFxfXJg++HGRg4V38mSnD9MOYRE3LQBf6qR5Eup7VauuO9VP4T2A==" saltValue="V3s1IFXYtb+Wnlo5q9hpCQ=="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41:O41"/>
    <mergeCell ref="C23:O23"/>
    <mergeCell ref="C24:I39"/>
    <mergeCell ref="J24:O24"/>
    <mergeCell ref="J39:O39"/>
    <mergeCell ref="N20:O21"/>
    <mergeCell ref="C20:D21"/>
    <mergeCell ref="E20:F21"/>
    <mergeCell ref="G20:I21"/>
    <mergeCell ref="P24:P25"/>
    <mergeCell ref="J25:O30"/>
    <mergeCell ref="J31:O31"/>
    <mergeCell ref="J32:O37"/>
    <mergeCell ref="J38:O3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'Y:\VIGENCIA  2019\ANGELICA\INDICADORES\[Indicadores AJU.xlsm]ITEM'!#REF!</xm:f>
          </x14:formula1>
          <xm:sqref>J20</xm:sqref>
        </x14:dataValidation>
        <x14:dataValidation type="list" allowBlank="1" showInputMessage="1" showErrorMessage="1">
          <x14:formula1>
            <xm:f>ITEM!$A$1:$A$5</xm:f>
          </x14:formula1>
          <xm:sqref>N20:O21</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2">
    <tabColor rgb="FFEDE394"/>
    <pageSetUpPr fitToPage="1"/>
  </sheetPr>
  <dimension ref="B1:P44"/>
  <sheetViews>
    <sheetView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544</v>
      </c>
      <c r="F12" s="296"/>
      <c r="G12" s="296"/>
      <c r="H12" s="296"/>
      <c r="I12" s="295" t="s">
        <v>350</v>
      </c>
      <c r="J12" s="295"/>
      <c r="K12" s="297" t="s">
        <v>635</v>
      </c>
      <c r="L12" s="297"/>
      <c r="M12" s="297"/>
      <c r="N12" s="297"/>
      <c r="O12" s="297"/>
      <c r="P12" s="27"/>
    </row>
    <row r="13" spans="2:16" s="26" customFormat="1" x14ac:dyDescent="0.25">
      <c r="B13" s="27"/>
      <c r="C13" s="234" t="s">
        <v>15</v>
      </c>
      <c r="D13" s="234"/>
      <c r="E13" s="248" t="s">
        <v>275</v>
      </c>
      <c r="F13" s="249"/>
      <c r="G13" s="249"/>
      <c r="H13" s="249"/>
      <c r="I13" s="249"/>
      <c r="J13" s="249"/>
      <c r="K13" s="249"/>
      <c r="L13" s="249"/>
      <c r="M13" s="249"/>
      <c r="N13" s="249"/>
      <c r="O13" s="249"/>
      <c r="P13" s="27"/>
    </row>
    <row r="14" spans="2:16" s="26" customFormat="1" x14ac:dyDescent="0.25">
      <c r="B14" s="27"/>
      <c r="C14" s="234" t="s">
        <v>352</v>
      </c>
      <c r="D14" s="234"/>
      <c r="E14" s="248" t="s">
        <v>636</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68">
        <v>0.4</v>
      </c>
      <c r="O17" s="268"/>
      <c r="P17" s="221"/>
    </row>
    <row r="18" spans="2:16" s="26" customFormat="1" ht="15.75" customHeight="1" x14ac:dyDescent="0.25">
      <c r="B18" s="27"/>
      <c r="C18" s="234" t="s">
        <v>358</v>
      </c>
      <c r="D18" s="234"/>
      <c r="E18" s="234" t="s">
        <v>359</v>
      </c>
      <c r="F18" s="234"/>
      <c r="G18" s="242" t="s">
        <v>637</v>
      </c>
      <c r="H18" s="233"/>
      <c r="I18" s="233"/>
      <c r="J18" s="233"/>
      <c r="K18" s="233"/>
      <c r="L18" s="233"/>
      <c r="M18" s="233"/>
      <c r="N18" s="233"/>
      <c r="O18" s="233"/>
      <c r="P18" s="221"/>
    </row>
    <row r="19" spans="2:16" s="26" customFormat="1" ht="15.75" customHeight="1" x14ac:dyDescent="0.25">
      <c r="B19" s="27"/>
      <c r="C19" s="234"/>
      <c r="D19" s="234"/>
      <c r="E19" s="234" t="s">
        <v>361</v>
      </c>
      <c r="F19" s="234"/>
      <c r="G19" s="242" t="s">
        <v>638</v>
      </c>
      <c r="H19" s="233"/>
      <c r="I19" s="233"/>
      <c r="J19" s="233"/>
      <c r="K19" s="233"/>
      <c r="L19" s="233"/>
      <c r="M19" s="233"/>
      <c r="N19" s="233"/>
      <c r="O19" s="233"/>
      <c r="P19" s="28"/>
    </row>
    <row r="20" spans="2:16" s="26" customFormat="1" ht="15.75" customHeight="1" x14ac:dyDescent="0.25">
      <c r="B20" s="27"/>
      <c r="C20" s="234" t="s">
        <v>363</v>
      </c>
      <c r="D20" s="234"/>
      <c r="E20" s="236" t="s">
        <v>639</v>
      </c>
      <c r="F20" s="236"/>
      <c r="G20" s="234" t="s">
        <v>365</v>
      </c>
      <c r="H20" s="234"/>
      <c r="I20" s="234"/>
      <c r="J20" s="233" t="s">
        <v>384</v>
      </c>
      <c r="K20" s="233"/>
      <c r="L20" s="234" t="s">
        <v>367</v>
      </c>
      <c r="M20" s="234"/>
      <c r="N20" s="233" t="s">
        <v>368</v>
      </c>
      <c r="O20" s="233"/>
      <c r="P20" s="28"/>
    </row>
    <row r="21" spans="2:16" s="26" customFormat="1" ht="15.7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99" t="s">
        <v>640</v>
      </c>
      <c r="K25" s="300"/>
      <c r="L25" s="300"/>
      <c r="M25" s="300"/>
      <c r="N25" s="300"/>
      <c r="O25" s="300"/>
      <c r="P25" s="221"/>
    </row>
    <row r="26" spans="2:16" s="26" customFormat="1" ht="15.75" customHeight="1" x14ac:dyDescent="0.25">
      <c r="B26" s="27"/>
      <c r="C26" s="217"/>
      <c r="D26" s="217"/>
      <c r="E26" s="217"/>
      <c r="F26" s="217"/>
      <c r="G26" s="217"/>
      <c r="H26" s="217"/>
      <c r="I26" s="218"/>
      <c r="J26" s="301"/>
      <c r="K26" s="302"/>
      <c r="L26" s="302"/>
      <c r="M26" s="302"/>
      <c r="N26" s="302"/>
      <c r="O26" s="302"/>
      <c r="P26" s="27"/>
    </row>
    <row r="27" spans="2:16" s="26" customFormat="1" ht="15.75" customHeight="1" x14ac:dyDescent="0.25">
      <c r="B27" s="27"/>
      <c r="C27" s="217"/>
      <c r="D27" s="217"/>
      <c r="E27" s="217"/>
      <c r="F27" s="217"/>
      <c r="G27" s="217"/>
      <c r="H27" s="217"/>
      <c r="I27" s="218"/>
      <c r="J27" s="301"/>
      <c r="K27" s="302"/>
      <c r="L27" s="302"/>
      <c r="M27" s="302"/>
      <c r="N27" s="302"/>
      <c r="O27" s="302"/>
      <c r="P27" s="27"/>
    </row>
    <row r="28" spans="2:16" s="26" customFormat="1" ht="132" customHeight="1" x14ac:dyDescent="0.25">
      <c r="B28" s="27"/>
      <c r="C28" s="217"/>
      <c r="D28" s="217"/>
      <c r="E28" s="217"/>
      <c r="F28" s="217"/>
      <c r="G28" s="217"/>
      <c r="H28" s="217"/>
      <c r="I28" s="218"/>
      <c r="J28" s="301"/>
      <c r="K28" s="302"/>
      <c r="L28" s="302"/>
      <c r="M28" s="302"/>
      <c r="N28" s="302"/>
      <c r="O28" s="302"/>
      <c r="P28" s="27"/>
    </row>
    <row r="29" spans="2:16" s="26" customFormat="1" ht="15.75" customHeight="1" x14ac:dyDescent="0.25">
      <c r="B29" s="27"/>
      <c r="C29" s="217"/>
      <c r="D29" s="217"/>
      <c r="E29" s="217"/>
      <c r="F29" s="217"/>
      <c r="G29" s="217"/>
      <c r="H29" s="217"/>
      <c r="I29" s="218"/>
      <c r="J29" s="285" t="s">
        <v>398</v>
      </c>
      <c r="K29" s="229"/>
      <c r="L29" s="229"/>
      <c r="M29" s="229"/>
      <c r="N29" s="229"/>
      <c r="O29" s="229"/>
      <c r="P29" s="27"/>
    </row>
    <row r="30" spans="2:16" s="26" customFormat="1" ht="16.5" customHeight="1" x14ac:dyDescent="0.25">
      <c r="B30" s="27"/>
      <c r="C30" s="217"/>
      <c r="D30" s="217"/>
      <c r="E30" s="217"/>
      <c r="F30" s="217"/>
      <c r="G30" s="217"/>
      <c r="H30" s="217"/>
      <c r="I30" s="218"/>
      <c r="J30" s="267" t="s">
        <v>641</v>
      </c>
      <c r="K30" s="223"/>
      <c r="L30" s="223"/>
      <c r="M30" s="223"/>
      <c r="N30" s="223"/>
      <c r="O30" s="223"/>
      <c r="P30" s="27"/>
    </row>
    <row r="31" spans="2:16" s="26" customFormat="1" ht="15.75" customHeight="1" x14ac:dyDescent="0.25">
      <c r="B31" s="27"/>
      <c r="C31" s="217"/>
      <c r="D31" s="217"/>
      <c r="E31" s="217"/>
      <c r="F31" s="217"/>
      <c r="G31" s="217"/>
      <c r="H31" s="217"/>
      <c r="I31" s="218"/>
      <c r="J31" s="224"/>
      <c r="K31" s="225"/>
      <c r="L31" s="225"/>
      <c r="M31" s="225"/>
      <c r="N31" s="225"/>
      <c r="O31" s="225"/>
      <c r="P31" s="27"/>
    </row>
    <row r="32" spans="2:16" s="26" customFormat="1" ht="71.25" customHeight="1" x14ac:dyDescent="0.25">
      <c r="B32" s="27"/>
      <c r="C32" s="217"/>
      <c r="D32" s="217"/>
      <c r="E32" s="217"/>
      <c r="F32" s="217"/>
      <c r="G32" s="217"/>
      <c r="H32" s="217"/>
      <c r="I32" s="218"/>
      <c r="J32" s="226"/>
      <c r="K32" s="227"/>
      <c r="L32" s="227"/>
      <c r="M32" s="227"/>
      <c r="N32" s="227"/>
      <c r="O32" s="227"/>
      <c r="P32" s="27"/>
    </row>
    <row r="33" spans="2:16" s="26" customFormat="1" ht="15.75" customHeight="1" x14ac:dyDescent="0.25">
      <c r="B33" s="27"/>
      <c r="C33" s="217"/>
      <c r="D33" s="217"/>
      <c r="E33" s="217"/>
      <c r="F33" s="217"/>
      <c r="G33" s="217"/>
      <c r="H33" s="217"/>
      <c r="I33" s="218"/>
      <c r="J33" s="228" t="s">
        <v>374</v>
      </c>
      <c r="K33" s="229"/>
      <c r="L33" s="229"/>
      <c r="M33" s="229"/>
      <c r="N33" s="229"/>
      <c r="O33" s="229"/>
      <c r="P33" s="27"/>
    </row>
    <row r="34" spans="2:16" s="26" customFormat="1" ht="16.5" customHeight="1" x14ac:dyDescent="0.25">
      <c r="B34" s="27"/>
      <c r="C34" s="217"/>
      <c r="D34" s="217"/>
      <c r="E34" s="217"/>
      <c r="F34" s="217"/>
      <c r="G34" s="217"/>
      <c r="H34" s="217"/>
      <c r="I34" s="218"/>
      <c r="J34" s="232" t="s">
        <v>636</v>
      </c>
      <c r="K34" s="223"/>
      <c r="L34" s="223"/>
      <c r="M34" s="223"/>
      <c r="N34" s="223"/>
      <c r="O34" s="223"/>
      <c r="P34" s="27"/>
    </row>
    <row r="35" spans="2:16" s="26" customFormat="1" ht="16.5" customHeight="1" x14ac:dyDescent="0.25">
      <c r="B35" s="28"/>
      <c r="C35" s="31"/>
      <c r="D35" s="31"/>
      <c r="E35" s="31"/>
      <c r="F35" s="31"/>
      <c r="G35" s="31"/>
      <c r="H35" s="31"/>
      <c r="I35" s="31"/>
      <c r="J35" s="31"/>
      <c r="K35" s="31"/>
      <c r="L35" s="31"/>
      <c r="M35" s="31"/>
      <c r="N35" s="31"/>
      <c r="O35" s="31"/>
      <c r="P35" s="28"/>
    </row>
    <row r="36" spans="2:16" s="33" customFormat="1" ht="15" customHeight="1" x14ac:dyDescent="0.25">
      <c r="B36" s="32"/>
      <c r="C36" s="212" t="s">
        <v>375</v>
      </c>
      <c r="D36" s="213"/>
      <c r="E36" s="213"/>
      <c r="F36" s="213"/>
      <c r="G36" s="213"/>
      <c r="H36" s="213"/>
      <c r="I36" s="213"/>
      <c r="J36" s="213"/>
      <c r="K36" s="213"/>
      <c r="L36" s="213"/>
      <c r="M36" s="213"/>
      <c r="N36" s="213"/>
      <c r="O36" s="214"/>
      <c r="P36" s="32"/>
    </row>
    <row r="37" spans="2:16" s="33" customFormat="1" x14ac:dyDescent="0.25">
      <c r="B37" s="32"/>
      <c r="C37" s="158" t="s">
        <v>9</v>
      </c>
      <c r="D37" s="160" t="str">
        <f>IF(J20="MENSUAL","ENERO",IF(J20="TRIMESTRAL","MARZO",IF(J20="SEMESTRAL","JUNIO",IF(J20="ANUAL",2017,""))))</f>
        <v>MARZO</v>
      </c>
      <c r="E37" s="160" t="str">
        <f>IF(J20="MENSUAL","FEBRERO",IF(J20="TRIMESTRAL","JUNIO",IF(J20="SEMESTRAL","DICIEMBRE","")))</f>
        <v>JUNIO</v>
      </c>
      <c r="F37" s="160" t="str">
        <f>IF(J20="MENSUAL","MARZO",IF(J20="TRIMESTRAL","SEPTIEMBRE",""))</f>
        <v>SEPTIEMBRE</v>
      </c>
      <c r="G37" s="160" t="str">
        <f>IF(J20="MENSUAL","ABRIL",IF(J20="TRIMESTRAL","DICIEMBRE",""))</f>
        <v>DICIEMBRE</v>
      </c>
      <c r="H37" s="160" t="str">
        <f>IF(J20="MENSUAL","MAYO","")</f>
        <v/>
      </c>
      <c r="I37" s="160" t="str">
        <f>IF(J20="MENSUAL","JUNIO","")</f>
        <v/>
      </c>
      <c r="J37" s="160" t="str">
        <f>IF(J20="MENSUAL","JULIO","")</f>
        <v/>
      </c>
      <c r="K37" s="160" t="str">
        <f>IF(J20="MENSUAL","AGOSTO","")</f>
        <v/>
      </c>
      <c r="L37" s="160" t="str">
        <f>IF(J20="MENSUAL","SEPTIEMBRE","")</f>
        <v/>
      </c>
      <c r="M37" s="160" t="str">
        <f>IF(J20="MENSUAL","OCTUBRE","")</f>
        <v/>
      </c>
      <c r="N37" s="160" t="str">
        <f>IF(J20="MENSUAL","NOVIEMBRE","")</f>
        <v/>
      </c>
      <c r="O37" s="160" t="str">
        <f>IF(J20="MENSUAL","DICIEMBRE","")</f>
        <v/>
      </c>
      <c r="P37" s="32"/>
    </row>
    <row r="38" spans="2:16" s="33" customFormat="1" ht="37.5" customHeight="1" x14ac:dyDescent="0.25">
      <c r="B38" s="32"/>
      <c r="C38" s="157" t="str">
        <f>G18</f>
        <v>Número de personas capacitadas</v>
      </c>
      <c r="D38" s="34">
        <v>23</v>
      </c>
      <c r="E38" s="34">
        <v>140</v>
      </c>
      <c r="F38" s="34">
        <v>407</v>
      </c>
      <c r="G38" s="34"/>
      <c r="H38" s="34"/>
      <c r="I38" s="34"/>
      <c r="J38" s="34"/>
      <c r="K38" s="34"/>
      <c r="L38" s="34"/>
      <c r="M38" s="34"/>
      <c r="N38" s="34"/>
      <c r="O38" s="34"/>
      <c r="P38" s="32"/>
    </row>
    <row r="39" spans="2:16" s="33" customFormat="1" ht="30" x14ac:dyDescent="0.25">
      <c r="B39" s="32"/>
      <c r="C39" s="157" t="str">
        <f>G19</f>
        <v>Número total de empleados*100</v>
      </c>
      <c r="D39" s="34">
        <v>519</v>
      </c>
      <c r="E39" s="34">
        <v>519</v>
      </c>
      <c r="F39" s="34">
        <v>509</v>
      </c>
      <c r="G39" s="34"/>
      <c r="H39" s="34"/>
      <c r="I39" s="34"/>
      <c r="J39" s="34"/>
      <c r="K39" s="34"/>
      <c r="L39" s="34"/>
      <c r="M39" s="34"/>
      <c r="N39" s="34"/>
      <c r="O39" s="34"/>
      <c r="P39" s="35"/>
    </row>
    <row r="40" spans="2:16" s="33" customFormat="1" x14ac:dyDescent="0.25">
      <c r="B40" s="32"/>
      <c r="C40" s="36" t="s">
        <v>376</v>
      </c>
      <c r="D40" s="37">
        <f>IFERROR(IF($E$17=1,D38/D39,IF($E$17=2,D38,"")),"")</f>
        <v>4.4315992292870907E-2</v>
      </c>
      <c r="E40" s="37">
        <f t="shared" ref="E40:O40" si="0">IFERROR(IF($E$17=1,E38/E39,IF($E$17=2,E38,"")),"")</f>
        <v>0.26974951830443161</v>
      </c>
      <c r="F40" s="37">
        <f t="shared" si="0"/>
        <v>0.79960707269155207</v>
      </c>
      <c r="G40" s="37" t="str">
        <f t="shared" si="0"/>
        <v/>
      </c>
      <c r="H40" s="37" t="str">
        <f t="shared" si="0"/>
        <v/>
      </c>
      <c r="I40" s="37" t="str">
        <f t="shared" si="0"/>
        <v/>
      </c>
      <c r="J40" s="37" t="str">
        <f t="shared" si="0"/>
        <v/>
      </c>
      <c r="K40" s="37" t="str">
        <f t="shared" si="0"/>
        <v/>
      </c>
      <c r="L40" s="37" t="str">
        <f t="shared" si="0"/>
        <v/>
      </c>
      <c r="M40" s="37" t="str">
        <f t="shared" si="0"/>
        <v/>
      </c>
      <c r="N40" s="37" t="str">
        <f t="shared" si="0"/>
        <v/>
      </c>
      <c r="O40" s="37" t="str">
        <f t="shared" si="0"/>
        <v/>
      </c>
      <c r="P40" s="32"/>
    </row>
    <row r="41" spans="2:16" s="33" customFormat="1" x14ac:dyDescent="0.25">
      <c r="B41" s="32"/>
      <c r="C41" s="38" t="s">
        <v>377</v>
      </c>
      <c r="D41"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0.1</v>
      </c>
      <c r="E41" s="37">
        <f>IF(AND(N20="ANUAL",J20="MENSUAL"),N17/12+D41,IF(AND(N20="ANUAL",J20="TRIMESTRAL"),N17/4+D41,IF(AND(N20="ANUAL",J20="SEMESTRAL"),N17/2+D41,IF(AND(N20="SEMESTRAL",J20="MENSUAL"),N17/6+D41,IF(AND(N20="SEMESTRAL",J20="TRIMESTRAL"),N17/2+D41,IF(AND(N20="SEMESTRAL",J20="SEMESTRAL"),N17,IF(AND(N20="TRIMESTRAL",J20="MENSUAL"),N17/3+D41,IF(AND(N20="TRIMESTRAL",J20="TRIMESTRAL"),N17,IF(AND(N20="MENSUAL",J20="MENSUAL"),N17,"")))))))))</f>
        <v>0.2</v>
      </c>
      <c r="F41" s="37">
        <f>IF(AND(N20="ANUAL",J20="MENSUAL"),N17/12+E41,IF(AND(N20="ANUAL",J20="TRIMESTRAL"),N17/4+E41,IF(AND(N20="SEMESTRAL",J20="MENSUAL"),N17/6+E41,IF(AND(N20="SEMESTRAL",J20="TRIMESTRAL"),N17/2,IF(AND(N20="TRIMESTRAL",J20="MENSUAL"),N17/3+E41,IF(AND(N20="TRIMESTRAL",J20="TRIMESTRAL"),N17,IF(AND(N20="MENSUAL",J20="MENSUAL"),N17,"")))))))</f>
        <v>0.30000000000000004</v>
      </c>
      <c r="G41" s="37">
        <f>IF(AND(N20="ANUAL",J20="MENSUAL"),N17/12+F41,IF(AND(N20="ANUAL",J20="TRIMESTRAL"),N17/4+F41,IF(AND(N20="SEMESTRAL",J20="MENSUAL"),N17/6+F41,IF(AND(N20="SEMESTRAL",J20="TRIMESTRAL"),N17/2+F41,IF(AND(N20="TRIMESTRAL",J20="MENSUAL"),N17/3,IF(AND(N20="TRIMESTRAL",J20="TRIMESTRAL"),N17,IF(AND(N20="MENSUAL",J20="MENSUAL"),N17,"")))))))</f>
        <v>0.4</v>
      </c>
      <c r="H41" s="37" t="str">
        <f>IF(AND($N$20="ANUAL",$J$20="MENSUAL"),$N$17/12+G41,IF(AND(N20="SEMESTRAL",J20="MENSUAL"),N17/6+G41,IF(AND(N20="TRIMESTRAL",J20="MENSUAL"),N17/3+G41,IF(AND(N20="MENSUAL",J20="MENSUAL"),N17,""))))</f>
        <v/>
      </c>
      <c r="I41" s="37" t="str">
        <f>IF(AND($N$20="ANUAL",$J$20="MENSUAL"),$N$17/12+H41,IF(AND(N20="SEMESTRAL",J20="MENSUAL"),N17/6+H41,IF(AND(N20="TRIMESTRAL",J20="MENSUAL"),N17/3+H41,IF(AND(N20="MENSUAL",J20="MENSUAL"),N17,""))))</f>
        <v/>
      </c>
      <c r="J41" s="37" t="str">
        <f>IF(AND($N$20="ANUAL",$J$20="MENSUAL"),$N$17/12+I41,IF(AND(N20="SEMESTRAL",J20="MENSUAL"),N17/6,IF(AND(N20="TRIMESTRAL",J20="MENSUAL"),N17/3,IF(AND(N20="MENSUAL",J20="MENSUAL"),N17,""))))</f>
        <v/>
      </c>
      <c r="K41" s="37" t="str">
        <f>IF(AND($N$20="ANUAL",$J$20="MENSUAL"),$N$17/12+J41,IF(AND(N20="SEMESTRAL",J20="MENSUAL"),N17/6+J41,IF(AND(N20="TRIMESTRAL",J20="MENSUAL"),N17/3+J41,IF(AND(N20="MENSUAL",J20="MENSUAL"),N17,""))))</f>
        <v/>
      </c>
      <c r="L41" s="37" t="str">
        <f>IF(AND($N$20="ANUAL",$J$20="MENSUAL"),$N$17/12+K41,IF(AND(N20="SEMESTRAL",J20="MENSUAL"),N17/6+K41,IF(AND(N20="TRIMESTRAL",J20="MENSUAL"),N17/3+K41,IF(AND(N20="MENSUAL",J20="MENSUAL"),N17,""))))</f>
        <v/>
      </c>
      <c r="M41" s="37" t="str">
        <f>IF(AND($N$20="ANUAL",$J$20="MENSUAL"),$N$17/12+L41,IF(AND(N20="SEMESTRAL",J20="MENSUAL"),N17/6+L41,IF(AND(N20="TRIMESTRAL",J20="MENSUAL"),N17/3,IF(AND(N20="MENSUAL",J20="MENSUAL"),N17,""))))</f>
        <v/>
      </c>
      <c r="N41" s="37" t="str">
        <f>IF(AND($N$20="ANUAL",$J$20="MENSUAL"),$N$17/12+M41,IF(AND(N20="SEMESTRAL",J20="MENSUAL"),N17/6+M41,IF(AND(N20="TRIMESTRAL",J20="MENSUAL"),N17/3+M41,IF(AND(N20="MENSUAL",J20="MENSUAL"),N17,""))))</f>
        <v/>
      </c>
      <c r="O41" s="37" t="str">
        <f>IF(AND($N$20="ANUAL",$J$20="MENSUAL"),$N$17/12+N41,IF(AND(N20="SEMESTRAL",J20="MENSUAL"),N17/6+N41,IF(AND(N20="TRIMESTRAL",J20="MENSUAL"),N17/3+N41,IF(AND(N20="MENSUAL",J20="MENSUAL"),N17,""))))</f>
        <v/>
      </c>
      <c r="P41" s="32"/>
    </row>
    <row r="42" spans="2:16" s="33" customFormat="1" x14ac:dyDescent="0.25">
      <c r="B42" s="32"/>
      <c r="C42" s="3"/>
      <c r="D42" s="3"/>
      <c r="E42" s="3"/>
      <c r="F42" s="3"/>
      <c r="G42" s="3"/>
      <c r="H42" s="3"/>
      <c r="I42" s="3"/>
      <c r="J42" s="3"/>
      <c r="K42" s="3"/>
      <c r="L42" s="3"/>
      <c r="M42" s="3"/>
      <c r="N42" s="3"/>
      <c r="O42" s="3"/>
      <c r="P42" s="32"/>
    </row>
    <row r="44" spans="2:16" x14ac:dyDescent="0.2">
      <c r="D44" s="40"/>
    </row>
  </sheetData>
  <sheetProtection algorithmName="SHA-512" hashValue="7lzqBfnI+qk7C5migED+oyrAsbOPk+b4oHNPnyZeZWeBLtSm9QTYeNptzpFzu2Yi6tOAnJSRTYvxO8XpyHawcA==" saltValue="HD57nUcrId4nY5prdM7+jg==" spinCount="100000" sheet="1" objects="1" scenarios="1"/>
  <customSheetViews>
    <customSheetView guid="{E72066E1-2E2A-4698-9EFF-16A0125F33B6}" scale="80" fitToPage="1">
      <selection activeCell="B2" sqref="B2:C4"/>
      <pageMargins left="0" right="0" top="0" bottom="0" header="0" footer="0"/>
      <pageSetup paperSize="5" scale="74" fitToHeight="0" orientation="landscape" r:id="rId1"/>
    </customSheetView>
    <customSheetView guid="{34CE63CC-8C1B-460F-A260-1A12A31AF742}" scale="80" fitToPage="1">
      <selection activeCell="B2" sqref="B2:C4"/>
      <pageMargins left="0" right="0" top="0" bottom="0" header="0" footer="0"/>
      <pageSetup paperSize="5" scale="74" fitToHeight="0" orientation="landscape" r:id="rId2"/>
    </customSheetView>
  </customSheetViews>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H17:I17"/>
    <mergeCell ref="J17:K17"/>
    <mergeCell ref="E17:G17"/>
    <mergeCell ref="N20:O21"/>
    <mergeCell ref="C17:D17"/>
    <mergeCell ref="L17:M17"/>
    <mergeCell ref="N17:O17"/>
    <mergeCell ref="C20:D21"/>
    <mergeCell ref="E20:F21"/>
    <mergeCell ref="G20:I21"/>
    <mergeCell ref="J20:K21"/>
    <mergeCell ref="L20:M21"/>
    <mergeCell ref="C36:O36"/>
    <mergeCell ref="C23:O23"/>
    <mergeCell ref="C24:I34"/>
    <mergeCell ref="J24:O24"/>
    <mergeCell ref="P24:P25"/>
    <mergeCell ref="J25:O28"/>
    <mergeCell ref="J29:O29"/>
    <mergeCell ref="J30:O32"/>
    <mergeCell ref="J33:O33"/>
    <mergeCell ref="J34:O34"/>
  </mergeCells>
  <hyperlinks>
    <hyperlink ref="B2:C4" location="'MATRIZ DE INDICADORES'!A1" display="    REGRESAR"/>
  </hyperlinks>
  <pageMargins left="0.7" right="0.7" top="0.75" bottom="0.75" header="0.3" footer="0.3"/>
  <pageSetup paperSize="5" scale="74" fitToHeight="0" orientation="landscape" r:id="rId3"/>
  <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ITEM!$A$1:$A$4</xm:f>
          </x14:formula1>
          <xm:sqref>J20 N20</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6"/>
  <sheetViews>
    <sheetView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544</v>
      </c>
      <c r="F12" s="296"/>
      <c r="G12" s="296"/>
      <c r="H12" s="296"/>
      <c r="I12" s="295" t="s">
        <v>350</v>
      </c>
      <c r="J12" s="295"/>
      <c r="K12" s="297" t="s">
        <v>281</v>
      </c>
      <c r="L12" s="297"/>
      <c r="M12" s="297"/>
      <c r="N12" s="297"/>
      <c r="O12" s="297"/>
      <c r="P12" s="27"/>
    </row>
    <row r="13" spans="2:16" s="26" customFormat="1" x14ac:dyDescent="0.25">
      <c r="B13" s="27"/>
      <c r="C13" s="234" t="s">
        <v>15</v>
      </c>
      <c r="D13" s="234"/>
      <c r="E13" s="248" t="s">
        <v>275</v>
      </c>
      <c r="F13" s="249"/>
      <c r="G13" s="249"/>
      <c r="H13" s="249"/>
      <c r="I13" s="249"/>
      <c r="J13" s="249"/>
      <c r="K13" s="249"/>
      <c r="L13" s="249"/>
      <c r="M13" s="249"/>
      <c r="N13" s="249"/>
      <c r="O13" s="249"/>
      <c r="P13" s="27"/>
    </row>
    <row r="14" spans="2:16" s="26" customFormat="1" x14ac:dyDescent="0.25">
      <c r="B14" s="27"/>
      <c r="C14" s="234" t="s">
        <v>352</v>
      </c>
      <c r="D14" s="234"/>
      <c r="E14" s="248" t="s">
        <v>636</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68">
        <v>0.9</v>
      </c>
      <c r="O17" s="268"/>
      <c r="P17" s="221"/>
    </row>
    <row r="18" spans="2:16" s="26" customFormat="1" ht="15.75" customHeight="1" x14ac:dyDescent="0.25">
      <c r="B18" s="27"/>
      <c r="C18" s="234" t="s">
        <v>358</v>
      </c>
      <c r="D18" s="234"/>
      <c r="E18" s="234" t="s">
        <v>359</v>
      </c>
      <c r="F18" s="234"/>
      <c r="G18" s="259" t="s">
        <v>642</v>
      </c>
      <c r="H18" s="260"/>
      <c r="I18" s="260"/>
      <c r="J18" s="260"/>
      <c r="K18" s="260"/>
      <c r="L18" s="260"/>
      <c r="M18" s="260"/>
      <c r="N18" s="260"/>
      <c r="O18" s="242"/>
      <c r="P18" s="221"/>
    </row>
    <row r="19" spans="2:16" s="26" customFormat="1" ht="15.75" customHeight="1" x14ac:dyDescent="0.25">
      <c r="B19" s="27"/>
      <c r="C19" s="234"/>
      <c r="D19" s="234"/>
      <c r="E19" s="234" t="s">
        <v>361</v>
      </c>
      <c r="F19" s="234"/>
      <c r="G19" s="259" t="s">
        <v>643</v>
      </c>
      <c r="H19" s="260"/>
      <c r="I19" s="260"/>
      <c r="J19" s="260"/>
      <c r="K19" s="260"/>
      <c r="L19" s="260"/>
      <c r="M19" s="260"/>
      <c r="N19" s="260"/>
      <c r="O19" s="242"/>
      <c r="P19" s="28"/>
    </row>
    <row r="20" spans="2:16" s="26" customFormat="1" ht="23.25" customHeight="1" x14ac:dyDescent="0.25">
      <c r="B20" s="27"/>
      <c r="C20" s="234" t="s">
        <v>363</v>
      </c>
      <c r="D20" s="234"/>
      <c r="E20" s="261" t="s">
        <v>644</v>
      </c>
      <c r="F20" s="263"/>
      <c r="G20" s="234" t="s">
        <v>365</v>
      </c>
      <c r="H20" s="234"/>
      <c r="I20" s="234"/>
      <c r="J20" s="233" t="s">
        <v>366</v>
      </c>
      <c r="K20" s="233"/>
      <c r="L20" s="234" t="s">
        <v>367</v>
      </c>
      <c r="M20" s="234"/>
      <c r="N20" s="233" t="s">
        <v>366</v>
      </c>
      <c r="O20" s="233"/>
      <c r="P20" s="28"/>
    </row>
    <row r="21" spans="2:16" s="26" customFormat="1" ht="21.75" customHeight="1" x14ac:dyDescent="0.25">
      <c r="B21" s="27"/>
      <c r="C21" s="234"/>
      <c r="D21" s="234"/>
      <c r="E21" s="264"/>
      <c r="F21" s="266"/>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99" t="s">
        <v>645</v>
      </c>
      <c r="K25" s="300"/>
      <c r="L25" s="300"/>
      <c r="M25" s="300"/>
      <c r="N25" s="300"/>
      <c r="O25" s="300"/>
      <c r="P25" s="221"/>
    </row>
    <row r="26" spans="2:16" s="26" customFormat="1" ht="15.75" customHeight="1" x14ac:dyDescent="0.25">
      <c r="B26" s="27"/>
      <c r="C26" s="217"/>
      <c r="D26" s="217"/>
      <c r="E26" s="217"/>
      <c r="F26" s="217"/>
      <c r="G26" s="217"/>
      <c r="H26" s="217"/>
      <c r="I26" s="218"/>
      <c r="J26" s="301"/>
      <c r="K26" s="302"/>
      <c r="L26" s="302"/>
      <c r="M26" s="302"/>
      <c r="N26" s="302"/>
      <c r="O26" s="302"/>
      <c r="P26" s="27"/>
    </row>
    <row r="27" spans="2:16" s="26" customFormat="1" ht="15.75" customHeight="1" x14ac:dyDescent="0.25">
      <c r="B27" s="27"/>
      <c r="C27" s="217"/>
      <c r="D27" s="217"/>
      <c r="E27" s="217"/>
      <c r="F27" s="217"/>
      <c r="G27" s="217"/>
      <c r="H27" s="217"/>
      <c r="I27" s="218"/>
      <c r="J27" s="301"/>
      <c r="K27" s="302"/>
      <c r="L27" s="302"/>
      <c r="M27" s="302"/>
      <c r="N27" s="302"/>
      <c r="O27" s="302"/>
      <c r="P27" s="27"/>
    </row>
    <row r="28" spans="2:16" s="26" customFormat="1" x14ac:dyDescent="0.25">
      <c r="B28" s="27"/>
      <c r="C28" s="217"/>
      <c r="D28" s="217"/>
      <c r="E28" s="217"/>
      <c r="F28" s="217"/>
      <c r="G28" s="217"/>
      <c r="H28" s="217"/>
      <c r="I28" s="218"/>
      <c r="J28" s="306"/>
      <c r="K28" s="307"/>
      <c r="L28" s="307"/>
      <c r="M28" s="307"/>
      <c r="N28" s="307"/>
      <c r="O28" s="307"/>
      <c r="P28" s="27"/>
    </row>
    <row r="29" spans="2:16" s="26" customFormat="1" ht="15.75" customHeight="1" x14ac:dyDescent="0.25">
      <c r="B29" s="27"/>
      <c r="C29" s="217"/>
      <c r="D29" s="217"/>
      <c r="E29" s="217"/>
      <c r="F29" s="217"/>
      <c r="G29" s="217"/>
      <c r="H29" s="217"/>
      <c r="I29" s="218"/>
      <c r="J29" s="285" t="s">
        <v>398</v>
      </c>
      <c r="K29" s="229"/>
      <c r="L29" s="229"/>
      <c r="M29" s="229"/>
      <c r="N29" s="229"/>
      <c r="O29" s="229"/>
      <c r="P29" s="27"/>
    </row>
    <row r="30" spans="2:16" s="26" customFormat="1" ht="16.5" customHeight="1" x14ac:dyDescent="0.25">
      <c r="B30" s="27"/>
      <c r="C30" s="217"/>
      <c r="D30" s="217"/>
      <c r="E30" s="217"/>
      <c r="F30" s="217"/>
      <c r="G30" s="217"/>
      <c r="H30" s="217"/>
      <c r="I30" s="218"/>
      <c r="J30" s="267" t="s">
        <v>646</v>
      </c>
      <c r="K30" s="223"/>
      <c r="L30" s="223"/>
      <c r="M30" s="223"/>
      <c r="N30" s="223"/>
      <c r="O30" s="223"/>
      <c r="P30" s="27"/>
    </row>
    <row r="31" spans="2:16" s="26" customFormat="1" x14ac:dyDescent="0.25">
      <c r="B31" s="27"/>
      <c r="C31" s="217"/>
      <c r="D31" s="217"/>
      <c r="E31" s="217"/>
      <c r="F31" s="217"/>
      <c r="G31" s="217"/>
      <c r="H31" s="217"/>
      <c r="I31" s="218"/>
      <c r="J31" s="224"/>
      <c r="K31" s="225"/>
      <c r="L31" s="225"/>
      <c r="M31" s="225"/>
      <c r="N31" s="225"/>
      <c r="O31" s="225"/>
      <c r="P31" s="27"/>
    </row>
    <row r="32" spans="2:16" s="26" customFormat="1" ht="3" customHeight="1" x14ac:dyDescent="0.25">
      <c r="B32" s="27"/>
      <c r="C32" s="217"/>
      <c r="D32" s="217"/>
      <c r="E32" s="217"/>
      <c r="F32" s="217"/>
      <c r="G32" s="217"/>
      <c r="H32" s="217"/>
      <c r="I32" s="218"/>
      <c r="J32" s="224"/>
      <c r="K32" s="225"/>
      <c r="L32" s="225"/>
      <c r="M32" s="225"/>
      <c r="N32" s="225"/>
      <c r="O32" s="225"/>
      <c r="P32" s="27"/>
    </row>
    <row r="33" spans="2:16" s="26" customFormat="1" ht="15.75" hidden="1" customHeight="1" x14ac:dyDescent="0.25">
      <c r="B33" s="27"/>
      <c r="C33" s="217"/>
      <c r="D33" s="217"/>
      <c r="E33" s="217"/>
      <c r="F33" s="217"/>
      <c r="G33" s="217"/>
      <c r="H33" s="217"/>
      <c r="I33" s="218"/>
      <c r="J33" s="224"/>
      <c r="K33" s="225"/>
      <c r="L33" s="225"/>
      <c r="M33" s="225"/>
      <c r="N33" s="225"/>
      <c r="O33" s="225"/>
      <c r="P33" s="27"/>
    </row>
    <row r="34" spans="2:16" s="26" customFormat="1" ht="16.5" hidden="1" customHeight="1" x14ac:dyDescent="0.25">
      <c r="B34" s="27"/>
      <c r="C34" s="217"/>
      <c r="D34" s="217"/>
      <c r="E34" s="217"/>
      <c r="F34" s="217"/>
      <c r="G34" s="217"/>
      <c r="H34" s="217"/>
      <c r="I34" s="218"/>
      <c r="J34" s="226"/>
      <c r="K34" s="227"/>
      <c r="L34" s="227"/>
      <c r="M34" s="227"/>
      <c r="N34" s="227"/>
      <c r="O34" s="227"/>
      <c r="P34" s="27"/>
    </row>
    <row r="35" spans="2:16" s="26" customFormat="1" ht="15.75" customHeight="1" x14ac:dyDescent="0.25">
      <c r="B35" s="27"/>
      <c r="C35" s="217"/>
      <c r="D35" s="217"/>
      <c r="E35" s="217"/>
      <c r="F35" s="217"/>
      <c r="G35" s="217"/>
      <c r="H35" s="217"/>
      <c r="I35" s="218"/>
      <c r="J35" s="228" t="s">
        <v>374</v>
      </c>
      <c r="K35" s="229"/>
      <c r="L35" s="229"/>
      <c r="M35" s="229"/>
      <c r="N35" s="229"/>
      <c r="O35" s="229"/>
      <c r="P35" s="27"/>
    </row>
    <row r="36" spans="2:16" s="26" customFormat="1" ht="16.5" customHeight="1" x14ac:dyDescent="0.25">
      <c r="B36" s="27"/>
      <c r="C36" s="217"/>
      <c r="D36" s="217"/>
      <c r="E36" s="217"/>
      <c r="F36" s="217"/>
      <c r="G36" s="217"/>
      <c r="H36" s="217"/>
      <c r="I36" s="218"/>
      <c r="J36" s="232" t="s">
        <v>636</v>
      </c>
      <c r="K36" s="223"/>
      <c r="L36" s="223"/>
      <c r="M36" s="223"/>
      <c r="N36" s="223"/>
      <c r="O36" s="223"/>
      <c r="P36" s="27"/>
    </row>
    <row r="37" spans="2:16" s="26" customFormat="1" ht="16.5" customHeight="1" x14ac:dyDescent="0.25">
      <c r="B37" s="28"/>
      <c r="C37" s="31"/>
      <c r="D37" s="31"/>
      <c r="E37" s="31"/>
      <c r="F37" s="31"/>
      <c r="G37" s="31"/>
      <c r="H37" s="31"/>
      <c r="I37" s="31"/>
      <c r="J37" s="31"/>
      <c r="K37" s="31"/>
      <c r="L37" s="31"/>
      <c r="M37" s="31"/>
      <c r="N37" s="31"/>
      <c r="O37" s="31"/>
      <c r="P37" s="28"/>
    </row>
    <row r="38" spans="2:16" s="33" customFormat="1" ht="15" customHeight="1" x14ac:dyDescent="0.25">
      <c r="B38" s="32"/>
      <c r="C38" s="212" t="s">
        <v>375</v>
      </c>
      <c r="D38" s="213"/>
      <c r="E38" s="213"/>
      <c r="F38" s="213"/>
      <c r="G38" s="213"/>
      <c r="H38" s="213"/>
      <c r="I38" s="213"/>
      <c r="J38" s="213"/>
      <c r="K38" s="213"/>
      <c r="L38" s="213"/>
      <c r="M38" s="213"/>
      <c r="N38" s="213"/>
      <c r="O38" s="214"/>
      <c r="P38" s="32"/>
    </row>
    <row r="39" spans="2:16" s="33" customFormat="1" x14ac:dyDescent="0.25">
      <c r="B39" s="32"/>
      <c r="C39" s="158" t="s">
        <v>9</v>
      </c>
      <c r="D39" s="160" t="str">
        <f>IF(J20="MENSUAL","ENERO",IF(J20="TRIMESTRAL","MARZO",IF(J20="SEMESTRAL","JUNIO",IF(J20="ANUAL",2017,""))))</f>
        <v>JUNIO</v>
      </c>
      <c r="E39" s="160" t="str">
        <f>IF(J20="MENSUAL","FEBRERO",IF(J20="TRIMESTRAL","JUNIO",IF(J20="SEMESTRAL","DICIEMBRE","")))</f>
        <v>DICIEMBRE</v>
      </c>
      <c r="F39" s="160" t="str">
        <f>IF(J20="MENSUAL","MARZO",IF(J20="TRIMESTRAL","SEPTIEMBRE",""))</f>
        <v/>
      </c>
      <c r="G39" s="160" t="str">
        <f>IF(J20="MENSUAL","ABRIL",IF(J20="TRIMESTRAL","DICIEMBRE",""))</f>
        <v/>
      </c>
      <c r="H39" s="160" t="str">
        <f>IF(J20="MENSUAL","MAYO","")</f>
        <v/>
      </c>
      <c r="I39" s="160" t="str">
        <f>IF(J20="MENSUAL","JUNIO","")</f>
        <v/>
      </c>
      <c r="J39" s="160" t="str">
        <f>IF(J20="MENSUAL","JULIO","")</f>
        <v/>
      </c>
      <c r="K39" s="160" t="str">
        <f>IF(J20="MENSUAL","AGOSTO","")</f>
        <v/>
      </c>
      <c r="L39" s="160" t="str">
        <f>IF(J20="MENSUAL","SEPTIEMBRE","")</f>
        <v/>
      </c>
      <c r="M39" s="160" t="str">
        <f>IF(J20="MENSUAL","OCTUBRE","")</f>
        <v/>
      </c>
      <c r="N39" s="160" t="str">
        <f>IF(J20="MENSUAL","NOVIEMBRE","")</f>
        <v/>
      </c>
      <c r="O39" s="160" t="str">
        <f>IF(J20="MENSUAL","DICIEMBRE","")</f>
        <v/>
      </c>
      <c r="P39" s="32"/>
    </row>
    <row r="40" spans="2:16" s="33" customFormat="1" ht="37.5" customHeight="1" x14ac:dyDescent="0.25">
      <c r="B40" s="32"/>
      <c r="C40" s="157" t="str">
        <f>G18</f>
        <v>Inducciones realizadas puesto de trabajo</v>
      </c>
      <c r="D40" s="34">
        <v>141</v>
      </c>
      <c r="E40" s="34"/>
      <c r="F40" s="34"/>
      <c r="G40" s="34"/>
      <c r="H40" s="34"/>
      <c r="I40" s="34"/>
      <c r="J40" s="34"/>
      <c r="K40" s="34"/>
      <c r="L40" s="34"/>
      <c r="M40" s="34"/>
      <c r="N40" s="34"/>
      <c r="O40" s="34"/>
      <c r="P40" s="32"/>
    </row>
    <row r="41" spans="2:16" s="33" customFormat="1" ht="60" x14ac:dyDescent="0.25">
      <c r="B41" s="32"/>
      <c r="C41" s="157" t="str">
        <f>G19</f>
        <v>Numero de funcionarios vinculados en el periodo*100</v>
      </c>
      <c r="D41" s="34">
        <v>176</v>
      </c>
      <c r="E41" s="34"/>
      <c r="F41" s="34"/>
      <c r="G41" s="34"/>
      <c r="H41" s="34"/>
      <c r="I41" s="34"/>
      <c r="J41" s="34"/>
      <c r="K41" s="34"/>
      <c r="L41" s="34"/>
      <c r="M41" s="34"/>
      <c r="N41" s="34"/>
      <c r="O41" s="34"/>
      <c r="P41" s="35"/>
    </row>
    <row r="42" spans="2:16" s="33" customFormat="1" x14ac:dyDescent="0.25">
      <c r="B42" s="32"/>
      <c r="C42" s="36" t="s">
        <v>376</v>
      </c>
      <c r="D42" s="37">
        <f>IFERROR(IF($E$17=1,D40/D41,IF($E$17=2,D40,"")),"")</f>
        <v>0.80113636363636365</v>
      </c>
      <c r="E42" s="37" t="str">
        <f t="shared" ref="E42:O42" si="0">IFERROR(IF($E$17=1,E40/E41,IF($E$17=2,E40,"")),"")</f>
        <v/>
      </c>
      <c r="F42" s="37" t="str">
        <f t="shared" si="0"/>
        <v/>
      </c>
      <c r="G42" s="37" t="str">
        <f t="shared" si="0"/>
        <v/>
      </c>
      <c r="H42" s="37" t="str">
        <f t="shared" si="0"/>
        <v/>
      </c>
      <c r="I42" s="37" t="str">
        <f t="shared" si="0"/>
        <v/>
      </c>
      <c r="J42" s="37" t="str">
        <f t="shared" si="0"/>
        <v/>
      </c>
      <c r="K42" s="37" t="str">
        <f t="shared" si="0"/>
        <v/>
      </c>
      <c r="L42" s="37" t="str">
        <f t="shared" si="0"/>
        <v/>
      </c>
      <c r="M42" s="37" t="str">
        <f t="shared" si="0"/>
        <v/>
      </c>
      <c r="N42" s="37" t="str">
        <f t="shared" si="0"/>
        <v/>
      </c>
      <c r="O42" s="37" t="str">
        <f t="shared" si="0"/>
        <v/>
      </c>
      <c r="P42" s="32"/>
    </row>
    <row r="43" spans="2:16" s="33" customFormat="1" x14ac:dyDescent="0.25">
      <c r="B43" s="32"/>
      <c r="C43" s="38" t="s">
        <v>377</v>
      </c>
      <c r="D43"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0.9</v>
      </c>
      <c r="E43" s="37">
        <f>IF(AND(N20="ANUAL",J20="MENSUAL"),N17/12+D43,IF(AND(N20="ANUAL",J20="TRIMESTRAL"),N17/4+D43,IF(AND(N20="ANUAL",J20="SEMESTRAL"),N17/2+D43,IF(AND(N20="SEMESTRAL",J20="MENSUAL"),N17/6+D43,IF(AND(N20="SEMESTRAL",J20="TRIMESTRAL"),N17/2+D43,IF(AND(N20="SEMESTRAL",J20="SEMESTRAL"),N17,IF(AND(N20="TRIMESTRAL",J20="MENSUAL"),N17/3+D43,IF(AND(N20="TRIMESTRAL",J20="TRIMESTRAL"),N17,IF(AND(N20="MENSUAL",J20="MENSUAL"),N17,"")))))))))</f>
        <v>0.9</v>
      </c>
      <c r="F43" s="37" t="str">
        <f>IF(AND(N20="ANUAL",J20="MENSUAL"),N17/12+E43,IF(AND(N20="ANUAL",J20="TRIMESTRAL"),N17/4+E43,IF(AND(N20="SEMESTRAL",J20="MENSUAL"),N17/6+E43,IF(AND(N20="SEMESTRAL",J20="TRIMESTRAL"),N17/2,IF(AND(N20="TRIMESTRAL",J20="MENSUAL"),N17/3+E43,IF(AND(N20="TRIMESTRAL",J20="TRIMESTRAL"),N17,IF(AND(N20="MENSUAL",J20="MENSUAL"),N17,"")))))))</f>
        <v/>
      </c>
      <c r="G43" s="37" t="str">
        <f>IF(AND(N20="ANUAL",J20="MENSUAL"),N17/12+F43,IF(AND(N20="ANUAL",J20="TRIMESTRAL"),N17/4+F43,IF(AND(N20="SEMESTRAL",J20="MENSUAL"),N17/6+F43,IF(AND(N20="SEMESTRAL",J20="TRIMESTRAL"),N17/2+F43,IF(AND(N20="TRIMESTRAL",J20="MENSUAL"),N17/3,IF(AND(N20="TRIMESTRAL",J20="TRIMESTRAL"),N17,IF(AND(N20="MENSUAL",J20="MENSUAL"),N17,"")))))))</f>
        <v/>
      </c>
      <c r="H43" s="37" t="str">
        <f>IF(AND($N$20="ANUAL",$J$20="MENSUAL"),$N$17/12+G43,IF(AND(N20="SEMESTRAL",J20="MENSUAL"),N17/6+G43,IF(AND(N20="TRIMESTRAL",J20="MENSUAL"),N17/3+G43,IF(AND(N20="MENSUAL",J20="MENSUAL"),N17,""))))</f>
        <v/>
      </c>
      <c r="I43" s="37" t="str">
        <f>IF(AND($N$20="ANUAL",$J$20="MENSUAL"),$N$17/12+H43,IF(AND(N20="SEMESTRAL",J20="MENSUAL"),N17/6+H43,IF(AND(N20="TRIMESTRAL",J20="MENSUAL"),N17/3+H43,IF(AND(N20="MENSUAL",J20="MENSUAL"),N17,""))))</f>
        <v/>
      </c>
      <c r="J43" s="37" t="str">
        <f>IF(AND($N$20="ANUAL",$J$20="MENSUAL"),$N$17/12+I43,IF(AND(N20="SEMESTRAL",J20="MENSUAL"),N17/6,IF(AND(N20="TRIMESTRAL",J20="MENSUAL"),N17/3,IF(AND(N20="MENSUAL",J20="MENSUAL"),N17,""))))</f>
        <v/>
      </c>
      <c r="K43" s="37" t="str">
        <f>IF(AND($N$20="ANUAL",$J$20="MENSUAL"),$N$17/12+J43,IF(AND(N20="SEMESTRAL",J20="MENSUAL"),N17/6+J43,IF(AND(N20="TRIMESTRAL",J20="MENSUAL"),N17/3+J43,IF(AND(N20="MENSUAL",J20="MENSUAL"),N17,""))))</f>
        <v/>
      </c>
      <c r="L43" s="37" t="str">
        <f>IF(AND($N$20="ANUAL",$J$20="MENSUAL"),$N$17/12+K43,IF(AND(N20="SEMESTRAL",J20="MENSUAL"),N17/6+K43,IF(AND(N20="TRIMESTRAL",J20="MENSUAL"),N17/3+K43,IF(AND(N20="MENSUAL",J20="MENSUAL"),N17,""))))</f>
        <v/>
      </c>
      <c r="M43" s="37" t="str">
        <f>IF(AND($N$20="ANUAL",$J$20="MENSUAL"),$N$17/12+L43,IF(AND(N20="SEMESTRAL",J20="MENSUAL"),N17/6+L43,IF(AND(N20="TRIMESTRAL",J20="MENSUAL"),N17/3,IF(AND(N20="MENSUAL",J20="MENSUAL"),N17,""))))</f>
        <v/>
      </c>
      <c r="N43" s="37" t="str">
        <f>IF(AND($N$20="ANUAL",$J$20="MENSUAL"),$N$17/12+M43,IF(AND(N20="SEMESTRAL",J20="MENSUAL"),N17/6+M43,IF(AND(N20="TRIMESTRAL",J20="MENSUAL"),N17/3+M43,IF(AND(N20="MENSUAL",J20="MENSUAL"),N17,""))))</f>
        <v/>
      </c>
      <c r="O43" s="37" t="str">
        <f>IF(AND($N$20="ANUAL",$J$20="MENSUAL"),$N$17/12+N43,IF(AND(N20="SEMESTRAL",J20="MENSUAL"),N17/6+N43,IF(AND(N20="TRIMESTRAL",J20="MENSUAL"),N17/3+N43,IF(AND(N20="MENSUAL",J20="MENSUAL"),N17,""))))</f>
        <v/>
      </c>
      <c r="P43" s="32"/>
    </row>
    <row r="44" spans="2:16" s="33" customFormat="1" x14ac:dyDescent="0.25">
      <c r="B44" s="32"/>
      <c r="C44" s="3"/>
      <c r="D44" s="3"/>
      <c r="E44" s="3"/>
      <c r="F44" s="3"/>
      <c r="G44" s="3"/>
      <c r="H44" s="3"/>
      <c r="I44" s="3"/>
      <c r="J44" s="3"/>
      <c r="K44" s="3"/>
      <c r="L44" s="3"/>
      <c r="M44" s="3"/>
      <c r="N44" s="3"/>
      <c r="O44" s="3"/>
      <c r="P44" s="32"/>
    </row>
    <row r="46" spans="2:16" x14ac:dyDescent="0.2">
      <c r="D46" s="40"/>
    </row>
  </sheetData>
  <sheetProtection algorithmName="SHA-512" hashValue="grZnsRzYeyypVKC60HoQhJZpNHPR4Ee9Ld7P5RZ11usfMLbb0jMx2kok9p8nx0YEDCDaSPGiTOj29aVrZdVkLA==" saltValue="q7Ep6SU81dI3OUt5SPBfNQ=="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8:O38"/>
    <mergeCell ref="C23:O23"/>
    <mergeCell ref="C24:I36"/>
    <mergeCell ref="J24:O24"/>
    <mergeCell ref="J36:O36"/>
    <mergeCell ref="N20:O21"/>
    <mergeCell ref="C20:D21"/>
    <mergeCell ref="E20:F21"/>
    <mergeCell ref="G20:I21"/>
    <mergeCell ref="P24:P25"/>
    <mergeCell ref="J25:O28"/>
    <mergeCell ref="J29:O29"/>
    <mergeCell ref="J30:O34"/>
    <mergeCell ref="J35:O35"/>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4"/>
  <sheetViews>
    <sheetView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544</v>
      </c>
      <c r="F12" s="296"/>
      <c r="G12" s="296"/>
      <c r="H12" s="296"/>
      <c r="I12" s="295" t="s">
        <v>350</v>
      </c>
      <c r="J12" s="295"/>
      <c r="K12" s="297" t="s">
        <v>647</v>
      </c>
      <c r="L12" s="297"/>
      <c r="M12" s="297"/>
      <c r="N12" s="297"/>
      <c r="O12" s="297"/>
      <c r="P12" s="27"/>
    </row>
    <row r="13" spans="2:16" s="26" customFormat="1" x14ac:dyDescent="0.25">
      <c r="B13" s="27"/>
      <c r="C13" s="234" t="s">
        <v>15</v>
      </c>
      <c r="D13" s="234"/>
      <c r="E13" s="248" t="s">
        <v>275</v>
      </c>
      <c r="F13" s="249"/>
      <c r="G13" s="249"/>
      <c r="H13" s="249"/>
      <c r="I13" s="249"/>
      <c r="J13" s="249"/>
      <c r="K13" s="249"/>
      <c r="L13" s="249"/>
      <c r="M13" s="249"/>
      <c r="N13" s="249"/>
      <c r="O13" s="249"/>
      <c r="P13" s="27"/>
    </row>
    <row r="14" spans="2:16" s="26" customFormat="1" x14ac:dyDescent="0.25">
      <c r="B14" s="27"/>
      <c r="C14" s="234" t="s">
        <v>352</v>
      </c>
      <c r="D14" s="234"/>
      <c r="E14" s="248" t="s">
        <v>636</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36</v>
      </c>
      <c r="K17" s="238"/>
      <c r="L17" s="234" t="s">
        <v>357</v>
      </c>
      <c r="M17" s="234"/>
      <c r="N17" s="268">
        <v>0.95</v>
      </c>
      <c r="O17" s="268"/>
      <c r="P17" s="221"/>
    </row>
    <row r="18" spans="2:16" s="26" customFormat="1" ht="15.75" customHeight="1" x14ac:dyDescent="0.25">
      <c r="B18" s="27"/>
      <c r="C18" s="234" t="s">
        <v>358</v>
      </c>
      <c r="D18" s="234"/>
      <c r="E18" s="234" t="s">
        <v>359</v>
      </c>
      <c r="F18" s="234"/>
      <c r="G18" s="242" t="s">
        <v>648</v>
      </c>
      <c r="H18" s="233"/>
      <c r="I18" s="233"/>
      <c r="J18" s="233"/>
      <c r="K18" s="233"/>
      <c r="L18" s="233"/>
      <c r="M18" s="233"/>
      <c r="N18" s="233"/>
      <c r="O18" s="233"/>
      <c r="P18" s="221"/>
    </row>
    <row r="19" spans="2:16" s="26" customFormat="1" ht="15.75" customHeight="1" x14ac:dyDescent="0.25">
      <c r="B19" s="27"/>
      <c r="C19" s="234"/>
      <c r="D19" s="234"/>
      <c r="E19" s="234" t="s">
        <v>361</v>
      </c>
      <c r="F19" s="234"/>
      <c r="G19" s="242" t="s">
        <v>649</v>
      </c>
      <c r="H19" s="233"/>
      <c r="I19" s="233"/>
      <c r="J19" s="233"/>
      <c r="K19" s="233"/>
      <c r="L19" s="233"/>
      <c r="M19" s="233"/>
      <c r="N19" s="233"/>
      <c r="O19" s="233"/>
      <c r="P19" s="28"/>
    </row>
    <row r="20" spans="2:16" s="26" customFormat="1" ht="15.75" customHeight="1" x14ac:dyDescent="0.25">
      <c r="B20" s="27"/>
      <c r="C20" s="234" t="s">
        <v>363</v>
      </c>
      <c r="D20" s="234"/>
      <c r="E20" s="269" t="s">
        <v>650</v>
      </c>
      <c r="F20" s="269"/>
      <c r="G20" s="234" t="s">
        <v>365</v>
      </c>
      <c r="H20" s="234"/>
      <c r="I20" s="234"/>
      <c r="J20" s="233" t="s">
        <v>366</v>
      </c>
      <c r="K20" s="233"/>
      <c r="L20" s="234" t="s">
        <v>367</v>
      </c>
      <c r="M20" s="234"/>
      <c r="N20" s="233" t="s">
        <v>366</v>
      </c>
      <c r="O20" s="233"/>
      <c r="P20" s="28"/>
    </row>
    <row r="21" spans="2:16" s="26" customFormat="1" ht="15.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99" t="s">
        <v>651</v>
      </c>
      <c r="K25" s="300"/>
      <c r="L25" s="300"/>
      <c r="M25" s="300"/>
      <c r="N25" s="300"/>
      <c r="O25" s="300"/>
      <c r="P25" s="221"/>
    </row>
    <row r="26" spans="2:16" s="26" customFormat="1" ht="16.5" customHeight="1" x14ac:dyDescent="0.25">
      <c r="B26" s="27"/>
      <c r="C26" s="217"/>
      <c r="D26" s="217"/>
      <c r="E26" s="217"/>
      <c r="F26" s="217"/>
      <c r="G26" s="217"/>
      <c r="H26" s="217"/>
      <c r="I26" s="218"/>
      <c r="J26" s="299"/>
      <c r="K26" s="300"/>
      <c r="L26" s="300"/>
      <c r="M26" s="300"/>
      <c r="N26" s="300"/>
      <c r="O26" s="300"/>
      <c r="P26" s="159"/>
    </row>
    <row r="27" spans="2:16" s="26" customFormat="1" ht="15.75" customHeight="1" x14ac:dyDescent="0.25">
      <c r="B27" s="27"/>
      <c r="C27" s="217"/>
      <c r="D27" s="217"/>
      <c r="E27" s="217"/>
      <c r="F27" s="217"/>
      <c r="G27" s="217"/>
      <c r="H27" s="217"/>
      <c r="I27" s="218"/>
      <c r="J27" s="301"/>
      <c r="K27" s="302"/>
      <c r="L27" s="302"/>
      <c r="M27" s="302"/>
      <c r="N27" s="302"/>
      <c r="O27" s="302"/>
      <c r="P27" s="27"/>
    </row>
    <row r="28" spans="2:16" s="26" customFormat="1" x14ac:dyDescent="0.25">
      <c r="B28" s="27"/>
      <c r="C28" s="217"/>
      <c r="D28" s="217"/>
      <c r="E28" s="217"/>
      <c r="F28" s="217"/>
      <c r="G28" s="217"/>
      <c r="H28" s="217"/>
      <c r="I28" s="218"/>
      <c r="J28" s="301"/>
      <c r="K28" s="302"/>
      <c r="L28" s="302"/>
      <c r="M28" s="302"/>
      <c r="N28" s="302"/>
      <c r="O28" s="302"/>
      <c r="P28" s="27"/>
    </row>
    <row r="29" spans="2:16" s="26" customFormat="1" ht="15.75" customHeight="1" x14ac:dyDescent="0.25">
      <c r="B29" s="27"/>
      <c r="C29" s="217"/>
      <c r="D29" s="217"/>
      <c r="E29" s="217"/>
      <c r="F29" s="217"/>
      <c r="G29" s="217"/>
      <c r="H29" s="217"/>
      <c r="I29" s="218"/>
      <c r="J29" s="228" t="s">
        <v>372</v>
      </c>
      <c r="K29" s="229"/>
      <c r="L29" s="229"/>
      <c r="M29" s="229"/>
      <c r="N29" s="229"/>
      <c r="O29" s="229"/>
      <c r="P29" s="27"/>
    </row>
    <row r="30" spans="2:16" s="26" customFormat="1" ht="16.5" customHeight="1" x14ac:dyDescent="0.25">
      <c r="B30" s="27"/>
      <c r="C30" s="217"/>
      <c r="D30" s="217"/>
      <c r="E30" s="217"/>
      <c r="F30" s="217"/>
      <c r="G30" s="217"/>
      <c r="H30" s="217"/>
      <c r="I30" s="218"/>
      <c r="J30" s="267" t="s">
        <v>652</v>
      </c>
      <c r="K30" s="223"/>
      <c r="L30" s="223"/>
      <c r="M30" s="223"/>
      <c r="N30" s="223"/>
      <c r="O30" s="223"/>
      <c r="P30" s="27"/>
    </row>
    <row r="31" spans="2:16" s="26" customFormat="1" ht="15.75" customHeight="1" x14ac:dyDescent="0.25">
      <c r="B31" s="27"/>
      <c r="C31" s="217"/>
      <c r="D31" s="217"/>
      <c r="E31" s="217"/>
      <c r="F31" s="217"/>
      <c r="G31" s="217"/>
      <c r="H31" s="217"/>
      <c r="I31" s="218"/>
      <c r="J31" s="224"/>
      <c r="K31" s="225"/>
      <c r="L31" s="225"/>
      <c r="M31" s="225"/>
      <c r="N31" s="225"/>
      <c r="O31" s="225"/>
      <c r="P31" s="27"/>
    </row>
    <row r="32" spans="2:16" s="26" customFormat="1" ht="16.5" customHeight="1" x14ac:dyDescent="0.25">
      <c r="B32" s="27"/>
      <c r="C32" s="217"/>
      <c r="D32" s="217"/>
      <c r="E32" s="217"/>
      <c r="F32" s="217"/>
      <c r="G32" s="217"/>
      <c r="H32" s="217"/>
      <c r="I32" s="218"/>
      <c r="J32" s="226"/>
      <c r="K32" s="227"/>
      <c r="L32" s="227"/>
      <c r="M32" s="227"/>
      <c r="N32" s="227"/>
      <c r="O32" s="227"/>
      <c r="P32" s="27"/>
    </row>
    <row r="33" spans="2:16" s="26" customFormat="1" ht="15.75" customHeight="1" x14ac:dyDescent="0.25">
      <c r="B33" s="27"/>
      <c r="C33" s="217"/>
      <c r="D33" s="217"/>
      <c r="E33" s="217"/>
      <c r="F33" s="217"/>
      <c r="G33" s="217"/>
      <c r="H33" s="217"/>
      <c r="I33" s="218"/>
      <c r="J33" s="228" t="s">
        <v>374</v>
      </c>
      <c r="K33" s="229"/>
      <c r="L33" s="229"/>
      <c r="M33" s="229"/>
      <c r="N33" s="229"/>
      <c r="O33" s="229"/>
      <c r="P33" s="27"/>
    </row>
    <row r="34" spans="2:16" s="26" customFormat="1" ht="16.5" customHeight="1" x14ac:dyDescent="0.25">
      <c r="B34" s="27"/>
      <c r="C34" s="217"/>
      <c r="D34" s="217"/>
      <c r="E34" s="217"/>
      <c r="F34" s="217"/>
      <c r="G34" s="217"/>
      <c r="H34" s="217"/>
      <c r="I34" s="218"/>
      <c r="J34" s="232" t="s">
        <v>636</v>
      </c>
      <c r="K34" s="223"/>
      <c r="L34" s="223"/>
      <c r="M34" s="223"/>
      <c r="N34" s="223"/>
      <c r="O34" s="223"/>
      <c r="P34" s="27"/>
    </row>
    <row r="35" spans="2:16" s="26" customFormat="1" ht="16.5" customHeight="1" x14ac:dyDescent="0.25">
      <c r="B35" s="28"/>
      <c r="C35" s="31"/>
      <c r="D35" s="31"/>
      <c r="E35" s="31"/>
      <c r="F35" s="31"/>
      <c r="G35" s="31"/>
      <c r="H35" s="31"/>
      <c r="I35" s="31"/>
      <c r="J35" s="31"/>
      <c r="K35" s="31"/>
      <c r="L35" s="31"/>
      <c r="M35" s="31"/>
      <c r="N35" s="31"/>
      <c r="O35" s="31"/>
      <c r="P35" s="28"/>
    </row>
    <row r="36" spans="2:16" s="33" customFormat="1" ht="15" customHeight="1" x14ac:dyDescent="0.25">
      <c r="B36" s="32"/>
      <c r="C36" s="212" t="s">
        <v>375</v>
      </c>
      <c r="D36" s="213"/>
      <c r="E36" s="213"/>
      <c r="F36" s="213"/>
      <c r="G36" s="213"/>
      <c r="H36" s="213"/>
      <c r="I36" s="213"/>
      <c r="J36" s="213"/>
      <c r="K36" s="213"/>
      <c r="L36" s="213"/>
      <c r="M36" s="213"/>
      <c r="N36" s="213"/>
      <c r="O36" s="214"/>
      <c r="P36" s="32"/>
    </row>
    <row r="37" spans="2:16" s="33" customFormat="1" x14ac:dyDescent="0.25">
      <c r="B37" s="32"/>
      <c r="C37" s="158" t="s">
        <v>9</v>
      </c>
      <c r="D37" s="160" t="str">
        <f>IF(J20="MENSUAL","ENERO",IF(J20="TRIMESTRAL","MARZO",IF(J20="SEMESTRAL","JUNIO",IF(J20="ANUAL",2017,""))))</f>
        <v>JUNIO</v>
      </c>
      <c r="E37" s="160" t="str">
        <f>IF(J20="MENSUAL","FEBRERO",IF(J20="TRIMESTRAL","JUNIO",IF(J20="SEMESTRAL","DICIEMBRE","")))</f>
        <v>DICIEMBRE</v>
      </c>
      <c r="F37" s="160" t="str">
        <f>IF(J20="MENSUAL","MARZO",IF(J20="TRIMESTRAL","SEPTIEMBRE",""))</f>
        <v/>
      </c>
      <c r="G37" s="160" t="str">
        <f>IF(J20="MENSUAL","ABRIL",IF(J20="TRIMESTRAL","DICIEMBRE",""))</f>
        <v/>
      </c>
      <c r="H37" s="160" t="str">
        <f>IF(J20="MENSUAL","MAYO","")</f>
        <v/>
      </c>
      <c r="I37" s="160" t="str">
        <f>IF(J20="MENSUAL","JUNIO","")</f>
        <v/>
      </c>
      <c r="J37" s="160" t="str">
        <f>IF(J20="MENSUAL","JULIO","")</f>
        <v/>
      </c>
      <c r="K37" s="160" t="str">
        <f>IF(J20="MENSUAL","AGOSTO","")</f>
        <v/>
      </c>
      <c r="L37" s="160" t="str">
        <f>IF(J20="MENSUAL","SEPTIEMBRE","")</f>
        <v/>
      </c>
      <c r="M37" s="160" t="str">
        <f>IF(J20="MENSUAL","OCTUBRE","")</f>
        <v/>
      </c>
      <c r="N37" s="160" t="str">
        <f>IF(J20="MENSUAL","NOVIEMBRE","")</f>
        <v/>
      </c>
      <c r="O37" s="160" t="str">
        <f>IF(J20="MENSUAL","DICIEMBRE","")</f>
        <v/>
      </c>
      <c r="P37" s="32"/>
    </row>
    <row r="38" spans="2:16" s="33" customFormat="1" ht="37.5" customHeight="1" x14ac:dyDescent="0.25">
      <c r="B38" s="32"/>
      <c r="C38" s="157" t="str">
        <f>G18</f>
        <v>Número de inducciones realizadas</v>
      </c>
      <c r="D38" s="34">
        <v>176</v>
      </c>
      <c r="E38" s="34"/>
      <c r="F38" s="34"/>
      <c r="G38" s="34"/>
      <c r="H38" s="34"/>
      <c r="I38" s="34"/>
      <c r="J38" s="34"/>
      <c r="K38" s="34"/>
      <c r="L38" s="34"/>
      <c r="M38" s="34"/>
      <c r="N38" s="34"/>
      <c r="O38" s="34"/>
      <c r="P38" s="32"/>
    </row>
    <row r="39" spans="2:16" s="33" customFormat="1" ht="30" x14ac:dyDescent="0.25">
      <c r="B39" s="32"/>
      <c r="C39" s="157" t="str">
        <f>G19</f>
        <v>Número de personal nuevo vinculado*100</v>
      </c>
      <c r="D39" s="34">
        <v>176</v>
      </c>
      <c r="E39" s="34"/>
      <c r="F39" s="34"/>
      <c r="G39" s="34"/>
      <c r="H39" s="34"/>
      <c r="I39" s="34"/>
      <c r="J39" s="34"/>
      <c r="K39" s="34"/>
      <c r="L39" s="34"/>
      <c r="M39" s="34"/>
      <c r="N39" s="34"/>
      <c r="O39" s="34"/>
      <c r="P39" s="35"/>
    </row>
    <row r="40" spans="2:16" s="33" customFormat="1" x14ac:dyDescent="0.25">
      <c r="B40" s="32"/>
      <c r="C40" s="36" t="s">
        <v>376</v>
      </c>
      <c r="D40" s="37">
        <f>IFERROR(IF($E$17=1,D38/D39,IF($E$17=2,D38,"")),"")</f>
        <v>1</v>
      </c>
      <c r="E40" s="37" t="str">
        <f t="shared" ref="E40:O40" si="0">IFERROR(IF($E$17=1,E38/E39,IF($E$17=2,E38,"")),"")</f>
        <v/>
      </c>
      <c r="F40" s="37" t="str">
        <f t="shared" si="0"/>
        <v/>
      </c>
      <c r="G40" s="37" t="str">
        <f t="shared" si="0"/>
        <v/>
      </c>
      <c r="H40" s="37" t="str">
        <f t="shared" si="0"/>
        <v/>
      </c>
      <c r="I40" s="37" t="str">
        <f t="shared" si="0"/>
        <v/>
      </c>
      <c r="J40" s="37" t="str">
        <f t="shared" si="0"/>
        <v/>
      </c>
      <c r="K40" s="37" t="str">
        <f t="shared" si="0"/>
        <v/>
      </c>
      <c r="L40" s="37" t="str">
        <f t="shared" si="0"/>
        <v/>
      </c>
      <c r="M40" s="37" t="str">
        <f t="shared" si="0"/>
        <v/>
      </c>
      <c r="N40" s="37" t="str">
        <f t="shared" si="0"/>
        <v/>
      </c>
      <c r="O40" s="37" t="str">
        <f t="shared" si="0"/>
        <v/>
      </c>
      <c r="P40" s="32"/>
    </row>
    <row r="41" spans="2:16" s="33" customFormat="1" x14ac:dyDescent="0.25">
      <c r="B41" s="32"/>
      <c r="C41" s="38" t="s">
        <v>377</v>
      </c>
      <c r="D41"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0.95</v>
      </c>
      <c r="E41" s="37">
        <f>IF(AND(N20="ANUAL",J20="MENSUAL"),N17/12+D41,IF(AND(N20="ANUAL",J20="TRIMESTRAL"),N17/4+D41,IF(AND(N20="ANUAL",J20="SEMESTRAL"),N17/2+D41,IF(AND(N20="SEMESTRAL",J20="MENSUAL"),N17/6+D41,IF(AND(N20="SEMESTRAL",J20="TRIMESTRAL"),N17/2+D41,IF(AND(N20="SEMESTRAL",J20="SEMESTRAL"),N17,IF(AND(N20="TRIMESTRAL",J20="MENSUAL"),N17/3+D41,IF(AND(N20="TRIMESTRAL",J20="TRIMESTRAL"),N17,IF(AND(N20="MENSUAL",J20="MENSUAL"),N17,"")))))))))</f>
        <v>0.95</v>
      </c>
      <c r="F41" s="37" t="str">
        <f>IF(AND(N20="ANUAL",J20="MENSUAL"),N17/12+E41,IF(AND(N20="ANUAL",J20="TRIMESTRAL"),N17/4+E41,IF(AND(N20="SEMESTRAL",J20="MENSUAL"),N17/6+E41,IF(AND(N20="SEMESTRAL",J20="TRIMESTRAL"),N17/2,IF(AND(N20="TRIMESTRAL",J20="MENSUAL"),N17/3+E41,IF(AND(N20="TRIMESTRAL",J20="TRIMESTRAL"),N17,IF(AND(N20="MENSUAL",J20="MENSUAL"),N17,"")))))))</f>
        <v/>
      </c>
      <c r="G41" s="37" t="str">
        <f>IF(AND(N20="ANUAL",J20="MENSUAL"),N17/12+F41,IF(AND(N20="ANUAL",J20="TRIMESTRAL"),N17/4+F41,IF(AND(N20="SEMESTRAL",J20="MENSUAL"),N17/6+F41,IF(AND(N20="SEMESTRAL",J20="TRIMESTRAL"),N17/2+F41,IF(AND(N20="TRIMESTRAL",J20="MENSUAL"),N17/3,IF(AND(N20="TRIMESTRAL",J20="TRIMESTRAL"),N17,IF(AND(N20="MENSUAL",J20="MENSUAL"),N17,"")))))))</f>
        <v/>
      </c>
      <c r="H41" s="37" t="str">
        <f>IF(AND($N$20="ANUAL",$J$20="MENSUAL"),$N$17/12+G41,IF(AND(N20="SEMESTRAL",J20="MENSUAL"),N17/6+G41,IF(AND(N20="TRIMESTRAL",J20="MENSUAL"),N17/3+G41,IF(AND(N20="MENSUAL",J20="MENSUAL"),N17,""))))</f>
        <v/>
      </c>
      <c r="I41" s="37" t="str">
        <f>IF(AND($N$20="ANUAL",$J$20="MENSUAL"),$N$17/12+H41,IF(AND(N20="SEMESTRAL",J20="MENSUAL"),N17/6+H41,IF(AND(N20="TRIMESTRAL",J20="MENSUAL"),N17/3+H41,IF(AND(N20="MENSUAL",J20="MENSUAL"),N17,""))))</f>
        <v/>
      </c>
      <c r="J41" s="37" t="str">
        <f>IF(AND($N$20="ANUAL",$J$20="MENSUAL"),$N$17/12+I41,IF(AND(N20="SEMESTRAL",J20="MENSUAL"),N17/6,IF(AND(N20="TRIMESTRAL",J20="MENSUAL"),N17/3,IF(AND(N20="MENSUAL",J20="MENSUAL"),N17,""))))</f>
        <v/>
      </c>
      <c r="K41" s="37" t="str">
        <f>IF(AND($N$20="ANUAL",$J$20="MENSUAL"),$N$17/12+J41,IF(AND(N20="SEMESTRAL",J20="MENSUAL"),N17/6+J41,IF(AND(N20="TRIMESTRAL",J20="MENSUAL"),N17/3+J41,IF(AND(N20="MENSUAL",J20="MENSUAL"),N17,""))))</f>
        <v/>
      </c>
      <c r="L41" s="37" t="str">
        <f>IF(AND($N$20="ANUAL",$J$20="MENSUAL"),$N$17/12+K41,IF(AND(N20="SEMESTRAL",J20="MENSUAL"),N17/6+K41,IF(AND(N20="TRIMESTRAL",J20="MENSUAL"),N17/3+K41,IF(AND(N20="MENSUAL",J20="MENSUAL"),N17,""))))</f>
        <v/>
      </c>
      <c r="M41" s="37" t="str">
        <f>IF(AND($N$20="ANUAL",$J$20="MENSUAL"),$N$17/12+L41,IF(AND(N20="SEMESTRAL",J20="MENSUAL"),N17/6+L41,IF(AND(N20="TRIMESTRAL",J20="MENSUAL"),N17/3,IF(AND(N20="MENSUAL",J20="MENSUAL"),N17,""))))</f>
        <v/>
      </c>
      <c r="N41" s="37" t="str">
        <f>IF(AND($N$20="ANUAL",$J$20="MENSUAL"),$N$17/12+M41,IF(AND(N20="SEMESTRAL",J20="MENSUAL"),N17/6+M41,IF(AND(N20="TRIMESTRAL",J20="MENSUAL"),N17/3+M41,IF(AND(N20="MENSUAL",J20="MENSUAL"),N17,""))))</f>
        <v/>
      </c>
      <c r="O41" s="37" t="str">
        <f>IF(AND($N$20="ANUAL",$J$20="MENSUAL"),$N$17/12+N41,IF(AND(N20="SEMESTRAL",J20="MENSUAL"),N17/6+N41,IF(AND(N20="TRIMESTRAL",J20="MENSUAL"),N17/3+N41,IF(AND(N20="MENSUAL",J20="MENSUAL"),N17,""))))</f>
        <v/>
      </c>
      <c r="P41" s="32"/>
    </row>
    <row r="42" spans="2:16" s="33" customFormat="1" x14ac:dyDescent="0.25">
      <c r="B42" s="32"/>
      <c r="C42" s="3"/>
      <c r="D42" s="3"/>
      <c r="E42" s="57"/>
      <c r="F42" s="57"/>
      <c r="G42" s="3"/>
      <c r="H42" s="3"/>
      <c r="I42" s="3"/>
      <c r="J42" s="3"/>
      <c r="K42" s="3"/>
      <c r="L42" s="3"/>
      <c r="M42" s="3"/>
      <c r="N42" s="3"/>
      <c r="O42" s="3"/>
      <c r="P42" s="32"/>
    </row>
    <row r="44" spans="2:16" s="4" customFormat="1" x14ac:dyDescent="0.2">
      <c r="B44" s="39"/>
      <c r="D44" s="40"/>
      <c r="P44" s="39"/>
    </row>
  </sheetData>
  <sheetProtection algorithmName="SHA-512" hashValue="cPYNpRJfUjjq1LO8VNW88KSSNeCzUOWk5xvlW8knwRPv91ToN4pVgBjU+f+rRt3BPgxqApbCVz83d0EayHR12Q==" saltValue="Go8qPm3zFw714FTvPmd/HQ=="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6:O36"/>
    <mergeCell ref="C23:O23"/>
    <mergeCell ref="C24:I34"/>
    <mergeCell ref="J24:O24"/>
    <mergeCell ref="J34:O34"/>
    <mergeCell ref="N20:O21"/>
    <mergeCell ref="C20:D21"/>
    <mergeCell ref="E20:F21"/>
    <mergeCell ref="G20:I21"/>
    <mergeCell ref="P24:P25"/>
    <mergeCell ref="J25:O28"/>
    <mergeCell ref="J29:O29"/>
    <mergeCell ref="J30:O32"/>
    <mergeCell ref="J33:O33"/>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DE394"/>
  </sheetPr>
  <dimension ref="A1:AB65"/>
  <sheetViews>
    <sheetView topLeftCell="A46" zoomScale="85" zoomScaleNormal="85" workbookViewId="0">
      <selection activeCell="J25" sqref="J25:O40"/>
    </sheetView>
  </sheetViews>
  <sheetFormatPr baseColWidth="10" defaultColWidth="11.42578125" defaultRowHeight="15" x14ac:dyDescent="0.2"/>
  <cols>
    <col min="1" max="1" width="4" style="7" customWidth="1"/>
    <col min="2" max="2" width="6.42578125" style="7" customWidth="1"/>
    <col min="3" max="3" width="25.140625" style="7" customWidth="1"/>
    <col min="4" max="4" width="15.140625" style="7" customWidth="1"/>
    <col min="5" max="5" width="12.7109375" style="7" customWidth="1"/>
    <col min="6" max="6" width="15.140625" style="7" customWidth="1"/>
    <col min="7" max="7" width="14" style="7" customWidth="1"/>
    <col min="8" max="8" width="11.42578125" style="7"/>
    <col min="9" max="9" width="12.85546875" style="7" customWidth="1"/>
    <col min="10" max="10" width="15.5703125" style="7" customWidth="1"/>
    <col min="11" max="11" width="14.42578125" style="7" customWidth="1"/>
    <col min="12" max="12" width="19.7109375" style="7" customWidth="1"/>
    <col min="13" max="13" width="15.140625" style="7" customWidth="1"/>
    <col min="14" max="15" width="13.85546875" style="7" customWidth="1"/>
    <col min="16" max="16" width="6.42578125" style="7" customWidth="1"/>
    <col min="17" max="28" width="11.42578125" style="7"/>
    <col min="29" max="16384" width="11.42578125" style="41"/>
  </cols>
  <sheetData>
    <row r="1" spans="1:28" ht="10.5" customHeight="1" x14ac:dyDescent="0.2"/>
    <row r="2" spans="1:28" x14ac:dyDescent="0.2">
      <c r="B2" s="251" t="s">
        <v>344</v>
      </c>
      <c r="C2" s="251"/>
      <c r="D2" s="1"/>
      <c r="E2" s="1"/>
      <c r="F2" s="1"/>
      <c r="G2" s="1"/>
      <c r="H2" s="1"/>
      <c r="I2" s="1"/>
      <c r="J2" s="1"/>
      <c r="K2" s="1"/>
      <c r="L2" s="1"/>
      <c r="M2" s="1"/>
      <c r="N2" s="1"/>
      <c r="O2" s="1"/>
      <c r="P2" s="1"/>
    </row>
    <row r="3" spans="1:28" x14ac:dyDescent="0.2">
      <c r="B3" s="251"/>
      <c r="C3" s="251"/>
      <c r="D3" s="1"/>
      <c r="E3" s="1"/>
      <c r="F3" s="1"/>
      <c r="G3" s="1"/>
      <c r="H3" s="1"/>
      <c r="I3" s="1"/>
      <c r="J3" s="1"/>
      <c r="K3" s="1"/>
      <c r="L3" s="1"/>
      <c r="M3" s="1"/>
      <c r="N3" s="1"/>
      <c r="O3" s="1"/>
      <c r="P3" s="1"/>
    </row>
    <row r="4" spans="1:28" ht="15.75" customHeight="1" x14ac:dyDescent="0.2">
      <c r="B4" s="251"/>
      <c r="C4" s="251"/>
      <c r="D4" s="42"/>
      <c r="E4" s="42"/>
      <c r="F4" s="42"/>
      <c r="G4" s="42"/>
      <c r="H4" s="42"/>
      <c r="I4" s="42"/>
      <c r="J4" s="42"/>
      <c r="K4" s="42"/>
      <c r="L4" s="42"/>
      <c r="M4" s="42"/>
      <c r="N4" s="42"/>
      <c r="O4" s="42"/>
      <c r="P4" s="1"/>
    </row>
    <row r="5" spans="1:28" ht="15.75" customHeight="1" x14ac:dyDescent="0.2">
      <c r="B5" s="1"/>
      <c r="C5" s="252"/>
      <c r="D5" s="253"/>
      <c r="E5" s="237" t="s">
        <v>0</v>
      </c>
      <c r="F5" s="258"/>
      <c r="G5" s="258"/>
      <c r="H5" s="258"/>
      <c r="I5" s="258"/>
      <c r="J5" s="258"/>
      <c r="K5" s="258"/>
      <c r="L5" s="238"/>
      <c r="M5" s="194" t="s">
        <v>1</v>
      </c>
      <c r="N5" s="194"/>
      <c r="O5" s="194"/>
      <c r="P5" s="1"/>
    </row>
    <row r="6" spans="1:28" ht="15.75" customHeight="1" x14ac:dyDescent="0.2">
      <c r="B6" s="1"/>
      <c r="C6" s="254"/>
      <c r="D6" s="255"/>
      <c r="E6" s="237" t="s">
        <v>2</v>
      </c>
      <c r="F6" s="258"/>
      <c r="G6" s="258"/>
      <c r="H6" s="258"/>
      <c r="I6" s="258"/>
      <c r="J6" s="258"/>
      <c r="K6" s="258"/>
      <c r="L6" s="238"/>
      <c r="M6" s="259" t="s">
        <v>345</v>
      </c>
      <c r="N6" s="260"/>
      <c r="O6" s="242"/>
      <c r="P6" s="1"/>
    </row>
    <row r="7" spans="1:28" ht="15" customHeight="1" x14ac:dyDescent="0.2">
      <c r="B7" s="1"/>
      <c r="C7" s="254"/>
      <c r="D7" s="255"/>
      <c r="E7" s="261" t="s">
        <v>4</v>
      </c>
      <c r="F7" s="262"/>
      <c r="G7" s="262"/>
      <c r="H7" s="262"/>
      <c r="I7" s="262"/>
      <c r="J7" s="262"/>
      <c r="K7" s="262"/>
      <c r="L7" s="263"/>
      <c r="M7" s="259" t="s">
        <v>346</v>
      </c>
      <c r="N7" s="260"/>
      <c r="O7" s="242"/>
      <c r="P7" s="1"/>
    </row>
    <row r="8" spans="1:28" ht="15.75" customHeight="1" x14ac:dyDescent="0.2">
      <c r="B8" s="1"/>
      <c r="C8" s="256"/>
      <c r="D8" s="257"/>
      <c r="E8" s="264"/>
      <c r="F8" s="265"/>
      <c r="G8" s="265"/>
      <c r="H8" s="265"/>
      <c r="I8" s="265"/>
      <c r="J8" s="265"/>
      <c r="K8" s="265"/>
      <c r="L8" s="266"/>
      <c r="M8" s="259" t="s">
        <v>6</v>
      </c>
      <c r="N8" s="260"/>
      <c r="O8" s="242"/>
      <c r="P8" s="1"/>
    </row>
    <row r="9" spans="1:28" ht="15.75" customHeight="1" x14ac:dyDescent="0.2">
      <c r="B9" s="1"/>
      <c r="C9" s="31"/>
      <c r="D9" s="31"/>
      <c r="E9" s="5"/>
      <c r="F9" s="5"/>
      <c r="G9" s="5"/>
      <c r="H9" s="5"/>
      <c r="I9" s="5"/>
      <c r="J9" s="5"/>
      <c r="K9" s="5"/>
      <c r="L9" s="5"/>
      <c r="M9" s="164"/>
      <c r="N9" s="164"/>
      <c r="O9" s="164"/>
      <c r="P9" s="1"/>
    </row>
    <row r="10" spans="1:28" s="44" customFormat="1" ht="15.75" customHeight="1" x14ac:dyDescent="0.25">
      <c r="A10" s="43"/>
      <c r="B10" s="162"/>
      <c r="C10" s="244" t="s">
        <v>347</v>
      </c>
      <c r="D10" s="244"/>
      <c r="E10" s="244"/>
      <c r="F10" s="244"/>
      <c r="G10" s="244"/>
      <c r="H10" s="244"/>
      <c r="I10" s="244"/>
      <c r="J10" s="244"/>
      <c r="K10" s="244"/>
      <c r="L10" s="244"/>
      <c r="M10" s="244"/>
      <c r="N10" s="244"/>
      <c r="O10" s="244"/>
      <c r="P10" s="162"/>
      <c r="Q10" s="43"/>
      <c r="R10" s="43"/>
      <c r="S10" s="43"/>
      <c r="T10" s="43"/>
      <c r="U10" s="43"/>
      <c r="V10" s="43"/>
      <c r="W10" s="43"/>
      <c r="X10" s="43"/>
      <c r="Y10" s="43"/>
      <c r="Z10" s="43"/>
      <c r="AA10" s="43"/>
      <c r="AB10" s="43"/>
    </row>
    <row r="11" spans="1:28" s="44" customFormat="1" ht="15.75" customHeight="1" x14ac:dyDescent="0.25">
      <c r="A11" s="43"/>
      <c r="B11" s="162"/>
      <c r="C11" s="244"/>
      <c r="D11" s="244"/>
      <c r="E11" s="244"/>
      <c r="F11" s="244"/>
      <c r="G11" s="244"/>
      <c r="H11" s="244"/>
      <c r="I11" s="244"/>
      <c r="J11" s="244"/>
      <c r="K11" s="244"/>
      <c r="L11" s="244"/>
      <c r="M11" s="244"/>
      <c r="N11" s="244"/>
      <c r="O11" s="244"/>
      <c r="P11" s="162"/>
      <c r="Q11" s="43"/>
      <c r="R11" s="43"/>
      <c r="S11" s="43"/>
      <c r="T11" s="43"/>
      <c r="U11" s="43"/>
      <c r="V11" s="43"/>
      <c r="W11" s="43"/>
      <c r="X11" s="43"/>
      <c r="Y11" s="43"/>
      <c r="Z11" s="43"/>
      <c r="AA11" s="43"/>
      <c r="AB11" s="43"/>
    </row>
    <row r="12" spans="1:28" s="44" customFormat="1" ht="30" customHeight="1" x14ac:dyDescent="0.25">
      <c r="A12" s="43"/>
      <c r="B12" s="162"/>
      <c r="C12" s="245" t="s">
        <v>348</v>
      </c>
      <c r="D12" s="245"/>
      <c r="E12" s="246" t="s">
        <v>544</v>
      </c>
      <c r="F12" s="246"/>
      <c r="G12" s="246"/>
      <c r="H12" s="246"/>
      <c r="I12" s="245" t="s">
        <v>350</v>
      </c>
      <c r="J12" s="245"/>
      <c r="K12" s="194" t="s">
        <v>289</v>
      </c>
      <c r="L12" s="194"/>
      <c r="M12" s="194"/>
      <c r="N12" s="194"/>
      <c r="O12" s="194"/>
      <c r="P12" s="162"/>
      <c r="Q12" s="43"/>
      <c r="R12" s="43"/>
      <c r="S12" s="43"/>
      <c r="T12" s="43"/>
      <c r="U12" s="43"/>
      <c r="V12" s="43"/>
      <c r="W12" s="43"/>
      <c r="X12" s="43"/>
      <c r="Y12" s="43"/>
      <c r="Z12" s="43"/>
      <c r="AA12" s="43"/>
      <c r="AB12" s="43"/>
    </row>
    <row r="13" spans="1:28" s="44" customFormat="1" ht="15.75" x14ac:dyDescent="0.25">
      <c r="A13" s="43"/>
      <c r="B13" s="162"/>
      <c r="C13" s="234" t="s">
        <v>15</v>
      </c>
      <c r="D13" s="234"/>
      <c r="E13" s="248" t="s">
        <v>288</v>
      </c>
      <c r="F13" s="249"/>
      <c r="G13" s="249"/>
      <c r="H13" s="249"/>
      <c r="I13" s="249"/>
      <c r="J13" s="249"/>
      <c r="K13" s="249"/>
      <c r="L13" s="249"/>
      <c r="M13" s="249"/>
      <c r="N13" s="249"/>
      <c r="O13" s="249"/>
      <c r="P13" s="162"/>
      <c r="Q13" s="43"/>
      <c r="R13" s="43"/>
      <c r="S13" s="43"/>
      <c r="T13" s="43"/>
      <c r="U13" s="43"/>
      <c r="V13" s="43"/>
      <c r="W13" s="43"/>
      <c r="X13" s="43"/>
      <c r="Y13" s="43"/>
      <c r="Z13" s="43"/>
      <c r="AA13" s="43"/>
      <c r="AB13" s="43"/>
    </row>
    <row r="14" spans="1:28" s="44" customFormat="1" ht="15.75" customHeight="1" x14ac:dyDescent="0.25">
      <c r="A14" s="43"/>
      <c r="B14" s="162"/>
      <c r="C14" s="234" t="s">
        <v>352</v>
      </c>
      <c r="D14" s="234"/>
      <c r="E14" s="305" t="s">
        <v>653</v>
      </c>
      <c r="F14" s="304"/>
      <c r="G14" s="304"/>
      <c r="H14" s="304"/>
      <c r="I14" s="304"/>
      <c r="J14" s="304"/>
      <c r="K14" s="304"/>
      <c r="L14" s="304"/>
      <c r="M14" s="304"/>
      <c r="N14" s="304"/>
      <c r="O14" s="304"/>
      <c r="P14" s="162"/>
      <c r="Q14" s="43"/>
      <c r="R14" s="43"/>
      <c r="S14" s="43"/>
      <c r="T14" s="43"/>
      <c r="U14" s="43"/>
      <c r="V14" s="43"/>
      <c r="W14" s="43"/>
      <c r="X14" s="43"/>
      <c r="Y14" s="43"/>
      <c r="Z14" s="43"/>
      <c r="AA14" s="43"/>
      <c r="AB14" s="43"/>
    </row>
    <row r="15" spans="1:28" s="44" customFormat="1" ht="15.75" x14ac:dyDescent="0.25">
      <c r="A15" s="43"/>
      <c r="B15" s="162"/>
      <c r="C15" s="335"/>
      <c r="D15" s="335"/>
      <c r="E15" s="335"/>
      <c r="F15" s="335"/>
      <c r="G15" s="335"/>
      <c r="H15" s="335"/>
      <c r="I15" s="335"/>
      <c r="J15" s="335"/>
      <c r="K15" s="335"/>
      <c r="L15" s="335"/>
      <c r="M15" s="335"/>
      <c r="N15" s="335"/>
      <c r="O15" s="335"/>
      <c r="P15" s="162"/>
      <c r="Q15" s="43"/>
      <c r="R15" s="43"/>
      <c r="S15" s="43"/>
      <c r="T15" s="43"/>
      <c r="U15" s="43"/>
      <c r="V15" s="43"/>
      <c r="W15" s="43"/>
      <c r="X15" s="43"/>
      <c r="Y15" s="43"/>
      <c r="Z15" s="43"/>
      <c r="AA15" s="43"/>
      <c r="AB15" s="43"/>
    </row>
    <row r="16" spans="1:28" s="44" customFormat="1" ht="15.75" x14ac:dyDescent="0.25">
      <c r="A16" s="43"/>
      <c r="B16" s="162"/>
      <c r="C16" s="336" t="s">
        <v>354</v>
      </c>
      <c r="D16" s="336"/>
      <c r="E16" s="336"/>
      <c r="F16" s="336"/>
      <c r="G16" s="336"/>
      <c r="H16" s="336"/>
      <c r="I16" s="336"/>
      <c r="J16" s="336"/>
      <c r="K16" s="336"/>
      <c r="L16" s="336"/>
      <c r="M16" s="336"/>
      <c r="N16" s="336"/>
      <c r="O16" s="336"/>
      <c r="P16" s="162"/>
      <c r="Q16" s="43"/>
      <c r="R16" s="43"/>
      <c r="S16" s="43"/>
      <c r="T16" s="43"/>
      <c r="U16" s="43"/>
      <c r="V16" s="43"/>
      <c r="W16" s="43"/>
      <c r="X16" s="43"/>
      <c r="Y16" s="43"/>
      <c r="Z16" s="43"/>
      <c r="AA16" s="43"/>
      <c r="AB16" s="43"/>
    </row>
    <row r="17" spans="1:28" s="44" customFormat="1" ht="36" customHeight="1" x14ac:dyDescent="0.25">
      <c r="A17" s="43"/>
      <c r="B17" s="162"/>
      <c r="C17" s="234" t="s">
        <v>355</v>
      </c>
      <c r="D17" s="234"/>
      <c r="E17" s="337">
        <v>2</v>
      </c>
      <c r="F17" s="338"/>
      <c r="G17" s="339"/>
      <c r="H17" s="234" t="s">
        <v>356</v>
      </c>
      <c r="I17" s="234"/>
      <c r="J17" s="237" t="s">
        <v>65</v>
      </c>
      <c r="K17" s="238"/>
      <c r="L17" s="234" t="s">
        <v>357</v>
      </c>
      <c r="M17" s="234"/>
      <c r="N17" s="298">
        <v>30</v>
      </c>
      <c r="O17" s="298"/>
      <c r="P17" s="332"/>
      <c r="Q17" s="333"/>
      <c r="R17" s="334"/>
      <c r="S17" s="333"/>
      <c r="T17" s="333"/>
      <c r="U17" s="333"/>
      <c r="V17" s="333"/>
      <c r="W17" s="43"/>
      <c r="X17" s="43"/>
      <c r="Y17" s="43"/>
      <c r="Z17" s="43"/>
      <c r="AA17" s="43"/>
      <c r="AB17" s="43"/>
    </row>
    <row r="18" spans="1:28" s="44" customFormat="1" ht="15.75" customHeight="1" x14ac:dyDescent="0.25">
      <c r="A18" s="43"/>
      <c r="B18" s="162"/>
      <c r="C18" s="234" t="s">
        <v>358</v>
      </c>
      <c r="D18" s="234"/>
      <c r="E18" s="233" t="s">
        <v>290</v>
      </c>
      <c r="F18" s="233"/>
      <c r="G18" s="233"/>
      <c r="H18" s="233"/>
      <c r="I18" s="233"/>
      <c r="J18" s="233"/>
      <c r="K18" s="233"/>
      <c r="L18" s="233"/>
      <c r="M18" s="233"/>
      <c r="N18" s="233"/>
      <c r="O18" s="233"/>
      <c r="P18" s="332"/>
      <c r="Q18" s="333"/>
      <c r="R18" s="334"/>
      <c r="S18" s="333"/>
      <c r="T18" s="333"/>
      <c r="U18" s="333"/>
      <c r="V18" s="333"/>
      <c r="W18" s="43"/>
      <c r="X18" s="43"/>
      <c r="Y18" s="43"/>
      <c r="Z18" s="43"/>
      <c r="AA18" s="43"/>
      <c r="AB18" s="43"/>
    </row>
    <row r="19" spans="1:28" s="44" customFormat="1" ht="15.75" customHeight="1" x14ac:dyDescent="0.25">
      <c r="A19" s="43"/>
      <c r="B19" s="162"/>
      <c r="C19" s="234"/>
      <c r="D19" s="234"/>
      <c r="E19" s="233"/>
      <c r="F19" s="233"/>
      <c r="G19" s="233"/>
      <c r="H19" s="233"/>
      <c r="I19" s="233"/>
      <c r="J19" s="233"/>
      <c r="K19" s="233"/>
      <c r="L19" s="233"/>
      <c r="M19" s="233"/>
      <c r="N19" s="233"/>
      <c r="O19" s="233"/>
      <c r="P19" s="5"/>
      <c r="Q19" s="163"/>
      <c r="R19" s="322"/>
      <c r="S19" s="313"/>
      <c r="T19" s="313"/>
      <c r="U19" s="331"/>
      <c r="V19" s="313"/>
      <c r="W19" s="43"/>
      <c r="X19" s="43"/>
      <c r="Y19" s="43"/>
      <c r="Z19" s="43"/>
      <c r="AA19" s="43"/>
      <c r="AB19" s="43"/>
    </row>
    <row r="20" spans="1:28" s="44" customFormat="1" ht="15.75" customHeight="1" x14ac:dyDescent="0.25">
      <c r="A20" s="43"/>
      <c r="B20" s="162"/>
      <c r="C20" s="234" t="s">
        <v>363</v>
      </c>
      <c r="D20" s="234"/>
      <c r="E20" s="194" t="s">
        <v>654</v>
      </c>
      <c r="F20" s="233"/>
      <c r="G20" s="234" t="s">
        <v>365</v>
      </c>
      <c r="H20" s="234"/>
      <c r="I20" s="234"/>
      <c r="J20" s="233" t="s">
        <v>384</v>
      </c>
      <c r="K20" s="233"/>
      <c r="L20" s="234" t="s">
        <v>367</v>
      </c>
      <c r="M20" s="234"/>
      <c r="N20" s="233" t="s">
        <v>368</v>
      </c>
      <c r="O20" s="233"/>
      <c r="P20" s="5"/>
      <c r="Q20" s="163"/>
      <c r="R20" s="322"/>
      <c r="S20" s="313"/>
      <c r="T20" s="313"/>
      <c r="U20" s="331"/>
      <c r="V20" s="313"/>
      <c r="W20" s="43"/>
      <c r="X20" s="43"/>
      <c r="Y20" s="43"/>
      <c r="Z20" s="43"/>
      <c r="AA20" s="43"/>
      <c r="AB20" s="43"/>
    </row>
    <row r="21" spans="1:28" s="44" customFormat="1" ht="15.75" customHeight="1" x14ac:dyDescent="0.25">
      <c r="A21" s="43"/>
      <c r="B21" s="162"/>
      <c r="C21" s="234"/>
      <c r="D21" s="234"/>
      <c r="E21" s="233"/>
      <c r="F21" s="233"/>
      <c r="G21" s="234"/>
      <c r="H21" s="234"/>
      <c r="I21" s="234"/>
      <c r="J21" s="233"/>
      <c r="K21" s="233"/>
      <c r="L21" s="234"/>
      <c r="M21" s="234"/>
      <c r="N21" s="233"/>
      <c r="O21" s="233"/>
      <c r="P21" s="5"/>
      <c r="Q21" s="163"/>
      <c r="R21" s="322"/>
      <c r="S21" s="313"/>
      <c r="T21" s="313"/>
      <c r="U21" s="331"/>
      <c r="V21" s="313"/>
      <c r="W21" s="43"/>
      <c r="X21" s="43"/>
      <c r="Y21" s="43"/>
      <c r="Z21" s="43"/>
      <c r="AA21" s="43"/>
      <c r="AB21" s="43"/>
    </row>
    <row r="22" spans="1:28" ht="15.75" customHeight="1" x14ac:dyDescent="0.2">
      <c r="B22" s="1"/>
      <c r="C22" s="29"/>
      <c r="D22" s="29"/>
      <c r="E22" s="165"/>
      <c r="F22" s="165"/>
      <c r="G22" s="29"/>
      <c r="H22" s="29"/>
      <c r="I22" s="29"/>
      <c r="J22" s="164"/>
      <c r="K22" s="164"/>
      <c r="L22" s="29"/>
      <c r="M22" s="29"/>
      <c r="N22" s="164"/>
      <c r="O22" s="164"/>
      <c r="P22" s="45"/>
      <c r="Q22" s="46"/>
      <c r="R22" s="322"/>
      <c r="S22" s="313"/>
      <c r="T22" s="313"/>
      <c r="U22" s="331"/>
      <c r="V22" s="313"/>
    </row>
    <row r="23" spans="1:28" x14ac:dyDescent="0.2">
      <c r="B23" s="1"/>
      <c r="C23" s="323" t="s">
        <v>369</v>
      </c>
      <c r="D23" s="324"/>
      <c r="E23" s="324"/>
      <c r="F23" s="324"/>
      <c r="G23" s="324"/>
      <c r="H23" s="324"/>
      <c r="I23" s="324"/>
      <c r="J23" s="324"/>
      <c r="K23" s="324"/>
      <c r="L23" s="324"/>
      <c r="M23" s="324"/>
      <c r="N23" s="324"/>
      <c r="O23" s="325"/>
      <c r="P23" s="45"/>
      <c r="Q23" s="46"/>
      <c r="R23" s="322"/>
      <c r="S23" s="313"/>
      <c r="T23" s="313"/>
      <c r="U23" s="331"/>
      <c r="V23" s="313"/>
    </row>
    <row r="24" spans="1:28" ht="15" customHeight="1" x14ac:dyDescent="0.2">
      <c r="B24" s="1"/>
      <c r="C24" s="326"/>
      <c r="D24" s="327"/>
      <c r="E24" s="327"/>
      <c r="F24" s="327"/>
      <c r="G24" s="327"/>
      <c r="H24" s="327"/>
      <c r="I24" s="327"/>
      <c r="J24" s="316" t="s">
        <v>655</v>
      </c>
      <c r="K24" s="316"/>
      <c r="L24" s="316"/>
      <c r="M24" s="316"/>
      <c r="N24" s="316"/>
      <c r="O24" s="317"/>
      <c r="P24" s="45"/>
      <c r="Q24" s="46"/>
      <c r="R24" s="322"/>
      <c r="S24" s="330"/>
      <c r="T24" s="330"/>
      <c r="U24" s="322"/>
      <c r="V24" s="313"/>
    </row>
    <row r="25" spans="1:28" ht="15" customHeight="1" x14ac:dyDescent="0.2">
      <c r="B25" s="1"/>
      <c r="C25" s="326"/>
      <c r="D25" s="327"/>
      <c r="E25" s="327"/>
      <c r="F25" s="327"/>
      <c r="G25" s="327"/>
      <c r="H25" s="327"/>
      <c r="I25" s="327"/>
      <c r="J25" s="424" t="s">
        <v>755</v>
      </c>
      <c r="K25" s="425"/>
      <c r="L25" s="425"/>
      <c r="M25" s="425"/>
      <c r="N25" s="425"/>
      <c r="O25" s="426"/>
      <c r="P25" s="45"/>
      <c r="Q25" s="46"/>
      <c r="R25" s="322"/>
      <c r="S25" s="330"/>
      <c r="T25" s="330"/>
      <c r="U25" s="322"/>
      <c r="V25" s="313"/>
    </row>
    <row r="26" spans="1:28" x14ac:dyDescent="0.2">
      <c r="B26" s="1"/>
      <c r="C26" s="326"/>
      <c r="D26" s="327"/>
      <c r="E26" s="327"/>
      <c r="F26" s="327"/>
      <c r="G26" s="327"/>
      <c r="H26" s="327"/>
      <c r="I26" s="327"/>
      <c r="J26" s="425"/>
      <c r="K26" s="425"/>
      <c r="L26" s="425"/>
      <c r="M26" s="425"/>
      <c r="N26" s="425"/>
      <c r="O26" s="426"/>
      <c r="P26" s="45"/>
      <c r="Q26" s="46"/>
    </row>
    <row r="27" spans="1:28" x14ac:dyDescent="0.2">
      <c r="B27" s="1"/>
      <c r="C27" s="326"/>
      <c r="D27" s="327"/>
      <c r="E27" s="327"/>
      <c r="F27" s="327"/>
      <c r="G27" s="327"/>
      <c r="H27" s="327"/>
      <c r="I27" s="327"/>
      <c r="J27" s="425"/>
      <c r="K27" s="425"/>
      <c r="L27" s="425"/>
      <c r="M27" s="425"/>
      <c r="N27" s="425"/>
      <c r="O27" s="426"/>
      <c r="P27" s="45"/>
      <c r="Q27" s="46"/>
    </row>
    <row r="28" spans="1:28" x14ac:dyDescent="0.2">
      <c r="B28" s="1"/>
      <c r="C28" s="326"/>
      <c r="D28" s="327"/>
      <c r="E28" s="327"/>
      <c r="F28" s="327"/>
      <c r="G28" s="327"/>
      <c r="H28" s="327"/>
      <c r="I28" s="327"/>
      <c r="J28" s="425"/>
      <c r="K28" s="425"/>
      <c r="L28" s="425"/>
      <c r="M28" s="425"/>
      <c r="N28" s="425"/>
      <c r="O28" s="426"/>
      <c r="P28" s="45"/>
      <c r="Q28" s="46"/>
    </row>
    <row r="29" spans="1:28" x14ac:dyDescent="0.2">
      <c r="B29" s="1"/>
      <c r="C29" s="326"/>
      <c r="D29" s="327"/>
      <c r="E29" s="327"/>
      <c r="F29" s="327"/>
      <c r="G29" s="327"/>
      <c r="H29" s="327"/>
      <c r="I29" s="327"/>
      <c r="J29" s="425"/>
      <c r="K29" s="425"/>
      <c r="L29" s="425"/>
      <c r="M29" s="425"/>
      <c r="N29" s="425"/>
      <c r="O29" s="426"/>
      <c r="P29" s="45"/>
      <c r="Q29" s="46"/>
    </row>
    <row r="30" spans="1:28" x14ac:dyDescent="0.2">
      <c r="B30" s="1"/>
      <c r="C30" s="326"/>
      <c r="D30" s="327"/>
      <c r="E30" s="327"/>
      <c r="F30" s="327"/>
      <c r="G30" s="327"/>
      <c r="H30" s="327"/>
      <c r="I30" s="327"/>
      <c r="J30" s="425"/>
      <c r="K30" s="425"/>
      <c r="L30" s="425"/>
      <c r="M30" s="425"/>
      <c r="N30" s="425"/>
      <c r="O30" s="426"/>
      <c r="P30" s="45"/>
      <c r="Q30" s="46"/>
    </row>
    <row r="31" spans="1:28" x14ac:dyDescent="0.2">
      <c r="B31" s="1"/>
      <c r="C31" s="326"/>
      <c r="D31" s="327"/>
      <c r="E31" s="327"/>
      <c r="F31" s="327"/>
      <c r="G31" s="327"/>
      <c r="H31" s="327"/>
      <c r="I31" s="327"/>
      <c r="J31" s="425"/>
      <c r="K31" s="425"/>
      <c r="L31" s="425"/>
      <c r="M31" s="425"/>
      <c r="N31" s="425"/>
      <c r="O31" s="426"/>
      <c r="P31" s="45"/>
      <c r="Q31" s="46"/>
    </row>
    <row r="32" spans="1:28" x14ac:dyDescent="0.2">
      <c r="B32" s="1"/>
      <c r="C32" s="326"/>
      <c r="D32" s="327"/>
      <c r="E32" s="327"/>
      <c r="F32" s="327"/>
      <c r="G32" s="327"/>
      <c r="H32" s="327"/>
      <c r="I32" s="327"/>
      <c r="J32" s="425"/>
      <c r="K32" s="425"/>
      <c r="L32" s="425"/>
      <c r="M32" s="425"/>
      <c r="N32" s="425"/>
      <c r="O32" s="426"/>
      <c r="P32" s="45"/>
      <c r="Q32" s="46"/>
    </row>
    <row r="33" spans="2:17" x14ac:dyDescent="0.2">
      <c r="B33" s="1"/>
      <c r="C33" s="326"/>
      <c r="D33" s="327"/>
      <c r="E33" s="327"/>
      <c r="F33" s="327"/>
      <c r="G33" s="327"/>
      <c r="H33" s="327"/>
      <c r="I33" s="327"/>
      <c r="J33" s="425"/>
      <c r="K33" s="425"/>
      <c r="L33" s="425"/>
      <c r="M33" s="425"/>
      <c r="N33" s="425"/>
      <c r="O33" s="426"/>
      <c r="P33" s="45"/>
      <c r="Q33" s="46"/>
    </row>
    <row r="34" spans="2:17" x14ac:dyDescent="0.2">
      <c r="B34" s="1"/>
      <c r="C34" s="326"/>
      <c r="D34" s="327"/>
      <c r="E34" s="327"/>
      <c r="F34" s="327"/>
      <c r="G34" s="327"/>
      <c r="H34" s="327"/>
      <c r="I34" s="327"/>
      <c r="J34" s="425"/>
      <c r="K34" s="425"/>
      <c r="L34" s="425"/>
      <c r="M34" s="425"/>
      <c r="N34" s="425"/>
      <c r="O34" s="426"/>
      <c r="P34" s="45"/>
      <c r="Q34" s="46"/>
    </row>
    <row r="35" spans="2:17" x14ac:dyDescent="0.2">
      <c r="B35" s="1"/>
      <c r="C35" s="326"/>
      <c r="D35" s="327"/>
      <c r="E35" s="327"/>
      <c r="F35" s="327"/>
      <c r="G35" s="327"/>
      <c r="H35" s="327"/>
      <c r="I35" s="327"/>
      <c r="J35" s="425"/>
      <c r="K35" s="425"/>
      <c r="L35" s="425"/>
      <c r="M35" s="425"/>
      <c r="N35" s="425"/>
      <c r="O35" s="426"/>
      <c r="P35" s="45"/>
      <c r="Q35" s="46"/>
    </row>
    <row r="36" spans="2:17" x14ac:dyDescent="0.2">
      <c r="B36" s="1"/>
      <c r="C36" s="326"/>
      <c r="D36" s="327"/>
      <c r="E36" s="327"/>
      <c r="F36" s="327"/>
      <c r="G36" s="327"/>
      <c r="H36" s="327"/>
      <c r="I36" s="327"/>
      <c r="J36" s="425"/>
      <c r="K36" s="425"/>
      <c r="L36" s="425"/>
      <c r="M36" s="425"/>
      <c r="N36" s="425"/>
      <c r="O36" s="426"/>
      <c r="P36" s="45"/>
      <c r="Q36" s="46"/>
    </row>
    <row r="37" spans="2:17" x14ac:dyDescent="0.2">
      <c r="B37" s="1"/>
      <c r="C37" s="326"/>
      <c r="D37" s="327"/>
      <c r="E37" s="327"/>
      <c r="F37" s="327"/>
      <c r="G37" s="327"/>
      <c r="H37" s="327"/>
      <c r="I37" s="327"/>
      <c r="J37" s="425"/>
      <c r="K37" s="425"/>
      <c r="L37" s="425"/>
      <c r="M37" s="425"/>
      <c r="N37" s="425"/>
      <c r="O37" s="426"/>
      <c r="P37" s="45"/>
      <c r="Q37" s="46"/>
    </row>
    <row r="38" spans="2:17" x14ac:dyDescent="0.2">
      <c r="B38" s="1"/>
      <c r="C38" s="326"/>
      <c r="D38" s="327"/>
      <c r="E38" s="327"/>
      <c r="F38" s="327"/>
      <c r="G38" s="327"/>
      <c r="H38" s="327"/>
      <c r="I38" s="327"/>
      <c r="J38" s="425"/>
      <c r="K38" s="425"/>
      <c r="L38" s="425"/>
      <c r="M38" s="425"/>
      <c r="N38" s="425"/>
      <c r="O38" s="426"/>
      <c r="P38" s="45"/>
      <c r="Q38" s="46"/>
    </row>
    <row r="39" spans="2:17" x14ac:dyDescent="0.2">
      <c r="B39" s="1"/>
      <c r="C39" s="326"/>
      <c r="D39" s="327"/>
      <c r="E39" s="327"/>
      <c r="F39" s="327"/>
      <c r="G39" s="327"/>
      <c r="H39" s="327"/>
      <c r="I39" s="327"/>
      <c r="J39" s="425"/>
      <c r="K39" s="425"/>
      <c r="L39" s="425"/>
      <c r="M39" s="425"/>
      <c r="N39" s="425"/>
      <c r="O39" s="426"/>
      <c r="P39" s="45"/>
      <c r="Q39" s="46"/>
    </row>
    <row r="40" spans="2:17" x14ac:dyDescent="0.2">
      <c r="B40" s="1"/>
      <c r="C40" s="326"/>
      <c r="D40" s="327"/>
      <c r="E40" s="327"/>
      <c r="F40" s="327"/>
      <c r="G40" s="327"/>
      <c r="H40" s="327"/>
      <c r="I40" s="327"/>
      <c r="J40" s="425"/>
      <c r="K40" s="425"/>
      <c r="L40" s="425"/>
      <c r="M40" s="425"/>
      <c r="N40" s="425"/>
      <c r="O40" s="426"/>
      <c r="P40" s="1"/>
    </row>
    <row r="41" spans="2:17" ht="15" customHeight="1" x14ac:dyDescent="0.2">
      <c r="B41" s="1"/>
      <c r="C41" s="326"/>
      <c r="D41" s="327"/>
      <c r="E41" s="327"/>
      <c r="F41" s="327"/>
      <c r="G41" s="327"/>
      <c r="H41" s="327"/>
      <c r="I41" s="327"/>
      <c r="J41" s="316" t="s">
        <v>372</v>
      </c>
      <c r="K41" s="316"/>
      <c r="L41" s="316"/>
      <c r="M41" s="316"/>
      <c r="N41" s="316"/>
      <c r="O41" s="317"/>
      <c r="P41" s="1"/>
    </row>
    <row r="42" spans="2:17" ht="15" customHeight="1" x14ac:dyDescent="0.2">
      <c r="B42" s="1"/>
      <c r="C42" s="326"/>
      <c r="D42" s="327"/>
      <c r="E42" s="327"/>
      <c r="F42" s="327"/>
      <c r="G42" s="327"/>
      <c r="H42" s="327"/>
      <c r="I42" s="327"/>
      <c r="J42" s="424" t="s">
        <v>756</v>
      </c>
      <c r="K42" s="425"/>
      <c r="L42" s="425"/>
      <c r="M42" s="425"/>
      <c r="N42" s="425"/>
      <c r="O42" s="426"/>
      <c r="P42" s="1"/>
    </row>
    <row r="43" spans="2:17" ht="15" customHeight="1" x14ac:dyDescent="0.2">
      <c r="B43" s="1"/>
      <c r="C43" s="326"/>
      <c r="D43" s="327"/>
      <c r="E43" s="327"/>
      <c r="F43" s="327"/>
      <c r="G43" s="327"/>
      <c r="H43" s="327"/>
      <c r="I43" s="327"/>
      <c r="J43" s="425"/>
      <c r="K43" s="425"/>
      <c r="L43" s="425"/>
      <c r="M43" s="425"/>
      <c r="N43" s="425"/>
      <c r="O43" s="426"/>
      <c r="P43" s="1"/>
    </row>
    <row r="44" spans="2:17" ht="15" customHeight="1" x14ac:dyDescent="0.2">
      <c r="B44" s="1"/>
      <c r="C44" s="326"/>
      <c r="D44" s="327"/>
      <c r="E44" s="327"/>
      <c r="F44" s="327"/>
      <c r="G44" s="327"/>
      <c r="H44" s="327"/>
      <c r="I44" s="327"/>
      <c r="J44" s="425"/>
      <c r="K44" s="425"/>
      <c r="L44" s="425"/>
      <c r="M44" s="425"/>
      <c r="N44" s="425"/>
      <c r="O44" s="426"/>
      <c r="P44" s="1"/>
    </row>
    <row r="45" spans="2:17" ht="15" customHeight="1" x14ac:dyDescent="0.2">
      <c r="B45" s="1"/>
      <c r="C45" s="326"/>
      <c r="D45" s="327"/>
      <c r="E45" s="327"/>
      <c r="F45" s="327"/>
      <c r="G45" s="327"/>
      <c r="H45" s="327"/>
      <c r="I45" s="327"/>
      <c r="J45" s="425"/>
      <c r="K45" s="425"/>
      <c r="L45" s="425"/>
      <c r="M45" s="425"/>
      <c r="N45" s="425"/>
      <c r="O45" s="426"/>
      <c r="P45" s="1"/>
    </row>
    <row r="46" spans="2:17" ht="15" customHeight="1" x14ac:dyDescent="0.2">
      <c r="B46" s="1"/>
      <c r="C46" s="326"/>
      <c r="D46" s="327"/>
      <c r="E46" s="327"/>
      <c r="F46" s="327"/>
      <c r="G46" s="327"/>
      <c r="H46" s="327"/>
      <c r="I46" s="327"/>
      <c r="J46" s="425"/>
      <c r="K46" s="425"/>
      <c r="L46" s="425"/>
      <c r="M46" s="425"/>
      <c r="N46" s="425"/>
      <c r="O46" s="426"/>
      <c r="P46" s="1"/>
    </row>
    <row r="47" spans="2:17" ht="15" customHeight="1" x14ac:dyDescent="0.2">
      <c r="B47" s="1"/>
      <c r="C47" s="326"/>
      <c r="D47" s="327"/>
      <c r="E47" s="327"/>
      <c r="F47" s="327"/>
      <c r="G47" s="327"/>
      <c r="H47" s="327"/>
      <c r="I47" s="327"/>
      <c r="J47" s="425"/>
      <c r="K47" s="425"/>
      <c r="L47" s="425"/>
      <c r="M47" s="425"/>
      <c r="N47" s="425"/>
      <c r="O47" s="426"/>
      <c r="P47" s="1"/>
    </row>
    <row r="48" spans="2:17" ht="15" customHeight="1" x14ac:dyDescent="0.2">
      <c r="B48" s="1"/>
      <c r="C48" s="326"/>
      <c r="D48" s="327"/>
      <c r="E48" s="327"/>
      <c r="F48" s="327"/>
      <c r="G48" s="327"/>
      <c r="H48" s="327"/>
      <c r="I48" s="327"/>
      <c r="J48" s="425"/>
      <c r="K48" s="425"/>
      <c r="L48" s="425"/>
      <c r="M48" s="425"/>
      <c r="N48" s="425"/>
      <c r="O48" s="426"/>
      <c r="P48" s="1"/>
    </row>
    <row r="49" spans="2:16" ht="15" customHeight="1" x14ac:dyDescent="0.2">
      <c r="B49" s="1"/>
      <c r="C49" s="326"/>
      <c r="D49" s="327"/>
      <c r="E49" s="327"/>
      <c r="F49" s="327"/>
      <c r="G49" s="327"/>
      <c r="H49" s="327"/>
      <c r="I49" s="327"/>
      <c r="J49" s="425"/>
      <c r="K49" s="425"/>
      <c r="L49" s="425"/>
      <c r="M49" s="425"/>
      <c r="N49" s="425"/>
      <c r="O49" s="426"/>
      <c r="P49" s="1"/>
    </row>
    <row r="50" spans="2:16" ht="15" customHeight="1" x14ac:dyDescent="0.2">
      <c r="B50" s="1"/>
      <c r="C50" s="326"/>
      <c r="D50" s="327"/>
      <c r="E50" s="327"/>
      <c r="F50" s="327"/>
      <c r="G50" s="327"/>
      <c r="H50" s="327"/>
      <c r="I50" s="327"/>
      <c r="J50" s="425"/>
      <c r="K50" s="425"/>
      <c r="L50" s="425"/>
      <c r="M50" s="425"/>
      <c r="N50" s="425"/>
      <c r="O50" s="426"/>
      <c r="P50" s="1"/>
    </row>
    <row r="51" spans="2:16" ht="15" customHeight="1" x14ac:dyDescent="0.2">
      <c r="B51" s="1"/>
      <c r="C51" s="326"/>
      <c r="D51" s="327"/>
      <c r="E51" s="327"/>
      <c r="F51" s="327"/>
      <c r="G51" s="327"/>
      <c r="H51" s="327"/>
      <c r="I51" s="327"/>
      <c r="J51" s="425"/>
      <c r="K51" s="425"/>
      <c r="L51" s="425"/>
      <c r="M51" s="425"/>
      <c r="N51" s="425"/>
      <c r="O51" s="426"/>
      <c r="P51" s="1"/>
    </row>
    <row r="52" spans="2:16" ht="15" customHeight="1" x14ac:dyDescent="0.2">
      <c r="B52" s="1"/>
      <c r="C52" s="326"/>
      <c r="D52" s="327"/>
      <c r="E52" s="327"/>
      <c r="F52" s="327"/>
      <c r="G52" s="327"/>
      <c r="H52" s="327"/>
      <c r="I52" s="327"/>
      <c r="J52" s="425"/>
      <c r="K52" s="425"/>
      <c r="L52" s="425"/>
      <c r="M52" s="425"/>
      <c r="N52" s="425"/>
      <c r="O52" s="426"/>
      <c r="P52" s="1"/>
    </row>
    <row r="53" spans="2:16" ht="15" customHeight="1" x14ac:dyDescent="0.2">
      <c r="B53" s="1"/>
      <c r="C53" s="326"/>
      <c r="D53" s="327"/>
      <c r="E53" s="327"/>
      <c r="F53" s="327"/>
      <c r="G53" s="327"/>
      <c r="H53" s="327"/>
      <c r="I53" s="327"/>
      <c r="J53" s="425"/>
      <c r="K53" s="425"/>
      <c r="L53" s="425"/>
      <c r="M53" s="425"/>
      <c r="N53" s="425"/>
      <c r="O53" s="426"/>
      <c r="P53" s="1"/>
    </row>
    <row r="54" spans="2:16" x14ac:dyDescent="0.2">
      <c r="B54" s="1"/>
      <c r="C54" s="326"/>
      <c r="D54" s="327"/>
      <c r="E54" s="327"/>
      <c r="F54" s="327"/>
      <c r="G54" s="327"/>
      <c r="H54" s="327"/>
      <c r="I54" s="327"/>
      <c r="J54" s="425"/>
      <c r="K54" s="425"/>
      <c r="L54" s="425"/>
      <c r="M54" s="425"/>
      <c r="N54" s="425"/>
      <c r="O54" s="426"/>
      <c r="P54" s="1"/>
    </row>
    <row r="55" spans="2:16" x14ac:dyDescent="0.2">
      <c r="B55" s="1"/>
      <c r="C55" s="326"/>
      <c r="D55" s="327"/>
      <c r="E55" s="327"/>
      <c r="F55" s="327"/>
      <c r="G55" s="327"/>
      <c r="H55" s="327"/>
      <c r="I55" s="327"/>
      <c r="J55" s="425"/>
      <c r="K55" s="425"/>
      <c r="L55" s="425"/>
      <c r="M55" s="425"/>
      <c r="N55" s="425"/>
      <c r="O55" s="426"/>
      <c r="P55" s="1"/>
    </row>
    <row r="56" spans="2:16" x14ac:dyDescent="0.2">
      <c r="B56" s="1"/>
      <c r="C56" s="326"/>
      <c r="D56" s="327"/>
      <c r="E56" s="327"/>
      <c r="F56" s="327"/>
      <c r="G56" s="327"/>
      <c r="H56" s="327"/>
      <c r="I56" s="327"/>
      <c r="J56" s="318" t="s">
        <v>374</v>
      </c>
      <c r="K56" s="318"/>
      <c r="L56" s="318"/>
      <c r="M56" s="318"/>
      <c r="N56" s="318"/>
      <c r="O56" s="319"/>
      <c r="P56" s="1"/>
    </row>
    <row r="57" spans="2:16" x14ac:dyDescent="0.2">
      <c r="B57" s="1"/>
      <c r="C57" s="355"/>
      <c r="D57" s="356"/>
      <c r="E57" s="356"/>
      <c r="F57" s="356"/>
      <c r="G57" s="356"/>
      <c r="H57" s="356"/>
      <c r="I57" s="356"/>
      <c r="J57" s="427" t="s">
        <v>653</v>
      </c>
      <c r="K57" s="427"/>
      <c r="L57" s="427"/>
      <c r="M57" s="427"/>
      <c r="N57" s="427"/>
      <c r="O57" s="428"/>
      <c r="P57" s="1"/>
    </row>
    <row r="58" spans="2:16" x14ac:dyDescent="0.2">
      <c r="B58" s="47"/>
      <c r="C58" s="165"/>
      <c r="D58" s="165"/>
      <c r="E58" s="165"/>
      <c r="F58" s="165"/>
      <c r="G58" s="165"/>
      <c r="H58" s="165"/>
      <c r="I58" s="165"/>
      <c r="J58" s="166"/>
      <c r="K58" s="166"/>
      <c r="L58" s="166"/>
      <c r="M58" s="166"/>
      <c r="N58" s="166"/>
      <c r="O58" s="166"/>
      <c r="P58" s="47"/>
    </row>
    <row r="59" spans="2:16" ht="15" customHeight="1" x14ac:dyDescent="0.2">
      <c r="B59" s="1"/>
      <c r="C59" s="215" t="s">
        <v>375</v>
      </c>
      <c r="D59" s="215"/>
      <c r="E59" s="215"/>
      <c r="F59" s="215"/>
      <c r="G59" s="215"/>
      <c r="H59" s="215"/>
      <c r="I59" s="215"/>
      <c r="J59" s="215"/>
      <c r="K59" s="215"/>
      <c r="L59" s="215"/>
      <c r="M59" s="215"/>
      <c r="N59" s="215"/>
      <c r="O59" s="215"/>
      <c r="P59" s="1"/>
    </row>
    <row r="60" spans="2:16" ht="15.75" x14ac:dyDescent="0.25">
      <c r="B60" s="1"/>
      <c r="C60" s="48" t="s">
        <v>9</v>
      </c>
      <c r="D60" s="49" t="str">
        <f>IF(J20="MENSUAL","ENERO",IF(J20="TRIMESTRAL","MARZO",IF(J20="SEMESTRAL","JUNIO",IF(J20="ANUAL",2017,""))))</f>
        <v>MARZO</v>
      </c>
      <c r="E60" s="49" t="str">
        <f>IF(J20="MENSUAL","FEBRERO",IF(J20="TRIMESTRAL","JUNIO",IF(J20="SEMESTRAL","DICIEMBRE","")))</f>
        <v>JUNIO</v>
      </c>
      <c r="F60" s="49" t="str">
        <f>IF(J20="MENSUAL","MARZO",IF(J20="TRIMESTRAL","SEPTIEMBRE",""))</f>
        <v>SEPTIEMBRE</v>
      </c>
      <c r="G60" s="49" t="str">
        <f>IF(J20="MENSUAL","ABRIL",IF(J20="TRIMESTRAL","DICIEMBRE",""))</f>
        <v>DICIEMBRE</v>
      </c>
      <c r="H60" s="49" t="str">
        <f>IF(J20="MENSUAL","MAYO","")</f>
        <v/>
      </c>
      <c r="I60" s="49" t="str">
        <f>IF(J20="MENSUAL","JUNIO","")</f>
        <v/>
      </c>
      <c r="J60" s="49" t="str">
        <f>IF(J20="MENSUAL","JULIO","")</f>
        <v/>
      </c>
      <c r="K60" s="49" t="str">
        <f>IF(J20="MENSUAL","AGOSTO","")</f>
        <v/>
      </c>
      <c r="L60" s="49" t="str">
        <f>IF(J20="MENSUAL","SEPTIEMBRE","")</f>
        <v/>
      </c>
      <c r="M60" s="49" t="str">
        <f>IF(J20="MENSUAL","OCTUBRE","")</f>
        <v/>
      </c>
      <c r="N60" s="49" t="str">
        <f>IF(J20="MENSUAL","NOVIEMBRE","")</f>
        <v/>
      </c>
      <c r="O60" s="49" t="str">
        <f>IF(J20="MENSUAL","DICIEMBRE","")</f>
        <v/>
      </c>
      <c r="P60" s="1"/>
    </row>
    <row r="61" spans="2:16" s="50" customFormat="1" ht="26.25" customHeight="1" x14ac:dyDescent="0.25">
      <c r="B61" s="2"/>
      <c r="C61" s="51" t="str">
        <f>E18</f>
        <v>Sistemas de Información Implementados</v>
      </c>
      <c r="D61" s="34">
        <v>5</v>
      </c>
      <c r="E61" s="34">
        <v>14</v>
      </c>
      <c r="F61" s="34">
        <v>26</v>
      </c>
      <c r="G61" s="34"/>
      <c r="H61" s="34"/>
      <c r="I61" s="34"/>
      <c r="J61" s="34"/>
      <c r="K61" s="34"/>
      <c r="L61" s="34"/>
      <c r="M61" s="34"/>
      <c r="N61" s="34"/>
      <c r="O61" s="34"/>
      <c r="P61" s="2"/>
    </row>
    <row r="62" spans="2:16" ht="15.75" x14ac:dyDescent="0.25">
      <c r="B62" s="1"/>
      <c r="C62" s="52">
        <f>G19</f>
        <v>0</v>
      </c>
      <c r="D62" s="53"/>
      <c r="E62" s="53"/>
      <c r="F62" s="53"/>
      <c r="G62" s="53"/>
      <c r="H62" s="53"/>
      <c r="I62" s="53"/>
      <c r="J62" s="53"/>
      <c r="K62" s="53"/>
      <c r="L62" s="53"/>
      <c r="M62" s="53"/>
      <c r="N62" s="53"/>
      <c r="O62" s="54"/>
      <c r="P62" s="1"/>
    </row>
    <row r="63" spans="2:16" x14ac:dyDescent="0.2">
      <c r="B63" s="1"/>
      <c r="C63" s="36" t="s">
        <v>376</v>
      </c>
      <c r="D63" s="55">
        <f>IFERROR(IF($E$17=1,D61/D62,IF($E$17=2,D61,"")),"")</f>
        <v>5</v>
      </c>
      <c r="E63" s="55">
        <f t="shared" ref="E63:G63" si="0">IFERROR(IF($E$17=1,E61/E62,IF($E$17=2,E61,"")),"")</f>
        <v>14</v>
      </c>
      <c r="F63" s="55">
        <f t="shared" si="0"/>
        <v>26</v>
      </c>
      <c r="G63" s="55">
        <f t="shared" si="0"/>
        <v>0</v>
      </c>
      <c r="H63" s="55"/>
      <c r="I63" s="55"/>
      <c r="J63" s="55"/>
      <c r="K63" s="55"/>
      <c r="L63" s="55"/>
      <c r="M63" s="55"/>
      <c r="N63" s="55"/>
      <c r="O63" s="55"/>
      <c r="P63" s="1"/>
    </row>
    <row r="64" spans="2:16" x14ac:dyDescent="0.2">
      <c r="B64" s="1"/>
      <c r="C64" s="38" t="s">
        <v>377</v>
      </c>
      <c r="D64" s="56">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7.5</v>
      </c>
      <c r="E64" s="56">
        <f>IF(AND(N20="ANUAL",J20="MENSUAL"),N17/12+D64,IF(AND(N20="ANUAL",J20="TRIMESTRAL"),N17/4+D64,IF(AND(N20="ANUAL",J20="SEMESTRAL"),N17/2+D64,IF(AND(N20="SEMESTRAL",J20="MENSUAL"),N17/6+D64,IF(AND(N20="SEMESTRAL",J20="TRIMESTRAL"),N17/2+D64,IF(AND(N20="SEMESTRAL",J20="SEMESTRAL"),N17,IF(AND(N20="TRIMESTRAL",J20="MENSUAL"),N17/3+D64,IF(AND(N20="TRIMESTRAL",J20="TRIMESTRAL"),N17,IF(AND(N20="MENSUAL",J20="MENSUAL"),N17,"")))))))))</f>
        <v>15</v>
      </c>
      <c r="F64" s="56">
        <f>IF(AND(N20="ANUAL",J20="MENSUAL"),N17/12+E64,IF(AND(N20="ANUAL",J20="TRIMESTRAL"),N17/4+E64,IF(AND(N20="SEMESTRAL",J20="MENSUAL"),N17/6+E64,IF(AND(N20="SEMESTRAL",J20="TRIMESTRAL"),N17/2,IF(AND(N20="TRIMESTRAL",J20="MENSUAL"),N17/3+E64,IF(AND(N20="TRIMESTRAL",J20="TRIMESTRAL"),N17,IF(AND(N20="MENSUAL",J20="MENSUAL"),N17,"")))))))</f>
        <v>22.5</v>
      </c>
      <c r="G64" s="56">
        <f>IF(AND(N20="ANUAL",J20="MENSUAL"),N17/12+F64,IF(AND(N20="ANUAL",J20="TRIMESTRAL"),N17/4+F64,IF(AND(N20="SEMESTRAL",J20="MENSUAL"),N17/6+F64,IF(AND(N20="SEMESTRAL",J20="TRIMESTRAL"),N17/2+F64,IF(AND(N20="TRIMESTRAL",J20="MENSUAL"),N17/3,IF(AND(N20="TRIMESTRAL",J20="TRIMESTRAL"),N17,IF(AND(N20="MENSUAL",J20="MENSUAL"),N17,"")))))))</f>
        <v>30</v>
      </c>
      <c r="H64" s="56" t="str">
        <f>IF(AND($N$20="ANUAL",$J$20="MENSUAL"),$N$17/12+G64,IF(AND(N20="SEMESTRAL",J20="MENSUAL"),N17/6+G64,IF(AND(N20="TRIMESTRAL",J20="MENSUAL"),N17/3+G64,IF(AND(N20="MENSUAL",J20="MENSUAL"),N17,""))))</f>
        <v/>
      </c>
      <c r="I64" s="56" t="str">
        <f>IF(AND($N$20="ANUAL",$J$20="MENSUAL"),$N$17/12+H64,IF(AND(N20="SEMESTRAL",J20="MENSUAL"),N17/6+H64,IF(AND(N20="TRIMESTRAL",J20="MENSUAL"),N17/3+H64,IF(AND(N20="MENSUAL",J20="MENSUAL"),N17,""))))</f>
        <v/>
      </c>
      <c r="J64" s="56" t="str">
        <f>IF(AND($N$20="ANUAL",$J$20="MENSUAL"),$N$17/12+I64,IF(AND(N20="SEMESTRAL",J20="MENSUAL"),N17/6,IF(AND(N20="TRIMESTRAL",J20="MENSUAL"),N17/3,IF(AND(N20="MENSUAL",J20="MENSUAL"),N17,""))))</f>
        <v/>
      </c>
      <c r="K64" s="56" t="str">
        <f>IF(AND($N$20="ANUAL",$J$20="MENSUAL"),$N$17/12+J64,IF(AND(N20="SEMESTRAL",J20="MENSUAL"),N17/6+J64,IF(AND(N20="TRIMESTRAL",J20="MENSUAL"),N17/3+J64,IF(AND(N20="MENSUAL",J20="MENSUAL"),N17,""))))</f>
        <v/>
      </c>
      <c r="L64" s="56" t="str">
        <f>IF(AND($N$20="ANUAL",$J$20="MENSUAL"),$N$17/12+K64,IF(AND(N20="SEMESTRAL",J20="MENSUAL"),N17/6+K64,IF(AND(N20="TRIMESTRAL",J20="MENSUAL"),N17/3+K64,IF(AND(N20="MENSUAL",J20="MENSUAL"),N17,""))))</f>
        <v/>
      </c>
      <c r="M64" s="56" t="str">
        <f>IF(AND($N$20="ANUAL",$J$20="MENSUAL"),$N$17/12+L64,IF(AND(N20="SEMESTRAL",J20="MENSUAL"),N17/6+L64,IF(AND(N20="TRIMESTRAL",J20="MENSUAL"),N17/3,IF(AND(N20="MENSUAL",J20="MENSUAL"),N17,""))))</f>
        <v/>
      </c>
      <c r="N64" s="56" t="str">
        <f>IF(AND($N$20="ANUAL",$J$20="MENSUAL"),$N$17/12+M64,IF(AND(N20="SEMESTRAL",J20="MENSUAL"),N17/6+M64,IF(AND(N20="TRIMESTRAL",J20="MENSUAL"),N17/3+M64,IF(AND(N20="MENSUAL",J20="MENSUAL"),N17,""))))</f>
        <v/>
      </c>
      <c r="O64" s="56" t="str">
        <f>IF(AND($N$20="ANUAL",$J$20="MENSUAL"),$N$17/12+N64,IF(AND(N20="SEMESTRAL",J20="MENSUAL"),N17/6+N64,IF(AND(N20="TRIMESTRAL",J20="MENSUAL"),N17/3+N64,IF(AND(N20="MENSUAL",J20="MENSUAL"),N17,""))))</f>
        <v/>
      </c>
      <c r="P64" s="1"/>
    </row>
    <row r="65" spans="2:16" x14ac:dyDescent="0.2">
      <c r="B65" s="1"/>
      <c r="C65" s="1"/>
      <c r="D65" s="1"/>
      <c r="E65" s="1"/>
      <c r="F65" s="1"/>
      <c r="G65" s="1"/>
      <c r="H65" s="1"/>
      <c r="I65" s="1"/>
      <c r="J65" s="1"/>
      <c r="K65" s="1"/>
      <c r="L65" s="1"/>
      <c r="M65" s="1"/>
      <c r="N65" s="1"/>
      <c r="O65" s="1"/>
      <c r="P65" s="1"/>
    </row>
  </sheetData>
  <sheetProtection algorithmName="SHA-512" hashValue="ClSxvGaXxLHlw6ar2dn/1Ro6P6YUWWh9ViXjsWog3P6E39OyafYRZsUYgZaalGWbeFLnUgbgh5a1OFLt+ak8LA==" saltValue="e8l5L8GB68UuYGw8jitsfg==" spinCount="100000" sheet="1" objects="1" scenarios="1"/>
  <mergeCells count="55">
    <mergeCell ref="C13:D13"/>
    <mergeCell ref="E13:O13"/>
    <mergeCell ref="B2:C4"/>
    <mergeCell ref="C5:D8"/>
    <mergeCell ref="E5:L5"/>
    <mergeCell ref="M5:O5"/>
    <mergeCell ref="E6:L6"/>
    <mergeCell ref="M6:O6"/>
    <mergeCell ref="E7:L8"/>
    <mergeCell ref="M7:O7"/>
    <mergeCell ref="M8:O8"/>
    <mergeCell ref="C10:O11"/>
    <mergeCell ref="C12:D12"/>
    <mergeCell ref="E12:H12"/>
    <mergeCell ref="I12:J12"/>
    <mergeCell ref="K12:O12"/>
    <mergeCell ref="C14:D14"/>
    <mergeCell ref="E14:O14"/>
    <mergeCell ref="C15:O15"/>
    <mergeCell ref="C16:O16"/>
    <mergeCell ref="C17:D17"/>
    <mergeCell ref="E17:G17"/>
    <mergeCell ref="H17:I17"/>
    <mergeCell ref="J17:K17"/>
    <mergeCell ref="L17:M17"/>
    <mergeCell ref="N17:O17"/>
    <mergeCell ref="C18:D19"/>
    <mergeCell ref="E18:O19"/>
    <mergeCell ref="R19:R23"/>
    <mergeCell ref="S19:T23"/>
    <mergeCell ref="U19:U23"/>
    <mergeCell ref="N20:O21"/>
    <mergeCell ref="P17:P18"/>
    <mergeCell ref="Q17:Q18"/>
    <mergeCell ref="R17:R18"/>
    <mergeCell ref="S17:V18"/>
    <mergeCell ref="V19:V23"/>
    <mergeCell ref="C20:D21"/>
    <mergeCell ref="E20:F21"/>
    <mergeCell ref="G20:I21"/>
    <mergeCell ref="J20:K21"/>
    <mergeCell ref="L20:M21"/>
    <mergeCell ref="C23:O23"/>
    <mergeCell ref="C24:I57"/>
    <mergeCell ref="J24:O24"/>
    <mergeCell ref="R24:R25"/>
    <mergeCell ref="S24:T25"/>
    <mergeCell ref="C59:O59"/>
    <mergeCell ref="V24:V25"/>
    <mergeCell ref="J25:O40"/>
    <mergeCell ref="J41:O41"/>
    <mergeCell ref="J42:O55"/>
    <mergeCell ref="J56:O56"/>
    <mergeCell ref="J57:O57"/>
    <mergeCell ref="U24:U25"/>
  </mergeCells>
  <hyperlinks>
    <hyperlink ref="B2:C4" location="'MATRIZ DE INDICADORES'!A1" display="    REGRESAR"/>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4</xdr:col>
                    <xdr:colOff>209550</xdr:colOff>
                    <xdr:row>15</xdr:row>
                    <xdr:rowOff>161925</xdr:rowOff>
                  </from>
                  <to>
                    <xdr:col>6</xdr:col>
                    <xdr:colOff>733425</xdr:colOff>
                    <xdr:row>16</xdr:row>
                    <xdr:rowOff>266700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4</xdr:col>
                    <xdr:colOff>209550</xdr:colOff>
                    <xdr:row>16</xdr:row>
                    <xdr:rowOff>209550</xdr:rowOff>
                  </from>
                  <to>
                    <xdr:col>5</xdr:col>
                    <xdr:colOff>504825</xdr:colOff>
                    <xdr:row>16</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8">
    <tabColor rgb="FFEDE394"/>
    <pageSetUpPr fitToPage="1"/>
  </sheetPr>
  <dimension ref="B1:P56"/>
  <sheetViews>
    <sheetView topLeftCell="A43" zoomScale="80" zoomScaleNormal="80"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656</v>
      </c>
      <c r="F12" s="246"/>
      <c r="G12" s="246"/>
      <c r="H12" s="246"/>
      <c r="I12" s="245" t="s">
        <v>350</v>
      </c>
      <c r="J12" s="245"/>
      <c r="K12" s="247" t="s">
        <v>179</v>
      </c>
      <c r="L12" s="247"/>
      <c r="M12" s="247"/>
      <c r="N12" s="247"/>
      <c r="O12" s="247"/>
      <c r="P12" s="27"/>
    </row>
    <row r="13" spans="2:16" s="26" customFormat="1" x14ac:dyDescent="0.25">
      <c r="B13" s="27"/>
      <c r="C13" s="234" t="s">
        <v>15</v>
      </c>
      <c r="D13" s="234"/>
      <c r="E13" s="248" t="s">
        <v>176</v>
      </c>
      <c r="F13" s="249"/>
      <c r="G13" s="249"/>
      <c r="H13" s="249"/>
      <c r="I13" s="249"/>
      <c r="J13" s="249"/>
      <c r="K13" s="249"/>
      <c r="L13" s="249"/>
      <c r="M13" s="249"/>
      <c r="N13" s="249"/>
      <c r="O13" s="249"/>
      <c r="P13" s="27"/>
    </row>
    <row r="14" spans="2:16" s="26" customFormat="1" x14ac:dyDescent="0.25">
      <c r="B14" s="27"/>
      <c r="C14" s="234" t="s">
        <v>352</v>
      </c>
      <c r="D14" s="234"/>
      <c r="E14" s="248" t="s">
        <v>657</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81</v>
      </c>
      <c r="K17" s="238"/>
      <c r="L17" s="234" t="s">
        <v>357</v>
      </c>
      <c r="M17" s="234"/>
      <c r="N17" s="268">
        <v>0.1</v>
      </c>
      <c r="O17" s="268"/>
      <c r="P17" s="221"/>
    </row>
    <row r="18" spans="2:16" s="26" customFormat="1" ht="15.75" customHeight="1" x14ac:dyDescent="0.25">
      <c r="B18" s="27"/>
      <c r="C18" s="234" t="s">
        <v>358</v>
      </c>
      <c r="D18" s="234"/>
      <c r="E18" s="234" t="s">
        <v>359</v>
      </c>
      <c r="F18" s="234"/>
      <c r="G18" s="242" t="s">
        <v>658</v>
      </c>
      <c r="H18" s="233"/>
      <c r="I18" s="233"/>
      <c r="J18" s="233"/>
      <c r="K18" s="233"/>
      <c r="L18" s="233"/>
      <c r="M18" s="233"/>
      <c r="N18" s="233"/>
      <c r="O18" s="233"/>
      <c r="P18" s="221"/>
    </row>
    <row r="19" spans="2:16" s="26" customFormat="1" ht="15.75" customHeight="1" x14ac:dyDescent="0.25">
      <c r="B19" s="27"/>
      <c r="C19" s="234"/>
      <c r="D19" s="234"/>
      <c r="E19" s="234" t="s">
        <v>361</v>
      </c>
      <c r="F19" s="234"/>
      <c r="G19" s="242" t="s">
        <v>659</v>
      </c>
      <c r="H19" s="233"/>
      <c r="I19" s="233"/>
      <c r="J19" s="233"/>
      <c r="K19" s="233"/>
      <c r="L19" s="233"/>
      <c r="M19" s="233"/>
      <c r="N19" s="233"/>
      <c r="O19" s="233"/>
      <c r="P19" s="28"/>
    </row>
    <row r="20" spans="2:16" s="26" customFormat="1" ht="15.75" customHeight="1" x14ac:dyDescent="0.25">
      <c r="B20" s="27"/>
      <c r="C20" s="234" t="s">
        <v>363</v>
      </c>
      <c r="D20" s="234"/>
      <c r="E20" s="236" t="s">
        <v>660</v>
      </c>
      <c r="F20" s="236"/>
      <c r="G20" s="234" t="s">
        <v>365</v>
      </c>
      <c r="H20" s="234"/>
      <c r="I20" s="234"/>
      <c r="J20" s="233" t="s">
        <v>384</v>
      </c>
      <c r="K20" s="233"/>
      <c r="L20" s="234" t="s">
        <v>367</v>
      </c>
      <c r="M20" s="234"/>
      <c r="N20" s="233" t="s">
        <v>384</v>
      </c>
      <c r="O20" s="233"/>
      <c r="P20" s="28"/>
    </row>
    <row r="21" spans="2:16" s="26" customFormat="1" ht="15.7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67" t="s">
        <v>661</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22.5" customHeight="1" x14ac:dyDescent="0.25">
      <c r="B29" s="27"/>
      <c r="C29" s="217"/>
      <c r="D29" s="217"/>
      <c r="E29" s="217"/>
      <c r="F29" s="217"/>
      <c r="G29" s="217"/>
      <c r="H29" s="217"/>
      <c r="I29" s="218"/>
      <c r="J29" s="224"/>
      <c r="K29" s="225"/>
      <c r="L29" s="225"/>
      <c r="M29" s="225"/>
      <c r="N29" s="225"/>
      <c r="O29" s="225"/>
      <c r="P29" s="27"/>
    </row>
    <row r="30" spans="2:16" s="26" customFormat="1" ht="35.25" customHeight="1" x14ac:dyDescent="0.25">
      <c r="B30" s="27"/>
      <c r="C30" s="217"/>
      <c r="D30" s="217"/>
      <c r="E30" s="217"/>
      <c r="F30" s="217"/>
      <c r="G30" s="217"/>
      <c r="H30" s="217"/>
      <c r="I30" s="218"/>
      <c r="J30" s="224"/>
      <c r="K30" s="225"/>
      <c r="L30" s="225"/>
      <c r="M30" s="225"/>
      <c r="N30" s="225"/>
      <c r="O30" s="225"/>
      <c r="P30" s="27"/>
    </row>
    <row r="31" spans="2:16" s="26" customFormat="1" ht="34.5" customHeight="1" x14ac:dyDescent="0.25">
      <c r="B31" s="27"/>
      <c r="C31" s="217"/>
      <c r="D31" s="217"/>
      <c r="E31" s="217"/>
      <c r="F31" s="217"/>
      <c r="G31" s="217"/>
      <c r="H31" s="217"/>
      <c r="I31" s="218"/>
      <c r="J31" s="224"/>
      <c r="K31" s="225"/>
      <c r="L31" s="225"/>
      <c r="M31" s="225"/>
      <c r="N31" s="225"/>
      <c r="O31" s="225"/>
      <c r="P31" s="27"/>
    </row>
    <row r="32" spans="2:16" s="26" customFormat="1" ht="48.75" customHeight="1" x14ac:dyDescent="0.25">
      <c r="B32" s="27"/>
      <c r="C32" s="217"/>
      <c r="D32" s="217"/>
      <c r="E32" s="217"/>
      <c r="F32" s="217"/>
      <c r="G32" s="217"/>
      <c r="H32" s="217"/>
      <c r="I32" s="218"/>
      <c r="J32" s="224"/>
      <c r="K32" s="225"/>
      <c r="L32" s="225"/>
      <c r="M32" s="225"/>
      <c r="N32" s="225"/>
      <c r="O32" s="225"/>
      <c r="P32" s="27"/>
    </row>
    <row r="33" spans="2:16" s="26" customFormat="1" ht="67.5" customHeight="1" x14ac:dyDescent="0.25">
      <c r="B33" s="27"/>
      <c r="C33" s="217"/>
      <c r="D33" s="217"/>
      <c r="E33" s="217"/>
      <c r="F33" s="217"/>
      <c r="G33" s="217"/>
      <c r="H33" s="217"/>
      <c r="I33" s="218"/>
      <c r="J33" s="224"/>
      <c r="K33" s="225"/>
      <c r="L33" s="225"/>
      <c r="M33" s="225"/>
      <c r="N33" s="225"/>
      <c r="O33" s="225"/>
      <c r="P33" s="27"/>
    </row>
    <row r="34" spans="2:16" s="26" customFormat="1" ht="72.75" customHeight="1" x14ac:dyDescent="0.25">
      <c r="B34" s="27"/>
      <c r="C34" s="217"/>
      <c r="D34" s="217"/>
      <c r="E34" s="217"/>
      <c r="F34" s="217"/>
      <c r="G34" s="217"/>
      <c r="H34" s="217"/>
      <c r="I34" s="218"/>
      <c r="J34" s="224"/>
      <c r="K34" s="225"/>
      <c r="L34" s="225"/>
      <c r="M34" s="225"/>
      <c r="N34" s="225"/>
      <c r="O34" s="225"/>
      <c r="P34" s="27"/>
    </row>
    <row r="35" spans="2:16" s="26" customFormat="1" ht="64.5" customHeight="1" x14ac:dyDescent="0.25">
      <c r="B35" s="27"/>
      <c r="C35" s="217"/>
      <c r="D35" s="217"/>
      <c r="E35" s="217"/>
      <c r="F35" s="217"/>
      <c r="G35" s="217"/>
      <c r="H35" s="217"/>
      <c r="I35" s="218"/>
      <c r="J35" s="224"/>
      <c r="K35" s="225"/>
      <c r="L35" s="225"/>
      <c r="M35" s="225"/>
      <c r="N35" s="225"/>
      <c r="O35" s="225"/>
      <c r="P35" s="27"/>
    </row>
    <row r="36" spans="2:16" s="26" customFormat="1" ht="81" customHeight="1" x14ac:dyDescent="0.25">
      <c r="B36" s="27"/>
      <c r="C36" s="217"/>
      <c r="D36" s="217"/>
      <c r="E36" s="217"/>
      <c r="F36" s="217"/>
      <c r="G36" s="217"/>
      <c r="H36" s="217"/>
      <c r="I36" s="218"/>
      <c r="J36" s="224"/>
      <c r="K36" s="225"/>
      <c r="L36" s="225"/>
      <c r="M36" s="225"/>
      <c r="N36" s="225"/>
      <c r="O36" s="225"/>
      <c r="P36" s="27"/>
    </row>
    <row r="37" spans="2:16" s="26" customFormat="1" ht="15.75" customHeight="1" x14ac:dyDescent="0.25">
      <c r="B37" s="27"/>
      <c r="C37" s="217"/>
      <c r="D37" s="217"/>
      <c r="E37" s="217"/>
      <c r="F37" s="217"/>
      <c r="G37" s="217"/>
      <c r="H37" s="217"/>
      <c r="I37" s="218"/>
      <c r="J37" s="228" t="s">
        <v>372</v>
      </c>
      <c r="K37" s="229"/>
      <c r="L37" s="229"/>
      <c r="M37" s="229"/>
      <c r="N37" s="229"/>
      <c r="O37" s="229"/>
      <c r="P37" s="27"/>
    </row>
    <row r="38" spans="2:16" s="26" customFormat="1" ht="16.5" customHeight="1" x14ac:dyDescent="0.25">
      <c r="B38" s="27"/>
      <c r="C38" s="217"/>
      <c r="D38" s="217"/>
      <c r="E38" s="217"/>
      <c r="F38" s="217"/>
      <c r="G38" s="217"/>
      <c r="H38" s="217"/>
      <c r="I38" s="218"/>
      <c r="J38" s="267" t="s">
        <v>662</v>
      </c>
      <c r="K38" s="223"/>
      <c r="L38" s="223"/>
      <c r="M38" s="223"/>
      <c r="N38" s="223"/>
      <c r="O38" s="223"/>
      <c r="P38" s="27"/>
    </row>
    <row r="39" spans="2:16" s="26" customFormat="1" ht="15.75" customHeight="1" x14ac:dyDescent="0.25">
      <c r="B39" s="27"/>
      <c r="C39" s="217"/>
      <c r="D39" s="217"/>
      <c r="E39" s="217"/>
      <c r="F39" s="217"/>
      <c r="G39" s="217"/>
      <c r="H39" s="217"/>
      <c r="I39" s="218"/>
      <c r="J39" s="224"/>
      <c r="K39" s="225"/>
      <c r="L39" s="225"/>
      <c r="M39" s="225"/>
      <c r="N39" s="225"/>
      <c r="O39" s="225"/>
      <c r="P39" s="27"/>
    </row>
    <row r="40" spans="2:16" s="26" customFormat="1" ht="15.75" customHeight="1" x14ac:dyDescent="0.25">
      <c r="B40" s="27"/>
      <c r="C40" s="217"/>
      <c r="D40" s="217"/>
      <c r="E40" s="217"/>
      <c r="F40" s="217"/>
      <c r="G40" s="217"/>
      <c r="H40" s="217"/>
      <c r="I40" s="218"/>
      <c r="J40" s="224"/>
      <c r="K40" s="225"/>
      <c r="L40" s="225"/>
      <c r="M40" s="225"/>
      <c r="N40" s="225"/>
      <c r="O40" s="225"/>
      <c r="P40" s="27"/>
    </row>
    <row r="41" spans="2:16" s="26" customFormat="1" ht="15.75" customHeight="1" x14ac:dyDescent="0.25">
      <c r="B41" s="27"/>
      <c r="C41" s="217"/>
      <c r="D41" s="217"/>
      <c r="E41" s="217"/>
      <c r="F41" s="217"/>
      <c r="G41" s="217"/>
      <c r="H41" s="217"/>
      <c r="I41" s="218"/>
      <c r="J41" s="224"/>
      <c r="K41" s="225"/>
      <c r="L41" s="225"/>
      <c r="M41" s="225"/>
      <c r="N41" s="225"/>
      <c r="O41" s="225"/>
      <c r="P41" s="27"/>
    </row>
    <row r="42" spans="2:16" s="26" customFormat="1" ht="15.75" customHeight="1" x14ac:dyDescent="0.25">
      <c r="B42" s="27"/>
      <c r="C42" s="217"/>
      <c r="D42" s="217"/>
      <c r="E42" s="217"/>
      <c r="F42" s="217"/>
      <c r="G42" s="217"/>
      <c r="H42" s="217"/>
      <c r="I42" s="218"/>
      <c r="J42" s="224"/>
      <c r="K42" s="225"/>
      <c r="L42" s="225"/>
      <c r="M42" s="225"/>
      <c r="N42" s="225"/>
      <c r="O42" s="225"/>
      <c r="P42" s="27"/>
    </row>
    <row r="43" spans="2:16" s="26" customFormat="1" ht="15.75" customHeight="1" x14ac:dyDescent="0.25">
      <c r="B43" s="27"/>
      <c r="C43" s="217"/>
      <c r="D43" s="217"/>
      <c r="E43" s="217"/>
      <c r="F43" s="217"/>
      <c r="G43" s="217"/>
      <c r="H43" s="217"/>
      <c r="I43" s="218"/>
      <c r="J43" s="224"/>
      <c r="K43" s="225"/>
      <c r="L43" s="225"/>
      <c r="M43" s="225"/>
      <c r="N43" s="225"/>
      <c r="O43" s="225"/>
      <c r="P43" s="27"/>
    </row>
    <row r="44" spans="2:16" s="26" customFormat="1" ht="16.5" customHeight="1" x14ac:dyDescent="0.25">
      <c r="B44" s="27"/>
      <c r="C44" s="217"/>
      <c r="D44" s="217"/>
      <c r="E44" s="217"/>
      <c r="F44" s="217"/>
      <c r="G44" s="217"/>
      <c r="H44" s="217"/>
      <c r="I44" s="218"/>
      <c r="J44" s="224"/>
      <c r="K44" s="225"/>
      <c r="L44" s="225"/>
      <c r="M44" s="225"/>
      <c r="N44" s="225"/>
      <c r="O44" s="225"/>
      <c r="P44" s="27"/>
    </row>
    <row r="45" spans="2:16" s="26" customFormat="1" ht="15.75" customHeight="1" x14ac:dyDescent="0.25">
      <c r="B45" s="27"/>
      <c r="C45" s="217"/>
      <c r="D45" s="217"/>
      <c r="E45" s="217"/>
      <c r="F45" s="217"/>
      <c r="G45" s="217"/>
      <c r="H45" s="217"/>
      <c r="I45" s="218"/>
      <c r="J45" s="228" t="s">
        <v>374</v>
      </c>
      <c r="K45" s="229"/>
      <c r="L45" s="229"/>
      <c r="M45" s="229"/>
      <c r="N45" s="229"/>
      <c r="O45" s="229"/>
      <c r="P45" s="27"/>
    </row>
    <row r="46" spans="2:16" s="26" customFormat="1" ht="16.5" customHeight="1" x14ac:dyDescent="0.25">
      <c r="B46" s="27"/>
      <c r="C46" s="217"/>
      <c r="D46" s="217"/>
      <c r="E46" s="217"/>
      <c r="F46" s="217"/>
      <c r="G46" s="217"/>
      <c r="H46" s="217"/>
      <c r="I46" s="218"/>
      <c r="J46" s="232" t="s">
        <v>663</v>
      </c>
      <c r="K46" s="223"/>
      <c r="L46" s="223"/>
      <c r="M46" s="223"/>
      <c r="N46" s="223"/>
      <c r="O46" s="223"/>
      <c r="P46" s="27"/>
    </row>
    <row r="47" spans="2:16" s="26" customFormat="1" ht="16.5" customHeight="1" x14ac:dyDescent="0.25">
      <c r="B47" s="28"/>
      <c r="C47" s="31"/>
      <c r="D47" s="31"/>
      <c r="E47" s="31"/>
      <c r="F47" s="31"/>
      <c r="G47" s="31"/>
      <c r="H47" s="31"/>
      <c r="I47" s="31"/>
      <c r="J47" s="31"/>
      <c r="K47" s="31"/>
      <c r="L47" s="31"/>
      <c r="M47" s="31"/>
      <c r="N47" s="31"/>
      <c r="O47" s="31"/>
      <c r="P47" s="28"/>
    </row>
    <row r="48" spans="2:16" s="33" customFormat="1" ht="15" customHeight="1" x14ac:dyDescent="0.25">
      <c r="B48" s="32"/>
      <c r="C48" s="212" t="s">
        <v>375</v>
      </c>
      <c r="D48" s="213"/>
      <c r="E48" s="213"/>
      <c r="F48" s="213"/>
      <c r="G48" s="213"/>
      <c r="H48" s="213"/>
      <c r="I48" s="213"/>
      <c r="J48" s="213"/>
      <c r="K48" s="213"/>
      <c r="L48" s="213"/>
      <c r="M48" s="213"/>
      <c r="N48" s="213"/>
      <c r="O48" s="214"/>
      <c r="P48" s="32"/>
    </row>
    <row r="49" spans="2:16" s="33" customFormat="1" x14ac:dyDescent="0.25">
      <c r="B49" s="32"/>
      <c r="C49" s="158" t="s">
        <v>9</v>
      </c>
      <c r="D49" s="160" t="str">
        <f>IF(J20="MENSUAL","ENERO",IF(J20="TRIMESTRAL","MARZO",IF(J20="SEMESTRAL","JUNIO",IF(J20="ANUAL",2017,""))))</f>
        <v>MARZO</v>
      </c>
      <c r="E49" s="160" t="str">
        <f>IF(J20="MENSUAL","FEBRERO",IF(J20="TRIMESTRAL","JUNIO",IF(J20="SEMESTRAL","DICIEMBRE","")))</f>
        <v>JUNIO</v>
      </c>
      <c r="F49" s="160" t="str">
        <f>IF(J20="MENSUAL","MARZO",IF(J20="TRIMESTRAL","SEPTIEMBRE",""))</f>
        <v>SEPTIEMBRE</v>
      </c>
      <c r="G49" s="160" t="str">
        <f>IF(J20="MENSUAL","ABRIL",IF(J20="TRIMESTRAL","DICIEMBRE",""))</f>
        <v>DICIEMBRE</v>
      </c>
      <c r="H49" s="160" t="str">
        <f>IF(J20="MENSUAL","MAYO","")</f>
        <v/>
      </c>
      <c r="I49" s="160" t="str">
        <f>IF(J20="MENSUAL","JUNIO","")</f>
        <v/>
      </c>
      <c r="J49" s="160" t="str">
        <f>IF(J20="MENSUAL","JULIO","")</f>
        <v/>
      </c>
      <c r="K49" s="160" t="str">
        <f>IF(J20="MENSUAL","AGOSTO","")</f>
        <v/>
      </c>
      <c r="L49" s="160" t="str">
        <f>IF(J20="MENSUAL","SEPTIEMBRE","")</f>
        <v/>
      </c>
      <c r="M49" s="160" t="str">
        <f>IF(J20="MENSUAL","OCTUBRE","")</f>
        <v/>
      </c>
      <c r="N49" s="160" t="str">
        <f>IF(J20="MENSUAL","NOVIEMBRE","")</f>
        <v/>
      </c>
      <c r="O49" s="160" t="str">
        <f>IF(J20="MENSUAL","DICIEMBRE","")</f>
        <v/>
      </c>
      <c r="P49" s="32"/>
    </row>
    <row r="50" spans="2:16" s="33" customFormat="1" ht="37.5" customHeight="1" x14ac:dyDescent="0.25">
      <c r="B50" s="32"/>
      <c r="C50" s="157" t="str">
        <f>G18</f>
        <v>Total PQR con ampliación de términos</v>
      </c>
      <c r="D50" s="34">
        <v>27</v>
      </c>
      <c r="E50" s="34">
        <v>41</v>
      </c>
      <c r="F50" s="34">
        <v>51</v>
      </c>
      <c r="G50" s="34"/>
      <c r="H50" s="34"/>
      <c r="I50" s="34"/>
      <c r="J50" s="34"/>
      <c r="K50" s="34"/>
      <c r="L50" s="34"/>
      <c r="M50" s="34"/>
      <c r="N50" s="34"/>
      <c r="O50" s="34"/>
      <c r="P50" s="32"/>
    </row>
    <row r="51" spans="2:16" s="33" customFormat="1" ht="30" x14ac:dyDescent="0.25">
      <c r="B51" s="32"/>
      <c r="C51" s="157" t="str">
        <f>G19</f>
        <v>Total PQR atendidas*100</v>
      </c>
      <c r="D51" s="34">
        <v>348</v>
      </c>
      <c r="E51" s="34">
        <v>448</v>
      </c>
      <c r="F51" s="34">
        <v>601</v>
      </c>
      <c r="G51" s="34"/>
      <c r="H51" s="34"/>
      <c r="I51" s="34"/>
      <c r="J51" s="34"/>
      <c r="K51" s="34"/>
      <c r="L51" s="34"/>
      <c r="M51" s="34"/>
      <c r="N51" s="34"/>
      <c r="O51" s="34"/>
      <c r="P51" s="35"/>
    </row>
    <row r="52" spans="2:16" s="33" customFormat="1" x14ac:dyDescent="0.25">
      <c r="B52" s="32"/>
      <c r="C52" s="36" t="s">
        <v>376</v>
      </c>
      <c r="D52" s="37">
        <f>IFERROR(IF($E$17=1,D50/D51,IF($E$17=2,D50,"")),"")</f>
        <v>7.7586206896551727E-2</v>
      </c>
      <c r="E52" s="37">
        <f t="shared" ref="E52:O52" si="0">IFERROR(IF($E$17=1,E50/E51,IF($E$17=2,E50,"")),"")</f>
        <v>9.1517857142857137E-2</v>
      </c>
      <c r="F52" s="37">
        <f t="shared" si="0"/>
        <v>8.4858569051580693E-2</v>
      </c>
      <c r="G52" s="37" t="str">
        <f t="shared" si="0"/>
        <v/>
      </c>
      <c r="H52" s="37" t="str">
        <f t="shared" si="0"/>
        <v/>
      </c>
      <c r="I52" s="37" t="str">
        <f t="shared" si="0"/>
        <v/>
      </c>
      <c r="J52" s="37" t="str">
        <f t="shared" si="0"/>
        <v/>
      </c>
      <c r="K52" s="37" t="str">
        <f t="shared" si="0"/>
        <v/>
      </c>
      <c r="L52" s="37" t="str">
        <f t="shared" si="0"/>
        <v/>
      </c>
      <c r="M52" s="37" t="str">
        <f t="shared" si="0"/>
        <v/>
      </c>
      <c r="N52" s="37" t="str">
        <f t="shared" si="0"/>
        <v/>
      </c>
      <c r="O52" s="37" t="str">
        <f t="shared" si="0"/>
        <v/>
      </c>
      <c r="P52" s="32"/>
    </row>
    <row r="53" spans="2:16" s="33" customFormat="1" x14ac:dyDescent="0.25">
      <c r="B53" s="32"/>
      <c r="C53" s="38" t="s">
        <v>377</v>
      </c>
      <c r="D53"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0.1</v>
      </c>
      <c r="E53" s="37">
        <f>IF(AND(N20="ANUAL",J20="MENSUAL"),N17/12+D53,IF(AND(N20="ANUAL",J20="TRIMESTRAL"),N17/4+D53,IF(AND(N20="ANUAL",J20="SEMESTRAL"),N17/2+D53,IF(AND(N20="SEMESTRAL",J20="MENSUAL"),N17/6+D53,IF(AND(N20="SEMESTRAL",J20="TRIMESTRAL"),N17/2+D53,IF(AND(N20="SEMESTRAL",J20="SEMESTRAL"),N17,IF(AND(N20="TRIMESTRAL",J20="MENSUAL"),N17/3+D53,IF(AND(N20="TRIMESTRAL",J20="TRIMESTRAL"),N17,IF(AND(N20="MENSUAL",J20="MENSUAL"),N17,"")))))))))</f>
        <v>0.1</v>
      </c>
      <c r="F53" s="37">
        <f>IF(AND(N20="ANUAL",J20="MENSUAL"),N17/12+E53,IF(AND(N20="ANUAL",J20="TRIMESTRAL"),N17/4+E53,IF(AND(N20="SEMESTRAL",J20="MENSUAL"),N17/6+E53,IF(AND(N20="SEMESTRAL",J20="TRIMESTRAL"),N17/2,IF(AND(N20="TRIMESTRAL",J20="MENSUAL"),N17/3+E53,IF(AND(N20="TRIMESTRAL",J20="TRIMESTRAL"),N17,IF(AND(N20="MENSUAL",J20="MENSUAL"),N17,"")))))))</f>
        <v>0.1</v>
      </c>
      <c r="G53" s="37">
        <f>IF(AND(N20="ANUAL",J20="MENSUAL"),N17/12+F53,IF(AND(N20="ANUAL",J20="TRIMESTRAL"),N17/4+F53,IF(AND(N20="SEMESTRAL",J20="MENSUAL"),N17/6+F53,IF(AND(N20="SEMESTRAL",J20="TRIMESTRAL"),N17/2+F53,IF(AND(N20="TRIMESTRAL",J20="MENSUAL"),N17/3,IF(AND(N20="TRIMESTRAL",J20="TRIMESTRAL"),N17,IF(AND(N20="MENSUAL",J20="MENSUAL"),N17,"")))))))</f>
        <v>0.1</v>
      </c>
      <c r="H53" s="37" t="str">
        <f>IF(AND($N$20="ANUAL",$J$20="MENSUAL"),$N$17/12+G53,IF(AND(N20="SEMESTRAL",J20="MENSUAL"),N17/6+G53,IF(AND(N20="TRIMESTRAL",J20="MENSUAL"),N17/3+G53,IF(AND(N20="MENSUAL",J20="MENSUAL"),N17,""))))</f>
        <v/>
      </c>
      <c r="I53" s="37" t="str">
        <f>IF(AND($N$20="ANUAL",$J$20="MENSUAL"),$N$17/12+H53,IF(AND(N20="SEMESTRAL",J20="MENSUAL"),N17/6+H53,IF(AND(N20="TRIMESTRAL",J20="MENSUAL"),N17/3+H53,IF(AND(N20="MENSUAL",J20="MENSUAL"),N17,""))))</f>
        <v/>
      </c>
      <c r="J53" s="37" t="str">
        <f>IF(AND($N$20="ANUAL",$J$20="MENSUAL"),$N$17/12+I53,IF(AND(N20="SEMESTRAL",J20="MENSUAL"),N17/6,IF(AND(N20="TRIMESTRAL",J20="MENSUAL"),N17/3,IF(AND(N20="MENSUAL",J20="MENSUAL"),N17,""))))</f>
        <v/>
      </c>
      <c r="K53" s="37" t="str">
        <f>IF(AND($N$20="ANUAL",$J$20="MENSUAL"),$N$17/12+J53,IF(AND(N20="SEMESTRAL",J20="MENSUAL"),N17/6+J53,IF(AND(N20="TRIMESTRAL",J20="MENSUAL"),N17/3+J53,IF(AND(N20="MENSUAL",J20="MENSUAL"),N17,""))))</f>
        <v/>
      </c>
      <c r="L53" s="37" t="str">
        <f>IF(AND($N$20="ANUAL",$J$20="MENSUAL"),$N$17/12+K53,IF(AND(N20="SEMESTRAL",J20="MENSUAL"),N17/6+K53,IF(AND(N20="TRIMESTRAL",J20="MENSUAL"),N17/3+K53,IF(AND(N20="MENSUAL",J20="MENSUAL"),N17,""))))</f>
        <v/>
      </c>
      <c r="M53" s="37" t="str">
        <f>IF(AND($N$20="ANUAL",$J$20="MENSUAL"),$N$17/12+L53,IF(AND(N20="SEMESTRAL",J20="MENSUAL"),N17/6+L53,IF(AND(N20="TRIMESTRAL",J20="MENSUAL"),N17/3,IF(AND(N20="MENSUAL",J20="MENSUAL"),N17,""))))</f>
        <v/>
      </c>
      <c r="N53" s="37" t="str">
        <f>IF(AND($N$20="ANUAL",$J$20="MENSUAL"),$N$17/12+M53,IF(AND(N20="SEMESTRAL",J20="MENSUAL"),N17/6+M53,IF(AND(N20="TRIMESTRAL",J20="MENSUAL"),N17/3+M53,IF(AND(N20="MENSUAL",J20="MENSUAL"),N17,""))))</f>
        <v/>
      </c>
      <c r="O53" s="37" t="str">
        <f>IF(AND($N$20="ANUAL",$J$20="MENSUAL"),$N$17/12+N53,IF(AND(N20="SEMESTRAL",J20="MENSUAL"),N17/6+N53,IF(AND(N20="TRIMESTRAL",J20="MENSUAL"),N17/3+N53,IF(AND(N20="MENSUAL",J20="MENSUAL"),N17,""))))</f>
        <v/>
      </c>
      <c r="P53" s="32"/>
    </row>
    <row r="54" spans="2:16" s="33" customFormat="1" x14ac:dyDescent="0.25">
      <c r="B54" s="32"/>
      <c r="C54" s="3"/>
      <c r="D54" s="3"/>
      <c r="E54" s="3"/>
      <c r="F54" s="3"/>
      <c r="G54" s="3"/>
      <c r="H54" s="3"/>
      <c r="I54" s="3"/>
      <c r="J54" s="3"/>
      <c r="K54" s="3"/>
      <c r="L54" s="3"/>
      <c r="M54" s="3"/>
      <c r="N54" s="3"/>
      <c r="O54" s="3"/>
      <c r="P54" s="32"/>
    </row>
    <row r="56" spans="2:16" x14ac:dyDescent="0.2">
      <c r="D56" s="40"/>
    </row>
  </sheetData>
  <sheetProtection algorithmName="SHA-512" hashValue="zieF9FCC+KEByo8DvB8xr62oEp47GmkyFDcRx3W62amDfJRvl6f7vZA0RULcpzmYfM92jCPCXfJLC0hHaI0JGQ==" saltValue="DSW1w2Epjt49G8ZvOUI5dA==" spinCount="100000" sheet="1" objects="1" scenarios="1"/>
  <customSheetViews>
    <customSheetView guid="{E72066E1-2E2A-4698-9EFF-16A0125F33B6}" scale="80" fitToPage="1">
      <selection activeCell="B2" sqref="B2:C4"/>
      <pageMargins left="0" right="0" top="0" bottom="0" header="0" footer="0"/>
      <pageSetup paperSize="5" scale="74" fitToHeight="0" orientation="landscape" r:id="rId1"/>
    </customSheetView>
    <customSheetView guid="{34CE63CC-8C1B-460F-A260-1A12A31AF742}" scale="80" fitToPage="1">
      <selection activeCell="B2" sqref="B2:C4"/>
      <pageMargins left="0" right="0" top="0" bottom="0" header="0" footer="0"/>
      <pageSetup paperSize="5" scale="74" fitToHeight="0" orientation="landscape" r:id="rId2"/>
    </customSheetView>
  </customSheetViews>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N20:O21"/>
    <mergeCell ref="C17:D17"/>
    <mergeCell ref="L17:M17"/>
    <mergeCell ref="N17:O17"/>
    <mergeCell ref="C20:D21"/>
    <mergeCell ref="E20:F21"/>
    <mergeCell ref="G20:I21"/>
    <mergeCell ref="J20:K21"/>
    <mergeCell ref="L20:M21"/>
    <mergeCell ref="J17:K17"/>
    <mergeCell ref="H17:I17"/>
    <mergeCell ref="E17:G17"/>
    <mergeCell ref="C48:O48"/>
    <mergeCell ref="C23:O23"/>
    <mergeCell ref="C24:I46"/>
    <mergeCell ref="J24:O24"/>
    <mergeCell ref="P24:P25"/>
    <mergeCell ref="J25:O36"/>
    <mergeCell ref="J37:O37"/>
    <mergeCell ref="J38:O44"/>
    <mergeCell ref="J45:O45"/>
    <mergeCell ref="J46:O46"/>
  </mergeCells>
  <hyperlinks>
    <hyperlink ref="B2:C4" location="'MATRIZ DE INDICADORES'!A1" display="    REGRESAR"/>
  </hyperlinks>
  <pageMargins left="0.7" right="0.7" top="0.75" bottom="0.75" header="0.3" footer="0.3"/>
  <pageSetup paperSize="5" scale="74" fitToHeight="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6">
    <tabColor rgb="FFEDE394"/>
    <pageSetUpPr fitToPage="1"/>
  </sheetPr>
  <dimension ref="B1:P49"/>
  <sheetViews>
    <sheetView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656</v>
      </c>
      <c r="F12" s="296"/>
      <c r="G12" s="296"/>
      <c r="H12" s="296"/>
      <c r="I12" s="295" t="s">
        <v>350</v>
      </c>
      <c r="J12" s="295"/>
      <c r="K12" s="297" t="s">
        <v>222</v>
      </c>
      <c r="L12" s="297"/>
      <c r="M12" s="297"/>
      <c r="N12" s="297"/>
      <c r="O12" s="297"/>
      <c r="P12" s="27"/>
    </row>
    <row r="13" spans="2:16" s="26" customFormat="1" x14ac:dyDescent="0.25">
      <c r="B13" s="27"/>
      <c r="C13" s="234" t="s">
        <v>15</v>
      </c>
      <c r="D13" s="234"/>
      <c r="E13" s="248" t="s">
        <v>220</v>
      </c>
      <c r="F13" s="249"/>
      <c r="G13" s="249"/>
      <c r="H13" s="249"/>
      <c r="I13" s="249"/>
      <c r="J13" s="249"/>
      <c r="K13" s="249"/>
      <c r="L13" s="249"/>
      <c r="M13" s="249"/>
      <c r="N13" s="249"/>
      <c r="O13" s="249"/>
      <c r="P13" s="27"/>
    </row>
    <row r="14" spans="2:16" s="26" customFormat="1" x14ac:dyDescent="0.25">
      <c r="B14" s="27"/>
      <c r="C14" s="234" t="s">
        <v>352</v>
      </c>
      <c r="D14" s="234"/>
      <c r="E14" s="248" t="s">
        <v>379</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81</v>
      </c>
      <c r="K17" s="238"/>
      <c r="L17" s="234" t="s">
        <v>357</v>
      </c>
      <c r="M17" s="234"/>
      <c r="N17" s="268">
        <v>0.2</v>
      </c>
      <c r="O17" s="268"/>
      <c r="P17" s="221"/>
    </row>
    <row r="18" spans="2:16" s="26" customFormat="1" ht="15.75" customHeight="1" x14ac:dyDescent="0.25">
      <c r="B18" s="27"/>
      <c r="C18" s="234" t="s">
        <v>358</v>
      </c>
      <c r="D18" s="234"/>
      <c r="E18" s="234" t="s">
        <v>359</v>
      </c>
      <c r="F18" s="234"/>
      <c r="G18" s="242" t="s">
        <v>664</v>
      </c>
      <c r="H18" s="233"/>
      <c r="I18" s="233"/>
      <c r="J18" s="233"/>
      <c r="K18" s="233"/>
      <c r="L18" s="233"/>
      <c r="M18" s="233"/>
      <c r="N18" s="233"/>
      <c r="O18" s="233"/>
      <c r="P18" s="221"/>
    </row>
    <row r="19" spans="2:16" s="26" customFormat="1" ht="15.75" customHeight="1" x14ac:dyDescent="0.25">
      <c r="B19" s="27"/>
      <c r="C19" s="234"/>
      <c r="D19" s="234"/>
      <c r="E19" s="234" t="s">
        <v>361</v>
      </c>
      <c r="F19" s="234"/>
      <c r="G19" s="242" t="s">
        <v>665</v>
      </c>
      <c r="H19" s="233"/>
      <c r="I19" s="233"/>
      <c r="J19" s="233"/>
      <c r="K19" s="233"/>
      <c r="L19" s="233"/>
      <c r="M19" s="233"/>
      <c r="N19" s="233"/>
      <c r="O19" s="233"/>
      <c r="P19" s="28"/>
    </row>
    <row r="20" spans="2:16" s="26" customFormat="1" ht="15.75" customHeight="1" x14ac:dyDescent="0.25">
      <c r="B20" s="27"/>
      <c r="C20" s="234" t="s">
        <v>363</v>
      </c>
      <c r="D20" s="234"/>
      <c r="E20" s="429" t="s">
        <v>666</v>
      </c>
      <c r="F20" s="429"/>
      <c r="G20" s="234" t="s">
        <v>365</v>
      </c>
      <c r="H20" s="234"/>
      <c r="I20" s="234"/>
      <c r="J20" s="233" t="s">
        <v>366</v>
      </c>
      <c r="K20" s="233"/>
      <c r="L20" s="234" t="s">
        <v>367</v>
      </c>
      <c r="M20" s="234"/>
      <c r="N20" s="233" t="s">
        <v>366</v>
      </c>
      <c r="O20" s="233"/>
      <c r="P20" s="28"/>
    </row>
    <row r="21" spans="2:16" s="26" customFormat="1" ht="15.75" customHeight="1" x14ac:dyDescent="0.25">
      <c r="B21" s="27"/>
      <c r="C21" s="234"/>
      <c r="D21" s="234"/>
      <c r="E21" s="430"/>
      <c r="F21" s="430"/>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8" customHeight="1" x14ac:dyDescent="0.25">
      <c r="B23" s="27"/>
      <c r="C23" s="215" t="s">
        <v>369</v>
      </c>
      <c r="D23" s="215"/>
      <c r="E23" s="215"/>
      <c r="F23" s="215"/>
      <c r="G23" s="215"/>
      <c r="H23" s="215"/>
      <c r="I23" s="215"/>
      <c r="J23" s="216"/>
      <c r="K23" s="216"/>
      <c r="L23" s="216"/>
      <c r="M23" s="216"/>
      <c r="N23" s="216"/>
      <c r="O23" s="216"/>
      <c r="P23" s="28"/>
    </row>
    <row r="24" spans="2:16" s="26" customFormat="1" ht="21"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727</v>
      </c>
      <c r="K25" s="223"/>
      <c r="L25" s="223"/>
      <c r="M25" s="223"/>
      <c r="N25" s="223"/>
      <c r="O25" s="223"/>
      <c r="P25" s="221"/>
    </row>
    <row r="26" spans="2:16" s="26" customFormat="1" x14ac:dyDescent="0.25">
      <c r="B26" s="27"/>
      <c r="C26" s="217"/>
      <c r="D26" s="217"/>
      <c r="E26" s="217"/>
      <c r="F26" s="217"/>
      <c r="G26" s="217"/>
      <c r="H26" s="217"/>
      <c r="I26" s="218"/>
      <c r="J26" s="224"/>
      <c r="K26" s="225"/>
      <c r="L26" s="225"/>
      <c r="M26" s="225"/>
      <c r="N26" s="225"/>
      <c r="O26" s="225"/>
      <c r="P26" s="27"/>
    </row>
    <row r="27" spans="2:16" s="26" customFormat="1" x14ac:dyDescent="0.25">
      <c r="B27" s="27"/>
      <c r="C27" s="217"/>
      <c r="D27" s="217"/>
      <c r="E27" s="217"/>
      <c r="F27" s="217"/>
      <c r="G27" s="217"/>
      <c r="H27" s="217"/>
      <c r="I27" s="218"/>
      <c r="J27" s="224"/>
      <c r="K27" s="225"/>
      <c r="L27" s="225"/>
      <c r="M27" s="225"/>
      <c r="N27" s="225"/>
      <c r="O27" s="225"/>
      <c r="P27" s="27"/>
    </row>
    <row r="28" spans="2:16" s="26" customFormat="1" x14ac:dyDescent="0.25">
      <c r="B28" s="27"/>
      <c r="C28" s="217"/>
      <c r="D28" s="217"/>
      <c r="E28" s="217"/>
      <c r="F28" s="217"/>
      <c r="G28" s="217"/>
      <c r="H28" s="217"/>
      <c r="I28" s="218"/>
      <c r="J28" s="224"/>
      <c r="K28" s="225"/>
      <c r="L28" s="225"/>
      <c r="M28" s="225"/>
      <c r="N28" s="225"/>
      <c r="O28" s="225"/>
      <c r="P28" s="27"/>
    </row>
    <row r="29" spans="2:16" s="26" customFormat="1" x14ac:dyDescent="0.25">
      <c r="B29" s="27"/>
      <c r="C29" s="217"/>
      <c r="D29" s="217"/>
      <c r="E29" s="217"/>
      <c r="F29" s="217"/>
      <c r="G29" s="217"/>
      <c r="H29" s="217"/>
      <c r="I29" s="218"/>
      <c r="J29" s="224"/>
      <c r="K29" s="225"/>
      <c r="L29" s="225"/>
      <c r="M29" s="225"/>
      <c r="N29" s="225"/>
      <c r="O29" s="225"/>
      <c r="P29" s="27"/>
    </row>
    <row r="30" spans="2:16" s="26" customFormat="1" x14ac:dyDescent="0.25">
      <c r="B30" s="27"/>
      <c r="C30" s="217"/>
      <c r="D30" s="217"/>
      <c r="E30" s="217"/>
      <c r="F30" s="217"/>
      <c r="G30" s="217"/>
      <c r="H30" s="217"/>
      <c r="I30" s="218"/>
      <c r="J30" s="224"/>
      <c r="K30" s="225"/>
      <c r="L30" s="225"/>
      <c r="M30" s="225"/>
      <c r="N30" s="225"/>
      <c r="O30" s="225"/>
      <c r="P30" s="27"/>
    </row>
    <row r="31" spans="2:16" s="26" customFormat="1" x14ac:dyDescent="0.25">
      <c r="B31" s="27"/>
      <c r="C31" s="217"/>
      <c r="D31" s="217"/>
      <c r="E31" s="217"/>
      <c r="F31" s="217"/>
      <c r="G31" s="217"/>
      <c r="H31" s="217"/>
      <c r="I31" s="218"/>
      <c r="J31" s="224"/>
      <c r="K31" s="225"/>
      <c r="L31" s="225"/>
      <c r="M31" s="225"/>
      <c r="N31" s="225"/>
      <c r="O31" s="225"/>
      <c r="P31" s="27"/>
    </row>
    <row r="32" spans="2:16" s="26" customFormat="1" x14ac:dyDescent="0.25">
      <c r="B32" s="27"/>
      <c r="C32" s="217"/>
      <c r="D32" s="217"/>
      <c r="E32" s="217"/>
      <c r="F32" s="217"/>
      <c r="G32" s="217"/>
      <c r="H32" s="217"/>
      <c r="I32" s="218"/>
      <c r="J32" s="224"/>
      <c r="K32" s="225"/>
      <c r="L32" s="225"/>
      <c r="M32" s="225"/>
      <c r="N32" s="225"/>
      <c r="O32" s="225"/>
      <c r="P32" s="27"/>
    </row>
    <row r="33" spans="2:16" s="26" customFormat="1" x14ac:dyDescent="0.25">
      <c r="B33" s="27"/>
      <c r="C33" s="217"/>
      <c r="D33" s="217"/>
      <c r="E33" s="217"/>
      <c r="F33" s="217"/>
      <c r="G33" s="217"/>
      <c r="H33" s="217"/>
      <c r="I33" s="218"/>
      <c r="J33" s="224"/>
      <c r="K33" s="225"/>
      <c r="L33" s="225"/>
      <c r="M33" s="225"/>
      <c r="N33" s="225"/>
      <c r="O33" s="225"/>
      <c r="P33" s="27"/>
    </row>
    <row r="34" spans="2:16" s="26" customFormat="1" x14ac:dyDescent="0.25">
      <c r="B34" s="27"/>
      <c r="C34" s="217"/>
      <c r="D34" s="217"/>
      <c r="E34" s="217"/>
      <c r="F34" s="217"/>
      <c r="G34" s="217"/>
      <c r="H34" s="217"/>
      <c r="I34" s="218"/>
      <c r="J34" s="226"/>
      <c r="K34" s="227"/>
      <c r="L34" s="227"/>
      <c r="M34" s="227"/>
      <c r="N34" s="227"/>
      <c r="O34" s="227"/>
      <c r="P34" s="27"/>
    </row>
    <row r="35" spans="2:16" s="26" customFormat="1" x14ac:dyDescent="0.25">
      <c r="B35" s="27"/>
      <c r="C35" s="217"/>
      <c r="D35" s="217"/>
      <c r="E35" s="217"/>
      <c r="F35" s="217"/>
      <c r="G35" s="217"/>
      <c r="H35" s="217"/>
      <c r="I35" s="218"/>
      <c r="J35" s="228" t="s">
        <v>372</v>
      </c>
      <c r="K35" s="229"/>
      <c r="L35" s="229"/>
      <c r="M35" s="229"/>
      <c r="N35" s="229"/>
      <c r="O35" s="229"/>
      <c r="P35" s="27"/>
    </row>
    <row r="36" spans="2:16" s="26" customFormat="1" x14ac:dyDescent="0.25">
      <c r="B36" s="27"/>
      <c r="C36" s="217"/>
      <c r="D36" s="217"/>
      <c r="E36" s="217"/>
      <c r="F36" s="217"/>
      <c r="G36" s="217"/>
      <c r="H36" s="217"/>
      <c r="I36" s="218"/>
      <c r="J36" s="230" t="s">
        <v>519</v>
      </c>
      <c r="K36" s="231"/>
      <c r="L36" s="231"/>
      <c r="M36" s="231"/>
      <c r="N36" s="231"/>
      <c r="O36" s="231"/>
      <c r="P36" s="27"/>
    </row>
    <row r="37" spans="2:16" s="26" customFormat="1" x14ac:dyDescent="0.25">
      <c r="B37" s="27"/>
      <c r="C37" s="217"/>
      <c r="D37" s="217"/>
      <c r="E37" s="217"/>
      <c r="F37" s="217"/>
      <c r="G37" s="217"/>
      <c r="H37" s="217"/>
      <c r="I37" s="218"/>
      <c r="J37" s="267"/>
      <c r="K37" s="223"/>
      <c r="L37" s="223"/>
      <c r="M37" s="223"/>
      <c r="N37" s="223"/>
      <c r="O37" s="223"/>
      <c r="P37" s="27"/>
    </row>
    <row r="38" spans="2:16" s="26" customFormat="1" ht="15.75" customHeight="1" x14ac:dyDescent="0.25">
      <c r="B38" s="27"/>
      <c r="C38" s="217"/>
      <c r="D38" s="217"/>
      <c r="E38" s="217"/>
      <c r="F38" s="217"/>
      <c r="G38" s="217"/>
      <c r="H38" s="217"/>
      <c r="I38" s="218"/>
      <c r="J38" s="228" t="s">
        <v>374</v>
      </c>
      <c r="K38" s="229"/>
      <c r="L38" s="229"/>
      <c r="M38" s="229"/>
      <c r="N38" s="229"/>
      <c r="O38" s="229"/>
      <c r="P38" s="27"/>
    </row>
    <row r="39" spans="2:16" s="26" customFormat="1" x14ac:dyDescent="0.25">
      <c r="B39" s="27"/>
      <c r="C39" s="217"/>
      <c r="D39" s="217"/>
      <c r="E39" s="217"/>
      <c r="F39" s="217"/>
      <c r="G39" s="217"/>
      <c r="H39" s="217"/>
      <c r="I39" s="218"/>
      <c r="J39" s="232" t="s">
        <v>667</v>
      </c>
      <c r="K39" s="223"/>
      <c r="L39" s="223"/>
      <c r="M39" s="223"/>
      <c r="N39" s="223"/>
      <c r="O39" s="223"/>
      <c r="P39" s="27"/>
    </row>
    <row r="40" spans="2:16" s="26" customFormat="1" ht="16.5" customHeight="1" x14ac:dyDescent="0.25">
      <c r="B40" s="28"/>
      <c r="C40" s="31"/>
      <c r="D40" s="31"/>
      <c r="E40" s="31"/>
      <c r="F40" s="31"/>
      <c r="G40" s="31"/>
      <c r="H40" s="31"/>
      <c r="I40" s="31"/>
      <c r="J40" s="31"/>
      <c r="K40" s="31"/>
      <c r="L40" s="31"/>
      <c r="M40" s="31"/>
      <c r="N40" s="31"/>
      <c r="O40" s="31"/>
      <c r="P40" s="28"/>
    </row>
    <row r="41" spans="2:16" s="33" customFormat="1" ht="15" customHeight="1" x14ac:dyDescent="0.25">
      <c r="B41" s="32"/>
      <c r="C41" s="212" t="s">
        <v>375</v>
      </c>
      <c r="D41" s="213"/>
      <c r="E41" s="213"/>
      <c r="F41" s="213"/>
      <c r="G41" s="213"/>
      <c r="H41" s="213"/>
      <c r="I41" s="213"/>
      <c r="J41" s="213"/>
      <c r="K41" s="213"/>
      <c r="L41" s="213"/>
      <c r="M41" s="213"/>
      <c r="N41" s="213"/>
      <c r="O41" s="214"/>
      <c r="P41" s="32"/>
    </row>
    <row r="42" spans="2:16" s="33" customFormat="1" x14ac:dyDescent="0.25">
      <c r="B42" s="32"/>
      <c r="C42" s="158" t="s">
        <v>9</v>
      </c>
      <c r="D42" s="160" t="str">
        <f>IF(J20="MENSUAL","ENERO",IF(J20="TRIMESTRAL","MARZO",IF(J20="SEMESTRAL","JUNIO",IF(J20="ANUAL",2017,""))))</f>
        <v>JUNIO</v>
      </c>
      <c r="E42" s="160" t="str">
        <f>IF(J20="MENSUAL","FEBRERO",IF(J20="TRIMESTRAL","JUNIO",IF(J20="SEMESTRAL","DICIEMBRE","")))</f>
        <v>DICIEMBRE</v>
      </c>
      <c r="F42" s="160" t="str">
        <f>IF(J20="MENSUAL","MARZO",IF(J20="TRIMESTRAL","SEPTIEMBRE",""))</f>
        <v/>
      </c>
      <c r="G42" s="160" t="str">
        <f>IF(J20="MENSUAL","ABRIL",IF(J20="TRIMESTRAL","DICIEMBRE",""))</f>
        <v/>
      </c>
      <c r="H42" s="160" t="str">
        <f>IF(J20="MENSUAL","MAYO","")</f>
        <v/>
      </c>
      <c r="I42" s="160" t="str">
        <f>IF(J20="MENSUAL","JUNIO","")</f>
        <v/>
      </c>
      <c r="J42" s="160" t="str">
        <f>IF(J20="MENSUAL","JULIO","")</f>
        <v/>
      </c>
      <c r="K42" s="160" t="str">
        <f>IF(J20="MENSUAL","AGOSTO","")</f>
        <v/>
      </c>
      <c r="L42" s="160" t="str">
        <f>IF(J20="MENSUAL","SEPTIEMBRE","")</f>
        <v/>
      </c>
      <c r="M42" s="160" t="str">
        <f>IF(J20="MENSUAL","OCTUBRE","")</f>
        <v/>
      </c>
      <c r="N42" s="160" t="str">
        <f>IF(J20="MENSUAL","NOVIEMBRE","")</f>
        <v/>
      </c>
      <c r="O42" s="160" t="str">
        <f>IF(J20="MENSUAL","DICIEMBRE","")</f>
        <v/>
      </c>
      <c r="P42" s="32"/>
    </row>
    <row r="43" spans="2:16" s="33" customFormat="1" ht="60" x14ac:dyDescent="0.25">
      <c r="B43" s="32"/>
      <c r="C43" s="157" t="str">
        <f>G18</f>
        <v>Número de controversias aceptadas x objetividad de criterios</v>
      </c>
      <c r="D43" s="34">
        <v>7</v>
      </c>
      <c r="E43" s="34"/>
      <c r="F43" s="34"/>
      <c r="G43" s="34"/>
      <c r="H43" s="34"/>
      <c r="I43" s="34"/>
      <c r="J43" s="34"/>
      <c r="K43" s="34"/>
      <c r="L43" s="34"/>
      <c r="M43" s="34"/>
      <c r="N43" s="34"/>
      <c r="O43" s="34"/>
      <c r="P43" s="32"/>
    </row>
    <row r="44" spans="2:16" s="33" customFormat="1" ht="30" x14ac:dyDescent="0.25">
      <c r="B44" s="32"/>
      <c r="C44" s="157" t="str">
        <f>G19</f>
        <v>Total de controversias presentadas *100</v>
      </c>
      <c r="D44" s="34">
        <v>34</v>
      </c>
      <c r="E44" s="34"/>
      <c r="F44" s="34"/>
      <c r="G44" s="34"/>
      <c r="H44" s="34"/>
      <c r="I44" s="34"/>
      <c r="J44" s="34"/>
      <c r="K44" s="34"/>
      <c r="L44" s="34"/>
      <c r="M44" s="34"/>
      <c r="N44" s="34"/>
      <c r="O44" s="34"/>
      <c r="P44" s="35"/>
    </row>
    <row r="45" spans="2:16" s="33" customFormat="1" x14ac:dyDescent="0.25">
      <c r="B45" s="32"/>
      <c r="C45" s="36" t="s">
        <v>376</v>
      </c>
      <c r="D45" s="37">
        <f>IFERROR(IF($E$17=1,D43/D44,IF($E$17=2,D43,"")),"")</f>
        <v>0.20588235294117646</v>
      </c>
      <c r="E45" s="37" t="str">
        <f t="shared" ref="E45:O45" si="0">IFERROR(IF($E$17=1,E43/E44,IF($E$17=2,E43,"")),"")</f>
        <v/>
      </c>
      <c r="F45" s="37" t="str">
        <f t="shared" si="0"/>
        <v/>
      </c>
      <c r="G45" s="37" t="str">
        <f t="shared" si="0"/>
        <v/>
      </c>
      <c r="H45" s="37" t="str">
        <f t="shared" si="0"/>
        <v/>
      </c>
      <c r="I45" s="37" t="str">
        <f t="shared" si="0"/>
        <v/>
      </c>
      <c r="J45" s="37" t="str">
        <f t="shared" si="0"/>
        <v/>
      </c>
      <c r="K45" s="37" t="str">
        <f t="shared" si="0"/>
        <v/>
      </c>
      <c r="L45" s="37" t="str">
        <f t="shared" si="0"/>
        <v/>
      </c>
      <c r="M45" s="37" t="str">
        <f t="shared" si="0"/>
        <v/>
      </c>
      <c r="N45" s="37" t="str">
        <f t="shared" si="0"/>
        <v/>
      </c>
      <c r="O45" s="37" t="str">
        <f t="shared" si="0"/>
        <v/>
      </c>
      <c r="P45" s="32"/>
    </row>
    <row r="46" spans="2:16" s="33" customFormat="1" x14ac:dyDescent="0.25">
      <c r="B46" s="32"/>
      <c r="C46" s="38" t="s">
        <v>377</v>
      </c>
      <c r="D46"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0.2</v>
      </c>
      <c r="E46" s="37">
        <f>IF(AND(N20="ANUAL",J20="MENSUAL"),N17/12+D46,IF(AND(N20="ANUAL",J20="TRIMESTRAL"),N17/4+D46,IF(AND(N20="ANUAL",J20="SEMESTRAL"),N17/2+D46,IF(AND(N20="SEMESTRAL",J20="MENSUAL"),N17/6+D46,IF(AND(N20="SEMESTRAL",J20="TRIMESTRAL"),N17/2+D46,IF(AND(N20="SEMESTRAL",J20="SEMESTRAL"),N17,IF(AND(N20="TRIMESTRAL",J20="MENSUAL"),N17/3+D46,IF(AND(N20="TRIMESTRAL",J20="TRIMESTRAL"),N17,IF(AND(N20="MENSUAL",J20="MENSUAL"),N17,"")))))))))</f>
        <v>0.2</v>
      </c>
      <c r="F46" s="37" t="str">
        <f>IF(AND(N20="ANUAL",J20="MENSUAL"),N17/12+E46,IF(AND(N20="ANUAL",J20="TRIMESTRAL"),N17/4+E46,IF(AND(N20="SEMESTRAL",J20="MENSUAL"),N17/6+E46,IF(AND(N20="SEMESTRAL",J20="TRIMESTRAL"),N17/2,IF(AND(N20="TRIMESTRAL",J20="MENSUAL"),N17/3+E46,IF(AND(N20="TRIMESTRAL",J20="TRIMESTRAL"),N17,IF(AND(N20="MENSUAL",J20="MENSUAL"),N17,"")))))))</f>
        <v/>
      </c>
      <c r="G46" s="37" t="str">
        <f>IF(AND(N20="ANUAL",J20="MENSUAL"),N17/12+F46,IF(AND(N20="ANUAL",J20="TRIMESTRAL"),N17/4+F46,IF(AND(N20="SEMESTRAL",J20="MENSUAL"),N17/6+F46,IF(AND(N20="SEMESTRAL",J20="TRIMESTRAL"),N17/2+F46,IF(AND(N20="TRIMESTRAL",J20="MENSUAL"),N17/3,IF(AND(N20="TRIMESTRAL",J20="TRIMESTRAL"),N17,IF(AND(N20="MENSUAL",J20="MENSUAL"),N17,"")))))))</f>
        <v/>
      </c>
      <c r="H46" s="37" t="str">
        <f>IF(AND($N$20="ANUAL",$J$20="MENSUAL"),$N$17/12+G46,IF(AND(N20="SEMESTRAL",J20="MENSUAL"),N17/6+G46,IF(AND(N20="TRIMESTRAL",J20="MENSUAL"),N17/3+G46,IF(AND(N20="MENSUAL",J20="MENSUAL"),N17,""))))</f>
        <v/>
      </c>
      <c r="I46" s="37" t="str">
        <f>IF(AND($N$20="ANUAL",$J$20="MENSUAL"),$N$17/12+H46,IF(AND(N20="SEMESTRAL",J20="MENSUAL"),N17/6+H46,IF(AND(N20="TRIMESTRAL",J20="MENSUAL"),N17/3+H46,IF(AND(N20="MENSUAL",J20="MENSUAL"),N17,""))))</f>
        <v/>
      </c>
      <c r="J46" s="37" t="str">
        <f>IF(AND($N$20="ANUAL",$J$20="MENSUAL"),$N$17/12+I46,IF(AND(N20="SEMESTRAL",J20="MENSUAL"),N17/6,IF(AND(N20="TRIMESTRAL",J20="MENSUAL"),N17/3,IF(AND(N20="MENSUAL",J20="MENSUAL"),N17,""))))</f>
        <v/>
      </c>
      <c r="K46" s="37" t="str">
        <f>IF(AND($N$20="ANUAL",$J$20="MENSUAL"),$N$17/12+J46,IF(AND(N20="SEMESTRAL",J20="MENSUAL"),N17/6+J46,IF(AND(N20="TRIMESTRAL",J20="MENSUAL"),N17/3+J46,IF(AND(N20="MENSUAL",J20="MENSUAL"),N17,""))))</f>
        <v/>
      </c>
      <c r="L46" s="37" t="str">
        <f>IF(AND($N$20="ANUAL",$J$20="MENSUAL"),$N$17/12+K46,IF(AND(N20="SEMESTRAL",J20="MENSUAL"),N17/6+K46,IF(AND(N20="TRIMESTRAL",J20="MENSUAL"),N17/3+K46,IF(AND(N20="MENSUAL",J20="MENSUAL"),N17,""))))</f>
        <v/>
      </c>
      <c r="M46" s="37" t="str">
        <f>IF(AND($N$20="ANUAL",$J$20="MENSUAL"),$N$17/12+L46,IF(AND(N20="SEMESTRAL",J20="MENSUAL"),N17/6+L46,IF(AND(N20="TRIMESTRAL",J20="MENSUAL"),N17/3,IF(AND(N20="MENSUAL",J20="MENSUAL"),N17,""))))</f>
        <v/>
      </c>
      <c r="N46" s="37" t="str">
        <f>IF(AND($N$20="ANUAL",$J$20="MENSUAL"),$N$17/12+M46,IF(AND(N20="SEMESTRAL",J20="MENSUAL"),N17/6+M46,IF(AND(N20="TRIMESTRAL",J20="MENSUAL"),N17/3+M46,IF(AND(N20="MENSUAL",J20="MENSUAL"),N17,""))))</f>
        <v/>
      </c>
      <c r="O46" s="37" t="str">
        <f>IF(AND($N$20="ANUAL",$J$20="MENSUAL"),$N$17/12+N46,IF(AND(N20="SEMESTRAL",J20="MENSUAL"),N17/6+N46,IF(AND(N20="TRIMESTRAL",J20="MENSUAL"),N17/3+N46,IF(AND(N20="MENSUAL",J20="MENSUAL"),N17,""))))</f>
        <v/>
      </c>
      <c r="P46" s="32"/>
    </row>
    <row r="47" spans="2:16" s="33" customFormat="1" x14ac:dyDescent="0.25">
      <c r="B47" s="32"/>
      <c r="C47" s="3"/>
      <c r="D47" s="3"/>
      <c r="E47" s="3"/>
      <c r="F47" s="3"/>
      <c r="G47" s="3"/>
      <c r="H47" s="3"/>
      <c r="I47" s="3"/>
      <c r="J47" s="3"/>
      <c r="K47" s="3"/>
      <c r="L47" s="3"/>
      <c r="M47" s="3"/>
      <c r="N47" s="3"/>
      <c r="O47" s="3"/>
      <c r="P47" s="32"/>
    </row>
    <row r="49" spans="4:4" x14ac:dyDescent="0.2">
      <c r="D49" s="40"/>
    </row>
  </sheetData>
  <sheetProtection algorithmName="SHA-512" hashValue="SBScZKSR2izqUFFgAFdH8FGqWYPi6MxZ3Fr47kgNrUOY5Ga2/Y8zELMC5ZJwcTZviPE2z+Pah+kYlj/XSNXxsg==" saltValue="hCThV5MhoiDtU9zS8SNxuw==" spinCount="100000" sheet="1" objects="1" scenarios="1"/>
  <customSheetViews>
    <customSheetView guid="{E72066E1-2E2A-4698-9EFF-16A0125F33B6}" scale="80" fitToPage="1" topLeftCell="A21">
      <selection activeCell="Q39" sqref="Q39"/>
      <pageMargins left="0" right="0" top="0" bottom="0" header="0" footer="0"/>
      <pageSetup paperSize="5" scale="74" fitToHeight="0" orientation="landscape" r:id="rId1"/>
    </customSheetView>
    <customSheetView guid="{34CE63CC-8C1B-460F-A260-1A12A31AF742}" scale="80" fitToPage="1" topLeftCell="A4">
      <selection activeCell="G18" sqref="G18:O18"/>
      <pageMargins left="0" right="0" top="0" bottom="0" header="0" footer="0"/>
      <pageSetup paperSize="5" scale="74" fitToHeight="0" orientation="landscape" r:id="rId2"/>
    </customSheetView>
  </customSheetViews>
  <mergeCells count="50">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H17:I17"/>
    <mergeCell ref="J17:K17"/>
    <mergeCell ref="E17:G17"/>
    <mergeCell ref="N20:O21"/>
    <mergeCell ref="C17:D17"/>
    <mergeCell ref="L17:M17"/>
    <mergeCell ref="N17:O17"/>
    <mergeCell ref="C20:D21"/>
    <mergeCell ref="E20:F21"/>
    <mergeCell ref="G20:I21"/>
    <mergeCell ref="J20:K21"/>
    <mergeCell ref="L20:M21"/>
    <mergeCell ref="C41:O41"/>
    <mergeCell ref="C23:O23"/>
    <mergeCell ref="C24:I39"/>
    <mergeCell ref="J24:O24"/>
    <mergeCell ref="P24:P25"/>
    <mergeCell ref="J35:O35"/>
    <mergeCell ref="J37:O37"/>
    <mergeCell ref="J38:O38"/>
    <mergeCell ref="J25:O34"/>
    <mergeCell ref="J39:O39"/>
    <mergeCell ref="J36:O36"/>
  </mergeCells>
  <hyperlinks>
    <hyperlink ref="B2:C4" location="'MATRIZ DE INDICADORES'!A1" display="    REGRESAR"/>
  </hyperlinks>
  <pageMargins left="0.7" right="0.7" top="0.75" bottom="0.75" header="0.3" footer="0.3"/>
  <pageSetup paperSize="5" scale="74" fitToHeight="0" orientation="landscape" r:id="rId3"/>
  <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ITEM!$A$1:$A$4</xm:f>
          </x14:formula1>
          <xm:sqref>J20 N20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0">
    <tabColor rgb="FFEDE394"/>
    <pageSetUpPr fitToPage="1"/>
  </sheetPr>
  <dimension ref="B1:P62"/>
  <sheetViews>
    <sheetView topLeftCell="A28" zoomScale="85" zoomScaleNormal="85" workbookViewId="0">
      <selection activeCell="D69" sqref="D69"/>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401</v>
      </c>
      <c r="F12" s="246"/>
      <c r="G12" s="246"/>
      <c r="H12" s="246"/>
      <c r="I12" s="245" t="s">
        <v>350</v>
      </c>
      <c r="J12" s="245"/>
      <c r="K12" s="247" t="s">
        <v>191</v>
      </c>
      <c r="L12" s="247"/>
      <c r="M12" s="247"/>
      <c r="N12" s="247"/>
      <c r="O12" s="247"/>
      <c r="P12" s="27"/>
    </row>
    <row r="13" spans="2:16" s="26" customFormat="1" x14ac:dyDescent="0.25">
      <c r="B13" s="27"/>
      <c r="C13" s="234" t="s">
        <v>15</v>
      </c>
      <c r="D13" s="234"/>
      <c r="E13" s="248" t="s">
        <v>188</v>
      </c>
      <c r="F13" s="249"/>
      <c r="G13" s="249"/>
      <c r="H13" s="249"/>
      <c r="I13" s="249"/>
      <c r="J13" s="249"/>
      <c r="K13" s="249"/>
      <c r="L13" s="249"/>
      <c r="M13" s="249"/>
      <c r="N13" s="249"/>
      <c r="O13" s="249"/>
      <c r="P13" s="27"/>
    </row>
    <row r="14" spans="2:16" s="26" customFormat="1" x14ac:dyDescent="0.25">
      <c r="B14" s="27"/>
      <c r="C14" s="234" t="s">
        <v>352</v>
      </c>
      <c r="D14" s="234"/>
      <c r="E14" s="248" t="s">
        <v>353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36</v>
      </c>
      <c r="K17" s="238"/>
      <c r="L17" s="234" t="s">
        <v>357</v>
      </c>
      <c r="M17" s="234"/>
      <c r="N17" s="235">
        <v>0.82</v>
      </c>
      <c r="O17" s="235"/>
      <c r="P17" s="221"/>
    </row>
    <row r="18" spans="2:16" s="26" customFormat="1" ht="15.75" customHeight="1" x14ac:dyDescent="0.25">
      <c r="B18" s="27"/>
      <c r="C18" s="234" t="s">
        <v>358</v>
      </c>
      <c r="D18" s="234"/>
      <c r="E18" s="234" t="s">
        <v>359</v>
      </c>
      <c r="F18" s="234"/>
      <c r="G18" s="242"/>
      <c r="H18" s="233"/>
      <c r="I18" s="233"/>
      <c r="J18" s="233"/>
      <c r="K18" s="233"/>
      <c r="L18" s="233"/>
      <c r="M18" s="233"/>
      <c r="N18" s="233"/>
      <c r="O18" s="233"/>
      <c r="P18" s="221"/>
    </row>
    <row r="19" spans="2:16" s="26" customFormat="1" ht="15.75" customHeight="1" x14ac:dyDescent="0.25">
      <c r="B19" s="27"/>
      <c r="C19" s="234"/>
      <c r="D19" s="234"/>
      <c r="E19" s="234" t="s">
        <v>361</v>
      </c>
      <c r="F19" s="234"/>
      <c r="G19" s="242"/>
      <c r="H19" s="233"/>
      <c r="I19" s="233"/>
      <c r="J19" s="233"/>
      <c r="K19" s="233"/>
      <c r="L19" s="233"/>
      <c r="M19" s="233"/>
      <c r="N19" s="233"/>
      <c r="O19" s="233"/>
      <c r="P19" s="28"/>
    </row>
    <row r="20" spans="2:16" s="26" customFormat="1" ht="15.75" customHeight="1" x14ac:dyDescent="0.25">
      <c r="B20" s="27"/>
      <c r="C20" s="234" t="s">
        <v>363</v>
      </c>
      <c r="D20" s="234"/>
      <c r="E20" s="269" t="s">
        <v>402</v>
      </c>
      <c r="F20" s="269"/>
      <c r="G20" s="234" t="s">
        <v>365</v>
      </c>
      <c r="H20" s="234"/>
      <c r="I20" s="234"/>
      <c r="J20" s="233" t="s">
        <v>368</v>
      </c>
      <c r="K20" s="233"/>
      <c r="L20" s="234" t="s">
        <v>367</v>
      </c>
      <c r="M20" s="234"/>
      <c r="N20" s="233" t="s">
        <v>368</v>
      </c>
      <c r="O20" s="233"/>
      <c r="P20" s="28"/>
    </row>
    <row r="21" spans="2:16" s="26" customFormat="1" ht="15.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70" t="s">
        <v>751</v>
      </c>
      <c r="K25" s="271"/>
      <c r="L25" s="271"/>
      <c r="M25" s="271"/>
      <c r="N25" s="271"/>
      <c r="O25" s="271"/>
      <c r="P25" s="221"/>
    </row>
    <row r="26" spans="2:16" s="26" customFormat="1" ht="15.75" customHeight="1" x14ac:dyDescent="0.25">
      <c r="B26" s="27"/>
      <c r="C26" s="217"/>
      <c r="D26" s="217"/>
      <c r="E26" s="217"/>
      <c r="F26" s="217"/>
      <c r="G26" s="217"/>
      <c r="H26" s="217"/>
      <c r="I26" s="218"/>
      <c r="J26" s="272"/>
      <c r="K26" s="273"/>
      <c r="L26" s="273"/>
      <c r="M26" s="273"/>
      <c r="N26" s="273"/>
      <c r="O26" s="273"/>
      <c r="P26" s="27"/>
    </row>
    <row r="27" spans="2:16" s="26" customFormat="1" ht="15.75" customHeight="1" x14ac:dyDescent="0.25">
      <c r="B27" s="27"/>
      <c r="C27" s="217"/>
      <c r="D27" s="217"/>
      <c r="E27" s="217"/>
      <c r="F27" s="217"/>
      <c r="G27" s="217"/>
      <c r="H27" s="217"/>
      <c r="I27" s="218"/>
      <c r="J27" s="272"/>
      <c r="K27" s="273"/>
      <c r="L27" s="273"/>
      <c r="M27" s="273"/>
      <c r="N27" s="273"/>
      <c r="O27" s="273"/>
      <c r="P27" s="27"/>
    </row>
    <row r="28" spans="2:16" s="26" customFormat="1" ht="15.75" customHeight="1" x14ac:dyDescent="0.25">
      <c r="B28" s="27"/>
      <c r="C28" s="217"/>
      <c r="D28" s="217"/>
      <c r="E28" s="217"/>
      <c r="F28" s="217"/>
      <c r="G28" s="217"/>
      <c r="H28" s="217"/>
      <c r="I28" s="218"/>
      <c r="J28" s="272"/>
      <c r="K28" s="273"/>
      <c r="L28" s="273"/>
      <c r="M28" s="273"/>
      <c r="N28" s="273"/>
      <c r="O28" s="273"/>
      <c r="P28" s="27"/>
    </row>
    <row r="29" spans="2:16" s="26" customFormat="1" ht="15.75" customHeight="1" x14ac:dyDescent="0.25">
      <c r="B29" s="27"/>
      <c r="C29" s="217"/>
      <c r="D29" s="217"/>
      <c r="E29" s="217"/>
      <c r="F29" s="217"/>
      <c r="G29" s="217"/>
      <c r="H29" s="217"/>
      <c r="I29" s="218"/>
      <c r="J29" s="272"/>
      <c r="K29" s="273"/>
      <c r="L29" s="273"/>
      <c r="M29" s="273"/>
      <c r="N29" s="273"/>
      <c r="O29" s="273"/>
      <c r="P29" s="27"/>
    </row>
    <row r="30" spans="2:16" s="26" customFormat="1" ht="15.75" customHeight="1" x14ac:dyDescent="0.25">
      <c r="B30" s="27"/>
      <c r="C30" s="217"/>
      <c r="D30" s="217"/>
      <c r="E30" s="217"/>
      <c r="F30" s="217"/>
      <c r="G30" s="217"/>
      <c r="H30" s="217"/>
      <c r="I30" s="218"/>
      <c r="J30" s="272"/>
      <c r="K30" s="273"/>
      <c r="L30" s="273"/>
      <c r="M30" s="273"/>
      <c r="N30" s="273"/>
      <c r="O30" s="273"/>
      <c r="P30" s="27"/>
    </row>
    <row r="31" spans="2:16" s="26" customFormat="1" ht="15.75" customHeight="1" x14ac:dyDescent="0.25">
      <c r="B31" s="27"/>
      <c r="C31" s="217"/>
      <c r="D31" s="217"/>
      <c r="E31" s="217"/>
      <c r="F31" s="217"/>
      <c r="G31" s="217"/>
      <c r="H31" s="217"/>
      <c r="I31" s="218"/>
      <c r="J31" s="272"/>
      <c r="K31" s="273"/>
      <c r="L31" s="273"/>
      <c r="M31" s="273"/>
      <c r="N31" s="273"/>
      <c r="O31" s="273"/>
      <c r="P31" s="27"/>
    </row>
    <row r="32" spans="2:16" s="26" customFormat="1" ht="15.75" customHeight="1" x14ac:dyDescent="0.25">
      <c r="B32" s="27"/>
      <c r="C32" s="217"/>
      <c r="D32" s="217"/>
      <c r="E32" s="217"/>
      <c r="F32" s="217"/>
      <c r="G32" s="217"/>
      <c r="H32" s="217"/>
      <c r="I32" s="218"/>
      <c r="J32" s="272"/>
      <c r="K32" s="273"/>
      <c r="L32" s="273"/>
      <c r="M32" s="273"/>
      <c r="N32" s="273"/>
      <c r="O32" s="273"/>
      <c r="P32" s="27"/>
    </row>
    <row r="33" spans="2:16" s="26" customFormat="1" ht="15.75" customHeight="1" x14ac:dyDescent="0.25">
      <c r="B33" s="27"/>
      <c r="C33" s="217"/>
      <c r="D33" s="217"/>
      <c r="E33" s="217"/>
      <c r="F33" s="217"/>
      <c r="G33" s="217"/>
      <c r="H33" s="217"/>
      <c r="I33" s="218"/>
      <c r="J33" s="272"/>
      <c r="K33" s="273"/>
      <c r="L33" s="273"/>
      <c r="M33" s="273"/>
      <c r="N33" s="273"/>
      <c r="O33" s="273"/>
      <c r="P33" s="27"/>
    </row>
    <row r="34" spans="2:16" s="26" customFormat="1" ht="15.75" customHeight="1" x14ac:dyDescent="0.25">
      <c r="B34" s="27"/>
      <c r="C34" s="217"/>
      <c r="D34" s="217"/>
      <c r="E34" s="217"/>
      <c r="F34" s="217"/>
      <c r="G34" s="217"/>
      <c r="H34" s="217"/>
      <c r="I34" s="218"/>
      <c r="J34" s="272"/>
      <c r="K34" s="273"/>
      <c r="L34" s="273"/>
      <c r="M34" s="273"/>
      <c r="N34" s="273"/>
      <c r="O34" s="273"/>
      <c r="P34" s="27"/>
    </row>
    <row r="35" spans="2:16" s="26" customFormat="1" ht="15.75" customHeight="1" x14ac:dyDescent="0.25">
      <c r="B35" s="27"/>
      <c r="C35" s="217"/>
      <c r="D35" s="217"/>
      <c r="E35" s="217"/>
      <c r="F35" s="217"/>
      <c r="G35" s="217"/>
      <c r="H35" s="217"/>
      <c r="I35" s="218"/>
      <c r="J35" s="272"/>
      <c r="K35" s="273"/>
      <c r="L35" s="273"/>
      <c r="M35" s="273"/>
      <c r="N35" s="273"/>
      <c r="O35" s="273"/>
      <c r="P35" s="27"/>
    </row>
    <row r="36" spans="2:16" s="26" customFormat="1" ht="15.75" customHeight="1" x14ac:dyDescent="0.25">
      <c r="B36" s="27"/>
      <c r="C36" s="217"/>
      <c r="D36" s="217"/>
      <c r="E36" s="217"/>
      <c r="F36" s="217"/>
      <c r="G36" s="217"/>
      <c r="H36" s="217"/>
      <c r="I36" s="218"/>
      <c r="J36" s="272"/>
      <c r="K36" s="273"/>
      <c r="L36" s="273"/>
      <c r="M36" s="273"/>
      <c r="N36" s="273"/>
      <c r="O36" s="273"/>
      <c r="P36" s="27"/>
    </row>
    <row r="37" spans="2:16" s="26" customFormat="1" ht="16.5" customHeight="1" x14ac:dyDescent="0.25">
      <c r="B37" s="27"/>
      <c r="C37" s="217"/>
      <c r="D37" s="217"/>
      <c r="E37" s="217"/>
      <c r="F37" s="217"/>
      <c r="G37" s="217"/>
      <c r="H37" s="217"/>
      <c r="I37" s="218"/>
      <c r="J37" s="274"/>
      <c r="K37" s="275"/>
      <c r="L37" s="275"/>
      <c r="M37" s="275"/>
      <c r="N37" s="275"/>
      <c r="O37" s="275"/>
      <c r="P37" s="27"/>
    </row>
    <row r="38" spans="2:16" s="26" customFormat="1" ht="15.75" customHeight="1" x14ac:dyDescent="0.25">
      <c r="B38" s="27"/>
      <c r="C38" s="217"/>
      <c r="D38" s="217"/>
      <c r="E38" s="217"/>
      <c r="F38" s="217"/>
      <c r="G38" s="217"/>
      <c r="H38" s="217"/>
      <c r="I38" s="218"/>
      <c r="J38" s="228" t="s">
        <v>372</v>
      </c>
      <c r="K38" s="229"/>
      <c r="L38" s="229"/>
      <c r="M38" s="229"/>
      <c r="N38" s="229"/>
      <c r="O38" s="229"/>
      <c r="P38" s="27"/>
    </row>
    <row r="39" spans="2:16" s="26" customFormat="1" ht="16.5" customHeight="1" x14ac:dyDescent="0.25">
      <c r="B39" s="27"/>
      <c r="C39" s="217"/>
      <c r="D39" s="217"/>
      <c r="E39" s="217"/>
      <c r="F39" s="217"/>
      <c r="G39" s="217"/>
      <c r="H39" s="217"/>
      <c r="I39" s="218"/>
      <c r="J39" s="267" t="s">
        <v>752</v>
      </c>
      <c r="K39" s="223"/>
      <c r="L39" s="223"/>
      <c r="M39" s="223"/>
      <c r="N39" s="223"/>
      <c r="O39" s="223"/>
      <c r="P39" s="27"/>
    </row>
    <row r="40" spans="2:16" s="26" customFormat="1" ht="16.5" customHeight="1" x14ac:dyDescent="0.25">
      <c r="B40" s="27"/>
      <c r="C40" s="217"/>
      <c r="D40" s="217"/>
      <c r="E40" s="217"/>
      <c r="F40" s="217"/>
      <c r="G40" s="217"/>
      <c r="H40" s="217"/>
      <c r="I40" s="218"/>
      <c r="J40" s="267"/>
      <c r="K40" s="223"/>
      <c r="L40" s="223"/>
      <c r="M40" s="223"/>
      <c r="N40" s="223"/>
      <c r="O40" s="223"/>
      <c r="P40" s="27"/>
    </row>
    <row r="41" spans="2:16" s="26" customFormat="1" ht="16.5" customHeight="1" x14ac:dyDescent="0.25">
      <c r="B41" s="27"/>
      <c r="C41" s="217"/>
      <c r="D41" s="217"/>
      <c r="E41" s="217"/>
      <c r="F41" s="217"/>
      <c r="G41" s="217"/>
      <c r="H41" s="217"/>
      <c r="I41" s="218"/>
      <c r="J41" s="267"/>
      <c r="K41" s="223"/>
      <c r="L41" s="223"/>
      <c r="M41" s="223"/>
      <c r="N41" s="223"/>
      <c r="O41" s="223"/>
      <c r="P41" s="27"/>
    </row>
    <row r="42" spans="2:16" s="26" customFormat="1" ht="16.5" customHeight="1" x14ac:dyDescent="0.25">
      <c r="B42" s="27"/>
      <c r="C42" s="217"/>
      <c r="D42" s="217"/>
      <c r="E42" s="217"/>
      <c r="F42" s="217"/>
      <c r="G42" s="217"/>
      <c r="H42" s="217"/>
      <c r="I42" s="218"/>
      <c r="J42" s="267"/>
      <c r="K42" s="223"/>
      <c r="L42" s="223"/>
      <c r="M42" s="223"/>
      <c r="N42" s="223"/>
      <c r="O42" s="223"/>
      <c r="P42" s="27"/>
    </row>
    <row r="43" spans="2:16" s="26" customFormat="1" ht="16.5" customHeight="1" x14ac:dyDescent="0.25">
      <c r="B43" s="27"/>
      <c r="C43" s="217"/>
      <c r="D43" s="217"/>
      <c r="E43" s="217"/>
      <c r="F43" s="217"/>
      <c r="G43" s="217"/>
      <c r="H43" s="217"/>
      <c r="I43" s="218"/>
      <c r="J43" s="267"/>
      <c r="K43" s="223"/>
      <c r="L43" s="223"/>
      <c r="M43" s="223"/>
      <c r="N43" s="223"/>
      <c r="O43" s="223"/>
      <c r="P43" s="27"/>
    </row>
    <row r="44" spans="2:16" s="26" customFormat="1" ht="16.5" customHeight="1" x14ac:dyDescent="0.25">
      <c r="B44" s="27"/>
      <c r="C44" s="217"/>
      <c r="D44" s="217"/>
      <c r="E44" s="217"/>
      <c r="F44" s="217"/>
      <c r="G44" s="217"/>
      <c r="H44" s="217"/>
      <c r="I44" s="218"/>
      <c r="J44" s="267"/>
      <c r="K44" s="223"/>
      <c r="L44" s="223"/>
      <c r="M44" s="223"/>
      <c r="N44" s="223"/>
      <c r="O44" s="223"/>
      <c r="P44" s="27"/>
    </row>
    <row r="45" spans="2:16" s="26" customFormat="1" ht="16.5" customHeight="1" x14ac:dyDescent="0.25">
      <c r="B45" s="27"/>
      <c r="C45" s="217"/>
      <c r="D45" s="217"/>
      <c r="E45" s="217"/>
      <c r="F45" s="217"/>
      <c r="G45" s="217"/>
      <c r="H45" s="217"/>
      <c r="I45" s="218"/>
      <c r="J45" s="267"/>
      <c r="K45" s="223"/>
      <c r="L45" s="223"/>
      <c r="M45" s="223"/>
      <c r="N45" s="223"/>
      <c r="O45" s="223"/>
      <c r="P45" s="27"/>
    </row>
    <row r="46" spans="2:16" s="26" customFormat="1" ht="16.5" customHeight="1" x14ac:dyDescent="0.25">
      <c r="B46" s="27"/>
      <c r="C46" s="217"/>
      <c r="D46" s="217"/>
      <c r="E46" s="217"/>
      <c r="F46" s="217"/>
      <c r="G46" s="217"/>
      <c r="H46" s="217"/>
      <c r="I46" s="218"/>
      <c r="J46" s="267"/>
      <c r="K46" s="223"/>
      <c r="L46" s="223"/>
      <c r="M46" s="223"/>
      <c r="N46" s="223"/>
      <c r="O46" s="223"/>
      <c r="P46" s="27"/>
    </row>
    <row r="47" spans="2:16" s="26" customFormat="1" ht="16.5" customHeight="1" x14ac:dyDescent="0.25">
      <c r="B47" s="27"/>
      <c r="C47" s="217"/>
      <c r="D47" s="217"/>
      <c r="E47" s="217"/>
      <c r="F47" s="217"/>
      <c r="G47" s="217"/>
      <c r="H47" s="217"/>
      <c r="I47" s="218"/>
      <c r="J47" s="267"/>
      <c r="K47" s="223"/>
      <c r="L47" s="223"/>
      <c r="M47" s="223"/>
      <c r="N47" s="223"/>
      <c r="O47" s="223"/>
      <c r="P47" s="27"/>
    </row>
    <row r="48" spans="2:16" s="26" customFormat="1" ht="15.75" customHeight="1" x14ac:dyDescent="0.25">
      <c r="B48" s="27"/>
      <c r="C48" s="217"/>
      <c r="D48" s="217"/>
      <c r="E48" s="217"/>
      <c r="F48" s="217"/>
      <c r="G48" s="217"/>
      <c r="H48" s="217"/>
      <c r="I48" s="218"/>
      <c r="J48" s="224"/>
      <c r="K48" s="225"/>
      <c r="L48" s="225"/>
      <c r="M48" s="225"/>
      <c r="N48" s="225"/>
      <c r="O48" s="225"/>
      <c r="P48" s="27"/>
    </row>
    <row r="49" spans="2:16" s="26" customFormat="1" ht="16.5" customHeight="1" x14ac:dyDescent="0.25">
      <c r="B49" s="27"/>
      <c r="C49" s="217"/>
      <c r="D49" s="217"/>
      <c r="E49" s="217"/>
      <c r="F49" s="217"/>
      <c r="G49" s="217"/>
      <c r="H49" s="217"/>
      <c r="I49" s="218"/>
      <c r="J49" s="226"/>
      <c r="K49" s="227"/>
      <c r="L49" s="227"/>
      <c r="M49" s="227"/>
      <c r="N49" s="227"/>
      <c r="O49" s="227"/>
      <c r="P49" s="27"/>
    </row>
    <row r="50" spans="2:16" s="26" customFormat="1" ht="15.75" customHeight="1" x14ac:dyDescent="0.25">
      <c r="B50" s="27"/>
      <c r="C50" s="217"/>
      <c r="D50" s="217"/>
      <c r="E50" s="217"/>
      <c r="F50" s="217"/>
      <c r="G50" s="217"/>
      <c r="H50" s="217"/>
      <c r="I50" s="218"/>
      <c r="J50" s="228" t="s">
        <v>374</v>
      </c>
      <c r="K50" s="229"/>
      <c r="L50" s="229"/>
      <c r="M50" s="229"/>
      <c r="N50" s="229"/>
      <c r="O50" s="229"/>
      <c r="P50" s="27"/>
    </row>
    <row r="51" spans="2:16" s="26" customFormat="1" ht="16.5" customHeight="1" x14ac:dyDescent="0.25">
      <c r="B51" s="27"/>
      <c r="C51" s="217"/>
      <c r="D51" s="217"/>
      <c r="E51" s="217"/>
      <c r="F51" s="217"/>
      <c r="G51" s="217"/>
      <c r="H51" s="217"/>
      <c r="I51" s="218"/>
      <c r="J51" s="232" t="s">
        <v>353</v>
      </c>
      <c r="K51" s="223"/>
      <c r="L51" s="223"/>
      <c r="M51" s="223"/>
      <c r="N51" s="223"/>
      <c r="O51" s="223"/>
      <c r="P51" s="27"/>
    </row>
    <row r="52" spans="2:16" s="26" customFormat="1" ht="16.5" customHeight="1" x14ac:dyDescent="0.25">
      <c r="B52" s="28"/>
      <c r="C52" s="31"/>
      <c r="D52" s="31"/>
      <c r="E52" s="31"/>
      <c r="F52" s="31"/>
      <c r="G52" s="31"/>
      <c r="H52" s="31"/>
      <c r="I52" s="31"/>
      <c r="J52" s="31"/>
      <c r="K52" s="31"/>
      <c r="L52" s="31"/>
      <c r="M52" s="31"/>
      <c r="N52" s="31"/>
      <c r="O52" s="31"/>
      <c r="P52" s="28"/>
    </row>
    <row r="53" spans="2:16" s="33" customFormat="1" ht="15" customHeight="1" x14ac:dyDescent="0.25">
      <c r="B53" s="32"/>
      <c r="C53" s="212" t="s">
        <v>375</v>
      </c>
      <c r="D53" s="213"/>
      <c r="E53" s="213"/>
      <c r="F53" s="213"/>
      <c r="G53" s="213"/>
      <c r="H53" s="213"/>
      <c r="I53" s="213"/>
      <c r="J53" s="213"/>
      <c r="K53" s="213"/>
      <c r="L53" s="213"/>
      <c r="M53" s="213"/>
      <c r="N53" s="213"/>
      <c r="O53" s="214"/>
      <c r="P53" s="32"/>
    </row>
    <row r="54" spans="2:16" s="33" customFormat="1" x14ac:dyDescent="0.25">
      <c r="B54" s="32"/>
      <c r="C54" s="158" t="s">
        <v>9</v>
      </c>
      <c r="D54" s="160">
        <f>IF(J20="MENSUAL","ENERO",IF(J20="TRIMESTRAL","MARZO",IF(J20="SEMESTRAL","JUNIO",IF(J20="ANUAL",2019,""))))</f>
        <v>2019</v>
      </c>
      <c r="E54" s="160" t="str">
        <f>IF(J20="MENSUAL","FEBRERO",IF(J20="TRIMESTRAL","JUNIO",IF(J20="SEMESTRAL","DICIEMBRE","")))</f>
        <v/>
      </c>
      <c r="F54" s="160" t="str">
        <f>IF(J20="MENSUAL","MARZO",IF(J20="TRIMESTRAL","SEPTIEMBRE",""))</f>
        <v/>
      </c>
      <c r="G54" s="160" t="str">
        <f>IF(J20="MENSUAL","ABRIL",IF(J20="TRIMESTRAL","DICIEMBRE",""))</f>
        <v/>
      </c>
      <c r="H54" s="160" t="str">
        <f>IF(J20="MENSUAL","MAYO","")</f>
        <v/>
      </c>
      <c r="I54" s="160" t="str">
        <f>IF(J20="MENSUAL","JUNIO","")</f>
        <v/>
      </c>
      <c r="J54" s="160" t="str">
        <f>IF(J20="MENSUAL","JULIO","")</f>
        <v/>
      </c>
      <c r="K54" s="160" t="str">
        <f>IF(J20="MENSUAL","AGOSTO","")</f>
        <v/>
      </c>
      <c r="L54" s="160" t="str">
        <f>IF(J20="MENSUAL","SEPTIEMBRE","")</f>
        <v/>
      </c>
      <c r="M54" s="160" t="str">
        <f>IF(J20="MENSUAL","OCTUBRE","")</f>
        <v/>
      </c>
      <c r="N54" s="160" t="str">
        <f>IF(J20="MENSUAL","NOVIEMBRE","")</f>
        <v/>
      </c>
      <c r="O54" s="160" t="str">
        <f>IF(J20="MENSUAL","DICIEMBRE","")</f>
        <v/>
      </c>
      <c r="P54" s="32"/>
    </row>
    <row r="55" spans="2:16" s="33" customFormat="1" ht="48" hidden="1" customHeight="1" x14ac:dyDescent="0.25">
      <c r="B55" s="32"/>
      <c r="C55" s="157">
        <f>G18</f>
        <v>0</v>
      </c>
      <c r="D55" s="34"/>
      <c r="E55" s="34"/>
      <c r="F55" s="34"/>
      <c r="G55" s="34"/>
      <c r="H55" s="34"/>
      <c r="I55" s="34"/>
      <c r="J55" s="34"/>
      <c r="K55" s="34"/>
      <c r="L55" s="34"/>
      <c r="M55" s="34"/>
      <c r="N55" s="34"/>
      <c r="O55" s="34"/>
      <c r="P55" s="32"/>
    </row>
    <row r="56" spans="2:16" s="33" customFormat="1" hidden="1" x14ac:dyDescent="0.25">
      <c r="B56" s="32"/>
      <c r="C56" s="157">
        <f>G19</f>
        <v>0</v>
      </c>
      <c r="D56" s="34"/>
      <c r="E56" s="34"/>
      <c r="F56" s="34"/>
      <c r="G56" s="34"/>
      <c r="H56" s="34"/>
      <c r="I56" s="34"/>
      <c r="J56" s="34"/>
      <c r="K56" s="34"/>
      <c r="L56" s="34"/>
      <c r="M56" s="34"/>
      <c r="N56" s="34"/>
      <c r="O56" s="34"/>
      <c r="P56" s="35"/>
    </row>
    <row r="57" spans="2:16" s="33" customFormat="1" x14ac:dyDescent="0.25">
      <c r="B57" s="32"/>
      <c r="C57" s="36" t="s">
        <v>376</v>
      </c>
      <c r="D57" s="37">
        <v>0.71</v>
      </c>
      <c r="E57" s="37" t="str">
        <f t="shared" ref="E57:O57" si="0">IFERROR(IF($E$17=1,E55/E56,IF($E$17=2,E55,"")),"")</f>
        <v/>
      </c>
      <c r="F57" s="37" t="str">
        <f t="shared" si="0"/>
        <v/>
      </c>
      <c r="G57" s="37" t="str">
        <f t="shared" si="0"/>
        <v/>
      </c>
      <c r="H57" s="37" t="str">
        <f t="shared" si="0"/>
        <v/>
      </c>
      <c r="I57" s="37" t="str">
        <f t="shared" si="0"/>
        <v/>
      </c>
      <c r="J57" s="37" t="str">
        <f t="shared" si="0"/>
        <v/>
      </c>
      <c r="K57" s="37" t="str">
        <f t="shared" si="0"/>
        <v/>
      </c>
      <c r="L57" s="37" t="str">
        <f t="shared" si="0"/>
        <v/>
      </c>
      <c r="M57" s="37" t="str">
        <f t="shared" si="0"/>
        <v/>
      </c>
      <c r="N57" s="37" t="str">
        <f t="shared" si="0"/>
        <v/>
      </c>
      <c r="O57" s="37" t="str">
        <f t="shared" si="0"/>
        <v/>
      </c>
      <c r="P57" s="32"/>
    </row>
    <row r="58" spans="2:16" s="33" customFormat="1" x14ac:dyDescent="0.25">
      <c r="B58" s="32"/>
      <c r="C58" s="38" t="s">
        <v>377</v>
      </c>
      <c r="D58"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0.82</v>
      </c>
      <c r="E58" s="37" t="str">
        <f>IF(AND(N20="ANUAL",J20="MENSUAL"),N17/12+D58,IF(AND(N20="ANUAL",J20="TRIMESTRAL"),N17/4+D58,IF(AND(N20="ANUAL",J20="SEMESTRAL"),N17/2+D58,IF(AND(N20="SEMESTRAL",J20="MENSUAL"),N17/6+D58,IF(AND(N20="SEMESTRAL",J20="TRIMESTRAL"),N17/2+D58,IF(AND(N20="SEMESTRAL",J20="SEMESTRAL"),N17,IF(AND(N20="TRIMESTRAL",J20="MENSUAL"),N17/3+D58,IF(AND(N20="TRIMESTRAL",J20="TRIMESTRAL"),N17,IF(AND(N20="MENSUAL",J20="MENSUAL"),N17,"")))))))))</f>
        <v/>
      </c>
      <c r="F58" s="37" t="str">
        <f>IF(AND(N20="ANUAL",J20="MENSUAL"),N17/12+E58,IF(AND(N20="ANUAL",J20="TRIMESTRAL"),N17/4+E58,IF(AND(N20="SEMESTRAL",J20="MENSUAL"),N17/6+E58,IF(AND(N20="SEMESTRAL",J20="TRIMESTRAL"),N17/2,IF(AND(N20="TRIMESTRAL",J20="MENSUAL"),N17/3+E58,IF(AND(N20="TRIMESTRAL",J20="TRIMESTRAL"),N17,IF(AND(N20="MENSUAL",J20="MENSUAL"),N17,"")))))))</f>
        <v/>
      </c>
      <c r="G58" s="37" t="str">
        <f>IF(AND(N20="ANUAL",J20="MENSUAL"),N17/12+F58,IF(AND(N20="ANUAL",J20="TRIMESTRAL"),N17/4+F58,IF(AND(N20="SEMESTRAL",J20="MENSUAL"),N17/6+F58,IF(AND(N20="SEMESTRAL",J20="TRIMESTRAL"),N17/2+F58,IF(AND(N20="TRIMESTRAL",J20="MENSUAL"),N17/3,IF(AND(N20="TRIMESTRAL",J20="TRIMESTRAL"),N17,IF(AND(N20="MENSUAL",J20="MENSUAL"),N17,"")))))))</f>
        <v/>
      </c>
      <c r="H58" s="37" t="str">
        <f>IF(AND($N$20="ANUAL",$J$20="MENSUAL"),$N$17/12+G58,IF(AND(N20="SEMESTRAL",J20="MENSUAL"),N17/6+G58,IF(AND(N20="TRIMESTRAL",J20="MENSUAL"),N17/3+G58,IF(AND(N20="MENSUAL",J20="MENSUAL"),N17,""))))</f>
        <v/>
      </c>
      <c r="I58" s="37" t="str">
        <f>IF(AND($N$20="ANUAL",$J$20="MENSUAL"),$N$17/12+H58,IF(AND(N20="SEMESTRAL",J20="MENSUAL"),N17/6+H58,IF(AND(N20="TRIMESTRAL",J20="MENSUAL"),N17/3+H58,IF(AND(N20="MENSUAL",J20="MENSUAL"),N17,""))))</f>
        <v/>
      </c>
      <c r="J58" s="37" t="str">
        <f>IF(AND($N$20="ANUAL",$J$20="MENSUAL"),$N$17/12+I58,IF(AND(N20="SEMESTRAL",J20="MENSUAL"),N17/6,IF(AND(N20="TRIMESTRAL",J20="MENSUAL"),N17/3,IF(AND(N20="MENSUAL",J20="MENSUAL"),N17,""))))</f>
        <v/>
      </c>
      <c r="K58" s="37" t="str">
        <f>IF(AND($N$20="ANUAL",$J$20="MENSUAL"),$N$17/12+J58,IF(AND(N20="SEMESTRAL",J20="MENSUAL"),N17/6+J58,IF(AND(N20="TRIMESTRAL",J20="MENSUAL"),N17/3+J58,IF(AND(N20="MENSUAL",J20="MENSUAL"),N17,""))))</f>
        <v/>
      </c>
      <c r="L58" s="37" t="str">
        <f>IF(AND($N$20="ANUAL",$J$20="MENSUAL"),$N$17/12+K58,IF(AND(N20="SEMESTRAL",J20="MENSUAL"),N17/6+K58,IF(AND(N20="TRIMESTRAL",J20="MENSUAL"),N17/3+K58,IF(AND(N20="MENSUAL",J20="MENSUAL"),N17,""))))</f>
        <v/>
      </c>
      <c r="M58" s="37" t="str">
        <f>IF(AND($N$20="ANUAL",$J$20="MENSUAL"),$N$17/12+L58,IF(AND(N20="SEMESTRAL",J20="MENSUAL"),N17/6+L58,IF(AND(N20="TRIMESTRAL",J20="MENSUAL"),N17/3,IF(AND(N20="MENSUAL",J20="MENSUAL"),N17,""))))</f>
        <v/>
      </c>
      <c r="N58" s="37" t="str">
        <f>IF(AND($N$20="ANUAL",$J$20="MENSUAL"),$N$17/12+M58,IF(AND(N20="SEMESTRAL",J20="MENSUAL"),N17/6+M58,IF(AND(N20="TRIMESTRAL",J20="MENSUAL"),N17/3+M58,IF(AND(N20="MENSUAL",J20="MENSUAL"),N17,""))))</f>
        <v/>
      </c>
      <c r="O58" s="37" t="str">
        <f>IF(AND($N$20="ANUAL",$J$20="MENSUAL"),$N$17/12+N58,IF(AND(N20="SEMESTRAL",J20="MENSUAL"),N17/6+N58,IF(AND(N20="TRIMESTRAL",J20="MENSUAL"),N17/3+N58,IF(AND(N20="MENSUAL",J20="MENSUAL"),N17,""))))</f>
        <v/>
      </c>
      <c r="P58" s="32"/>
    </row>
    <row r="59" spans="2:16" s="33" customFormat="1" x14ac:dyDescent="0.25">
      <c r="B59" s="32"/>
      <c r="C59" s="80"/>
      <c r="D59" s="81"/>
      <c r="E59" s="81"/>
      <c r="F59" s="81"/>
      <c r="G59" s="81"/>
      <c r="H59" s="81"/>
      <c r="I59" s="81"/>
      <c r="J59" s="81"/>
      <c r="K59" s="81"/>
      <c r="L59" s="81"/>
      <c r="M59" s="81"/>
      <c r="N59" s="81"/>
      <c r="O59" s="81"/>
      <c r="P59" s="32"/>
    </row>
    <row r="60" spans="2:16" s="33" customFormat="1" x14ac:dyDescent="0.25">
      <c r="B60" s="32"/>
      <c r="C60" s="287"/>
      <c r="D60" s="287"/>
      <c r="E60" s="287"/>
      <c r="F60" s="287"/>
      <c r="G60" s="287"/>
      <c r="H60" s="287"/>
      <c r="I60" s="287"/>
      <c r="J60" s="287"/>
      <c r="K60" s="287"/>
      <c r="L60" s="287"/>
      <c r="M60" s="287"/>
      <c r="N60" s="287"/>
      <c r="O60" s="287"/>
      <c r="P60" s="32"/>
    </row>
    <row r="62" spans="2:16" x14ac:dyDescent="0.2">
      <c r="D62" s="40"/>
    </row>
  </sheetData>
  <sheetProtection algorithmName="SHA-512" hashValue="EEI4hyR+wRU6FhjWCXfkZhNOEcBgxDU2UmVefZuFrKIRZfTgqsLKdrgLy6judjLS+8+kp4QyBSK+06yWuDdLlg==" saltValue="R4gV3qss84CyLNYjfU2Hkw==" spinCount="100000" sheet="1" objects="1" scenarios="1"/>
  <customSheetViews>
    <customSheetView guid="{E72066E1-2E2A-4698-9EFF-16A0125F33B6}" scale="82" fitToPage="1">
      <pageMargins left="0" right="0" top="0" bottom="0" header="0" footer="0"/>
      <pageSetup paperSize="5" scale="74" fitToHeight="0" orientation="landscape" r:id="rId1"/>
    </customSheetView>
    <customSheetView guid="{34CE63CC-8C1B-460F-A260-1A12A31AF742}" scale="82" fitToPage="1">
      <pageMargins left="0" right="0" top="0" bottom="0" header="0" footer="0"/>
      <pageSetup paperSize="5" scale="74" fitToHeight="0" orientation="landscape" r:id="rId2"/>
    </customSheetView>
  </customSheetViews>
  <mergeCells count="50">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N20:O21"/>
    <mergeCell ref="C17:D17"/>
    <mergeCell ref="L17:M17"/>
    <mergeCell ref="N17:O17"/>
    <mergeCell ref="C20:D21"/>
    <mergeCell ref="E20:F21"/>
    <mergeCell ref="G20:I21"/>
    <mergeCell ref="J20:K21"/>
    <mergeCell ref="L20:M21"/>
    <mergeCell ref="H17:I17"/>
    <mergeCell ref="J17:K17"/>
    <mergeCell ref="E17:G17"/>
    <mergeCell ref="P24:P25"/>
    <mergeCell ref="J25:O37"/>
    <mergeCell ref="J38:O38"/>
    <mergeCell ref="J39:O49"/>
    <mergeCell ref="J50:O50"/>
    <mergeCell ref="C60:O60"/>
    <mergeCell ref="C53:O53"/>
    <mergeCell ref="C23:O23"/>
    <mergeCell ref="C24:I51"/>
    <mergeCell ref="J24:O24"/>
    <mergeCell ref="J51:O51"/>
  </mergeCells>
  <hyperlinks>
    <hyperlink ref="B2:C4" location="'MATRIZ DE INDICADORES'!A1" display="    REGRESAR"/>
  </hyperlinks>
  <pageMargins left="0.7" right="0.7" top="0.75" bottom="0.75" header="0.3" footer="0.3"/>
  <pageSetup paperSize="5" scale="74" fitToHeight="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2"/>
  <sheetViews>
    <sheetView zoomScale="85" zoomScaleNormal="85" workbookViewId="0">
      <selection activeCell="C10" sqref="C10:O11"/>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656</v>
      </c>
      <c r="F12" s="296"/>
      <c r="G12" s="296"/>
      <c r="H12" s="296"/>
      <c r="I12" s="295" t="s">
        <v>350</v>
      </c>
      <c r="J12" s="295"/>
      <c r="K12" s="297" t="s">
        <v>226</v>
      </c>
      <c r="L12" s="297"/>
      <c r="M12" s="297"/>
      <c r="N12" s="297"/>
      <c r="O12" s="297"/>
      <c r="P12" s="27"/>
    </row>
    <row r="13" spans="2:16" s="26" customFormat="1" x14ac:dyDescent="0.25">
      <c r="B13" s="27"/>
      <c r="C13" s="234" t="s">
        <v>15</v>
      </c>
      <c r="D13" s="234"/>
      <c r="E13" s="248" t="s">
        <v>220</v>
      </c>
      <c r="F13" s="249"/>
      <c r="G13" s="249"/>
      <c r="H13" s="249"/>
      <c r="I13" s="249"/>
      <c r="J13" s="249"/>
      <c r="K13" s="249"/>
      <c r="L13" s="249"/>
      <c r="M13" s="249"/>
      <c r="N13" s="249"/>
      <c r="O13" s="249"/>
      <c r="P13" s="27"/>
    </row>
    <row r="14" spans="2:16" s="26" customFormat="1" x14ac:dyDescent="0.25">
      <c r="B14" s="27"/>
      <c r="C14" s="234" t="s">
        <v>352</v>
      </c>
      <c r="D14" s="234"/>
      <c r="E14" s="248" t="s">
        <v>379</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81</v>
      </c>
      <c r="K17" s="238"/>
      <c r="L17" s="234" t="s">
        <v>357</v>
      </c>
      <c r="M17" s="234"/>
      <c r="N17" s="268">
        <v>0.9</v>
      </c>
      <c r="O17" s="268"/>
      <c r="P17" s="221"/>
    </row>
    <row r="18" spans="2:16" s="26" customFormat="1" ht="15.75" customHeight="1" x14ac:dyDescent="0.25">
      <c r="B18" s="27"/>
      <c r="C18" s="234" t="s">
        <v>358</v>
      </c>
      <c r="D18" s="234"/>
      <c r="E18" s="234" t="s">
        <v>359</v>
      </c>
      <c r="F18" s="234"/>
      <c r="G18" s="242" t="s">
        <v>668</v>
      </c>
      <c r="H18" s="233"/>
      <c r="I18" s="233"/>
      <c r="J18" s="233"/>
      <c r="K18" s="233"/>
      <c r="L18" s="233"/>
      <c r="M18" s="233"/>
      <c r="N18" s="233"/>
      <c r="O18" s="233"/>
      <c r="P18" s="221"/>
    </row>
    <row r="19" spans="2:16" s="26" customFormat="1" ht="15.75" customHeight="1" x14ac:dyDescent="0.25">
      <c r="B19" s="27"/>
      <c r="C19" s="234"/>
      <c r="D19" s="234"/>
      <c r="E19" s="234" t="s">
        <v>361</v>
      </c>
      <c r="F19" s="234"/>
      <c r="G19" s="242" t="s">
        <v>669</v>
      </c>
      <c r="H19" s="233"/>
      <c r="I19" s="233"/>
      <c r="J19" s="233"/>
      <c r="K19" s="233"/>
      <c r="L19" s="233"/>
      <c r="M19" s="233"/>
      <c r="N19" s="233"/>
      <c r="O19" s="233"/>
      <c r="P19" s="28"/>
    </row>
    <row r="20" spans="2:16" s="26" customFormat="1" ht="15.75" customHeight="1" x14ac:dyDescent="0.25">
      <c r="B20" s="27"/>
      <c r="C20" s="234" t="s">
        <v>363</v>
      </c>
      <c r="D20" s="234"/>
      <c r="E20" s="429" t="s">
        <v>670</v>
      </c>
      <c r="F20" s="429"/>
      <c r="G20" s="234" t="s">
        <v>365</v>
      </c>
      <c r="H20" s="234"/>
      <c r="I20" s="234"/>
      <c r="J20" s="233" t="s">
        <v>366</v>
      </c>
      <c r="K20" s="233"/>
      <c r="L20" s="234" t="s">
        <v>367</v>
      </c>
      <c r="M20" s="234"/>
      <c r="N20" s="233" t="s">
        <v>366</v>
      </c>
      <c r="O20" s="233"/>
      <c r="P20" s="28"/>
    </row>
    <row r="21" spans="2:16" s="26" customFormat="1" ht="15.75" customHeight="1" x14ac:dyDescent="0.25">
      <c r="B21" s="27"/>
      <c r="C21" s="234"/>
      <c r="D21" s="234"/>
      <c r="E21" s="430"/>
      <c r="F21" s="430"/>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8" customHeight="1" x14ac:dyDescent="0.25">
      <c r="B23" s="27"/>
      <c r="C23" s="215" t="s">
        <v>369</v>
      </c>
      <c r="D23" s="215"/>
      <c r="E23" s="215"/>
      <c r="F23" s="215"/>
      <c r="G23" s="215"/>
      <c r="H23" s="215"/>
      <c r="I23" s="215"/>
      <c r="J23" s="216"/>
      <c r="K23" s="216"/>
      <c r="L23" s="216"/>
      <c r="M23" s="216"/>
      <c r="N23" s="216"/>
      <c r="O23" s="216"/>
      <c r="P23" s="28"/>
    </row>
    <row r="24" spans="2:16" s="26" customFormat="1" ht="21" customHeigh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728</v>
      </c>
      <c r="K25" s="223"/>
      <c r="L25" s="223"/>
      <c r="M25" s="223"/>
      <c r="N25" s="223"/>
      <c r="O25" s="223"/>
      <c r="P25" s="221"/>
    </row>
    <row r="26" spans="2:16" s="26" customFormat="1" x14ac:dyDescent="0.25">
      <c r="B26" s="27"/>
      <c r="C26" s="217"/>
      <c r="D26" s="217"/>
      <c r="E26" s="217"/>
      <c r="F26" s="217"/>
      <c r="G26" s="217"/>
      <c r="H26" s="217"/>
      <c r="I26" s="218"/>
      <c r="J26" s="224"/>
      <c r="K26" s="225"/>
      <c r="L26" s="225"/>
      <c r="M26" s="225"/>
      <c r="N26" s="225"/>
      <c r="O26" s="225"/>
      <c r="P26" s="27"/>
    </row>
    <row r="27" spans="2:16" s="26" customFormat="1" x14ac:dyDescent="0.25">
      <c r="B27" s="27"/>
      <c r="C27" s="217"/>
      <c r="D27" s="217"/>
      <c r="E27" s="217"/>
      <c r="F27" s="217"/>
      <c r="G27" s="217"/>
      <c r="H27" s="217"/>
      <c r="I27" s="218"/>
      <c r="J27" s="224"/>
      <c r="K27" s="225"/>
      <c r="L27" s="225"/>
      <c r="M27" s="225"/>
      <c r="N27" s="225"/>
      <c r="O27" s="225"/>
      <c r="P27" s="27"/>
    </row>
    <row r="28" spans="2:16" s="26" customFormat="1" x14ac:dyDescent="0.25">
      <c r="B28" s="27"/>
      <c r="C28" s="217"/>
      <c r="D28" s="217"/>
      <c r="E28" s="217"/>
      <c r="F28" s="217"/>
      <c r="G28" s="217"/>
      <c r="H28" s="217"/>
      <c r="I28" s="218"/>
      <c r="J28" s="224"/>
      <c r="K28" s="225"/>
      <c r="L28" s="225"/>
      <c r="M28" s="225"/>
      <c r="N28" s="225"/>
      <c r="O28" s="225"/>
      <c r="P28" s="27"/>
    </row>
    <row r="29" spans="2:16" s="26" customFormat="1" ht="24.75" customHeight="1" x14ac:dyDescent="0.25">
      <c r="B29" s="27"/>
      <c r="C29" s="217"/>
      <c r="D29" s="217"/>
      <c r="E29" s="217"/>
      <c r="F29" s="217"/>
      <c r="G29" s="217"/>
      <c r="H29" s="217"/>
      <c r="I29" s="218"/>
      <c r="J29" s="228" t="s">
        <v>372</v>
      </c>
      <c r="K29" s="229"/>
      <c r="L29" s="229"/>
      <c r="M29" s="229"/>
      <c r="N29" s="229"/>
      <c r="O29" s="229"/>
      <c r="P29" s="27"/>
    </row>
    <row r="30" spans="2:16" s="26" customFormat="1" ht="25.5" customHeight="1" x14ac:dyDescent="0.25">
      <c r="B30" s="27"/>
      <c r="C30" s="217"/>
      <c r="D30" s="217"/>
      <c r="E30" s="217"/>
      <c r="F30" s="217"/>
      <c r="G30" s="217"/>
      <c r="H30" s="217"/>
      <c r="I30" s="218"/>
      <c r="J30" s="267" t="s">
        <v>729</v>
      </c>
      <c r="K30" s="223"/>
      <c r="L30" s="223"/>
      <c r="M30" s="223"/>
      <c r="N30" s="223"/>
      <c r="O30" s="223"/>
      <c r="P30" s="27"/>
    </row>
    <row r="31" spans="2:16" s="26" customFormat="1" ht="15.75" customHeight="1" x14ac:dyDescent="0.25">
      <c r="B31" s="27"/>
      <c r="C31" s="217"/>
      <c r="D31" s="217"/>
      <c r="E31" s="217"/>
      <c r="F31" s="217"/>
      <c r="G31" s="217"/>
      <c r="H31" s="217"/>
      <c r="I31" s="218"/>
      <c r="J31" s="228" t="s">
        <v>374</v>
      </c>
      <c r="K31" s="229"/>
      <c r="L31" s="229"/>
      <c r="M31" s="229"/>
      <c r="N31" s="229"/>
      <c r="O31" s="229"/>
      <c r="P31" s="27"/>
    </row>
    <row r="32" spans="2:16" s="26" customFormat="1" ht="16.5" customHeight="1" x14ac:dyDescent="0.25">
      <c r="B32" s="27"/>
      <c r="C32" s="217"/>
      <c r="D32" s="217"/>
      <c r="E32" s="217"/>
      <c r="F32" s="217"/>
      <c r="G32" s="217"/>
      <c r="H32" s="217"/>
      <c r="I32" s="218"/>
      <c r="J32" s="232" t="s">
        <v>667</v>
      </c>
      <c r="K32" s="223"/>
      <c r="L32" s="223"/>
      <c r="M32" s="223"/>
      <c r="N32" s="223"/>
      <c r="O32" s="223"/>
      <c r="P32" s="27"/>
    </row>
    <row r="33" spans="2:16" s="26" customFormat="1" ht="16.5" customHeight="1" x14ac:dyDescent="0.25">
      <c r="B33" s="28"/>
      <c r="C33" s="31"/>
      <c r="D33" s="31"/>
      <c r="E33" s="31"/>
      <c r="F33" s="31"/>
      <c r="G33" s="31"/>
      <c r="H33" s="31"/>
      <c r="I33" s="31"/>
      <c r="J33" s="31"/>
      <c r="K33" s="31"/>
      <c r="L33" s="31"/>
      <c r="M33" s="31"/>
      <c r="N33" s="31"/>
      <c r="O33" s="31"/>
      <c r="P33" s="28"/>
    </row>
    <row r="34" spans="2:16" s="33" customFormat="1" ht="15" customHeight="1" x14ac:dyDescent="0.25">
      <c r="B34" s="32"/>
      <c r="C34" s="212" t="s">
        <v>375</v>
      </c>
      <c r="D34" s="213"/>
      <c r="E34" s="213"/>
      <c r="F34" s="213"/>
      <c r="G34" s="213"/>
      <c r="H34" s="213"/>
      <c r="I34" s="213"/>
      <c r="J34" s="213"/>
      <c r="K34" s="213"/>
      <c r="L34" s="213"/>
      <c r="M34" s="213"/>
      <c r="N34" s="213"/>
      <c r="O34" s="214"/>
      <c r="P34" s="32"/>
    </row>
    <row r="35" spans="2:16" s="33" customFormat="1" x14ac:dyDescent="0.25">
      <c r="B35" s="32"/>
      <c r="C35" s="158" t="s">
        <v>9</v>
      </c>
      <c r="D35" s="160" t="str">
        <f>IF(J20="MENSUAL","ENERO",IF(J20="TRIMESTRAL","MARZO",IF(J20="SEMESTRAL","JUNIO",IF(J20="ANUAL",2017,""))))</f>
        <v>JUNIO</v>
      </c>
      <c r="E35" s="160" t="str">
        <f>IF(J20="MENSUAL","FEBRERO",IF(J20="TRIMESTRAL","JUNIO",IF(J20="SEMESTRAL","DICIEMBRE","")))</f>
        <v>DICIEMBRE</v>
      </c>
      <c r="F35" s="160" t="str">
        <f>IF(J20="MENSUAL","MARZO",IF(J20="TRIMESTRAL","SEPTIEMBRE",""))</f>
        <v/>
      </c>
      <c r="G35" s="160" t="str">
        <f>IF(J20="MENSUAL","ABRIL",IF(J20="TRIMESTRAL","DICIEMBRE",""))</f>
        <v/>
      </c>
      <c r="H35" s="160" t="str">
        <f>IF(J20="MENSUAL","MAYO","")</f>
        <v/>
      </c>
      <c r="I35" s="160" t="str">
        <f>IF(J20="MENSUAL","JUNIO","")</f>
        <v/>
      </c>
      <c r="J35" s="160" t="str">
        <f>IF(J20="MENSUAL","JULIO","")</f>
        <v/>
      </c>
      <c r="K35" s="160" t="str">
        <f>IF(J20="MENSUAL","AGOSTO","")</f>
        <v/>
      </c>
      <c r="L35" s="160" t="str">
        <f>IF(J20="MENSUAL","SEPTIEMBRE","")</f>
        <v/>
      </c>
      <c r="M35" s="160" t="str">
        <f>IF(J20="MENSUAL","OCTUBRE","")</f>
        <v/>
      </c>
      <c r="N35" s="160" t="str">
        <f>IF(J20="MENSUAL","NOVIEMBRE","")</f>
        <v/>
      </c>
      <c r="O35" s="160" t="str">
        <f>IF(J20="MENSUAL","DICIEMBRE","")</f>
        <v/>
      </c>
      <c r="P35" s="32"/>
    </row>
    <row r="36" spans="2:16" s="33" customFormat="1" ht="37.5" customHeight="1" x14ac:dyDescent="0.25">
      <c r="B36" s="32"/>
      <c r="C36" s="157" t="str">
        <f>G18</f>
        <v>Numero de informes entregados en el plazo</v>
      </c>
      <c r="D36" s="34">
        <v>8</v>
      </c>
      <c r="E36" s="34"/>
      <c r="F36" s="34"/>
      <c r="G36" s="34"/>
      <c r="H36" s="34"/>
      <c r="I36" s="34"/>
      <c r="J36" s="34"/>
      <c r="K36" s="34"/>
      <c r="L36" s="34"/>
      <c r="M36" s="34"/>
      <c r="N36" s="34"/>
      <c r="O36" s="34"/>
      <c r="P36" s="32"/>
    </row>
    <row r="37" spans="2:16" s="33" customFormat="1" ht="30" x14ac:dyDescent="0.25">
      <c r="B37" s="32"/>
      <c r="C37" s="157" t="str">
        <f>G19</f>
        <v>Total informes generados</v>
      </c>
      <c r="D37" s="34">
        <v>10</v>
      </c>
      <c r="E37" s="34"/>
      <c r="F37" s="34"/>
      <c r="G37" s="34"/>
      <c r="H37" s="34"/>
      <c r="I37" s="34"/>
      <c r="J37" s="34"/>
      <c r="K37" s="34"/>
      <c r="L37" s="34"/>
      <c r="M37" s="34"/>
      <c r="N37" s="34"/>
      <c r="O37" s="34"/>
      <c r="P37" s="35"/>
    </row>
    <row r="38" spans="2:16" s="33" customFormat="1" x14ac:dyDescent="0.25">
      <c r="B38" s="32"/>
      <c r="C38" s="36" t="s">
        <v>376</v>
      </c>
      <c r="D38" s="37">
        <f>IFERROR(IF($E$17=1,D36/D37,IF($E$17=2,D36,"")),"")</f>
        <v>0.8</v>
      </c>
      <c r="E38" s="37" t="str">
        <f t="shared" ref="E38:O38" si="0">IFERROR(IF($E$17=1,E36/E37,IF($E$17=2,E36,"")),"")</f>
        <v/>
      </c>
      <c r="F38" s="37" t="str">
        <f t="shared" si="0"/>
        <v/>
      </c>
      <c r="G38" s="37" t="str">
        <f t="shared" si="0"/>
        <v/>
      </c>
      <c r="H38" s="37" t="str">
        <f t="shared" si="0"/>
        <v/>
      </c>
      <c r="I38" s="37" t="str">
        <f t="shared" si="0"/>
        <v/>
      </c>
      <c r="J38" s="37" t="str">
        <f t="shared" si="0"/>
        <v/>
      </c>
      <c r="K38" s="37" t="str">
        <f t="shared" si="0"/>
        <v/>
      </c>
      <c r="L38" s="37" t="str">
        <f t="shared" si="0"/>
        <v/>
      </c>
      <c r="M38" s="37" t="str">
        <f t="shared" si="0"/>
        <v/>
      </c>
      <c r="N38" s="37" t="str">
        <f t="shared" si="0"/>
        <v/>
      </c>
      <c r="O38" s="37" t="str">
        <f t="shared" si="0"/>
        <v/>
      </c>
      <c r="P38" s="32"/>
    </row>
    <row r="39" spans="2:16" s="33" customFormat="1" x14ac:dyDescent="0.25">
      <c r="B39" s="32"/>
      <c r="C39" s="38" t="s">
        <v>377</v>
      </c>
      <c r="D39"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0.9</v>
      </c>
      <c r="E39" s="37">
        <f>IF(AND(N20="ANUAL",J20="MENSUAL"),N17/12+D39,IF(AND(N20="ANUAL",J20="TRIMESTRAL"),N17/4+D39,IF(AND(N20="ANUAL",J20="SEMESTRAL"),N17/2+D39,IF(AND(N20="SEMESTRAL",J20="MENSUAL"),N17/6+D39,IF(AND(N20="SEMESTRAL",J20="TRIMESTRAL"),N17/2+D39,IF(AND(N20="SEMESTRAL",J20="SEMESTRAL"),N17,IF(AND(N20="TRIMESTRAL",J20="MENSUAL"),N17/3+D39,IF(AND(N20="TRIMESTRAL",J20="TRIMESTRAL"),N17,IF(AND(N20="MENSUAL",J20="MENSUAL"),N17,"")))))))))</f>
        <v>0.9</v>
      </c>
      <c r="F39" s="37" t="str">
        <f>IF(AND(N20="ANUAL",J20="MENSUAL"),N17/12+E39,IF(AND(N20="ANUAL",J20="TRIMESTRAL"),N17/4+E39,IF(AND(N20="SEMESTRAL",J20="MENSUAL"),N17/6+E39,IF(AND(N20="SEMESTRAL",J20="TRIMESTRAL"),N17/2,IF(AND(N20="TRIMESTRAL",J20="MENSUAL"),N17/3+E39,IF(AND(N20="TRIMESTRAL",J20="TRIMESTRAL"),N17,IF(AND(N20="MENSUAL",J20="MENSUAL"),N17,"")))))))</f>
        <v/>
      </c>
      <c r="G39" s="37" t="str">
        <f>IF(AND(N20="ANUAL",J20="MENSUAL"),N17/12+F39,IF(AND(N20="ANUAL",J20="TRIMESTRAL"),N17/4+F39,IF(AND(N20="SEMESTRAL",J20="MENSUAL"),N17/6+F39,IF(AND(N20="SEMESTRAL",J20="TRIMESTRAL"),N17/2+F39,IF(AND(N20="TRIMESTRAL",J20="MENSUAL"),N17/3,IF(AND(N20="TRIMESTRAL",J20="TRIMESTRAL"),N17,IF(AND(N20="MENSUAL",J20="MENSUAL"),N17,"")))))))</f>
        <v/>
      </c>
      <c r="H39" s="37" t="str">
        <f>IF(AND($N$20="ANUAL",$J$20="MENSUAL"),$N$17/12+G39,IF(AND(N20="SEMESTRAL",J20="MENSUAL"),N17/6+G39,IF(AND(N20="TRIMESTRAL",J20="MENSUAL"),N17/3+G39,IF(AND(N20="MENSUAL",J20="MENSUAL"),N17,""))))</f>
        <v/>
      </c>
      <c r="I39" s="37" t="str">
        <f>IF(AND($N$20="ANUAL",$J$20="MENSUAL"),$N$17/12+H39,IF(AND(N20="SEMESTRAL",J20="MENSUAL"),N17/6+H39,IF(AND(N20="TRIMESTRAL",J20="MENSUAL"),N17/3+H39,IF(AND(N20="MENSUAL",J20="MENSUAL"),N17,""))))</f>
        <v/>
      </c>
      <c r="J39" s="37" t="str">
        <f>IF(AND($N$20="ANUAL",$J$20="MENSUAL"),$N$17/12+I39,IF(AND(N20="SEMESTRAL",J20="MENSUAL"),N17/6,IF(AND(N20="TRIMESTRAL",J20="MENSUAL"),N17/3,IF(AND(N20="MENSUAL",J20="MENSUAL"),N17,""))))</f>
        <v/>
      </c>
      <c r="K39" s="37" t="str">
        <f>IF(AND($N$20="ANUAL",$J$20="MENSUAL"),$N$17/12+J39,IF(AND(N20="SEMESTRAL",J20="MENSUAL"),N17/6+J39,IF(AND(N20="TRIMESTRAL",J20="MENSUAL"),N17/3+J39,IF(AND(N20="MENSUAL",J20="MENSUAL"),N17,""))))</f>
        <v/>
      </c>
      <c r="L39" s="37" t="str">
        <f>IF(AND($N$20="ANUAL",$J$20="MENSUAL"),$N$17/12+K39,IF(AND(N20="SEMESTRAL",J20="MENSUAL"),N17/6+K39,IF(AND(N20="TRIMESTRAL",J20="MENSUAL"),N17/3+K39,IF(AND(N20="MENSUAL",J20="MENSUAL"),N17,""))))</f>
        <v/>
      </c>
      <c r="M39" s="37" t="str">
        <f>IF(AND($N$20="ANUAL",$J$20="MENSUAL"),$N$17/12+L39,IF(AND(N20="SEMESTRAL",J20="MENSUAL"),N17/6+L39,IF(AND(N20="TRIMESTRAL",J20="MENSUAL"),N17/3,IF(AND(N20="MENSUAL",J20="MENSUAL"),N17,""))))</f>
        <v/>
      </c>
      <c r="N39" s="37" t="str">
        <f>IF(AND($N$20="ANUAL",$J$20="MENSUAL"),$N$17/12+M39,IF(AND(N20="SEMESTRAL",J20="MENSUAL"),N17/6+M39,IF(AND(N20="TRIMESTRAL",J20="MENSUAL"),N17/3+M39,IF(AND(N20="MENSUAL",J20="MENSUAL"),N17,""))))</f>
        <v/>
      </c>
      <c r="O39" s="37" t="str">
        <f>IF(AND($N$20="ANUAL",$J$20="MENSUAL"),$N$17/12+N39,IF(AND(N20="SEMESTRAL",J20="MENSUAL"),N17/6+N39,IF(AND(N20="TRIMESTRAL",J20="MENSUAL"),N17/3+N39,IF(AND(N20="MENSUAL",J20="MENSUAL"),N17,""))))</f>
        <v/>
      </c>
      <c r="P39" s="32"/>
    </row>
    <row r="40" spans="2:16" s="33" customFormat="1" x14ac:dyDescent="0.25">
      <c r="B40" s="32"/>
      <c r="C40" s="3"/>
      <c r="D40" s="3"/>
      <c r="E40" s="3"/>
      <c r="F40" s="3"/>
      <c r="G40" s="3"/>
      <c r="H40" s="3"/>
      <c r="I40" s="3"/>
      <c r="J40" s="3"/>
      <c r="K40" s="3"/>
      <c r="L40" s="3"/>
      <c r="M40" s="3"/>
      <c r="N40" s="3"/>
      <c r="O40" s="3"/>
      <c r="P40" s="32"/>
    </row>
    <row r="42" spans="2:16" x14ac:dyDescent="0.2">
      <c r="D42" s="40"/>
    </row>
  </sheetData>
  <sheetProtection algorithmName="SHA-512" hashValue="XUa3PGqsxUvT5VepfelJxaI8hNgqhYQhOHynle9lgcxbiK2nFyigRux/2HObW2AAuVuvqphXBMULFW21crHrlw==" saltValue="3fTiNvc2z5PWZuOjDZ9IRw==" spinCount="100000" sheet="1" objects="1" scenarios="1"/>
  <mergeCells count="49">
    <mergeCell ref="P24:P25"/>
    <mergeCell ref="J25:O28"/>
    <mergeCell ref="J29:O29"/>
    <mergeCell ref="J30:O30"/>
    <mergeCell ref="J31:O31"/>
    <mergeCell ref="J20:K21"/>
    <mergeCell ref="L20:M21"/>
    <mergeCell ref="C34:O34"/>
    <mergeCell ref="C23:O23"/>
    <mergeCell ref="C24:I32"/>
    <mergeCell ref="J24:O24"/>
    <mergeCell ref="J32:O32"/>
    <mergeCell ref="N20:O21"/>
    <mergeCell ref="C20:D21"/>
    <mergeCell ref="E20:F21"/>
    <mergeCell ref="G20:I21"/>
    <mergeCell ref="P17:P18"/>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3"/>
  <sheetViews>
    <sheetView zoomScale="85" zoomScaleNormal="85" workbookViewId="0">
      <selection activeCell="D38" sqref="D38"/>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303" t="s">
        <v>347</v>
      </c>
      <c r="D10" s="303"/>
      <c r="E10" s="303"/>
      <c r="F10" s="303"/>
      <c r="G10" s="303"/>
      <c r="H10" s="303"/>
      <c r="I10" s="303"/>
      <c r="J10" s="303"/>
      <c r="K10" s="303"/>
      <c r="L10" s="303"/>
      <c r="M10" s="303"/>
      <c r="N10" s="303"/>
      <c r="O10" s="303"/>
      <c r="P10" s="27"/>
    </row>
    <row r="11" spans="2:16" s="26" customFormat="1" x14ac:dyDescent="0.25">
      <c r="B11" s="27"/>
      <c r="C11" s="303"/>
      <c r="D11" s="303"/>
      <c r="E11" s="303"/>
      <c r="F11" s="303"/>
      <c r="G11" s="303"/>
      <c r="H11" s="303"/>
      <c r="I11" s="303"/>
      <c r="J11" s="303"/>
      <c r="K11" s="303"/>
      <c r="L11" s="303"/>
      <c r="M11" s="303"/>
      <c r="N11" s="303"/>
      <c r="O11" s="303"/>
      <c r="P11" s="27"/>
    </row>
    <row r="12" spans="2:16" s="26" customFormat="1" ht="30" customHeight="1" x14ac:dyDescent="0.25">
      <c r="B12" s="27"/>
      <c r="C12" s="295" t="s">
        <v>348</v>
      </c>
      <c r="D12" s="295"/>
      <c r="E12" s="296" t="s">
        <v>656</v>
      </c>
      <c r="F12" s="296"/>
      <c r="G12" s="296"/>
      <c r="H12" s="296"/>
      <c r="I12" s="295" t="s">
        <v>350</v>
      </c>
      <c r="J12" s="295"/>
      <c r="K12" s="297" t="s">
        <v>671</v>
      </c>
      <c r="L12" s="297"/>
      <c r="M12" s="297"/>
      <c r="N12" s="297"/>
      <c r="O12" s="297"/>
      <c r="P12" s="27"/>
    </row>
    <row r="13" spans="2:16" s="26" customFormat="1" x14ac:dyDescent="0.25">
      <c r="B13" s="27"/>
      <c r="C13" s="234" t="s">
        <v>15</v>
      </c>
      <c r="D13" s="234"/>
      <c r="E13" s="248" t="s">
        <v>672</v>
      </c>
      <c r="F13" s="249"/>
      <c r="G13" s="249"/>
      <c r="H13" s="249"/>
      <c r="I13" s="249"/>
      <c r="J13" s="249"/>
      <c r="K13" s="249"/>
      <c r="L13" s="249"/>
      <c r="M13" s="249"/>
      <c r="N13" s="249"/>
      <c r="O13" s="249"/>
      <c r="P13" s="27"/>
    </row>
    <row r="14" spans="2:16" s="26" customFormat="1" x14ac:dyDescent="0.25">
      <c r="B14" s="27"/>
      <c r="C14" s="234" t="s">
        <v>352</v>
      </c>
      <c r="D14" s="234"/>
      <c r="E14" s="248" t="s">
        <v>673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380</v>
      </c>
      <c r="I17" s="234"/>
      <c r="J17" s="237" t="s">
        <v>81</v>
      </c>
      <c r="K17" s="238"/>
      <c r="L17" s="234" t="s">
        <v>357</v>
      </c>
      <c r="M17" s="234"/>
      <c r="N17" s="268">
        <v>0.8</v>
      </c>
      <c r="O17" s="268"/>
      <c r="P17" s="221"/>
    </row>
    <row r="18" spans="2:16" s="26" customFormat="1" ht="15.75" customHeight="1" x14ac:dyDescent="0.25">
      <c r="B18" s="27"/>
      <c r="C18" s="234" t="s">
        <v>358</v>
      </c>
      <c r="D18" s="234"/>
      <c r="E18" s="234" t="s">
        <v>359</v>
      </c>
      <c r="F18" s="234"/>
      <c r="G18" s="242" t="s">
        <v>674</v>
      </c>
      <c r="H18" s="233"/>
      <c r="I18" s="233"/>
      <c r="J18" s="233"/>
      <c r="K18" s="233"/>
      <c r="L18" s="233"/>
      <c r="M18" s="233"/>
      <c r="N18" s="233"/>
      <c r="O18" s="233"/>
      <c r="P18" s="221"/>
    </row>
    <row r="19" spans="2:16" s="26" customFormat="1" ht="15.75" customHeight="1" x14ac:dyDescent="0.25">
      <c r="B19" s="27"/>
      <c r="C19" s="234"/>
      <c r="D19" s="234"/>
      <c r="E19" s="234" t="s">
        <v>361</v>
      </c>
      <c r="F19" s="234"/>
      <c r="G19" s="242" t="s">
        <v>675</v>
      </c>
      <c r="H19" s="233"/>
      <c r="I19" s="233"/>
      <c r="J19" s="233"/>
      <c r="K19" s="233"/>
      <c r="L19" s="233"/>
      <c r="M19" s="233"/>
      <c r="N19" s="233"/>
      <c r="O19" s="233"/>
      <c r="P19" s="28"/>
    </row>
    <row r="20" spans="2:16" s="26" customFormat="1" ht="24.75" customHeight="1" x14ac:dyDescent="0.25">
      <c r="B20" s="27"/>
      <c r="C20" s="234" t="s">
        <v>363</v>
      </c>
      <c r="D20" s="234"/>
      <c r="E20" s="269" t="s">
        <v>676</v>
      </c>
      <c r="F20" s="269"/>
      <c r="G20" s="234" t="s">
        <v>365</v>
      </c>
      <c r="H20" s="234"/>
      <c r="I20" s="234"/>
      <c r="J20" s="233" t="s">
        <v>384</v>
      </c>
      <c r="K20" s="233"/>
      <c r="L20" s="234" t="s">
        <v>367</v>
      </c>
      <c r="M20" s="234"/>
      <c r="N20" s="233" t="s">
        <v>384</v>
      </c>
      <c r="O20" s="233"/>
      <c r="P20" s="28"/>
    </row>
    <row r="21" spans="2:16" s="26" customFormat="1" ht="18.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8" customHeight="1" x14ac:dyDescent="0.25">
      <c r="B23" s="27"/>
      <c r="C23" s="215" t="s">
        <v>369</v>
      </c>
      <c r="D23" s="215"/>
      <c r="E23" s="215"/>
      <c r="F23" s="215"/>
      <c r="G23" s="215"/>
      <c r="H23" s="215"/>
      <c r="I23" s="215"/>
      <c r="J23" s="216"/>
      <c r="K23" s="216"/>
      <c r="L23" s="216"/>
      <c r="M23" s="216"/>
      <c r="N23" s="216"/>
      <c r="O23" s="216"/>
      <c r="P23" s="28"/>
    </row>
    <row r="24" spans="2:16" s="26" customFormat="1" x14ac:dyDescent="0.25">
      <c r="B24" s="27"/>
      <c r="C24" s="217"/>
      <c r="D24" s="217"/>
      <c r="E24" s="217"/>
      <c r="F24" s="217"/>
      <c r="G24" s="217"/>
      <c r="H24" s="217"/>
      <c r="I24" s="218"/>
      <c r="J24" s="219" t="s">
        <v>370</v>
      </c>
      <c r="K24" s="220"/>
      <c r="L24" s="220"/>
      <c r="M24" s="220"/>
      <c r="N24" s="220"/>
      <c r="O24" s="220"/>
      <c r="P24" s="221"/>
    </row>
    <row r="25" spans="2:16" s="26" customFormat="1" x14ac:dyDescent="0.25">
      <c r="B25" s="27"/>
      <c r="C25" s="217"/>
      <c r="D25" s="217"/>
      <c r="E25" s="217"/>
      <c r="F25" s="217"/>
      <c r="G25" s="217"/>
      <c r="H25" s="217"/>
      <c r="I25" s="218"/>
      <c r="J25" s="267" t="s">
        <v>775</v>
      </c>
      <c r="K25" s="223"/>
      <c r="L25" s="223"/>
      <c r="M25" s="223"/>
      <c r="N25" s="223"/>
      <c r="O25" s="223"/>
      <c r="P25" s="221"/>
    </row>
    <row r="26" spans="2:16" s="26" customFormat="1" x14ac:dyDescent="0.25">
      <c r="B26" s="27"/>
      <c r="C26" s="217"/>
      <c r="D26" s="217"/>
      <c r="E26" s="217"/>
      <c r="F26" s="217"/>
      <c r="G26" s="217"/>
      <c r="H26" s="217"/>
      <c r="I26" s="218"/>
      <c r="J26" s="224"/>
      <c r="K26" s="225"/>
      <c r="L26" s="225"/>
      <c r="M26" s="225"/>
      <c r="N26" s="225"/>
      <c r="O26" s="225"/>
      <c r="P26" s="27"/>
    </row>
    <row r="27" spans="2:16" s="26" customFormat="1" ht="246.75" customHeight="1" x14ac:dyDescent="0.25">
      <c r="B27" s="27"/>
      <c r="C27" s="217"/>
      <c r="D27" s="217"/>
      <c r="E27" s="217"/>
      <c r="F27" s="217"/>
      <c r="G27" s="217"/>
      <c r="H27" s="217"/>
      <c r="I27" s="218"/>
      <c r="J27" s="224"/>
      <c r="K27" s="225"/>
      <c r="L27" s="225"/>
      <c r="M27" s="225"/>
      <c r="N27" s="225"/>
      <c r="O27" s="225"/>
      <c r="P27" s="27"/>
    </row>
    <row r="28" spans="2:16" s="26" customFormat="1" ht="17.25" customHeight="1" x14ac:dyDescent="0.25">
      <c r="B28" s="27"/>
      <c r="C28" s="217"/>
      <c r="D28" s="217"/>
      <c r="E28" s="217"/>
      <c r="F28" s="217"/>
      <c r="G28" s="217"/>
      <c r="H28" s="217"/>
      <c r="I28" s="218"/>
      <c r="J28" s="228" t="s">
        <v>372</v>
      </c>
      <c r="K28" s="229"/>
      <c r="L28" s="229"/>
      <c r="M28" s="229"/>
      <c r="N28" s="229"/>
      <c r="O28" s="229"/>
      <c r="P28" s="27"/>
    </row>
    <row r="29" spans="2:16" s="26" customFormat="1" ht="53.25" customHeight="1" x14ac:dyDescent="0.25">
      <c r="B29" s="27"/>
      <c r="C29" s="217"/>
      <c r="D29" s="217"/>
      <c r="E29" s="217"/>
      <c r="F29" s="217"/>
      <c r="G29" s="217"/>
      <c r="H29" s="217"/>
      <c r="I29" s="218"/>
      <c r="J29" s="348" t="s">
        <v>776</v>
      </c>
      <c r="K29" s="348"/>
      <c r="L29" s="348"/>
      <c r="M29" s="348"/>
      <c r="N29" s="348"/>
      <c r="O29" s="349"/>
      <c r="P29" s="27"/>
    </row>
    <row r="30" spans="2:16" s="26" customFormat="1" x14ac:dyDescent="0.25">
      <c r="B30" s="27"/>
      <c r="C30" s="217"/>
      <c r="D30" s="217"/>
      <c r="E30" s="217"/>
      <c r="F30" s="217"/>
      <c r="G30" s="217"/>
      <c r="H30" s="217"/>
      <c r="I30" s="218"/>
      <c r="J30" s="348"/>
      <c r="K30" s="348"/>
      <c r="L30" s="348"/>
      <c r="M30" s="348"/>
      <c r="N30" s="348"/>
      <c r="O30" s="349"/>
      <c r="P30" s="27"/>
    </row>
    <row r="31" spans="2:16" s="26" customFormat="1" ht="155.25" customHeight="1" x14ac:dyDescent="0.25">
      <c r="B31" s="27"/>
      <c r="C31" s="217"/>
      <c r="D31" s="217"/>
      <c r="E31" s="217"/>
      <c r="F31" s="217"/>
      <c r="G31" s="217"/>
      <c r="H31" s="217"/>
      <c r="I31" s="218"/>
      <c r="J31" s="348"/>
      <c r="K31" s="348"/>
      <c r="L31" s="348"/>
      <c r="M31" s="348"/>
      <c r="N31" s="348"/>
      <c r="O31" s="349"/>
      <c r="P31" s="27"/>
    </row>
    <row r="32" spans="2:16" s="26" customFormat="1" ht="15.75" customHeight="1" x14ac:dyDescent="0.25">
      <c r="B32" s="27"/>
      <c r="C32" s="217"/>
      <c r="D32" s="217"/>
      <c r="E32" s="217"/>
      <c r="F32" s="217"/>
      <c r="G32" s="217"/>
      <c r="H32" s="217"/>
      <c r="I32" s="218"/>
      <c r="J32" s="228" t="s">
        <v>374</v>
      </c>
      <c r="K32" s="229"/>
      <c r="L32" s="229"/>
      <c r="M32" s="229"/>
      <c r="N32" s="229"/>
      <c r="O32" s="229"/>
      <c r="P32" s="27"/>
    </row>
    <row r="33" spans="2:16" s="26" customFormat="1" ht="16.5" customHeight="1" x14ac:dyDescent="0.25">
      <c r="B33" s="27"/>
      <c r="C33" s="217"/>
      <c r="D33" s="217"/>
      <c r="E33" s="217"/>
      <c r="F33" s="217"/>
      <c r="G33" s="217"/>
      <c r="H33" s="217"/>
      <c r="I33" s="218"/>
      <c r="J33" s="232" t="s">
        <v>677</v>
      </c>
      <c r="K33" s="223"/>
      <c r="L33" s="223"/>
      <c r="M33" s="223"/>
      <c r="N33" s="223"/>
      <c r="O33" s="223"/>
      <c r="P33" s="27"/>
    </row>
    <row r="34" spans="2:16" s="26" customFormat="1" ht="16.5" customHeight="1" x14ac:dyDescent="0.25">
      <c r="B34" s="28"/>
      <c r="C34" s="31"/>
      <c r="D34" s="31"/>
      <c r="E34" s="31"/>
      <c r="F34" s="31"/>
      <c r="G34" s="31"/>
      <c r="H34" s="31"/>
      <c r="I34" s="31"/>
      <c r="J34" s="31"/>
      <c r="K34" s="31"/>
      <c r="L34" s="31"/>
      <c r="M34" s="31"/>
      <c r="N34" s="31"/>
      <c r="O34" s="31"/>
      <c r="P34" s="28"/>
    </row>
    <row r="35" spans="2:16" s="33" customFormat="1" ht="15" customHeight="1" x14ac:dyDescent="0.25">
      <c r="B35" s="32"/>
      <c r="C35" s="212" t="s">
        <v>375</v>
      </c>
      <c r="D35" s="213"/>
      <c r="E35" s="213"/>
      <c r="F35" s="213"/>
      <c r="G35" s="213"/>
      <c r="H35" s="213"/>
      <c r="I35" s="213"/>
      <c r="J35" s="213"/>
      <c r="K35" s="213"/>
      <c r="L35" s="213"/>
      <c r="M35" s="213"/>
      <c r="N35" s="213"/>
      <c r="O35" s="214"/>
      <c r="P35" s="32"/>
    </row>
    <row r="36" spans="2:16" s="33" customFormat="1" x14ac:dyDescent="0.25">
      <c r="B36" s="32"/>
      <c r="C36" s="158" t="s">
        <v>9</v>
      </c>
      <c r="D36" s="160" t="str">
        <f>IF(J20="MENSUAL","ENERO",IF(J20="TRIMESTRAL","MARZO",IF(J20="SEMESTRAL","JUNIO",IF(J20="ANUAL",2017,""))))</f>
        <v>MARZO</v>
      </c>
      <c r="E36" s="160" t="str">
        <f>IF(J20="MENSUAL","FEBRERO",IF(J20="TRIMESTRAL","JUNIO",IF(J20="SEMESTRAL","DICIEMBRE","")))</f>
        <v>JUNIO</v>
      </c>
      <c r="F36" s="160" t="str">
        <f>IF(J20="MENSUAL","MARZO",IF(J20="TRIMESTRAL","SEPTIEMBRE",""))</f>
        <v>SEPTIEMBRE</v>
      </c>
      <c r="G36" s="160" t="str">
        <f>IF(J20="MENSUAL","ABRIL",IF(J20="TRIMESTRAL","DICIEMBRE",""))</f>
        <v>DICIEMBRE</v>
      </c>
      <c r="H36" s="160" t="str">
        <f>IF(J20="MENSUAL","MAYO","")</f>
        <v/>
      </c>
      <c r="I36" s="160" t="str">
        <f>IF(J20="MENSUAL","JUNIO","")</f>
        <v/>
      </c>
      <c r="J36" s="160" t="str">
        <f>IF(J20="MENSUAL","JULIO","")</f>
        <v/>
      </c>
      <c r="K36" s="160" t="str">
        <f>IF(J20="MENSUAL","AGOSTO","")</f>
        <v/>
      </c>
      <c r="L36" s="160" t="str">
        <f>IF(J20="MENSUAL","SEPTIEMBRE","")</f>
        <v/>
      </c>
      <c r="M36" s="160" t="str">
        <f>IF(J20="MENSUAL","OCTUBRE","")</f>
        <v/>
      </c>
      <c r="N36" s="160" t="str">
        <f>IF(J20="MENSUAL","NOVIEMBRE","")</f>
        <v/>
      </c>
      <c r="O36" s="160" t="str">
        <f>IF(J20="MENSUAL","DICIEMBRE","")</f>
        <v/>
      </c>
      <c r="P36" s="32"/>
    </row>
    <row r="37" spans="2:16" s="33" customFormat="1" ht="37.5" customHeight="1" x14ac:dyDescent="0.25">
      <c r="B37" s="32"/>
      <c r="C37" s="157" t="str">
        <f>G18</f>
        <v>No. de quejas e informes atendidos en el tiempo meta</v>
      </c>
      <c r="D37" s="34">
        <v>38</v>
      </c>
      <c r="E37" s="34">
        <v>24</v>
      </c>
      <c r="F37" s="34">
        <v>21</v>
      </c>
      <c r="G37" s="34"/>
      <c r="H37" s="34"/>
      <c r="I37" s="34"/>
      <c r="J37" s="34"/>
      <c r="K37" s="34"/>
      <c r="L37" s="34"/>
      <c r="M37" s="34"/>
      <c r="N37" s="34"/>
      <c r="O37" s="34"/>
      <c r="P37" s="32"/>
    </row>
    <row r="38" spans="2:16" s="33" customFormat="1" ht="45" x14ac:dyDescent="0.25">
      <c r="B38" s="32"/>
      <c r="C38" s="157" t="str">
        <f>G19</f>
        <v>No. de quejas e informes recepcionados*100</v>
      </c>
      <c r="D38" s="34">
        <v>40</v>
      </c>
      <c r="E38" s="34">
        <v>24</v>
      </c>
      <c r="F38" s="34">
        <v>23</v>
      </c>
      <c r="G38" s="34"/>
      <c r="H38" s="34"/>
      <c r="I38" s="34"/>
      <c r="J38" s="34"/>
      <c r="K38" s="34"/>
      <c r="L38" s="34"/>
      <c r="M38" s="34"/>
      <c r="N38" s="34"/>
      <c r="O38" s="34"/>
      <c r="P38" s="35"/>
    </row>
    <row r="39" spans="2:16" s="33" customFormat="1" x14ac:dyDescent="0.25">
      <c r="B39" s="32"/>
      <c r="C39" s="36" t="s">
        <v>376</v>
      </c>
      <c r="D39" s="37">
        <f>IFERROR(IF($E$17=1,D37/D38,IF($E$17=2,D37,"")),"")</f>
        <v>0.95</v>
      </c>
      <c r="E39" s="37">
        <f t="shared" ref="E39:O39" si="0">IFERROR(IF($E$17=1,E37/E38,IF($E$17=2,E37,"")),"")</f>
        <v>1</v>
      </c>
      <c r="F39" s="37">
        <f t="shared" si="0"/>
        <v>0.91304347826086951</v>
      </c>
      <c r="G39" s="37" t="str">
        <f t="shared" si="0"/>
        <v/>
      </c>
      <c r="H39" s="37" t="str">
        <f t="shared" si="0"/>
        <v/>
      </c>
      <c r="I39" s="37" t="str">
        <f t="shared" si="0"/>
        <v/>
      </c>
      <c r="J39" s="37" t="str">
        <f t="shared" si="0"/>
        <v/>
      </c>
      <c r="K39" s="37" t="str">
        <f t="shared" si="0"/>
        <v/>
      </c>
      <c r="L39" s="37" t="str">
        <f t="shared" si="0"/>
        <v/>
      </c>
      <c r="M39" s="37" t="str">
        <f t="shared" si="0"/>
        <v/>
      </c>
      <c r="N39" s="37" t="str">
        <f t="shared" si="0"/>
        <v/>
      </c>
      <c r="O39" s="37" t="str">
        <f t="shared" si="0"/>
        <v/>
      </c>
      <c r="P39" s="32"/>
    </row>
    <row r="40" spans="2:16" s="33" customFormat="1" x14ac:dyDescent="0.25">
      <c r="B40" s="32"/>
      <c r="C40" s="38" t="s">
        <v>377</v>
      </c>
      <c r="D40"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0.8</v>
      </c>
      <c r="E40" s="37">
        <f>IF(AND(N20="ANUAL",J20="MENSUAL"),N17/12+D40,IF(AND(N20="ANUAL",J20="TRIMESTRAL"),N17/4+D40,IF(AND(N20="ANUAL",J20="SEMESTRAL"),N17/2+D40,IF(AND(N20="SEMESTRAL",J20="MENSUAL"),N17/6+D40,IF(AND(N20="SEMESTRAL",J20="TRIMESTRAL"),N17/2+D40,IF(AND(N20="SEMESTRAL",J20="SEMESTRAL"),N17,IF(AND(N20="TRIMESTRAL",J20="MENSUAL"),N17/3+D40,IF(AND(N20="TRIMESTRAL",J20="TRIMESTRAL"),N17,IF(AND(N20="MENSUAL",J20="MENSUAL"),N17,"")))))))))</f>
        <v>0.8</v>
      </c>
      <c r="F40" s="37">
        <f>IF(AND(N20="ANUAL",J20="MENSUAL"),N17/12+E40,IF(AND(N20="ANUAL",J20="TRIMESTRAL"),N17/4+E40,IF(AND(N20="SEMESTRAL",J20="MENSUAL"),N17/6+E40,IF(AND(N20="SEMESTRAL",J20="TRIMESTRAL"),N17/2,IF(AND(N20="TRIMESTRAL",J20="MENSUAL"),N17/3+E40,IF(AND(N20="TRIMESTRAL",J20="TRIMESTRAL"),N17,IF(AND(N20="MENSUAL",J20="MENSUAL"),N17,"")))))))</f>
        <v>0.8</v>
      </c>
      <c r="G40" s="37">
        <f>IF(AND(N20="ANUAL",J20="MENSUAL"),N17/12+F40,IF(AND(N20="ANUAL",J20="TRIMESTRAL"),N17/4+F40,IF(AND(N20="SEMESTRAL",J20="MENSUAL"),N17/6+F40,IF(AND(N20="SEMESTRAL",J20="TRIMESTRAL"),N17/2+F40,IF(AND(N20="TRIMESTRAL",J20="MENSUAL"),N17/3,IF(AND(N20="TRIMESTRAL",J20="TRIMESTRAL"),N17,IF(AND(N20="MENSUAL",J20="MENSUAL"),N17,"")))))))</f>
        <v>0.8</v>
      </c>
      <c r="H40" s="37" t="str">
        <f>IF(AND($N$20="ANUAL",$J$20="MENSUAL"),$N$17/12+G40,IF(AND(N20="SEMESTRAL",J20="MENSUAL"),N17/6+G40,IF(AND(N20="TRIMESTRAL",J20="MENSUAL"),N17/3+G40,IF(AND(N20="MENSUAL",J20="MENSUAL"),N17,""))))</f>
        <v/>
      </c>
      <c r="I40" s="37" t="str">
        <f>IF(AND($N$20="ANUAL",$J$20="MENSUAL"),$N$17/12+H40,IF(AND(N20="SEMESTRAL",J20="MENSUAL"),N17/6+H40,IF(AND(N20="TRIMESTRAL",J20="MENSUAL"),N17/3+H40,IF(AND(N20="MENSUAL",J20="MENSUAL"),N17,""))))</f>
        <v/>
      </c>
      <c r="J40" s="37" t="str">
        <f>IF(AND($N$20="ANUAL",$J$20="MENSUAL"),$N$17/12+I40,IF(AND(N20="SEMESTRAL",J20="MENSUAL"),N17/6,IF(AND(N20="TRIMESTRAL",J20="MENSUAL"),N17/3,IF(AND(N20="MENSUAL",J20="MENSUAL"),N17,""))))</f>
        <v/>
      </c>
      <c r="K40" s="37" t="str">
        <f>IF(AND($N$20="ANUAL",$J$20="MENSUAL"),$N$17/12+J40,IF(AND(N20="SEMESTRAL",J20="MENSUAL"),N17/6+J40,IF(AND(N20="TRIMESTRAL",J20="MENSUAL"),N17/3+J40,IF(AND(N20="MENSUAL",J20="MENSUAL"),N17,""))))</f>
        <v/>
      </c>
      <c r="L40" s="37" t="str">
        <f>IF(AND($N$20="ANUAL",$J$20="MENSUAL"),$N$17/12+K40,IF(AND(N20="SEMESTRAL",J20="MENSUAL"),N17/6+K40,IF(AND(N20="TRIMESTRAL",J20="MENSUAL"),N17/3+K40,IF(AND(N20="MENSUAL",J20="MENSUAL"),N17,""))))</f>
        <v/>
      </c>
      <c r="M40" s="37" t="str">
        <f>IF(AND($N$20="ANUAL",$J$20="MENSUAL"),$N$17/12+L40,IF(AND(N20="SEMESTRAL",J20="MENSUAL"),N17/6+L40,IF(AND(N20="TRIMESTRAL",J20="MENSUAL"),N17/3,IF(AND(N20="MENSUAL",J20="MENSUAL"),N17,""))))</f>
        <v/>
      </c>
      <c r="N40" s="37" t="str">
        <f>IF(AND($N$20="ANUAL",$J$20="MENSUAL"),$N$17/12+M40,IF(AND(N20="SEMESTRAL",J20="MENSUAL"),N17/6+M40,IF(AND(N20="TRIMESTRAL",J20="MENSUAL"),N17/3+M40,IF(AND(N20="MENSUAL",J20="MENSUAL"),N17,""))))</f>
        <v/>
      </c>
      <c r="O40" s="37" t="str">
        <f>IF(AND($N$20="ANUAL",$J$20="MENSUAL"),$N$17/12+N40,IF(AND(N20="SEMESTRAL",J20="MENSUAL"),N17/6+N40,IF(AND(N20="TRIMESTRAL",J20="MENSUAL"),N17/3+N40,IF(AND(N20="MENSUAL",J20="MENSUAL"),N17,""))))</f>
        <v/>
      </c>
      <c r="P40" s="32"/>
    </row>
    <row r="41" spans="2:16" s="33" customFormat="1" x14ac:dyDescent="0.25">
      <c r="B41" s="32"/>
      <c r="C41" s="3"/>
      <c r="D41" s="3"/>
      <c r="E41" s="3"/>
      <c r="F41" s="3"/>
      <c r="G41" s="3"/>
      <c r="H41" s="3"/>
      <c r="I41" s="3"/>
      <c r="J41" s="3"/>
      <c r="K41" s="3"/>
      <c r="L41" s="3"/>
      <c r="M41" s="3"/>
      <c r="N41" s="3"/>
      <c r="O41" s="3"/>
      <c r="P41" s="32"/>
    </row>
    <row r="43" spans="2:16" x14ac:dyDescent="0.2">
      <c r="D43" s="40"/>
    </row>
  </sheetData>
  <sheetProtection algorithmName="SHA-512" hashValue="ppJq+mvVJvJqlXXSRWFSSPt2rILYlE72rYQ8irOPxLelTk3kSFnZgK+kKdEbLpMO4bONPp9rKAYAMYiiEI2kEQ==" saltValue="Fuo3s5lHZvXmTChQ3CpRbw==" spinCount="100000" sheet="1" objects="1" scenarios="1"/>
  <mergeCells count="49">
    <mergeCell ref="B2:C4"/>
    <mergeCell ref="C5:D8"/>
    <mergeCell ref="E5:L5"/>
    <mergeCell ref="M5:O5"/>
    <mergeCell ref="E6:L6"/>
    <mergeCell ref="M6:O6"/>
    <mergeCell ref="E7:L8"/>
    <mergeCell ref="M7:O7"/>
    <mergeCell ref="M8:O8"/>
    <mergeCell ref="C16:O16"/>
    <mergeCell ref="C9:O9"/>
    <mergeCell ref="C10:O11"/>
    <mergeCell ref="C12:D12"/>
    <mergeCell ref="E12:H12"/>
    <mergeCell ref="I12:J12"/>
    <mergeCell ref="K12:O12"/>
    <mergeCell ref="C13:D13"/>
    <mergeCell ref="E13:O13"/>
    <mergeCell ref="C14:D14"/>
    <mergeCell ref="E14:O14"/>
    <mergeCell ref="C15:O15"/>
    <mergeCell ref="P17:P18"/>
    <mergeCell ref="C18:D19"/>
    <mergeCell ref="E18:F18"/>
    <mergeCell ref="G18:O18"/>
    <mergeCell ref="E19:F19"/>
    <mergeCell ref="G19:O19"/>
    <mergeCell ref="C17:D17"/>
    <mergeCell ref="E17:G17"/>
    <mergeCell ref="H17:I17"/>
    <mergeCell ref="J17:K17"/>
    <mergeCell ref="L17:M17"/>
    <mergeCell ref="N17:O17"/>
    <mergeCell ref="J20:K21"/>
    <mergeCell ref="L20:M21"/>
    <mergeCell ref="C35:O35"/>
    <mergeCell ref="C23:O23"/>
    <mergeCell ref="C24:I33"/>
    <mergeCell ref="J24:O24"/>
    <mergeCell ref="J33:O33"/>
    <mergeCell ref="N20:O21"/>
    <mergeCell ref="C20:D21"/>
    <mergeCell ref="E20:F21"/>
    <mergeCell ref="G20:I21"/>
    <mergeCell ref="P24:P25"/>
    <mergeCell ref="J25:O27"/>
    <mergeCell ref="J28:O28"/>
    <mergeCell ref="J32:O32"/>
    <mergeCell ref="J29:O31"/>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ITEM!$A$1:$A$4</xm:f>
          </x14:formula1>
          <xm:sqref>J20 N20</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F3D38"/>
  </sheetPr>
  <dimension ref="B4:E51"/>
  <sheetViews>
    <sheetView showGridLines="0" zoomScale="89" zoomScaleNormal="89" workbookViewId="0"/>
  </sheetViews>
  <sheetFormatPr baseColWidth="10" defaultColWidth="11.42578125" defaultRowHeight="14.25" x14ac:dyDescent="0.2"/>
  <cols>
    <col min="1" max="1" width="5.42578125" style="7" customWidth="1"/>
    <col min="2" max="2" width="13.28515625" style="23" customWidth="1"/>
    <col min="3" max="3" width="112" style="24" customWidth="1"/>
    <col min="4" max="4" width="33.5703125" style="25" customWidth="1"/>
    <col min="5" max="5" width="33.140625" style="25" customWidth="1"/>
    <col min="6" max="16384" width="11.42578125" style="7"/>
  </cols>
  <sheetData>
    <row r="4" spans="2:5" ht="18" customHeight="1" x14ac:dyDescent="0.2">
      <c r="B4" s="9" t="s">
        <v>678</v>
      </c>
      <c r="C4" s="10" t="s">
        <v>679</v>
      </c>
      <c r="D4" s="10" t="s">
        <v>409</v>
      </c>
      <c r="E4" s="10" t="s">
        <v>680</v>
      </c>
    </row>
    <row r="5" spans="2:5" ht="28.5" x14ac:dyDescent="0.2">
      <c r="B5" s="11">
        <v>43056</v>
      </c>
      <c r="C5" s="12" t="s">
        <v>681</v>
      </c>
      <c r="D5" s="13" t="s">
        <v>682</v>
      </c>
      <c r="E5" s="13" t="s">
        <v>683</v>
      </c>
    </row>
    <row r="6" spans="2:5" ht="28.5" x14ac:dyDescent="0.2">
      <c r="B6" s="11">
        <v>43144</v>
      </c>
      <c r="C6" s="12" t="s">
        <v>684</v>
      </c>
      <c r="D6" s="13" t="s">
        <v>682</v>
      </c>
      <c r="E6" s="13" t="s">
        <v>683</v>
      </c>
    </row>
    <row r="7" spans="2:5" x14ac:dyDescent="0.2">
      <c r="B7" s="431">
        <v>43224</v>
      </c>
      <c r="C7" s="12" t="s">
        <v>685</v>
      </c>
      <c r="D7" s="434" t="s">
        <v>682</v>
      </c>
      <c r="E7" s="434" t="s">
        <v>683</v>
      </c>
    </row>
    <row r="8" spans="2:5" ht="30.75" customHeight="1" x14ac:dyDescent="0.2">
      <c r="B8" s="432"/>
      <c r="C8" s="14" t="s">
        <v>686</v>
      </c>
      <c r="D8" s="435"/>
      <c r="E8" s="435"/>
    </row>
    <row r="9" spans="2:5" ht="33" customHeight="1" x14ac:dyDescent="0.2">
      <c r="B9" s="432"/>
      <c r="C9" s="14" t="s">
        <v>687</v>
      </c>
      <c r="D9" s="435"/>
      <c r="E9" s="435"/>
    </row>
    <row r="10" spans="2:5" ht="28.5" x14ac:dyDescent="0.2">
      <c r="B10" s="432"/>
      <c r="C10" s="12" t="s">
        <v>688</v>
      </c>
      <c r="D10" s="435"/>
      <c r="E10" s="435"/>
    </row>
    <row r="11" spans="2:5" ht="42.75" x14ac:dyDescent="0.2">
      <c r="B11" s="432"/>
      <c r="C11" s="14" t="s">
        <v>689</v>
      </c>
      <c r="D11" s="435"/>
      <c r="E11" s="435"/>
    </row>
    <row r="12" spans="2:5" ht="42.75" x14ac:dyDescent="0.2">
      <c r="B12" s="432"/>
      <c r="C12" s="14" t="s">
        <v>690</v>
      </c>
      <c r="D12" s="435"/>
      <c r="E12" s="435"/>
    </row>
    <row r="13" spans="2:5" ht="28.5" x14ac:dyDescent="0.2">
      <c r="B13" s="432"/>
      <c r="C13" s="14" t="s">
        <v>691</v>
      </c>
      <c r="D13" s="435"/>
      <c r="E13" s="435"/>
    </row>
    <row r="14" spans="2:5" x14ac:dyDescent="0.2">
      <c r="B14" s="432"/>
      <c r="C14" s="14" t="s">
        <v>692</v>
      </c>
      <c r="D14" s="435"/>
      <c r="E14" s="435"/>
    </row>
    <row r="15" spans="2:5" ht="28.5" x14ac:dyDescent="0.2">
      <c r="B15" s="432"/>
      <c r="C15" s="12" t="s">
        <v>693</v>
      </c>
      <c r="D15" s="435"/>
      <c r="E15" s="435"/>
    </row>
    <row r="16" spans="2:5" ht="28.5" x14ac:dyDescent="0.2">
      <c r="B16" s="432"/>
      <c r="C16" s="14" t="s">
        <v>694</v>
      </c>
      <c r="D16" s="435"/>
      <c r="E16" s="435"/>
    </row>
    <row r="17" spans="2:5" ht="28.5" x14ac:dyDescent="0.2">
      <c r="B17" s="432"/>
      <c r="C17" s="12" t="s">
        <v>695</v>
      </c>
      <c r="D17" s="435"/>
      <c r="E17" s="435"/>
    </row>
    <row r="18" spans="2:5" ht="28.5" x14ac:dyDescent="0.2">
      <c r="B18" s="432"/>
      <c r="C18" s="12" t="s">
        <v>696</v>
      </c>
      <c r="D18" s="435"/>
      <c r="E18" s="435"/>
    </row>
    <row r="19" spans="2:5" ht="28.5" x14ac:dyDescent="0.2">
      <c r="B19" s="432"/>
      <c r="C19" s="14" t="s">
        <v>697</v>
      </c>
      <c r="D19" s="435"/>
      <c r="E19" s="435"/>
    </row>
    <row r="20" spans="2:5" ht="42.75" x14ac:dyDescent="0.2">
      <c r="B20" s="432"/>
      <c r="C20" s="14" t="s">
        <v>698</v>
      </c>
      <c r="D20" s="435"/>
      <c r="E20" s="435"/>
    </row>
    <row r="21" spans="2:5" ht="28.5" x14ac:dyDescent="0.2">
      <c r="B21" s="432"/>
      <c r="C21" s="12" t="s">
        <v>699</v>
      </c>
      <c r="D21" s="435"/>
      <c r="E21" s="435"/>
    </row>
    <row r="22" spans="2:5" ht="28.5" x14ac:dyDescent="0.2">
      <c r="B22" s="432"/>
      <c r="C22" s="12" t="s">
        <v>700</v>
      </c>
      <c r="D22" s="435"/>
      <c r="E22" s="435"/>
    </row>
    <row r="23" spans="2:5" ht="28.5" x14ac:dyDescent="0.2">
      <c r="B23" s="432"/>
      <c r="C23" s="14" t="s">
        <v>701</v>
      </c>
      <c r="D23" s="435"/>
      <c r="E23" s="435"/>
    </row>
    <row r="24" spans="2:5" ht="42.75" x14ac:dyDescent="0.2">
      <c r="B24" s="432"/>
      <c r="C24" s="14" t="s">
        <v>702</v>
      </c>
      <c r="D24" s="435"/>
      <c r="E24" s="435"/>
    </row>
    <row r="25" spans="2:5" x14ac:dyDescent="0.2">
      <c r="B25" s="433"/>
      <c r="C25" s="14" t="s">
        <v>703</v>
      </c>
      <c r="D25" s="436"/>
      <c r="E25" s="436"/>
    </row>
    <row r="26" spans="2:5" ht="57" x14ac:dyDescent="0.2">
      <c r="B26" s="431">
        <v>43322</v>
      </c>
      <c r="C26" s="12" t="s">
        <v>704</v>
      </c>
      <c r="D26" s="434" t="s">
        <v>682</v>
      </c>
      <c r="E26" s="434" t="s">
        <v>683</v>
      </c>
    </row>
    <row r="27" spans="2:5" ht="28.5" x14ac:dyDescent="0.2">
      <c r="B27" s="432"/>
      <c r="C27" s="12" t="s">
        <v>705</v>
      </c>
      <c r="D27" s="435"/>
      <c r="E27" s="435"/>
    </row>
    <row r="28" spans="2:5" ht="28.5" x14ac:dyDescent="0.2">
      <c r="B28" s="432"/>
      <c r="C28" s="12" t="s">
        <v>706</v>
      </c>
      <c r="D28" s="435"/>
      <c r="E28" s="435"/>
    </row>
    <row r="29" spans="2:5" ht="42.75" x14ac:dyDescent="0.2">
      <c r="B29" s="432"/>
      <c r="C29" s="15" t="s">
        <v>707</v>
      </c>
      <c r="D29" s="435"/>
      <c r="E29" s="435"/>
    </row>
    <row r="30" spans="2:5" ht="146.25" x14ac:dyDescent="0.2">
      <c r="B30" s="449">
        <v>43543</v>
      </c>
      <c r="C30" s="16" t="s">
        <v>708</v>
      </c>
      <c r="D30" s="451" t="s">
        <v>709</v>
      </c>
      <c r="E30" s="451" t="s">
        <v>418</v>
      </c>
    </row>
    <row r="31" spans="2:5" ht="60.75" customHeight="1" x14ac:dyDescent="0.2">
      <c r="B31" s="450"/>
      <c r="C31" s="17" t="s">
        <v>710</v>
      </c>
      <c r="D31" s="452"/>
      <c r="E31" s="452"/>
    </row>
    <row r="32" spans="2:5" ht="72" customHeight="1" x14ac:dyDescent="0.2">
      <c r="B32" s="450"/>
      <c r="C32" s="18" t="s">
        <v>711</v>
      </c>
      <c r="D32" s="452"/>
      <c r="E32" s="452"/>
    </row>
    <row r="33" spans="2:5" ht="100.5" x14ac:dyDescent="0.2">
      <c r="B33" s="450"/>
      <c r="C33" s="18" t="s">
        <v>763</v>
      </c>
      <c r="D33" s="452"/>
      <c r="E33" s="452"/>
    </row>
    <row r="34" spans="2:5" ht="100.5" x14ac:dyDescent="0.2">
      <c r="B34" s="450"/>
      <c r="C34" s="18" t="s">
        <v>712</v>
      </c>
      <c r="D34" s="452"/>
      <c r="E34" s="452"/>
    </row>
    <row r="35" spans="2:5" ht="62.25" customHeight="1" x14ac:dyDescent="0.2">
      <c r="B35" s="450"/>
      <c r="C35" s="18" t="s">
        <v>713</v>
      </c>
      <c r="D35" s="452"/>
      <c r="E35" s="452"/>
    </row>
    <row r="36" spans="2:5" ht="74.25" customHeight="1" x14ac:dyDescent="0.2">
      <c r="B36" s="450"/>
      <c r="C36" s="18" t="s">
        <v>714</v>
      </c>
      <c r="D36" s="452"/>
      <c r="E36" s="452"/>
    </row>
    <row r="37" spans="2:5" ht="72" x14ac:dyDescent="0.2">
      <c r="B37" s="450"/>
      <c r="C37" s="18" t="s">
        <v>715</v>
      </c>
      <c r="D37" s="452"/>
      <c r="E37" s="452"/>
    </row>
    <row r="38" spans="2:5" ht="57.75" x14ac:dyDescent="0.2">
      <c r="B38" s="450"/>
      <c r="C38" s="18" t="s">
        <v>716</v>
      </c>
      <c r="D38" s="452"/>
      <c r="E38" s="452"/>
    </row>
    <row r="39" spans="2:5" ht="43.5" x14ac:dyDescent="0.2">
      <c r="B39" s="450"/>
      <c r="C39" s="18" t="s">
        <v>717</v>
      </c>
      <c r="D39" s="452"/>
      <c r="E39" s="452"/>
    </row>
    <row r="40" spans="2:5" ht="86.25" x14ac:dyDescent="0.2">
      <c r="B40" s="450"/>
      <c r="C40" s="19" t="s">
        <v>718</v>
      </c>
      <c r="D40" s="452"/>
      <c r="E40" s="452"/>
    </row>
    <row r="41" spans="2:5" ht="188.25" x14ac:dyDescent="0.2">
      <c r="B41" s="450"/>
      <c r="C41" s="18" t="s">
        <v>719</v>
      </c>
      <c r="D41" s="452"/>
      <c r="E41" s="452"/>
    </row>
    <row r="42" spans="2:5" ht="87" x14ac:dyDescent="0.2">
      <c r="B42" s="450"/>
      <c r="C42" s="18" t="s">
        <v>764</v>
      </c>
      <c r="D42" s="452"/>
      <c r="E42" s="452"/>
    </row>
    <row r="43" spans="2:5" ht="29.25" x14ac:dyDescent="0.2">
      <c r="B43" s="446">
        <v>43677</v>
      </c>
      <c r="C43" s="20" t="s">
        <v>720</v>
      </c>
      <c r="D43" s="453" t="s">
        <v>709</v>
      </c>
      <c r="E43" s="453" t="s">
        <v>418</v>
      </c>
    </row>
    <row r="44" spans="2:5" ht="43.5" x14ac:dyDescent="0.2">
      <c r="B44" s="447"/>
      <c r="C44" s="21" t="s">
        <v>721</v>
      </c>
      <c r="D44" s="454"/>
      <c r="E44" s="454"/>
    </row>
    <row r="45" spans="2:5" ht="29.25" x14ac:dyDescent="0.2">
      <c r="B45" s="447"/>
      <c r="C45" s="21" t="s">
        <v>722</v>
      </c>
      <c r="D45" s="454"/>
      <c r="E45" s="454"/>
    </row>
    <row r="46" spans="2:5" ht="43.5" x14ac:dyDescent="0.2">
      <c r="B46" s="447"/>
      <c r="C46" s="21" t="s">
        <v>723</v>
      </c>
      <c r="D46" s="454"/>
      <c r="E46" s="454"/>
    </row>
    <row r="47" spans="2:5" ht="57.75" x14ac:dyDescent="0.2">
      <c r="B47" s="447"/>
      <c r="C47" s="21" t="s">
        <v>765</v>
      </c>
      <c r="D47" s="454"/>
      <c r="E47" s="454"/>
    </row>
    <row r="48" spans="2:5" ht="158.25" x14ac:dyDescent="0.2">
      <c r="B48" s="448"/>
      <c r="C48" s="22" t="s">
        <v>724</v>
      </c>
      <c r="D48" s="455"/>
      <c r="E48" s="455"/>
    </row>
    <row r="49" spans="2:5" ht="44.25" customHeight="1" x14ac:dyDescent="0.2">
      <c r="B49" s="437">
        <v>43747</v>
      </c>
      <c r="C49" s="20" t="s">
        <v>737</v>
      </c>
      <c r="D49" s="440" t="s">
        <v>709</v>
      </c>
      <c r="E49" s="443" t="s">
        <v>418</v>
      </c>
    </row>
    <row r="50" spans="2:5" ht="43.5" x14ac:dyDescent="0.2">
      <c r="B50" s="438"/>
      <c r="C50" s="21" t="s">
        <v>766</v>
      </c>
      <c r="D50" s="441"/>
      <c r="E50" s="444"/>
    </row>
    <row r="51" spans="2:5" ht="43.5" x14ac:dyDescent="0.2">
      <c r="B51" s="439"/>
      <c r="C51" s="177" t="s">
        <v>738</v>
      </c>
      <c r="D51" s="442"/>
      <c r="E51" s="445"/>
    </row>
  </sheetData>
  <mergeCells count="15">
    <mergeCell ref="B49:B51"/>
    <mergeCell ref="D49:D51"/>
    <mergeCell ref="E49:E51"/>
    <mergeCell ref="B43:B48"/>
    <mergeCell ref="B30:B42"/>
    <mergeCell ref="D30:D42"/>
    <mergeCell ref="E30:E42"/>
    <mergeCell ref="D43:D48"/>
    <mergeCell ref="E43:E48"/>
    <mergeCell ref="B7:B25"/>
    <mergeCell ref="D7:D25"/>
    <mergeCell ref="E7:E25"/>
    <mergeCell ref="B26:B29"/>
    <mergeCell ref="D26:D29"/>
    <mergeCell ref="E26:E29"/>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5"/>
  <sheetViews>
    <sheetView workbookViewId="0">
      <selection activeCell="C17" sqref="C17"/>
    </sheetView>
  </sheetViews>
  <sheetFormatPr baseColWidth="10" defaultColWidth="11.42578125" defaultRowHeight="15" x14ac:dyDescent="0.25"/>
  <cols>
    <col min="1" max="1" width="26.85546875" customWidth="1"/>
  </cols>
  <sheetData>
    <row r="1" spans="1:3" x14ac:dyDescent="0.25">
      <c r="A1" t="s">
        <v>500</v>
      </c>
      <c r="C1" t="s">
        <v>725</v>
      </c>
    </row>
    <row r="2" spans="1:3" x14ac:dyDescent="0.25">
      <c r="A2" t="s">
        <v>384</v>
      </c>
      <c r="C2" t="s">
        <v>726</v>
      </c>
    </row>
    <row r="3" spans="1:3" x14ac:dyDescent="0.25">
      <c r="A3" t="s">
        <v>366</v>
      </c>
    </row>
    <row r="4" spans="1:3" x14ac:dyDescent="0.25">
      <c r="A4" t="s">
        <v>368</v>
      </c>
    </row>
    <row r="5" spans="1:3" x14ac:dyDescent="0.25">
      <c r="A5" t="s">
        <v>614</v>
      </c>
    </row>
  </sheetData>
  <customSheetViews>
    <customSheetView guid="{E72066E1-2E2A-4698-9EFF-16A0125F33B6}" state="hidden">
      <selection activeCell="C2" sqref="C2"/>
      <pageMargins left="0" right="0" top="0" bottom="0" header="0" footer="0"/>
    </customSheetView>
    <customSheetView guid="{34CE63CC-8C1B-460F-A260-1A12A31AF742}" state="hidden">
      <selection activeCell="C2" sqref="C2"/>
      <pageMargins left="0" right="0" top="0" bottom="0" header="0" footer="0"/>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45"/>
  <sheetViews>
    <sheetView zoomScale="85" zoomScaleNormal="85"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401</v>
      </c>
      <c r="F12" s="246"/>
      <c r="G12" s="246"/>
      <c r="H12" s="246"/>
      <c r="I12" s="245" t="s">
        <v>350</v>
      </c>
      <c r="J12" s="245"/>
      <c r="K12" s="247" t="s">
        <v>403</v>
      </c>
      <c r="L12" s="247"/>
      <c r="M12" s="247"/>
      <c r="N12" s="247"/>
      <c r="O12" s="247"/>
      <c r="P12" s="27"/>
    </row>
    <row r="13" spans="2:16" s="26" customFormat="1" x14ac:dyDescent="0.25">
      <c r="B13" s="27"/>
      <c r="C13" s="234" t="s">
        <v>15</v>
      </c>
      <c r="D13" s="234"/>
      <c r="E13" s="248" t="s">
        <v>188</v>
      </c>
      <c r="F13" s="249"/>
      <c r="G13" s="249"/>
      <c r="H13" s="249"/>
      <c r="I13" s="249"/>
      <c r="J13" s="249"/>
      <c r="K13" s="249"/>
      <c r="L13" s="249"/>
      <c r="M13" s="249"/>
      <c r="N13" s="249"/>
      <c r="O13" s="249"/>
      <c r="P13" s="27"/>
    </row>
    <row r="14" spans="2:16" s="26" customFormat="1" x14ac:dyDescent="0.25">
      <c r="B14" s="27"/>
      <c r="C14" s="234" t="s">
        <v>352</v>
      </c>
      <c r="D14" s="234"/>
      <c r="E14" s="248" t="s">
        <v>353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81</v>
      </c>
      <c r="K17" s="238"/>
      <c r="L17" s="234" t="s">
        <v>357</v>
      </c>
      <c r="M17" s="234"/>
      <c r="N17" s="235">
        <v>0.9</v>
      </c>
      <c r="O17" s="235"/>
      <c r="P17" s="221"/>
    </row>
    <row r="18" spans="2:16" s="26" customFormat="1" ht="15.75" customHeight="1" x14ac:dyDescent="0.25">
      <c r="B18" s="27"/>
      <c r="C18" s="234" t="s">
        <v>358</v>
      </c>
      <c r="D18" s="234"/>
      <c r="E18" s="234" t="s">
        <v>359</v>
      </c>
      <c r="F18" s="234"/>
      <c r="G18" s="242" t="s">
        <v>404</v>
      </c>
      <c r="H18" s="233"/>
      <c r="I18" s="233"/>
      <c r="J18" s="233"/>
      <c r="K18" s="233"/>
      <c r="L18" s="233"/>
      <c r="M18" s="233"/>
      <c r="N18" s="233"/>
      <c r="O18" s="233"/>
      <c r="P18" s="221"/>
    </row>
    <row r="19" spans="2:16" s="26" customFormat="1" ht="15.75" customHeight="1" x14ac:dyDescent="0.25">
      <c r="B19" s="27"/>
      <c r="C19" s="234"/>
      <c r="D19" s="234"/>
      <c r="E19" s="234" t="s">
        <v>361</v>
      </c>
      <c r="F19" s="234"/>
      <c r="G19" s="242" t="s">
        <v>405</v>
      </c>
      <c r="H19" s="233"/>
      <c r="I19" s="233"/>
      <c r="J19" s="233"/>
      <c r="K19" s="233"/>
      <c r="L19" s="233"/>
      <c r="M19" s="233"/>
      <c r="N19" s="233"/>
      <c r="O19" s="233"/>
      <c r="P19" s="28"/>
    </row>
    <row r="20" spans="2:16" s="26" customFormat="1" ht="15.75" customHeight="1" x14ac:dyDescent="0.25">
      <c r="B20" s="27"/>
      <c r="C20" s="234" t="s">
        <v>363</v>
      </c>
      <c r="D20" s="234"/>
      <c r="E20" s="236" t="s">
        <v>406</v>
      </c>
      <c r="F20" s="236"/>
      <c r="G20" s="234" t="s">
        <v>365</v>
      </c>
      <c r="H20" s="234"/>
      <c r="I20" s="234"/>
      <c r="J20" s="233" t="s">
        <v>366</v>
      </c>
      <c r="K20" s="233"/>
      <c r="L20" s="234" t="s">
        <v>367</v>
      </c>
      <c r="M20" s="234"/>
      <c r="N20" s="233" t="s">
        <v>366</v>
      </c>
      <c r="O20" s="233"/>
      <c r="P20" s="28"/>
    </row>
    <row r="21" spans="2:16" s="26" customFormat="1" ht="15.75" customHeight="1" x14ac:dyDescent="0.25">
      <c r="B21" s="27"/>
      <c r="C21" s="234"/>
      <c r="D21" s="234"/>
      <c r="E21" s="233"/>
      <c r="F21" s="233"/>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7.25" customHeight="1" x14ac:dyDescent="0.25">
      <c r="B25" s="27"/>
      <c r="C25" s="217"/>
      <c r="D25" s="217"/>
      <c r="E25" s="217"/>
      <c r="F25" s="217"/>
      <c r="G25" s="217"/>
      <c r="H25" s="217"/>
      <c r="I25" s="218"/>
      <c r="J25" s="222" t="s">
        <v>407</v>
      </c>
      <c r="K25" s="223"/>
      <c r="L25" s="223"/>
      <c r="M25" s="223"/>
      <c r="N25" s="223"/>
      <c r="O25" s="223"/>
      <c r="P25" s="221"/>
    </row>
    <row r="26" spans="2:16" s="26" customFormat="1" ht="17.25" customHeight="1" x14ac:dyDescent="0.25">
      <c r="B26" s="27"/>
      <c r="C26" s="217"/>
      <c r="D26" s="217"/>
      <c r="E26" s="217"/>
      <c r="F26" s="217"/>
      <c r="G26" s="217"/>
      <c r="H26" s="217"/>
      <c r="I26" s="218"/>
      <c r="J26" s="224"/>
      <c r="K26" s="225"/>
      <c r="L26" s="225"/>
      <c r="M26" s="225"/>
      <c r="N26" s="225"/>
      <c r="O26" s="225"/>
      <c r="P26" s="27"/>
    </row>
    <row r="27" spans="2:16" s="26" customFormat="1" ht="17.25" customHeight="1" x14ac:dyDescent="0.25">
      <c r="B27" s="27"/>
      <c r="C27" s="217"/>
      <c r="D27" s="217"/>
      <c r="E27" s="217"/>
      <c r="F27" s="217"/>
      <c r="G27" s="217"/>
      <c r="H27" s="217"/>
      <c r="I27" s="218"/>
      <c r="J27" s="224"/>
      <c r="K27" s="225"/>
      <c r="L27" s="225"/>
      <c r="M27" s="225"/>
      <c r="N27" s="225"/>
      <c r="O27" s="225"/>
      <c r="P27" s="27"/>
    </row>
    <row r="28" spans="2:16" s="26" customFormat="1" ht="28.5" customHeight="1" x14ac:dyDescent="0.25">
      <c r="B28" s="27"/>
      <c r="C28" s="217"/>
      <c r="D28" s="217"/>
      <c r="E28" s="217"/>
      <c r="F28" s="217"/>
      <c r="G28" s="217"/>
      <c r="H28" s="217"/>
      <c r="I28" s="218"/>
      <c r="J28" s="226"/>
      <c r="K28" s="227"/>
      <c r="L28" s="227"/>
      <c r="M28" s="227"/>
      <c r="N28" s="227"/>
      <c r="O28" s="227"/>
      <c r="P28" s="27"/>
    </row>
    <row r="29" spans="2:16" s="26" customFormat="1" ht="15.75" customHeight="1" x14ac:dyDescent="0.25">
      <c r="B29" s="27"/>
      <c r="C29" s="217"/>
      <c r="D29" s="217"/>
      <c r="E29" s="217"/>
      <c r="F29" s="217"/>
      <c r="G29" s="217"/>
      <c r="H29" s="217"/>
      <c r="I29" s="218"/>
      <c r="J29" s="228" t="s">
        <v>372</v>
      </c>
      <c r="K29" s="229"/>
      <c r="L29" s="229"/>
      <c r="M29" s="229"/>
      <c r="N29" s="229"/>
      <c r="O29" s="229"/>
      <c r="P29" s="27"/>
    </row>
    <row r="30" spans="2:16" s="26" customFormat="1" ht="16.5" customHeight="1" x14ac:dyDescent="0.25">
      <c r="B30" s="27"/>
      <c r="C30" s="217"/>
      <c r="D30" s="217"/>
      <c r="E30" s="217"/>
      <c r="F30" s="217"/>
      <c r="G30" s="217"/>
      <c r="H30" s="217"/>
      <c r="I30" s="218"/>
      <c r="J30" s="222" t="s">
        <v>408</v>
      </c>
      <c r="K30" s="223"/>
      <c r="L30" s="223"/>
      <c r="M30" s="223"/>
      <c r="N30" s="223"/>
      <c r="O30" s="223"/>
      <c r="P30" s="27"/>
    </row>
    <row r="31" spans="2:16" s="26" customFormat="1" ht="16.5" customHeight="1" x14ac:dyDescent="0.25">
      <c r="B31" s="27"/>
      <c r="C31" s="217"/>
      <c r="D31" s="217"/>
      <c r="E31" s="217"/>
      <c r="F31" s="217"/>
      <c r="G31" s="217"/>
      <c r="H31" s="217"/>
      <c r="I31" s="218"/>
      <c r="J31" s="267"/>
      <c r="K31" s="223"/>
      <c r="L31" s="223"/>
      <c r="M31" s="223"/>
      <c r="N31" s="223"/>
      <c r="O31" s="223"/>
      <c r="P31" s="27"/>
    </row>
    <row r="32" spans="2:16" s="26" customFormat="1" ht="15.75" customHeight="1" x14ac:dyDescent="0.25">
      <c r="B32" s="27"/>
      <c r="C32" s="217"/>
      <c r="D32" s="217"/>
      <c r="E32" s="217"/>
      <c r="F32" s="217"/>
      <c r="G32" s="217"/>
      <c r="H32" s="217"/>
      <c r="I32" s="218"/>
      <c r="J32" s="224"/>
      <c r="K32" s="225"/>
      <c r="L32" s="225"/>
      <c r="M32" s="225"/>
      <c r="N32" s="225"/>
      <c r="O32" s="225"/>
      <c r="P32" s="27"/>
    </row>
    <row r="33" spans="2:16" s="26" customFormat="1" ht="16.5" customHeight="1" x14ac:dyDescent="0.25">
      <c r="B33" s="27"/>
      <c r="C33" s="217"/>
      <c r="D33" s="217"/>
      <c r="E33" s="217"/>
      <c r="F33" s="217"/>
      <c r="G33" s="217"/>
      <c r="H33" s="217"/>
      <c r="I33" s="218"/>
      <c r="J33" s="226"/>
      <c r="K33" s="227"/>
      <c r="L33" s="227"/>
      <c r="M33" s="227"/>
      <c r="N33" s="227"/>
      <c r="O33" s="227"/>
      <c r="P33" s="27"/>
    </row>
    <row r="34" spans="2:16" s="26" customFormat="1" ht="15.75" customHeight="1" x14ac:dyDescent="0.25">
      <c r="B34" s="27"/>
      <c r="C34" s="217"/>
      <c r="D34" s="217"/>
      <c r="E34" s="217"/>
      <c r="F34" s="217"/>
      <c r="G34" s="217"/>
      <c r="H34" s="217"/>
      <c r="I34" s="218"/>
      <c r="J34" s="228" t="s">
        <v>409</v>
      </c>
      <c r="K34" s="229"/>
      <c r="L34" s="229"/>
      <c r="M34" s="229"/>
      <c r="N34" s="229"/>
      <c r="O34" s="229"/>
      <c r="P34" s="27"/>
    </row>
    <row r="35" spans="2:16" s="26" customFormat="1" ht="16.5" customHeight="1" x14ac:dyDescent="0.25">
      <c r="B35" s="27"/>
      <c r="C35" s="217"/>
      <c r="D35" s="217"/>
      <c r="E35" s="217"/>
      <c r="F35" s="217"/>
      <c r="G35" s="217"/>
      <c r="H35" s="217"/>
      <c r="I35" s="218"/>
      <c r="J35" s="232" t="s">
        <v>353</v>
      </c>
      <c r="K35" s="223"/>
      <c r="L35" s="223"/>
      <c r="M35" s="223"/>
      <c r="N35" s="223"/>
      <c r="O35" s="223"/>
      <c r="P35" s="27"/>
    </row>
    <row r="36" spans="2:16" s="26" customFormat="1" ht="16.5" customHeight="1" x14ac:dyDescent="0.25">
      <c r="B36" s="28"/>
      <c r="C36" s="31"/>
      <c r="D36" s="31"/>
      <c r="E36" s="31"/>
      <c r="F36" s="31"/>
      <c r="G36" s="31"/>
      <c r="H36" s="31"/>
      <c r="I36" s="31"/>
      <c r="J36" s="31"/>
      <c r="K36" s="31"/>
      <c r="L36" s="31"/>
      <c r="M36" s="31"/>
      <c r="N36" s="31"/>
      <c r="O36" s="31"/>
      <c r="P36" s="28"/>
    </row>
    <row r="37" spans="2:16" s="33" customFormat="1" ht="15" customHeight="1" x14ac:dyDescent="0.25">
      <c r="B37" s="32"/>
      <c r="C37" s="212" t="s">
        <v>375</v>
      </c>
      <c r="D37" s="213"/>
      <c r="E37" s="213"/>
      <c r="F37" s="213"/>
      <c r="G37" s="213"/>
      <c r="H37" s="213"/>
      <c r="I37" s="213"/>
      <c r="J37" s="213"/>
      <c r="K37" s="213"/>
      <c r="L37" s="213"/>
      <c r="M37" s="213"/>
      <c r="N37" s="213"/>
      <c r="O37" s="214"/>
      <c r="P37" s="32"/>
    </row>
    <row r="38" spans="2:16" s="33" customFormat="1" x14ac:dyDescent="0.25">
      <c r="B38" s="32"/>
      <c r="C38" s="158" t="s">
        <v>9</v>
      </c>
      <c r="D38" s="160" t="str">
        <f>IF(J20="MENSUAL","ENERO",IF(J20="TRIMESTRAL","MARZO",IF(J20="SEMESTRAL","JUNIO",IF(J20="ANUAL",2017,""))))</f>
        <v>JUNIO</v>
      </c>
      <c r="E38" s="160" t="str">
        <f>IF(J20="MENSUAL","FEBRERO",IF(J20="TRIMESTRAL","JUNIO",IF(J20="SEMESTRAL","DICIEMBRE","")))</f>
        <v>DICIEMBRE</v>
      </c>
      <c r="F38" s="160" t="str">
        <f>IF(J20="MENSUAL","MARZO",IF(J20="TRIMESTRAL","SEPTIEMBRE",""))</f>
        <v/>
      </c>
      <c r="G38" s="160" t="str">
        <f>IF(J20="MENSUAL","ABRIL",IF(J20="TRIMESTRAL","DICIEMBRE",""))</f>
        <v/>
      </c>
      <c r="H38" s="160" t="str">
        <f>IF(J20="MENSUAL","MAYO","")</f>
        <v/>
      </c>
      <c r="I38" s="160" t="str">
        <f>IF(J20="MENSUAL","JUNIO","")</f>
        <v/>
      </c>
      <c r="J38" s="160" t="str">
        <f>IF(J20="MENSUAL","JULIO","")</f>
        <v/>
      </c>
      <c r="K38" s="160" t="str">
        <f>IF(J20="MENSUAL","AGOSTO","")</f>
        <v/>
      </c>
      <c r="L38" s="160" t="str">
        <f>IF(J20="MENSUAL","SEPTIEMBRE","")</f>
        <v/>
      </c>
      <c r="M38" s="160" t="str">
        <f>IF(J20="MENSUAL","OCTUBRE","")</f>
        <v/>
      </c>
      <c r="N38" s="160" t="str">
        <f>IF(J20="MENSUAL","NOVIEMBRE","")</f>
        <v/>
      </c>
      <c r="O38" s="160" t="str">
        <f>IF(J20="MENSUAL","DICIEMBRE","")</f>
        <v/>
      </c>
      <c r="P38" s="32"/>
    </row>
    <row r="39" spans="2:16" s="33" customFormat="1" ht="30" x14ac:dyDescent="0.25">
      <c r="B39" s="32"/>
      <c r="C39" s="157" t="str">
        <f>G18</f>
        <v>Número reportes SNIES en la fecha</v>
      </c>
      <c r="D39" s="34">
        <v>24</v>
      </c>
      <c r="E39" s="34"/>
      <c r="F39" s="34"/>
      <c r="G39" s="34"/>
      <c r="H39" s="34"/>
      <c r="I39" s="34"/>
      <c r="J39" s="34"/>
      <c r="K39" s="34"/>
      <c r="L39" s="34"/>
      <c r="M39" s="34"/>
      <c r="N39" s="34"/>
      <c r="O39" s="34"/>
      <c r="P39" s="32"/>
    </row>
    <row r="40" spans="2:16" s="33" customFormat="1" ht="30" x14ac:dyDescent="0.25">
      <c r="B40" s="32"/>
      <c r="C40" s="157" t="str">
        <f>G19</f>
        <v>Total de reportes SNIES * 100</v>
      </c>
      <c r="D40" s="34">
        <v>31</v>
      </c>
      <c r="E40" s="34"/>
      <c r="F40" s="34"/>
      <c r="G40" s="34"/>
      <c r="H40" s="34"/>
      <c r="I40" s="34"/>
      <c r="J40" s="34"/>
      <c r="K40" s="34"/>
      <c r="L40" s="34"/>
      <c r="M40" s="34"/>
      <c r="N40" s="34"/>
      <c r="O40" s="34"/>
      <c r="P40" s="35"/>
    </row>
    <row r="41" spans="2:16" s="33" customFormat="1" x14ac:dyDescent="0.25">
      <c r="B41" s="32"/>
      <c r="C41" s="36" t="s">
        <v>376</v>
      </c>
      <c r="D41" s="37">
        <f>IFERROR(IF($E$17=1,D39/D40,IF($E$17=2,D39,"")),"")</f>
        <v>0.77419354838709675</v>
      </c>
      <c r="E41" s="37" t="str">
        <f t="shared" ref="E41:O41" si="0">IFERROR(IF($E$17=1,E39/E40,IF($E$17=2,E39,"")),"")</f>
        <v/>
      </c>
      <c r="F41" s="37" t="str">
        <f t="shared" si="0"/>
        <v/>
      </c>
      <c r="G41" s="37" t="str">
        <f t="shared" si="0"/>
        <v/>
      </c>
      <c r="H41" s="37" t="str">
        <f t="shared" si="0"/>
        <v/>
      </c>
      <c r="I41" s="37" t="str">
        <f t="shared" si="0"/>
        <v/>
      </c>
      <c r="J41" s="37" t="str">
        <f t="shared" si="0"/>
        <v/>
      </c>
      <c r="K41" s="37" t="str">
        <f t="shared" si="0"/>
        <v/>
      </c>
      <c r="L41" s="37" t="str">
        <f t="shared" si="0"/>
        <v/>
      </c>
      <c r="M41" s="37" t="str">
        <f t="shared" si="0"/>
        <v/>
      </c>
      <c r="N41" s="37" t="str">
        <f t="shared" si="0"/>
        <v/>
      </c>
      <c r="O41" s="37" t="str">
        <f t="shared" si="0"/>
        <v/>
      </c>
      <c r="P41" s="32"/>
    </row>
    <row r="42" spans="2:16" s="33" customFormat="1" x14ac:dyDescent="0.25">
      <c r="B42" s="32"/>
      <c r="C42" s="38" t="s">
        <v>377</v>
      </c>
      <c r="D42"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0.9</v>
      </c>
      <c r="E42" s="37">
        <f>IF(AND(N20="ANUAL",J20="MENSUAL"),N17/12+D42,IF(AND(N20="ANUAL",J20="TRIMESTRAL"),N17/4+D42,IF(AND(N20="ANUAL",J20="SEMESTRAL"),N17/2+D42,IF(AND(N20="SEMESTRAL",J20="MENSUAL"),N17/6+D42,IF(AND(N20="SEMESTRAL",J20="TRIMESTRAL"),N17/2+D42,IF(AND(N20="SEMESTRAL",J20="SEMESTRAL"),N17,IF(AND(N20="TRIMESTRAL",J20="MENSUAL"),N17/3+D42,IF(AND(N20="TRIMESTRAL",J20="TRIMESTRAL"),N17,IF(AND(N20="MENSUAL",J20="MENSUAL"),N17,"")))))))))</f>
        <v>0.9</v>
      </c>
      <c r="F42" s="37" t="str">
        <f>IF(AND(N20="ANUAL",J20="MENSUAL"),N17/12+E42,IF(AND(N20="ANUAL",J20="TRIMESTRAL"),N17/4+E42,IF(AND(N20="SEMESTRAL",J20="MENSUAL"),N17/6+E42,IF(AND(N20="SEMESTRAL",J20="TRIMESTRAL"),N17/2,IF(AND(N20="TRIMESTRAL",J20="MENSUAL"),N17/3+E42,IF(AND(N20="TRIMESTRAL",J20="TRIMESTRAL"),N17,IF(AND(N20="MENSUAL",J20="MENSUAL"),N17,"")))))))</f>
        <v/>
      </c>
      <c r="G42" s="37" t="str">
        <f>IF(AND(N20="ANUAL",J20="MENSUAL"),N17/12+F42,IF(AND(N20="ANUAL",J20="TRIMESTRAL"),N17/4+F42,IF(AND(N20="SEMESTRAL",J20="MENSUAL"),N17/6+F42,IF(AND(N20="SEMESTRAL",J20="TRIMESTRAL"),N17/2+F42,IF(AND(N20="TRIMESTRAL",J20="MENSUAL"),N17/3,IF(AND(N20="TRIMESTRAL",J20="TRIMESTRAL"),N17,IF(AND(N20="MENSUAL",J20="MENSUAL"),N17,"")))))))</f>
        <v/>
      </c>
      <c r="H42" s="37" t="str">
        <f>IF(AND($N$20="ANUAL",$J$20="MENSUAL"),$N$17/12+G42,IF(AND(N20="SEMESTRAL",J20="MENSUAL"),N17/6+G42,IF(AND(N20="TRIMESTRAL",J20="MENSUAL"),N17/3+G42,IF(AND(N20="MENSUAL",J20="MENSUAL"),N17,""))))</f>
        <v/>
      </c>
      <c r="I42" s="37" t="str">
        <f>IF(AND($N$20="ANUAL",$J$20="MENSUAL"),$N$17/12+H42,IF(AND(N20="SEMESTRAL",J20="MENSUAL"),N17/6+H42,IF(AND(N20="TRIMESTRAL",J20="MENSUAL"),N17/3+H42,IF(AND(N20="MENSUAL",J20="MENSUAL"),N17,""))))</f>
        <v/>
      </c>
      <c r="J42" s="37" t="str">
        <f>IF(AND($N$20="ANUAL",$J$20="MENSUAL"),$N$17/12+I42,IF(AND(N20="SEMESTRAL",J20="MENSUAL"),N17/6,IF(AND(N20="TRIMESTRAL",J20="MENSUAL"),N17/3,IF(AND(N20="MENSUAL",J20="MENSUAL"),N17,""))))</f>
        <v/>
      </c>
      <c r="K42" s="37" t="str">
        <f>IF(AND($N$20="ANUAL",$J$20="MENSUAL"),$N$17/12+J42,IF(AND(N20="SEMESTRAL",J20="MENSUAL"),N17/6+J42,IF(AND(N20="TRIMESTRAL",J20="MENSUAL"),N17/3+J42,IF(AND(N20="MENSUAL",J20="MENSUAL"),N17,""))))</f>
        <v/>
      </c>
      <c r="L42" s="37" t="str">
        <f>IF(AND($N$20="ANUAL",$J$20="MENSUAL"),$N$17/12+K42,IF(AND(N20="SEMESTRAL",J20="MENSUAL"),N17/6+K42,IF(AND(N20="TRIMESTRAL",J20="MENSUAL"),N17/3+K42,IF(AND(N20="MENSUAL",J20="MENSUAL"),N17,""))))</f>
        <v/>
      </c>
      <c r="M42" s="37" t="str">
        <f>IF(AND($N$20="ANUAL",$J$20="MENSUAL"),$N$17/12+L42,IF(AND(N20="SEMESTRAL",J20="MENSUAL"),N17/6+L42,IF(AND(N20="TRIMESTRAL",J20="MENSUAL"),N17/3,IF(AND(N20="MENSUAL",J20="MENSUAL"),N17,""))))</f>
        <v/>
      </c>
      <c r="N42" s="37" t="str">
        <f>IF(AND($N$20="ANUAL",$J$20="MENSUAL"),$N$17/12+M42,IF(AND(N20="SEMESTRAL",J20="MENSUAL"),N17/6+M42,IF(AND(N20="TRIMESTRAL",J20="MENSUAL"),N17/3+M42,IF(AND(N20="MENSUAL",J20="MENSUAL"),N17,""))))</f>
        <v/>
      </c>
      <c r="O42" s="37" t="str">
        <f>IF(AND($N$20="ANUAL",$J$20="MENSUAL"),$N$17/12+N42,IF(AND(N20="SEMESTRAL",J20="MENSUAL"),N17/6+N42,IF(AND(N20="TRIMESTRAL",J20="MENSUAL"),N17/3+N42,IF(AND(N20="MENSUAL",J20="MENSUAL"),N17,""))))</f>
        <v/>
      </c>
      <c r="P42" s="32"/>
    </row>
    <row r="43" spans="2:16" s="33" customFormat="1" x14ac:dyDescent="0.25">
      <c r="B43" s="32"/>
      <c r="C43" s="3"/>
      <c r="D43" s="3"/>
      <c r="E43" s="3"/>
      <c r="F43" s="3"/>
      <c r="G43" s="3"/>
      <c r="H43" s="3"/>
      <c r="I43" s="3"/>
      <c r="J43" s="3"/>
      <c r="K43" s="3"/>
      <c r="L43" s="3"/>
      <c r="M43" s="3"/>
      <c r="N43" s="3"/>
      <c r="O43" s="3"/>
      <c r="P43" s="32"/>
    </row>
    <row r="45" spans="2:16" x14ac:dyDescent="0.2">
      <c r="D45" s="40"/>
    </row>
  </sheetData>
  <sheetProtection algorithmName="SHA-512" hashValue="75vQ7cu3++8xDloig31X9mYQQkQ+BIDP5ZOulWiZagb4LZ1zeC4JfwqIF+ekPHH0QzGfrqMf1flItq61RMAkdw==" saltValue="MfSWZZUyE49xV+HqxsCv5g==" spinCount="100000" sheet="1" objects="1" scenarios="1"/>
  <mergeCells count="49">
    <mergeCell ref="P24:P25"/>
    <mergeCell ref="J25:O28"/>
    <mergeCell ref="J29:O29"/>
    <mergeCell ref="J30:O33"/>
    <mergeCell ref="J34:O34"/>
    <mergeCell ref="J20:K21"/>
    <mergeCell ref="L20:M21"/>
    <mergeCell ref="C37:O37"/>
    <mergeCell ref="C23:O23"/>
    <mergeCell ref="C24:I35"/>
    <mergeCell ref="J24:O24"/>
    <mergeCell ref="J35:O35"/>
    <mergeCell ref="N20:O21"/>
    <mergeCell ref="C20:D21"/>
    <mergeCell ref="E20:F21"/>
    <mergeCell ref="G20:I21"/>
    <mergeCell ref="P17:P18"/>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71"/>
  <sheetViews>
    <sheetView zoomScale="85" zoomScaleNormal="85" workbookViewId="0"/>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44" t="s">
        <v>347</v>
      </c>
      <c r="D10" s="244"/>
      <c r="E10" s="244"/>
      <c r="F10" s="244"/>
      <c r="G10" s="244"/>
      <c r="H10" s="244"/>
      <c r="I10" s="244"/>
      <c r="J10" s="244"/>
      <c r="K10" s="244"/>
      <c r="L10" s="244"/>
      <c r="M10" s="244"/>
      <c r="N10" s="244"/>
      <c r="O10" s="244"/>
      <c r="P10" s="27"/>
    </row>
    <row r="11" spans="2:16" s="26" customFormat="1" x14ac:dyDescent="0.25">
      <c r="B11" s="27"/>
      <c r="C11" s="244"/>
      <c r="D11" s="244"/>
      <c r="E11" s="244"/>
      <c r="F11" s="244"/>
      <c r="G11" s="244"/>
      <c r="H11" s="244"/>
      <c r="I11" s="244"/>
      <c r="J11" s="244"/>
      <c r="K11" s="244"/>
      <c r="L11" s="244"/>
      <c r="M11" s="244"/>
      <c r="N11" s="244"/>
      <c r="O11" s="244"/>
      <c r="P11" s="27"/>
    </row>
    <row r="12" spans="2:16" s="26" customFormat="1" ht="30" customHeight="1" x14ac:dyDescent="0.25">
      <c r="B12" s="27"/>
      <c r="C12" s="245" t="s">
        <v>348</v>
      </c>
      <c r="D12" s="245"/>
      <c r="E12" s="246" t="s">
        <v>401</v>
      </c>
      <c r="F12" s="246"/>
      <c r="G12" s="246"/>
      <c r="H12" s="246"/>
      <c r="I12" s="245" t="s">
        <v>350</v>
      </c>
      <c r="J12" s="245"/>
      <c r="K12" s="247" t="s">
        <v>321</v>
      </c>
      <c r="L12" s="247"/>
      <c r="M12" s="247"/>
      <c r="N12" s="247"/>
      <c r="O12" s="247"/>
      <c r="P12" s="27"/>
    </row>
    <row r="13" spans="2:16" s="26" customFormat="1" x14ac:dyDescent="0.25">
      <c r="B13" s="27"/>
      <c r="C13" s="234" t="s">
        <v>15</v>
      </c>
      <c r="D13" s="234"/>
      <c r="E13" s="248" t="s">
        <v>188</v>
      </c>
      <c r="F13" s="249"/>
      <c r="G13" s="249"/>
      <c r="H13" s="249"/>
      <c r="I13" s="249"/>
      <c r="J13" s="249"/>
      <c r="K13" s="249"/>
      <c r="L13" s="249"/>
      <c r="M13" s="249"/>
      <c r="N13" s="249"/>
      <c r="O13" s="249"/>
      <c r="P13" s="27"/>
    </row>
    <row r="14" spans="2:16" s="26" customFormat="1" x14ac:dyDescent="0.25">
      <c r="B14" s="27"/>
      <c r="C14" s="234" t="s">
        <v>352</v>
      </c>
      <c r="D14" s="234"/>
      <c r="E14" s="248" t="s">
        <v>353</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36</v>
      </c>
      <c r="K17" s="238"/>
      <c r="L17" s="234" t="s">
        <v>357</v>
      </c>
      <c r="M17" s="234"/>
      <c r="N17" s="235">
        <v>0.9</v>
      </c>
      <c r="O17" s="235"/>
      <c r="P17" s="221"/>
    </row>
    <row r="18" spans="2:16" s="26" customFormat="1" ht="15.75" customHeight="1" x14ac:dyDescent="0.25">
      <c r="B18" s="27"/>
      <c r="C18" s="234" t="s">
        <v>358</v>
      </c>
      <c r="D18" s="234"/>
      <c r="E18" s="234" t="s">
        <v>359</v>
      </c>
      <c r="F18" s="234"/>
      <c r="G18" s="242" t="s">
        <v>410</v>
      </c>
      <c r="H18" s="233"/>
      <c r="I18" s="233"/>
      <c r="J18" s="233"/>
      <c r="K18" s="233"/>
      <c r="L18" s="233"/>
      <c r="M18" s="233"/>
      <c r="N18" s="233"/>
      <c r="O18" s="233"/>
      <c r="P18" s="221"/>
    </row>
    <row r="19" spans="2:16" s="26" customFormat="1" ht="15.75" customHeight="1" x14ac:dyDescent="0.25">
      <c r="B19" s="27"/>
      <c r="C19" s="234"/>
      <c r="D19" s="234"/>
      <c r="E19" s="234" t="s">
        <v>361</v>
      </c>
      <c r="F19" s="234"/>
      <c r="G19" s="242" t="s">
        <v>411</v>
      </c>
      <c r="H19" s="233"/>
      <c r="I19" s="233"/>
      <c r="J19" s="233"/>
      <c r="K19" s="233"/>
      <c r="L19" s="233"/>
      <c r="M19" s="233"/>
      <c r="N19" s="233"/>
      <c r="O19" s="233"/>
      <c r="P19" s="28"/>
    </row>
    <row r="20" spans="2:16" s="26" customFormat="1" ht="15.75" customHeight="1" x14ac:dyDescent="0.25">
      <c r="B20" s="27"/>
      <c r="C20" s="234" t="s">
        <v>363</v>
      </c>
      <c r="D20" s="234"/>
      <c r="E20" s="269" t="s">
        <v>402</v>
      </c>
      <c r="F20" s="269"/>
      <c r="G20" s="234" t="s">
        <v>365</v>
      </c>
      <c r="H20" s="234"/>
      <c r="I20" s="234"/>
      <c r="J20" s="233" t="s">
        <v>366</v>
      </c>
      <c r="K20" s="233"/>
      <c r="L20" s="234" t="s">
        <v>367</v>
      </c>
      <c r="M20" s="234"/>
      <c r="N20" s="233" t="s">
        <v>366</v>
      </c>
      <c r="O20" s="233"/>
      <c r="P20" s="28"/>
    </row>
    <row r="21" spans="2:16" s="26" customFormat="1" ht="15.75"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19" t="s">
        <v>370</v>
      </c>
      <c r="K24" s="220"/>
      <c r="L24" s="220"/>
      <c r="M24" s="220"/>
      <c r="N24" s="220"/>
      <c r="O24" s="220"/>
      <c r="P24" s="221"/>
    </row>
    <row r="25" spans="2:16" s="26" customFormat="1" ht="16.5" customHeight="1" x14ac:dyDescent="0.25">
      <c r="B25" s="27"/>
      <c r="C25" s="217"/>
      <c r="D25" s="217"/>
      <c r="E25" s="217"/>
      <c r="F25" s="217"/>
      <c r="G25" s="217"/>
      <c r="H25" s="217"/>
      <c r="I25" s="218"/>
      <c r="J25" s="222" t="s">
        <v>412</v>
      </c>
      <c r="K25" s="223"/>
      <c r="L25" s="223"/>
      <c r="M25" s="223"/>
      <c r="N25" s="223"/>
      <c r="O25" s="223"/>
      <c r="P25" s="221"/>
    </row>
    <row r="26" spans="2:16" s="26" customFormat="1" ht="15.75" customHeight="1" x14ac:dyDescent="0.25">
      <c r="B26" s="27"/>
      <c r="C26" s="217"/>
      <c r="D26" s="217"/>
      <c r="E26" s="217"/>
      <c r="F26" s="217"/>
      <c r="G26" s="217"/>
      <c r="H26" s="217"/>
      <c r="I26" s="218"/>
      <c r="J26" s="224"/>
      <c r="K26" s="225"/>
      <c r="L26" s="225"/>
      <c r="M26" s="225"/>
      <c r="N26" s="225"/>
      <c r="O26" s="225"/>
      <c r="P26" s="27"/>
    </row>
    <row r="27" spans="2:16" s="26" customFormat="1" ht="15.75" customHeight="1" x14ac:dyDescent="0.25">
      <c r="B27" s="27"/>
      <c r="C27" s="217"/>
      <c r="D27" s="217"/>
      <c r="E27" s="217"/>
      <c r="F27" s="217"/>
      <c r="G27" s="217"/>
      <c r="H27" s="217"/>
      <c r="I27" s="218"/>
      <c r="J27" s="224"/>
      <c r="K27" s="225"/>
      <c r="L27" s="225"/>
      <c r="M27" s="225"/>
      <c r="N27" s="225"/>
      <c r="O27" s="225"/>
      <c r="P27" s="27"/>
    </row>
    <row r="28" spans="2:16" s="26" customFormat="1" ht="15.75" customHeight="1" x14ac:dyDescent="0.25">
      <c r="B28" s="27"/>
      <c r="C28" s="217"/>
      <c r="D28" s="217"/>
      <c r="E28" s="217"/>
      <c r="F28" s="217"/>
      <c r="G28" s="217"/>
      <c r="H28" s="217"/>
      <c r="I28" s="218"/>
      <c r="J28" s="224"/>
      <c r="K28" s="225"/>
      <c r="L28" s="225"/>
      <c r="M28" s="225"/>
      <c r="N28" s="225"/>
      <c r="O28" s="225"/>
      <c r="P28" s="27"/>
    </row>
    <row r="29" spans="2:16" s="26" customFormat="1" ht="15.75" customHeight="1" x14ac:dyDescent="0.25">
      <c r="B29" s="27"/>
      <c r="C29" s="217"/>
      <c r="D29" s="217"/>
      <c r="E29" s="217"/>
      <c r="F29" s="217"/>
      <c r="G29" s="217"/>
      <c r="H29" s="217"/>
      <c r="I29" s="218"/>
      <c r="J29" s="224"/>
      <c r="K29" s="225"/>
      <c r="L29" s="225"/>
      <c r="M29" s="225"/>
      <c r="N29" s="225"/>
      <c r="O29" s="225"/>
      <c r="P29" s="27"/>
    </row>
    <row r="30" spans="2:16" s="26" customFormat="1" ht="15.75" customHeight="1" x14ac:dyDescent="0.25">
      <c r="B30" s="27"/>
      <c r="C30" s="217"/>
      <c r="D30" s="217"/>
      <c r="E30" s="217"/>
      <c r="F30" s="217"/>
      <c r="G30" s="217"/>
      <c r="H30" s="217"/>
      <c r="I30" s="218"/>
      <c r="J30" s="224"/>
      <c r="K30" s="225"/>
      <c r="L30" s="225"/>
      <c r="M30" s="225"/>
      <c r="N30" s="225"/>
      <c r="O30" s="225"/>
      <c r="P30" s="27"/>
    </row>
    <row r="31" spans="2:16" s="26" customFormat="1" ht="15.75" customHeight="1" x14ac:dyDescent="0.25">
      <c r="B31" s="27"/>
      <c r="C31" s="217"/>
      <c r="D31" s="217"/>
      <c r="E31" s="217"/>
      <c r="F31" s="217"/>
      <c r="G31" s="217"/>
      <c r="H31" s="217"/>
      <c r="I31" s="218"/>
      <c r="J31" s="224"/>
      <c r="K31" s="225"/>
      <c r="L31" s="225"/>
      <c r="M31" s="225"/>
      <c r="N31" s="225"/>
      <c r="O31" s="225"/>
      <c r="P31" s="27"/>
    </row>
    <row r="32" spans="2:16" s="26" customFormat="1" ht="15.75" customHeight="1" x14ac:dyDescent="0.25">
      <c r="B32" s="27"/>
      <c r="C32" s="217"/>
      <c r="D32" s="217"/>
      <c r="E32" s="217"/>
      <c r="F32" s="217"/>
      <c r="G32" s="217"/>
      <c r="H32" s="217"/>
      <c r="I32" s="218"/>
      <c r="J32" s="224"/>
      <c r="K32" s="225"/>
      <c r="L32" s="225"/>
      <c r="M32" s="225"/>
      <c r="N32" s="225"/>
      <c r="O32" s="225"/>
      <c r="P32" s="27"/>
    </row>
    <row r="33" spans="2:16" s="26" customFormat="1" ht="15.75" customHeight="1" x14ac:dyDescent="0.25">
      <c r="B33" s="27"/>
      <c r="C33" s="217"/>
      <c r="D33" s="217"/>
      <c r="E33" s="217"/>
      <c r="F33" s="217"/>
      <c r="G33" s="217"/>
      <c r="H33" s="217"/>
      <c r="I33" s="218"/>
      <c r="J33" s="224"/>
      <c r="K33" s="225"/>
      <c r="L33" s="225"/>
      <c r="M33" s="225"/>
      <c r="N33" s="225"/>
      <c r="O33" s="225"/>
      <c r="P33" s="27"/>
    </row>
    <row r="34" spans="2:16" s="26" customFormat="1" ht="15.75" customHeight="1" x14ac:dyDescent="0.25">
      <c r="B34" s="27"/>
      <c r="C34" s="217"/>
      <c r="D34" s="217"/>
      <c r="E34" s="217"/>
      <c r="F34" s="217"/>
      <c r="G34" s="217"/>
      <c r="H34" s="217"/>
      <c r="I34" s="218"/>
      <c r="J34" s="224"/>
      <c r="K34" s="225"/>
      <c r="L34" s="225"/>
      <c r="M34" s="225"/>
      <c r="N34" s="225"/>
      <c r="O34" s="225"/>
      <c r="P34" s="27"/>
    </row>
    <row r="35" spans="2:16" s="26" customFormat="1" ht="6" customHeight="1" x14ac:dyDescent="0.25">
      <c r="B35" s="27"/>
      <c r="C35" s="217"/>
      <c r="D35" s="217"/>
      <c r="E35" s="217"/>
      <c r="F35" s="217"/>
      <c r="G35" s="217"/>
      <c r="H35" s="217"/>
      <c r="I35" s="218"/>
      <c r="J35" s="224"/>
      <c r="K35" s="225"/>
      <c r="L35" s="225"/>
      <c r="M35" s="225"/>
      <c r="N35" s="225"/>
      <c r="O35" s="225"/>
      <c r="P35" s="27"/>
    </row>
    <row r="36" spans="2:16" s="26" customFormat="1" ht="16.5" hidden="1" customHeight="1" x14ac:dyDescent="0.25">
      <c r="B36" s="27"/>
      <c r="C36" s="217"/>
      <c r="D36" s="217"/>
      <c r="E36" s="217"/>
      <c r="F36" s="217"/>
      <c r="G36" s="217"/>
      <c r="H36" s="217"/>
      <c r="I36" s="218"/>
      <c r="J36" s="226"/>
      <c r="K36" s="227"/>
      <c r="L36" s="227"/>
      <c r="M36" s="227"/>
      <c r="N36" s="227"/>
      <c r="O36" s="227"/>
      <c r="P36" s="27"/>
    </row>
    <row r="37" spans="2:16" s="26" customFormat="1" ht="15.75" customHeight="1" x14ac:dyDescent="0.25">
      <c r="B37" s="27"/>
      <c r="C37" s="217"/>
      <c r="D37" s="217"/>
      <c r="E37" s="217"/>
      <c r="F37" s="217"/>
      <c r="G37" s="217"/>
      <c r="H37" s="217"/>
      <c r="I37" s="218"/>
      <c r="J37" s="228" t="s">
        <v>372</v>
      </c>
      <c r="K37" s="229"/>
      <c r="L37" s="229"/>
      <c r="M37" s="229"/>
      <c r="N37" s="229"/>
      <c r="O37" s="229"/>
      <c r="P37" s="27"/>
    </row>
    <row r="38" spans="2:16" s="26" customFormat="1" ht="16.5" customHeight="1" x14ac:dyDescent="0.25">
      <c r="B38" s="27"/>
      <c r="C38" s="217"/>
      <c r="D38" s="217"/>
      <c r="E38" s="217"/>
      <c r="F38" s="217"/>
      <c r="G38" s="217"/>
      <c r="H38" s="217"/>
      <c r="I38" s="218"/>
      <c r="J38" s="222" t="s">
        <v>413</v>
      </c>
      <c r="K38" s="223"/>
      <c r="L38" s="223"/>
      <c r="M38" s="223"/>
      <c r="N38" s="223"/>
      <c r="O38" s="223"/>
      <c r="P38" s="27"/>
    </row>
    <row r="39" spans="2:16" s="26" customFormat="1" ht="15.75" customHeight="1" x14ac:dyDescent="0.25">
      <c r="B39" s="27"/>
      <c r="C39" s="217"/>
      <c r="D39" s="217"/>
      <c r="E39" s="217"/>
      <c r="F39" s="217"/>
      <c r="G39" s="217"/>
      <c r="H39" s="217"/>
      <c r="I39" s="218"/>
      <c r="J39" s="224"/>
      <c r="K39" s="225"/>
      <c r="L39" s="225"/>
      <c r="M39" s="225"/>
      <c r="N39" s="225"/>
      <c r="O39" s="225"/>
      <c r="P39" s="27"/>
    </row>
    <row r="40" spans="2:16" s="26" customFormat="1" ht="42" customHeight="1" x14ac:dyDescent="0.25">
      <c r="B40" s="27"/>
      <c r="C40" s="217"/>
      <c r="D40" s="217"/>
      <c r="E40" s="217"/>
      <c r="F40" s="217"/>
      <c r="G40" s="217"/>
      <c r="H40" s="217"/>
      <c r="I40" s="218"/>
      <c r="J40" s="226"/>
      <c r="K40" s="227"/>
      <c r="L40" s="227"/>
      <c r="M40" s="227"/>
      <c r="N40" s="227"/>
      <c r="O40" s="227"/>
      <c r="P40" s="27"/>
    </row>
    <row r="41" spans="2:16" s="26" customFormat="1" ht="15.75" customHeight="1" x14ac:dyDescent="0.25">
      <c r="B41" s="27"/>
      <c r="C41" s="217"/>
      <c r="D41" s="217"/>
      <c r="E41" s="217"/>
      <c r="F41" s="217"/>
      <c r="G41" s="217"/>
      <c r="H41" s="217"/>
      <c r="I41" s="218"/>
      <c r="J41" s="228" t="s">
        <v>374</v>
      </c>
      <c r="K41" s="229"/>
      <c r="L41" s="229"/>
      <c r="M41" s="229"/>
      <c r="N41" s="229"/>
      <c r="O41" s="229"/>
      <c r="P41" s="27"/>
    </row>
    <row r="42" spans="2:16" s="26" customFormat="1" ht="16.5" customHeight="1" x14ac:dyDescent="0.25">
      <c r="B42" s="27"/>
      <c r="C42" s="217"/>
      <c r="D42" s="217"/>
      <c r="E42" s="217"/>
      <c r="F42" s="217"/>
      <c r="G42" s="217"/>
      <c r="H42" s="217"/>
      <c r="I42" s="218"/>
      <c r="J42" s="232" t="s">
        <v>353</v>
      </c>
      <c r="K42" s="223"/>
      <c r="L42" s="223"/>
      <c r="M42" s="223"/>
      <c r="N42" s="223"/>
      <c r="O42" s="223"/>
      <c r="P42" s="27"/>
    </row>
    <row r="43" spans="2:16" s="26" customFormat="1" ht="16.5" customHeight="1" x14ac:dyDescent="0.25">
      <c r="B43" s="28"/>
      <c r="C43" s="31"/>
      <c r="D43" s="31"/>
      <c r="E43" s="31"/>
      <c r="F43" s="31"/>
      <c r="G43" s="31"/>
      <c r="H43" s="31"/>
      <c r="I43" s="31"/>
      <c r="J43" s="31"/>
      <c r="K43" s="31"/>
      <c r="L43" s="31"/>
      <c r="M43" s="31"/>
      <c r="N43" s="31"/>
      <c r="O43" s="31"/>
      <c r="P43" s="28"/>
    </row>
    <row r="44" spans="2:16" s="33" customFormat="1" ht="15" customHeight="1" x14ac:dyDescent="0.25">
      <c r="B44" s="32"/>
      <c r="C44" s="212" t="s">
        <v>375</v>
      </c>
      <c r="D44" s="213"/>
      <c r="E44" s="213"/>
      <c r="F44" s="213"/>
      <c r="G44" s="213"/>
      <c r="H44" s="213"/>
      <c r="I44" s="213"/>
      <c r="J44" s="213"/>
      <c r="K44" s="213"/>
      <c r="L44" s="213"/>
      <c r="M44" s="213"/>
      <c r="N44" s="213"/>
      <c r="O44" s="214"/>
      <c r="P44" s="32"/>
    </row>
    <row r="45" spans="2:16" s="33" customFormat="1" x14ac:dyDescent="0.25">
      <c r="B45" s="32"/>
      <c r="C45" s="158" t="s">
        <v>9</v>
      </c>
      <c r="D45" s="160" t="str">
        <f>IF(J20="MENSUAL","ENERO",IF(J20="TRIMESTRAL","MARZO",IF(J20="SEMESTRAL","JUNIO",IF(J20="ANUAL",2019,""))))</f>
        <v>JUNIO</v>
      </c>
      <c r="E45" s="160" t="str">
        <f>IF(J20="MENSUAL","FEBRERO",IF(J20="TRIMESTRAL","JUNIO",IF(J20="SEMESTRAL","DICIEMBRE","")))</f>
        <v>DICIEMBRE</v>
      </c>
      <c r="F45" s="160" t="str">
        <f>IF(J20="MENSUAL","MARZO",IF(J20="TRIMESTRAL","SEPTIEMBRE",""))</f>
        <v/>
      </c>
      <c r="G45" s="160" t="str">
        <f>IF(J20="MENSUAL","ABRIL",IF(J20="TRIMESTRAL","DICIEMBRE",""))</f>
        <v/>
      </c>
      <c r="H45" s="160" t="str">
        <f>IF(J20="MENSUAL","MAYO","")</f>
        <v/>
      </c>
      <c r="I45" s="160" t="str">
        <f>IF(J20="MENSUAL","JUNIO","")</f>
        <v/>
      </c>
      <c r="J45" s="160" t="str">
        <f>IF(J20="MENSUAL","JULIO","")</f>
        <v/>
      </c>
      <c r="K45" s="160" t="str">
        <f>IF(J20="MENSUAL","AGOSTO","")</f>
        <v/>
      </c>
      <c r="L45" s="160" t="str">
        <f>IF(J20="MENSUAL","SEPTIEMBRE","")</f>
        <v/>
      </c>
      <c r="M45" s="160" t="str">
        <f>IF(J20="MENSUAL","OCTUBRE","")</f>
        <v/>
      </c>
      <c r="N45" s="160" t="str">
        <f>IF(J20="MENSUAL","NOVIEMBRE","")</f>
        <v/>
      </c>
      <c r="O45" s="160" t="str">
        <f>IF(J20="MENSUAL","DICIEMBRE","")</f>
        <v/>
      </c>
      <c r="P45" s="32"/>
    </row>
    <row r="46" spans="2:16" s="33" customFormat="1" ht="45" x14ac:dyDescent="0.25">
      <c r="B46" s="32"/>
      <c r="C46" s="157" t="str">
        <f>G18</f>
        <v>% de Cumplimiento acumulado del Plan de Acción * 100</v>
      </c>
      <c r="D46" s="88">
        <v>0.40100000000000002</v>
      </c>
      <c r="E46" s="89"/>
      <c r="F46" s="34"/>
      <c r="G46" s="34"/>
      <c r="H46" s="34"/>
      <c r="I46" s="34"/>
      <c r="J46" s="34"/>
      <c r="K46" s="34"/>
      <c r="L46" s="34"/>
      <c r="M46" s="34"/>
      <c r="N46" s="34"/>
      <c r="O46" s="34"/>
      <c r="P46" s="32"/>
    </row>
    <row r="47" spans="2:16" s="33" customFormat="1" ht="30" x14ac:dyDescent="0.25">
      <c r="B47" s="32"/>
      <c r="C47" s="157" t="str">
        <f>G19</f>
        <v xml:space="preserve">% Esperado de Plan de Acción </v>
      </c>
      <c r="D47" s="89">
        <v>0.45</v>
      </c>
      <c r="E47" s="89"/>
      <c r="F47" s="34"/>
      <c r="G47" s="34"/>
      <c r="H47" s="34"/>
      <c r="I47" s="34"/>
      <c r="J47" s="34"/>
      <c r="K47" s="34"/>
      <c r="L47" s="34"/>
      <c r="M47" s="34"/>
      <c r="N47" s="34"/>
      <c r="O47" s="34"/>
      <c r="P47" s="35"/>
    </row>
    <row r="48" spans="2:16" s="33" customFormat="1" x14ac:dyDescent="0.25">
      <c r="B48" s="32"/>
      <c r="C48" s="36" t="s">
        <v>376</v>
      </c>
      <c r="D48" s="37">
        <f>IFERROR(IF($E$17=1,D46/D47,IF($E$17=2,D47,"")),"")</f>
        <v>0.89111111111111119</v>
      </c>
      <c r="E48" s="37" t="str">
        <f t="shared" ref="E48:O48" si="0">IFERROR(IF($E$17=1,E46/E47,IF($E$17=2,E46,"")),"")</f>
        <v/>
      </c>
      <c r="F48" s="37" t="str">
        <f t="shared" si="0"/>
        <v/>
      </c>
      <c r="G48" s="37" t="str">
        <f t="shared" si="0"/>
        <v/>
      </c>
      <c r="H48" s="37" t="str">
        <f t="shared" si="0"/>
        <v/>
      </c>
      <c r="I48" s="37" t="str">
        <f t="shared" si="0"/>
        <v/>
      </c>
      <c r="J48" s="37" t="str">
        <f t="shared" si="0"/>
        <v/>
      </c>
      <c r="K48" s="37" t="str">
        <f t="shared" si="0"/>
        <v/>
      </c>
      <c r="L48" s="37" t="str">
        <f t="shared" si="0"/>
        <v/>
      </c>
      <c r="M48" s="37" t="str">
        <f t="shared" si="0"/>
        <v/>
      </c>
      <c r="N48" s="37" t="str">
        <f t="shared" si="0"/>
        <v/>
      </c>
      <c r="O48" s="37" t="str">
        <f t="shared" si="0"/>
        <v/>
      </c>
      <c r="P48" s="32"/>
    </row>
    <row r="49" spans="2:16" s="33" customFormat="1" x14ac:dyDescent="0.25">
      <c r="B49" s="32"/>
      <c r="C49" s="38" t="s">
        <v>377</v>
      </c>
      <c r="D49"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0.9</v>
      </c>
      <c r="E49" s="37">
        <f>IF(AND(N20="ANUAL",J20="MENSUAL"),N17/12+D49,IF(AND(N20="ANUAL",J20="TRIMESTRAL"),N17/4+D49,IF(AND(N20="ANUAL",J20="SEMESTRAL"),N17/2+D49,IF(AND(N20="SEMESTRAL",J20="MENSUAL"),N17/6+D49,IF(AND(N20="SEMESTRAL",J20="TRIMESTRAL"),N17/2+D49,IF(AND(N20="SEMESTRAL",J20="SEMESTRAL"),N17,IF(AND(N20="TRIMESTRAL",J20="MENSUAL"),N17/3+D49,IF(AND(N20="TRIMESTRAL",J20="TRIMESTRAL"),N17,IF(AND(N20="MENSUAL",J20="MENSUAL"),N17,"")))))))))</f>
        <v>0.9</v>
      </c>
      <c r="F49" s="37" t="str">
        <f>IF(AND(N20="ANUAL",J20="MENSUAL"),N17/12+E49,IF(AND(N20="ANUAL",J20="TRIMESTRAL"),N17/4+E49,IF(AND(N20="SEMESTRAL",J20="MENSUAL"),N17/6+E49,IF(AND(N20="SEMESTRAL",J20="TRIMESTRAL"),N17/2,IF(AND(N20="TRIMESTRAL",J20="MENSUAL"),N17/3+E49,IF(AND(N20="TRIMESTRAL",J20="TRIMESTRAL"),N17,IF(AND(N20="MENSUAL",J20="MENSUAL"),N17,"")))))))</f>
        <v/>
      </c>
      <c r="G49" s="37" t="str">
        <f>IF(AND(N20="ANUAL",J20="MENSUAL"),N17/12+F49,IF(AND(N20="ANUAL",J20="TRIMESTRAL"),N17/4+F49,IF(AND(N20="SEMESTRAL",J20="MENSUAL"),N17/6+F49,IF(AND(N20="SEMESTRAL",J20="TRIMESTRAL"),N17/2+F49,IF(AND(N20="TRIMESTRAL",J20="MENSUAL"),N17/3,IF(AND(N20="TRIMESTRAL",J20="TRIMESTRAL"),N17,IF(AND(N20="MENSUAL",J20="MENSUAL"),N17,"")))))))</f>
        <v/>
      </c>
      <c r="H49" s="37" t="str">
        <f>IF(AND($N$20="ANUAL",$J$20="MENSUAL"),$N$17/12+G49,IF(AND(N20="SEMESTRAL",J20="MENSUAL"),N17/6+G49,IF(AND(N20="TRIMESTRAL",J20="MENSUAL"),N17/3+G49,IF(AND(N20="MENSUAL",J20="MENSUAL"),N17,""))))</f>
        <v/>
      </c>
      <c r="I49" s="37" t="str">
        <f>IF(AND($N$20="ANUAL",$J$20="MENSUAL"),$N$17/12+H49,IF(AND(N20="SEMESTRAL",J20="MENSUAL"),N17/6+H49,IF(AND(N20="TRIMESTRAL",J20="MENSUAL"),N17/3+H49,IF(AND(N20="MENSUAL",J20="MENSUAL"),N17,""))))</f>
        <v/>
      </c>
      <c r="J49" s="37" t="str">
        <f>IF(AND($N$20="ANUAL",$J$20="MENSUAL"),$N$17/12+I49,IF(AND(N20="SEMESTRAL",J20="MENSUAL"),N17/6,IF(AND(N20="TRIMESTRAL",J20="MENSUAL"),N17/3,IF(AND(N20="MENSUAL",J20="MENSUAL"),N17,""))))</f>
        <v/>
      </c>
      <c r="K49" s="37" t="str">
        <f>IF(AND($N$20="ANUAL",$J$20="MENSUAL"),$N$17/12+J49,IF(AND(N20="SEMESTRAL",J20="MENSUAL"),N17/6+J49,IF(AND(N20="TRIMESTRAL",J20="MENSUAL"),N17/3+J49,IF(AND(N20="MENSUAL",J20="MENSUAL"),N17,""))))</f>
        <v/>
      </c>
      <c r="L49" s="37" t="str">
        <f>IF(AND($N$20="ANUAL",$J$20="MENSUAL"),$N$17/12+K49,IF(AND(N20="SEMESTRAL",J20="MENSUAL"),N17/6+K49,IF(AND(N20="TRIMESTRAL",J20="MENSUAL"),N17/3+K49,IF(AND(N20="MENSUAL",J20="MENSUAL"),N17,""))))</f>
        <v/>
      </c>
      <c r="M49" s="37" t="str">
        <f>IF(AND($N$20="ANUAL",$J$20="MENSUAL"),$N$17/12+L49,IF(AND(N20="SEMESTRAL",J20="MENSUAL"),N17/6+L49,IF(AND(N20="TRIMESTRAL",J20="MENSUAL"),N17/3,IF(AND(N20="MENSUAL",J20="MENSUAL"),N17,""))))</f>
        <v/>
      </c>
      <c r="N49" s="37" t="str">
        <f>IF(AND($N$20="ANUAL",$J$20="MENSUAL"),$N$17/12+M49,IF(AND(N20="SEMESTRAL",J20="MENSUAL"),N17/6+M49,IF(AND(N20="TRIMESTRAL",J20="MENSUAL"),N17/3+M49,IF(AND(N20="MENSUAL",J20="MENSUAL"),N17,""))))</f>
        <v/>
      </c>
      <c r="O49" s="37" t="str">
        <f>IF(AND($N$20="ANUAL",$J$20="MENSUAL"),$N$17/12+N49,IF(AND(N20="SEMESTRAL",J20="MENSUAL"),N17/6+N49,IF(AND(N20="TRIMESTRAL",J20="MENSUAL"),N17/3+N49,IF(AND(N20="MENSUAL",J20="MENSUAL"),N17,""))))</f>
        <v/>
      </c>
      <c r="P49" s="32"/>
    </row>
    <row r="50" spans="2:16" s="33" customFormat="1" x14ac:dyDescent="0.25">
      <c r="B50" s="32"/>
      <c r="C50" s="80"/>
      <c r="D50" s="81"/>
      <c r="E50" s="81"/>
      <c r="F50" s="81"/>
      <c r="G50" s="81"/>
      <c r="H50" s="81"/>
      <c r="I50" s="81"/>
      <c r="J50" s="81"/>
      <c r="K50" s="81"/>
      <c r="L50" s="81"/>
      <c r="M50" s="81"/>
      <c r="N50" s="81"/>
      <c r="O50" s="81"/>
      <c r="P50" s="32"/>
    </row>
    <row r="51" spans="2:16" s="33" customFormat="1" x14ac:dyDescent="0.25">
      <c r="B51" s="32"/>
      <c r="C51" s="288"/>
      <c r="D51" s="287"/>
      <c r="E51" s="287"/>
      <c r="F51" s="287"/>
      <c r="G51" s="287"/>
      <c r="H51" s="287"/>
      <c r="I51" s="287"/>
      <c r="J51" s="287"/>
      <c r="K51" s="287"/>
      <c r="L51" s="287"/>
      <c r="M51" s="287"/>
      <c r="N51" s="287"/>
      <c r="O51" s="287"/>
      <c r="P51" s="32"/>
    </row>
    <row r="52" spans="2:16" s="33" customFormat="1" x14ac:dyDescent="0.25">
      <c r="B52" s="32"/>
      <c r="C52" s="288"/>
      <c r="D52" s="287"/>
      <c r="E52" s="287"/>
      <c r="F52" s="287"/>
      <c r="G52" s="287"/>
      <c r="H52" s="287"/>
      <c r="I52" s="287"/>
      <c r="J52" s="287"/>
      <c r="K52" s="287"/>
      <c r="L52" s="287"/>
      <c r="M52" s="287"/>
      <c r="N52" s="287"/>
      <c r="O52" s="287"/>
      <c r="P52" s="32"/>
    </row>
    <row r="53" spans="2:16" s="33" customFormat="1" x14ac:dyDescent="0.25">
      <c r="B53" s="32"/>
      <c r="C53" s="288"/>
      <c r="D53" s="287"/>
      <c r="E53" s="287"/>
      <c r="F53" s="287"/>
      <c r="G53" s="287"/>
      <c r="H53" s="287"/>
      <c r="I53" s="287"/>
      <c r="J53" s="287"/>
      <c r="K53" s="287"/>
      <c r="L53" s="287"/>
      <c r="M53" s="287"/>
      <c r="N53" s="287"/>
      <c r="O53" s="287"/>
      <c r="P53" s="32"/>
    </row>
    <row r="54" spans="2:16" s="33" customFormat="1" x14ac:dyDescent="0.25">
      <c r="B54" s="32"/>
      <c r="C54" s="288"/>
      <c r="D54" s="287"/>
      <c r="E54" s="287"/>
      <c r="F54" s="287"/>
      <c r="G54" s="287"/>
      <c r="H54" s="287"/>
      <c r="I54" s="287"/>
      <c r="J54" s="287"/>
      <c r="K54" s="287"/>
      <c r="L54" s="287"/>
      <c r="M54" s="287"/>
      <c r="N54" s="287"/>
      <c r="O54" s="287"/>
      <c r="P54" s="32"/>
    </row>
    <row r="55" spans="2:16" s="33" customFormat="1" x14ac:dyDescent="0.25">
      <c r="B55" s="32"/>
      <c r="C55" s="288"/>
      <c r="D55" s="287"/>
      <c r="E55" s="287"/>
      <c r="F55" s="287"/>
      <c r="G55" s="287"/>
      <c r="H55" s="287"/>
      <c r="I55" s="287"/>
      <c r="J55" s="287"/>
      <c r="K55" s="287"/>
      <c r="L55" s="287"/>
      <c r="M55" s="287"/>
      <c r="N55" s="287"/>
      <c r="O55" s="287"/>
      <c r="P55" s="32"/>
    </row>
    <row r="56" spans="2:16" s="33" customFormat="1" x14ac:dyDescent="0.25">
      <c r="B56" s="32"/>
      <c r="C56" s="288"/>
      <c r="D56" s="287"/>
      <c r="E56" s="287"/>
      <c r="F56" s="287"/>
      <c r="G56" s="287"/>
      <c r="H56" s="287"/>
      <c r="I56" s="287"/>
      <c r="J56" s="287"/>
      <c r="K56" s="287"/>
      <c r="L56" s="287"/>
      <c r="M56" s="287"/>
      <c r="N56" s="287"/>
      <c r="O56" s="287"/>
      <c r="P56" s="32"/>
    </row>
    <row r="57" spans="2:16" s="33" customFormat="1" x14ac:dyDescent="0.25">
      <c r="B57" s="32"/>
      <c r="C57" s="288"/>
      <c r="D57" s="287"/>
      <c r="E57" s="287"/>
      <c r="F57" s="287"/>
      <c r="G57" s="287"/>
      <c r="H57" s="287"/>
      <c r="I57" s="287"/>
      <c r="J57" s="287"/>
      <c r="K57" s="287"/>
      <c r="L57" s="287"/>
      <c r="M57" s="287"/>
      <c r="N57" s="287"/>
      <c r="O57" s="287"/>
      <c r="P57" s="32"/>
    </row>
    <row r="58" spans="2:16" s="33" customFormat="1" x14ac:dyDescent="0.25">
      <c r="B58" s="32"/>
      <c r="C58" s="288"/>
      <c r="D58" s="287"/>
      <c r="E58" s="287"/>
      <c r="F58" s="287"/>
      <c r="G58" s="287"/>
      <c r="H58" s="287"/>
      <c r="I58" s="287"/>
      <c r="J58" s="287"/>
      <c r="K58" s="287"/>
      <c r="L58" s="287"/>
      <c r="M58" s="287"/>
      <c r="N58" s="287"/>
      <c r="O58" s="287"/>
      <c r="P58" s="32"/>
    </row>
    <row r="59" spans="2:16" s="33" customFormat="1" x14ac:dyDescent="0.25">
      <c r="B59" s="32"/>
      <c r="C59" s="288"/>
      <c r="D59" s="287"/>
      <c r="E59" s="287"/>
      <c r="F59" s="287"/>
      <c r="G59" s="287"/>
      <c r="H59" s="287"/>
      <c r="I59" s="287"/>
      <c r="J59" s="287"/>
      <c r="K59" s="287"/>
      <c r="L59" s="287"/>
      <c r="M59" s="287"/>
      <c r="N59" s="287"/>
      <c r="O59" s="287"/>
      <c r="P59" s="32"/>
    </row>
    <row r="60" spans="2:16" s="33" customFormat="1" x14ac:dyDescent="0.25">
      <c r="B60" s="32"/>
      <c r="C60" s="288"/>
      <c r="D60" s="287"/>
      <c r="E60" s="287"/>
      <c r="F60" s="287"/>
      <c r="G60" s="287"/>
      <c r="H60" s="287"/>
      <c r="I60" s="287"/>
      <c r="J60" s="287"/>
      <c r="K60" s="287"/>
      <c r="L60" s="287"/>
      <c r="M60" s="287"/>
      <c r="N60" s="287"/>
      <c r="O60" s="287"/>
      <c r="P60" s="32"/>
    </row>
    <row r="61" spans="2:16" s="33" customFormat="1" x14ac:dyDescent="0.25">
      <c r="B61" s="32"/>
      <c r="C61" s="288"/>
      <c r="D61" s="287"/>
      <c r="E61" s="287"/>
      <c r="F61" s="287"/>
      <c r="G61" s="287"/>
      <c r="H61" s="287"/>
      <c r="I61" s="287"/>
      <c r="J61" s="287"/>
      <c r="K61" s="287"/>
      <c r="L61" s="287"/>
      <c r="M61" s="287"/>
      <c r="N61" s="287"/>
      <c r="O61" s="287"/>
      <c r="P61" s="32"/>
    </row>
    <row r="62" spans="2:16" s="33" customFormat="1" x14ac:dyDescent="0.25">
      <c r="B62" s="32"/>
      <c r="C62" s="288"/>
      <c r="D62" s="287"/>
      <c r="E62" s="287"/>
      <c r="F62" s="287"/>
      <c r="G62" s="287"/>
      <c r="H62" s="287"/>
      <c r="I62" s="287"/>
      <c r="J62" s="287"/>
      <c r="K62" s="287"/>
      <c r="L62" s="287"/>
      <c r="M62" s="287"/>
      <c r="N62" s="287"/>
      <c r="O62" s="287"/>
      <c r="P62" s="32"/>
    </row>
    <row r="63" spans="2:16" s="33" customFormat="1" x14ac:dyDescent="0.25">
      <c r="B63" s="32"/>
      <c r="C63" s="288"/>
      <c r="D63" s="287"/>
      <c r="E63" s="287"/>
      <c r="F63" s="287"/>
      <c r="G63" s="287"/>
      <c r="H63" s="287"/>
      <c r="I63" s="287"/>
      <c r="J63" s="287"/>
      <c r="K63" s="287"/>
      <c r="L63" s="287"/>
      <c r="M63" s="287"/>
      <c r="N63" s="287"/>
      <c r="O63" s="287"/>
      <c r="P63" s="32"/>
    </row>
    <row r="64" spans="2:16" s="33" customFormat="1" x14ac:dyDescent="0.25">
      <c r="B64" s="32"/>
      <c r="C64" s="288"/>
      <c r="D64" s="287"/>
      <c r="E64" s="287"/>
      <c r="F64" s="287"/>
      <c r="G64" s="287"/>
      <c r="H64" s="287"/>
      <c r="I64" s="287"/>
      <c r="J64" s="287"/>
      <c r="K64" s="287"/>
      <c r="L64" s="287"/>
      <c r="M64" s="287"/>
      <c r="N64" s="287"/>
      <c r="O64" s="287"/>
      <c r="P64" s="32"/>
    </row>
    <row r="65" spans="2:16" s="33" customFormat="1" x14ac:dyDescent="0.25">
      <c r="B65" s="32"/>
      <c r="C65" s="288"/>
      <c r="D65" s="287"/>
      <c r="E65" s="287"/>
      <c r="F65" s="287"/>
      <c r="G65" s="287"/>
      <c r="H65" s="287"/>
      <c r="I65" s="287"/>
      <c r="J65" s="287"/>
      <c r="K65" s="287"/>
      <c r="L65" s="287"/>
      <c r="M65" s="287"/>
      <c r="N65" s="287"/>
      <c r="O65" s="287"/>
      <c r="P65" s="32"/>
    </row>
    <row r="66" spans="2:16" s="33" customFormat="1" x14ac:dyDescent="0.25">
      <c r="B66" s="32"/>
      <c r="C66" s="288"/>
      <c r="D66" s="287"/>
      <c r="E66" s="287"/>
      <c r="F66" s="287"/>
      <c r="G66" s="287"/>
      <c r="H66" s="287"/>
      <c r="I66" s="287"/>
      <c r="J66" s="287"/>
      <c r="K66" s="287"/>
      <c r="L66" s="287"/>
      <c r="M66" s="287"/>
      <c r="N66" s="287"/>
      <c r="O66" s="287"/>
      <c r="P66" s="32"/>
    </row>
    <row r="67" spans="2:16" s="33" customFormat="1" x14ac:dyDescent="0.25">
      <c r="B67" s="32"/>
      <c r="C67" s="288"/>
      <c r="D67" s="287"/>
      <c r="E67" s="287"/>
      <c r="F67" s="287"/>
      <c r="G67" s="287"/>
      <c r="H67" s="287"/>
      <c r="I67" s="287"/>
      <c r="J67" s="287"/>
      <c r="K67" s="287"/>
      <c r="L67" s="287"/>
      <c r="M67" s="287"/>
      <c r="N67" s="287"/>
      <c r="O67" s="287"/>
      <c r="P67" s="32"/>
    </row>
    <row r="68" spans="2:16" s="33" customFormat="1" x14ac:dyDescent="0.25">
      <c r="B68" s="32"/>
      <c r="C68" s="288"/>
      <c r="D68" s="287"/>
      <c r="E68" s="287"/>
      <c r="F68" s="287"/>
      <c r="G68" s="287"/>
      <c r="H68" s="287"/>
      <c r="I68" s="287"/>
      <c r="J68" s="287"/>
      <c r="K68" s="287"/>
      <c r="L68" s="287"/>
      <c r="M68" s="287"/>
      <c r="N68" s="287"/>
      <c r="O68" s="287"/>
      <c r="P68" s="32"/>
    </row>
    <row r="69" spans="2:16" s="33" customFormat="1" x14ac:dyDescent="0.25">
      <c r="B69" s="32"/>
      <c r="C69" s="287"/>
      <c r="D69" s="287"/>
      <c r="E69" s="287"/>
      <c r="F69" s="287"/>
      <c r="G69" s="287"/>
      <c r="H69" s="287"/>
      <c r="I69" s="287"/>
      <c r="J69" s="287"/>
      <c r="K69" s="287"/>
      <c r="L69" s="287"/>
      <c r="M69" s="287"/>
      <c r="N69" s="287"/>
      <c r="O69" s="287"/>
      <c r="P69" s="32"/>
    </row>
    <row r="71" spans="2:16" x14ac:dyDescent="0.2">
      <c r="D71" s="40"/>
    </row>
  </sheetData>
  <sheetProtection algorithmName="SHA-512" hashValue="rmq43NYxvz61sVO5/X8wVrgVDXrXtOE8OrIsl92ADWrTSURH9BBgyyMtdnILY2FWoBc5lLUI7gr6eyWyiw9O8A==" saltValue="2OhHpOlxNRMFk/NrcgpG0A==" spinCount="100000" sheet="1" objects="1" scenarios="1"/>
  <mergeCells count="50">
    <mergeCell ref="C51:O69"/>
    <mergeCell ref="C23:O23"/>
    <mergeCell ref="C24:I42"/>
    <mergeCell ref="J24:O24"/>
    <mergeCell ref="J42:O42"/>
    <mergeCell ref="C44:O44"/>
    <mergeCell ref="P24:P25"/>
    <mergeCell ref="J25:O36"/>
    <mergeCell ref="J37:O37"/>
    <mergeCell ref="J38:O40"/>
    <mergeCell ref="J41:O41"/>
    <mergeCell ref="C13:D13"/>
    <mergeCell ref="E13:O13"/>
    <mergeCell ref="C14:D14"/>
    <mergeCell ref="P17:P18"/>
    <mergeCell ref="C18:D19"/>
    <mergeCell ref="E18:F18"/>
    <mergeCell ref="G18:O18"/>
    <mergeCell ref="E19:F19"/>
    <mergeCell ref="G19:O19"/>
    <mergeCell ref="C17:D17"/>
    <mergeCell ref="E17:G17"/>
    <mergeCell ref="H17:I17"/>
    <mergeCell ref="J17:K17"/>
    <mergeCell ref="L17:M17"/>
    <mergeCell ref="N17:O17"/>
    <mergeCell ref="E14:O14"/>
    <mergeCell ref="C15:O15"/>
    <mergeCell ref="N20:O21"/>
    <mergeCell ref="C16:O16"/>
    <mergeCell ref="C20:D21"/>
    <mergeCell ref="E20:F21"/>
    <mergeCell ref="G20:I21"/>
    <mergeCell ref="J20:K21"/>
    <mergeCell ref="L20:M21"/>
    <mergeCell ref="C9:O9"/>
    <mergeCell ref="C10:O11"/>
    <mergeCell ref="C12:D12"/>
    <mergeCell ref="E12:H12"/>
    <mergeCell ref="B2:C4"/>
    <mergeCell ref="C5:D8"/>
    <mergeCell ref="E5:L5"/>
    <mergeCell ref="M5:O5"/>
    <mergeCell ref="E6:L6"/>
    <mergeCell ref="M6:O6"/>
    <mergeCell ref="E7:L8"/>
    <mergeCell ref="M7:O7"/>
    <mergeCell ref="M8:O8"/>
    <mergeCell ref="I12:J12"/>
    <mergeCell ref="K12:O12"/>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J20:K21 N20:O21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394"/>
    <pageSetUpPr fitToPage="1"/>
  </sheetPr>
  <dimension ref="B1:P57"/>
  <sheetViews>
    <sheetView zoomScale="85" zoomScaleNormal="85" workbookViewId="0">
      <selection activeCell="D53" sqref="D53:F53"/>
    </sheetView>
  </sheetViews>
  <sheetFormatPr baseColWidth="10" defaultColWidth="11.42578125" defaultRowHeight="15" x14ac:dyDescent="0.2"/>
  <cols>
    <col min="1" max="1" width="4" style="39" customWidth="1"/>
    <col min="2" max="2" width="6.7109375" style="39" customWidth="1"/>
    <col min="3" max="3" width="24.85546875" style="4" customWidth="1"/>
    <col min="4" max="4" width="15.140625" style="4" customWidth="1"/>
    <col min="5" max="5" width="12.7109375" style="4" customWidth="1"/>
    <col min="6" max="6" width="15.140625" style="4" customWidth="1"/>
    <col min="7" max="7" width="14" style="4" customWidth="1"/>
    <col min="8" max="8" width="11.42578125" style="4"/>
    <col min="9" max="9" width="12.85546875" style="4" customWidth="1"/>
    <col min="10" max="10" width="15.5703125" style="4" customWidth="1"/>
    <col min="11" max="11" width="14.42578125" style="4" customWidth="1"/>
    <col min="12" max="12" width="19.7109375" style="4" customWidth="1"/>
    <col min="13" max="13" width="15.140625" style="4" customWidth="1"/>
    <col min="14" max="15" width="13.85546875" style="4" customWidth="1"/>
    <col min="16" max="16" width="6.7109375" style="39" customWidth="1"/>
    <col min="17" max="16384" width="11.42578125" style="39"/>
  </cols>
  <sheetData>
    <row r="1" spans="2:16" s="26" customFormat="1" ht="8.25" customHeight="1" x14ac:dyDescent="0.25">
      <c r="C1" s="8"/>
      <c r="D1" s="8"/>
      <c r="E1" s="8"/>
      <c r="F1" s="8"/>
      <c r="G1" s="8"/>
      <c r="H1" s="8"/>
      <c r="I1" s="8"/>
      <c r="J1" s="8"/>
      <c r="K1" s="8"/>
      <c r="L1" s="8"/>
      <c r="M1" s="8"/>
      <c r="N1" s="8"/>
      <c r="O1" s="8"/>
    </row>
    <row r="2" spans="2:16" s="26" customFormat="1" ht="15.75" customHeight="1" x14ac:dyDescent="0.25">
      <c r="B2" s="251" t="s">
        <v>344</v>
      </c>
      <c r="C2" s="251"/>
      <c r="D2" s="2"/>
      <c r="E2" s="2"/>
      <c r="F2" s="2"/>
      <c r="G2" s="2"/>
      <c r="H2" s="2"/>
      <c r="I2" s="2"/>
      <c r="J2" s="2"/>
      <c r="K2" s="2"/>
      <c r="L2" s="2"/>
      <c r="M2" s="2"/>
      <c r="N2" s="2"/>
      <c r="O2" s="2"/>
      <c r="P2" s="27"/>
    </row>
    <row r="3" spans="2:16" s="26" customFormat="1" ht="15.75" customHeight="1" x14ac:dyDescent="0.25">
      <c r="B3" s="251"/>
      <c r="C3" s="251"/>
      <c r="D3" s="2"/>
      <c r="E3" s="2"/>
      <c r="F3" s="2"/>
      <c r="G3" s="2"/>
      <c r="H3" s="2"/>
      <c r="I3" s="2"/>
      <c r="J3" s="2"/>
      <c r="K3" s="2"/>
      <c r="L3" s="2"/>
      <c r="M3" s="2"/>
      <c r="N3" s="2"/>
      <c r="O3" s="2"/>
      <c r="P3" s="27"/>
    </row>
    <row r="4" spans="2:16" s="26" customFormat="1" ht="15" customHeight="1" x14ac:dyDescent="0.25">
      <c r="B4" s="251"/>
      <c r="C4" s="251"/>
      <c r="D4" s="2"/>
      <c r="E4" s="2"/>
      <c r="F4" s="2"/>
      <c r="G4" s="2"/>
      <c r="H4" s="2"/>
      <c r="I4" s="2"/>
      <c r="J4" s="2"/>
      <c r="K4" s="2"/>
      <c r="L4" s="2"/>
      <c r="M4" s="2"/>
      <c r="N4" s="2"/>
      <c r="O4" s="2"/>
      <c r="P4" s="27"/>
    </row>
    <row r="5" spans="2:16" s="26" customFormat="1" ht="15.75" customHeight="1" x14ac:dyDescent="0.25">
      <c r="B5" s="27"/>
      <c r="C5" s="252"/>
      <c r="D5" s="253"/>
      <c r="E5" s="237" t="s">
        <v>0</v>
      </c>
      <c r="F5" s="258"/>
      <c r="G5" s="258"/>
      <c r="H5" s="258"/>
      <c r="I5" s="258"/>
      <c r="J5" s="258"/>
      <c r="K5" s="258"/>
      <c r="L5" s="238"/>
      <c r="M5" s="194" t="s">
        <v>1</v>
      </c>
      <c r="N5" s="194"/>
      <c r="O5" s="194"/>
      <c r="P5" s="27"/>
    </row>
    <row r="6" spans="2:16" s="26" customFormat="1" ht="15.75" customHeight="1" x14ac:dyDescent="0.25">
      <c r="B6" s="27"/>
      <c r="C6" s="254"/>
      <c r="D6" s="255"/>
      <c r="E6" s="237" t="s">
        <v>2</v>
      </c>
      <c r="F6" s="258"/>
      <c r="G6" s="258"/>
      <c r="H6" s="258"/>
      <c r="I6" s="258"/>
      <c r="J6" s="258"/>
      <c r="K6" s="258"/>
      <c r="L6" s="238"/>
      <c r="M6" s="259" t="s">
        <v>345</v>
      </c>
      <c r="N6" s="260"/>
      <c r="O6" s="242"/>
      <c r="P6" s="27"/>
    </row>
    <row r="7" spans="2:16" s="26" customFormat="1" ht="15.75" customHeight="1" x14ac:dyDescent="0.25">
      <c r="B7" s="27"/>
      <c r="C7" s="254"/>
      <c r="D7" s="255"/>
      <c r="E7" s="261" t="s">
        <v>4</v>
      </c>
      <c r="F7" s="262"/>
      <c r="G7" s="262"/>
      <c r="H7" s="262"/>
      <c r="I7" s="262"/>
      <c r="J7" s="262"/>
      <c r="K7" s="262"/>
      <c r="L7" s="263"/>
      <c r="M7" s="259" t="s">
        <v>346</v>
      </c>
      <c r="N7" s="260"/>
      <c r="O7" s="242"/>
      <c r="P7" s="27"/>
    </row>
    <row r="8" spans="2:16" s="26" customFormat="1" ht="15.75" customHeight="1" x14ac:dyDescent="0.25">
      <c r="B8" s="27"/>
      <c r="C8" s="256"/>
      <c r="D8" s="257"/>
      <c r="E8" s="264"/>
      <c r="F8" s="265"/>
      <c r="G8" s="265"/>
      <c r="H8" s="265"/>
      <c r="I8" s="265"/>
      <c r="J8" s="265"/>
      <c r="K8" s="265"/>
      <c r="L8" s="266"/>
      <c r="M8" s="259" t="s">
        <v>6</v>
      </c>
      <c r="N8" s="260"/>
      <c r="O8" s="242"/>
      <c r="P8" s="27"/>
    </row>
    <row r="9" spans="2:16" s="26" customFormat="1" ht="15.75" customHeight="1" x14ac:dyDescent="0.25">
      <c r="B9" s="27"/>
      <c r="C9" s="243"/>
      <c r="D9" s="243"/>
      <c r="E9" s="243"/>
      <c r="F9" s="243"/>
      <c r="G9" s="243"/>
      <c r="H9" s="243"/>
      <c r="I9" s="243"/>
      <c r="J9" s="243"/>
      <c r="K9" s="243"/>
      <c r="L9" s="243"/>
      <c r="M9" s="243"/>
      <c r="N9" s="243"/>
      <c r="O9" s="243"/>
      <c r="P9" s="27"/>
    </row>
    <row r="10" spans="2:16" s="26" customFormat="1" ht="15.75" customHeight="1" x14ac:dyDescent="0.25">
      <c r="B10" s="27"/>
      <c r="C10" s="289" t="s">
        <v>347</v>
      </c>
      <c r="D10" s="290"/>
      <c r="E10" s="290"/>
      <c r="F10" s="290"/>
      <c r="G10" s="290"/>
      <c r="H10" s="290"/>
      <c r="I10" s="290"/>
      <c r="J10" s="290"/>
      <c r="K10" s="290"/>
      <c r="L10" s="290"/>
      <c r="M10" s="290"/>
      <c r="N10" s="290"/>
      <c r="O10" s="291"/>
      <c r="P10" s="27"/>
    </row>
    <row r="11" spans="2:16" s="26" customFormat="1" x14ac:dyDescent="0.25">
      <c r="B11" s="27"/>
      <c r="C11" s="292"/>
      <c r="D11" s="293"/>
      <c r="E11" s="293"/>
      <c r="F11" s="293"/>
      <c r="G11" s="293"/>
      <c r="H11" s="293"/>
      <c r="I11" s="293"/>
      <c r="J11" s="293"/>
      <c r="K11" s="293"/>
      <c r="L11" s="293"/>
      <c r="M11" s="293"/>
      <c r="N11" s="293"/>
      <c r="O11" s="294"/>
      <c r="P11" s="27"/>
    </row>
    <row r="12" spans="2:16" s="26" customFormat="1" ht="30" customHeight="1" x14ac:dyDescent="0.25">
      <c r="B12" s="27"/>
      <c r="C12" s="295" t="s">
        <v>348</v>
      </c>
      <c r="D12" s="295"/>
      <c r="E12" s="296" t="s">
        <v>401</v>
      </c>
      <c r="F12" s="296"/>
      <c r="G12" s="296"/>
      <c r="H12" s="296"/>
      <c r="I12" s="295" t="s">
        <v>350</v>
      </c>
      <c r="J12" s="295"/>
      <c r="K12" s="297" t="s">
        <v>267</v>
      </c>
      <c r="L12" s="297"/>
      <c r="M12" s="297"/>
      <c r="N12" s="297"/>
      <c r="O12" s="297"/>
      <c r="P12" s="27"/>
    </row>
    <row r="13" spans="2:16" s="26" customFormat="1" x14ac:dyDescent="0.25">
      <c r="B13" s="27"/>
      <c r="C13" s="234" t="s">
        <v>15</v>
      </c>
      <c r="D13" s="234"/>
      <c r="E13" s="248" t="s">
        <v>414</v>
      </c>
      <c r="F13" s="249"/>
      <c r="G13" s="249"/>
      <c r="H13" s="249"/>
      <c r="I13" s="249"/>
      <c r="J13" s="249"/>
      <c r="K13" s="249"/>
      <c r="L13" s="249"/>
      <c r="M13" s="249"/>
      <c r="N13" s="249"/>
      <c r="O13" s="249"/>
      <c r="P13" s="27"/>
    </row>
    <row r="14" spans="2:16" s="26" customFormat="1" x14ac:dyDescent="0.25">
      <c r="B14" s="27"/>
      <c r="C14" s="234" t="s">
        <v>352</v>
      </c>
      <c r="D14" s="234"/>
      <c r="E14" s="248" t="s">
        <v>386</v>
      </c>
      <c r="F14" s="248"/>
      <c r="G14" s="248"/>
      <c r="H14" s="248"/>
      <c r="I14" s="248"/>
      <c r="J14" s="248"/>
      <c r="K14" s="248"/>
      <c r="L14" s="248"/>
      <c r="M14" s="248"/>
      <c r="N14" s="248"/>
      <c r="O14" s="248"/>
      <c r="P14" s="27"/>
    </row>
    <row r="15" spans="2:16" s="26" customFormat="1" x14ac:dyDescent="0.25">
      <c r="B15" s="27"/>
      <c r="C15" s="250"/>
      <c r="D15" s="217"/>
      <c r="E15" s="217"/>
      <c r="F15" s="217"/>
      <c r="G15" s="217"/>
      <c r="H15" s="217"/>
      <c r="I15" s="217"/>
      <c r="J15" s="217"/>
      <c r="K15" s="217"/>
      <c r="L15" s="217"/>
      <c r="M15" s="217"/>
      <c r="N15" s="217"/>
      <c r="O15" s="218"/>
      <c r="P15" s="27"/>
    </row>
    <row r="16" spans="2:16" s="26" customFormat="1" x14ac:dyDescent="0.25">
      <c r="B16" s="27"/>
      <c r="C16" s="215" t="s">
        <v>354</v>
      </c>
      <c r="D16" s="215"/>
      <c r="E16" s="215"/>
      <c r="F16" s="215"/>
      <c r="G16" s="215"/>
      <c r="H16" s="215"/>
      <c r="I16" s="215"/>
      <c r="J16" s="215"/>
      <c r="K16" s="215"/>
      <c r="L16" s="215"/>
      <c r="M16" s="215"/>
      <c r="N16" s="215"/>
      <c r="O16" s="215"/>
      <c r="P16" s="27"/>
    </row>
    <row r="17" spans="2:16" s="26" customFormat="1" ht="36" customHeight="1" x14ac:dyDescent="0.25">
      <c r="B17" s="27"/>
      <c r="C17" s="234" t="s">
        <v>355</v>
      </c>
      <c r="D17" s="234"/>
      <c r="E17" s="239">
        <v>1</v>
      </c>
      <c r="F17" s="240"/>
      <c r="G17" s="241"/>
      <c r="H17" s="234" t="s">
        <v>356</v>
      </c>
      <c r="I17" s="234"/>
      <c r="J17" s="237" t="s">
        <v>36</v>
      </c>
      <c r="K17" s="238"/>
      <c r="L17" s="234" t="s">
        <v>357</v>
      </c>
      <c r="M17" s="234"/>
      <c r="N17" s="235">
        <v>0.95</v>
      </c>
      <c r="O17" s="235"/>
      <c r="P17" s="221"/>
    </row>
    <row r="18" spans="2:16" s="26" customFormat="1" ht="15.75" customHeight="1" x14ac:dyDescent="0.25">
      <c r="B18" s="27"/>
      <c r="C18" s="234" t="s">
        <v>358</v>
      </c>
      <c r="D18" s="234"/>
      <c r="E18" s="234" t="s">
        <v>359</v>
      </c>
      <c r="F18" s="234"/>
      <c r="G18" s="242" t="s">
        <v>415</v>
      </c>
      <c r="H18" s="233"/>
      <c r="I18" s="233"/>
      <c r="J18" s="233"/>
      <c r="K18" s="233"/>
      <c r="L18" s="233"/>
      <c r="M18" s="233"/>
      <c r="N18" s="233"/>
      <c r="O18" s="233"/>
      <c r="P18" s="221"/>
    </row>
    <row r="19" spans="2:16" s="26" customFormat="1" ht="15.75" customHeight="1" x14ac:dyDescent="0.25">
      <c r="B19" s="27"/>
      <c r="C19" s="234"/>
      <c r="D19" s="234"/>
      <c r="E19" s="234" t="s">
        <v>361</v>
      </c>
      <c r="F19" s="234"/>
      <c r="G19" s="242" t="s">
        <v>416</v>
      </c>
      <c r="H19" s="233"/>
      <c r="I19" s="233"/>
      <c r="J19" s="233"/>
      <c r="K19" s="233"/>
      <c r="L19" s="233"/>
      <c r="M19" s="233"/>
      <c r="N19" s="233"/>
      <c r="O19" s="233"/>
      <c r="P19" s="28"/>
    </row>
    <row r="20" spans="2:16" s="26" customFormat="1" ht="24" customHeight="1" x14ac:dyDescent="0.25">
      <c r="B20" s="27"/>
      <c r="C20" s="234" t="s">
        <v>363</v>
      </c>
      <c r="D20" s="234"/>
      <c r="E20" s="269" t="s">
        <v>417</v>
      </c>
      <c r="F20" s="269"/>
      <c r="G20" s="234" t="s">
        <v>365</v>
      </c>
      <c r="H20" s="234"/>
      <c r="I20" s="234"/>
      <c r="J20" s="233" t="s">
        <v>384</v>
      </c>
      <c r="K20" s="233"/>
      <c r="L20" s="234" t="s">
        <v>367</v>
      </c>
      <c r="M20" s="234"/>
      <c r="N20" s="233" t="s">
        <v>366</v>
      </c>
      <c r="O20" s="233"/>
      <c r="P20" s="28"/>
    </row>
    <row r="21" spans="2:16" s="26" customFormat="1" ht="24" customHeight="1" x14ac:dyDescent="0.25">
      <c r="B21" s="27"/>
      <c r="C21" s="234"/>
      <c r="D21" s="234"/>
      <c r="E21" s="194"/>
      <c r="F21" s="194"/>
      <c r="G21" s="234"/>
      <c r="H21" s="234"/>
      <c r="I21" s="234"/>
      <c r="J21" s="233"/>
      <c r="K21" s="233"/>
      <c r="L21" s="234"/>
      <c r="M21" s="234"/>
      <c r="N21" s="233"/>
      <c r="O21" s="233"/>
      <c r="P21" s="28"/>
    </row>
    <row r="22" spans="2:16" s="30" customFormat="1" ht="15.75" customHeight="1" x14ac:dyDescent="0.25">
      <c r="B22" s="28"/>
      <c r="C22" s="29"/>
      <c r="D22" s="29"/>
      <c r="E22" s="164"/>
      <c r="F22" s="164"/>
      <c r="G22" s="29"/>
      <c r="H22" s="29"/>
      <c r="I22" s="29"/>
      <c r="J22" s="164"/>
      <c r="K22" s="164"/>
      <c r="L22" s="29"/>
      <c r="M22" s="29"/>
      <c r="N22" s="164"/>
      <c r="O22" s="164"/>
      <c r="P22" s="28"/>
    </row>
    <row r="23" spans="2:16" s="26" customFormat="1" ht="15" customHeight="1" x14ac:dyDescent="0.25">
      <c r="B23" s="27"/>
      <c r="C23" s="215" t="s">
        <v>369</v>
      </c>
      <c r="D23" s="215"/>
      <c r="E23" s="215"/>
      <c r="F23" s="215"/>
      <c r="G23" s="215"/>
      <c r="H23" s="215"/>
      <c r="I23" s="215"/>
      <c r="J23" s="216"/>
      <c r="K23" s="216"/>
      <c r="L23" s="216"/>
      <c r="M23" s="216"/>
      <c r="N23" s="216"/>
      <c r="O23" s="216"/>
      <c r="P23" s="28"/>
    </row>
    <row r="24" spans="2:16" s="26" customFormat="1" ht="15" customHeight="1" x14ac:dyDescent="0.25">
      <c r="B24" s="27"/>
      <c r="C24" s="217"/>
      <c r="D24" s="217"/>
      <c r="E24" s="217"/>
      <c r="F24" s="217"/>
      <c r="G24" s="217"/>
      <c r="H24" s="217"/>
      <c r="I24" s="218"/>
      <c r="J24" s="276" t="s">
        <v>396</v>
      </c>
      <c r="K24" s="220"/>
      <c r="L24" s="220"/>
      <c r="M24" s="220"/>
      <c r="N24" s="220"/>
      <c r="O24" s="220"/>
      <c r="P24" s="221"/>
    </row>
    <row r="25" spans="2:16" s="26" customFormat="1" x14ac:dyDescent="0.25">
      <c r="B25" s="27"/>
      <c r="C25" s="217"/>
      <c r="D25" s="217"/>
      <c r="E25" s="217"/>
      <c r="F25" s="217"/>
      <c r="G25" s="217"/>
      <c r="H25" s="217"/>
      <c r="I25" s="218"/>
      <c r="J25" s="267" t="s">
        <v>760</v>
      </c>
      <c r="K25" s="223"/>
      <c r="L25" s="223"/>
      <c r="M25" s="223"/>
      <c r="N25" s="223"/>
      <c r="O25" s="223"/>
      <c r="P25" s="221"/>
    </row>
    <row r="26" spans="2:16" s="26" customFormat="1" x14ac:dyDescent="0.25">
      <c r="B26" s="27"/>
      <c r="C26" s="217"/>
      <c r="D26" s="217"/>
      <c r="E26" s="217"/>
      <c r="F26" s="217"/>
      <c r="G26" s="217"/>
      <c r="H26" s="217"/>
      <c r="I26" s="218"/>
      <c r="J26" s="224"/>
      <c r="K26" s="225"/>
      <c r="L26" s="225"/>
      <c r="M26" s="225"/>
      <c r="N26" s="225"/>
      <c r="O26" s="225"/>
      <c r="P26" s="27"/>
    </row>
    <row r="27" spans="2:16" s="26" customFormat="1" x14ac:dyDescent="0.25">
      <c r="B27" s="27"/>
      <c r="C27" s="217"/>
      <c r="D27" s="217"/>
      <c r="E27" s="217"/>
      <c r="F27" s="217"/>
      <c r="G27" s="217"/>
      <c r="H27" s="217"/>
      <c r="I27" s="218"/>
      <c r="J27" s="224"/>
      <c r="K27" s="225"/>
      <c r="L27" s="225"/>
      <c r="M27" s="225"/>
      <c r="N27" s="225"/>
      <c r="O27" s="225"/>
      <c r="P27" s="27"/>
    </row>
    <row r="28" spans="2:16" s="26" customFormat="1" x14ac:dyDescent="0.25">
      <c r="B28" s="27"/>
      <c r="C28" s="217"/>
      <c r="D28" s="217"/>
      <c r="E28" s="217"/>
      <c r="F28" s="217"/>
      <c r="G28" s="217"/>
      <c r="H28" s="217"/>
      <c r="I28" s="218"/>
      <c r="J28" s="224"/>
      <c r="K28" s="225"/>
      <c r="L28" s="225"/>
      <c r="M28" s="225"/>
      <c r="N28" s="225"/>
      <c r="O28" s="225"/>
      <c r="P28" s="27"/>
    </row>
    <row r="29" spans="2:16" s="26" customFormat="1" x14ac:dyDescent="0.25">
      <c r="B29" s="27"/>
      <c r="C29" s="217"/>
      <c r="D29" s="217"/>
      <c r="E29" s="217"/>
      <c r="F29" s="217"/>
      <c r="G29" s="217"/>
      <c r="H29" s="217"/>
      <c r="I29" s="218"/>
      <c r="J29" s="224"/>
      <c r="K29" s="225"/>
      <c r="L29" s="225"/>
      <c r="M29" s="225"/>
      <c r="N29" s="225"/>
      <c r="O29" s="225"/>
      <c r="P29" s="27"/>
    </row>
    <row r="30" spans="2:16" s="26" customFormat="1" x14ac:dyDescent="0.25">
      <c r="B30" s="27"/>
      <c r="C30" s="217"/>
      <c r="D30" s="217"/>
      <c r="E30" s="217"/>
      <c r="F30" s="217"/>
      <c r="G30" s="217"/>
      <c r="H30" s="217"/>
      <c r="I30" s="218"/>
      <c r="J30" s="224"/>
      <c r="K30" s="225"/>
      <c r="L30" s="225"/>
      <c r="M30" s="225"/>
      <c r="N30" s="225"/>
      <c r="O30" s="225"/>
      <c r="P30" s="27"/>
    </row>
    <row r="31" spans="2:16" s="26" customFormat="1" x14ac:dyDescent="0.25">
      <c r="B31" s="27"/>
      <c r="C31" s="217"/>
      <c r="D31" s="217"/>
      <c r="E31" s="217"/>
      <c r="F31" s="217"/>
      <c r="G31" s="217"/>
      <c r="H31" s="217"/>
      <c r="I31" s="218"/>
      <c r="J31" s="224"/>
      <c r="K31" s="225"/>
      <c r="L31" s="225"/>
      <c r="M31" s="225"/>
      <c r="N31" s="225"/>
      <c r="O31" s="225"/>
      <c r="P31" s="27"/>
    </row>
    <row r="32" spans="2:16" s="26" customFormat="1" x14ac:dyDescent="0.25">
      <c r="B32" s="27"/>
      <c r="C32" s="217"/>
      <c r="D32" s="217"/>
      <c r="E32" s="217"/>
      <c r="F32" s="217"/>
      <c r="G32" s="217"/>
      <c r="H32" s="217"/>
      <c r="I32" s="218"/>
      <c r="J32" s="224"/>
      <c r="K32" s="225"/>
      <c r="L32" s="225"/>
      <c r="M32" s="225"/>
      <c r="N32" s="225"/>
      <c r="O32" s="225"/>
      <c r="P32" s="27"/>
    </row>
    <row r="33" spans="2:16" s="26" customFormat="1" x14ac:dyDescent="0.25">
      <c r="B33" s="27"/>
      <c r="C33" s="217"/>
      <c r="D33" s="217"/>
      <c r="E33" s="217"/>
      <c r="F33" s="217"/>
      <c r="G33" s="217"/>
      <c r="H33" s="217"/>
      <c r="I33" s="218"/>
      <c r="J33" s="224"/>
      <c r="K33" s="225"/>
      <c r="L33" s="225"/>
      <c r="M33" s="225"/>
      <c r="N33" s="225"/>
      <c r="O33" s="225"/>
      <c r="P33" s="27"/>
    </row>
    <row r="34" spans="2:16" s="26" customFormat="1" x14ac:dyDescent="0.25">
      <c r="B34" s="27"/>
      <c r="C34" s="217"/>
      <c r="D34" s="217"/>
      <c r="E34" s="217"/>
      <c r="F34" s="217"/>
      <c r="G34" s="217"/>
      <c r="H34" s="217"/>
      <c r="I34" s="218"/>
      <c r="J34" s="224"/>
      <c r="K34" s="225"/>
      <c r="L34" s="225"/>
      <c r="M34" s="225"/>
      <c r="N34" s="225"/>
      <c r="O34" s="225"/>
      <c r="P34" s="27"/>
    </row>
    <row r="35" spans="2:16" s="26" customFormat="1" x14ac:dyDescent="0.25">
      <c r="B35" s="27"/>
      <c r="C35" s="217"/>
      <c r="D35" s="217"/>
      <c r="E35" s="217"/>
      <c r="F35" s="217"/>
      <c r="G35" s="217"/>
      <c r="H35" s="217"/>
      <c r="I35" s="218"/>
      <c r="J35" s="224"/>
      <c r="K35" s="225"/>
      <c r="L35" s="225"/>
      <c r="M35" s="225"/>
      <c r="N35" s="225"/>
      <c r="O35" s="225"/>
      <c r="P35" s="27"/>
    </row>
    <row r="36" spans="2:16" s="26" customFormat="1" x14ac:dyDescent="0.25">
      <c r="B36" s="27"/>
      <c r="C36" s="217"/>
      <c r="D36" s="217"/>
      <c r="E36" s="217"/>
      <c r="F36" s="217"/>
      <c r="G36" s="217"/>
      <c r="H36" s="217"/>
      <c r="I36" s="218"/>
      <c r="J36" s="224"/>
      <c r="K36" s="225"/>
      <c r="L36" s="225"/>
      <c r="M36" s="225"/>
      <c r="N36" s="225"/>
      <c r="O36" s="225"/>
      <c r="P36" s="27"/>
    </row>
    <row r="37" spans="2:16" s="26" customFormat="1" x14ac:dyDescent="0.25">
      <c r="B37" s="27"/>
      <c r="C37" s="217"/>
      <c r="D37" s="217"/>
      <c r="E37" s="217"/>
      <c r="F37" s="217"/>
      <c r="G37" s="217"/>
      <c r="H37" s="217"/>
      <c r="I37" s="218"/>
      <c r="J37" s="224"/>
      <c r="K37" s="225"/>
      <c r="L37" s="225"/>
      <c r="M37" s="225"/>
      <c r="N37" s="225"/>
      <c r="O37" s="225"/>
      <c r="P37" s="27"/>
    </row>
    <row r="38" spans="2:16" s="26" customFormat="1" x14ac:dyDescent="0.25">
      <c r="B38" s="27"/>
      <c r="C38" s="217"/>
      <c r="D38" s="217"/>
      <c r="E38" s="217"/>
      <c r="F38" s="217"/>
      <c r="G38" s="217"/>
      <c r="H38" s="217"/>
      <c r="I38" s="218"/>
      <c r="J38" s="224"/>
      <c r="K38" s="225"/>
      <c r="L38" s="225"/>
      <c r="M38" s="225"/>
      <c r="N38" s="225"/>
      <c r="O38" s="225"/>
      <c r="P38" s="27"/>
    </row>
    <row r="39" spans="2:16" s="26" customFormat="1" x14ac:dyDescent="0.25">
      <c r="B39" s="27"/>
      <c r="C39" s="217"/>
      <c r="D39" s="217"/>
      <c r="E39" s="217"/>
      <c r="F39" s="217"/>
      <c r="G39" s="217"/>
      <c r="H39" s="217"/>
      <c r="I39" s="218"/>
      <c r="J39" s="224"/>
      <c r="K39" s="225"/>
      <c r="L39" s="225"/>
      <c r="M39" s="225"/>
      <c r="N39" s="225"/>
      <c r="O39" s="225"/>
      <c r="P39" s="27"/>
    </row>
    <row r="40" spans="2:16" s="26" customFormat="1" x14ac:dyDescent="0.25">
      <c r="B40" s="27"/>
      <c r="C40" s="217"/>
      <c r="D40" s="217"/>
      <c r="E40" s="217"/>
      <c r="F40" s="217"/>
      <c r="G40" s="217"/>
      <c r="H40" s="217"/>
      <c r="I40" s="218"/>
      <c r="J40" s="224"/>
      <c r="K40" s="225"/>
      <c r="L40" s="225"/>
      <c r="M40" s="225"/>
      <c r="N40" s="225"/>
      <c r="O40" s="225"/>
      <c r="P40" s="27"/>
    </row>
    <row r="41" spans="2:16" s="26" customFormat="1" x14ac:dyDescent="0.25">
      <c r="B41" s="27"/>
      <c r="C41" s="217"/>
      <c r="D41" s="217"/>
      <c r="E41" s="217"/>
      <c r="F41" s="217"/>
      <c r="G41" s="217"/>
      <c r="H41" s="217"/>
      <c r="I41" s="218"/>
      <c r="J41" s="224"/>
      <c r="K41" s="225"/>
      <c r="L41" s="225"/>
      <c r="M41" s="225"/>
      <c r="N41" s="225"/>
      <c r="O41" s="225"/>
      <c r="P41" s="27"/>
    </row>
    <row r="42" spans="2:16" s="26" customFormat="1" x14ac:dyDescent="0.25">
      <c r="B42" s="27"/>
      <c r="C42" s="217"/>
      <c r="D42" s="217"/>
      <c r="E42" s="217"/>
      <c r="F42" s="217"/>
      <c r="G42" s="217"/>
      <c r="H42" s="217"/>
      <c r="I42" s="218"/>
      <c r="J42" s="226"/>
      <c r="K42" s="227"/>
      <c r="L42" s="227"/>
      <c r="M42" s="227"/>
      <c r="N42" s="227"/>
      <c r="O42" s="227"/>
      <c r="P42" s="27"/>
    </row>
    <row r="43" spans="2:16" s="26" customFormat="1" ht="15.75" customHeight="1" x14ac:dyDescent="0.25">
      <c r="B43" s="27"/>
      <c r="C43" s="217"/>
      <c r="D43" s="217"/>
      <c r="E43" s="217"/>
      <c r="F43" s="217"/>
      <c r="G43" s="217"/>
      <c r="H43" s="217"/>
      <c r="I43" s="218"/>
      <c r="J43" s="285" t="s">
        <v>398</v>
      </c>
      <c r="K43" s="229"/>
      <c r="L43" s="229"/>
      <c r="M43" s="229"/>
      <c r="N43" s="229"/>
      <c r="O43" s="229"/>
      <c r="P43" s="27"/>
    </row>
    <row r="44" spans="2:16" s="26" customFormat="1" x14ac:dyDescent="0.25">
      <c r="B44" s="27"/>
      <c r="C44" s="217"/>
      <c r="D44" s="217"/>
      <c r="E44" s="217"/>
      <c r="F44" s="217"/>
      <c r="G44" s="217"/>
      <c r="H44" s="217"/>
      <c r="I44" s="218"/>
      <c r="J44" s="267" t="s">
        <v>759</v>
      </c>
      <c r="K44" s="223"/>
      <c r="L44" s="223"/>
      <c r="M44" s="223"/>
      <c r="N44" s="223"/>
      <c r="O44" s="223"/>
      <c r="P44" s="27"/>
    </row>
    <row r="45" spans="2:16" s="26" customFormat="1" ht="72.75" customHeight="1" x14ac:dyDescent="0.25">
      <c r="B45" s="27"/>
      <c r="C45" s="217"/>
      <c r="D45" s="217"/>
      <c r="E45" s="217"/>
      <c r="F45" s="217"/>
      <c r="G45" s="217"/>
      <c r="H45" s="217"/>
      <c r="I45" s="218"/>
      <c r="J45" s="224"/>
      <c r="K45" s="225"/>
      <c r="L45" s="225"/>
      <c r="M45" s="225"/>
      <c r="N45" s="225"/>
      <c r="O45" s="225"/>
      <c r="P45" s="27"/>
    </row>
    <row r="46" spans="2:16" s="26" customFormat="1" ht="15.75" customHeight="1" x14ac:dyDescent="0.25">
      <c r="B46" s="27"/>
      <c r="C46" s="217"/>
      <c r="D46" s="217"/>
      <c r="E46" s="217"/>
      <c r="F46" s="217"/>
      <c r="G46" s="217"/>
      <c r="H46" s="217"/>
      <c r="I46" s="218"/>
      <c r="J46" s="285" t="s">
        <v>400</v>
      </c>
      <c r="K46" s="229"/>
      <c r="L46" s="229"/>
      <c r="M46" s="229"/>
      <c r="N46" s="229"/>
      <c r="O46" s="229"/>
      <c r="P46" s="27"/>
    </row>
    <row r="47" spans="2:16" s="26" customFormat="1" ht="16.5" customHeight="1" x14ac:dyDescent="0.25">
      <c r="B47" s="27"/>
      <c r="C47" s="217"/>
      <c r="D47" s="217"/>
      <c r="E47" s="217"/>
      <c r="F47" s="217"/>
      <c r="G47" s="217"/>
      <c r="H47" s="217"/>
      <c r="I47" s="218"/>
      <c r="J47" s="232" t="s">
        <v>418</v>
      </c>
      <c r="K47" s="223"/>
      <c r="L47" s="223"/>
      <c r="M47" s="223"/>
      <c r="N47" s="223"/>
      <c r="O47" s="223"/>
      <c r="P47" s="27"/>
    </row>
    <row r="48" spans="2:16" s="26" customFormat="1" ht="16.5" customHeight="1" x14ac:dyDescent="0.25">
      <c r="B48" s="28"/>
      <c r="C48" s="31"/>
      <c r="D48" s="31"/>
      <c r="E48" s="31"/>
      <c r="F48" s="31"/>
      <c r="G48" s="31"/>
      <c r="H48" s="31"/>
      <c r="I48" s="31"/>
      <c r="J48" s="31"/>
      <c r="K48" s="31"/>
      <c r="L48" s="31"/>
      <c r="M48" s="31"/>
      <c r="N48" s="31"/>
      <c r="O48" s="31"/>
      <c r="P48" s="28"/>
    </row>
    <row r="49" spans="2:16" s="33" customFormat="1" ht="15" customHeight="1" x14ac:dyDescent="0.25">
      <c r="B49" s="32"/>
      <c r="C49" s="212" t="s">
        <v>375</v>
      </c>
      <c r="D49" s="213"/>
      <c r="E49" s="213"/>
      <c r="F49" s="213"/>
      <c r="G49" s="213"/>
      <c r="H49" s="213"/>
      <c r="I49" s="213"/>
      <c r="J49" s="213"/>
      <c r="K49" s="213"/>
      <c r="L49" s="213"/>
      <c r="M49" s="213"/>
      <c r="N49" s="213"/>
      <c r="O49" s="214"/>
      <c r="P49" s="32"/>
    </row>
    <row r="50" spans="2:16" s="33" customFormat="1" x14ac:dyDescent="0.25">
      <c r="B50" s="32"/>
      <c r="C50" s="158" t="s">
        <v>9</v>
      </c>
      <c r="D50" s="160" t="str">
        <f>IF(J20="MENSUAL","ENERO",IF(J20="TRIMESTRAL","MARZO",IF(J20="SEMESTRAL","JUNIO",IF(J20="ANUAL",2017,""))))</f>
        <v>MARZO</v>
      </c>
      <c r="E50" s="160" t="str">
        <f>IF(J20="MENSUAL","FEBRERO",IF(J20="TRIMESTRAL","JUNIO",IF(J20="SEMESTRAL","DICIEMBRE","")))</f>
        <v>JUNIO</v>
      </c>
      <c r="F50" s="160" t="str">
        <f>IF(J20="MENSUAL","MARZO",IF(J20="TRIMESTRAL","SEPTIEMBRE",""))</f>
        <v>SEPTIEMBRE</v>
      </c>
      <c r="G50" s="160" t="str">
        <f>IF(J20="MENSUAL","ABRIL",IF(J20="TRIMESTRAL","DICIEMBRE",""))</f>
        <v>DICIEMBRE</v>
      </c>
      <c r="H50" s="160" t="str">
        <f>IF(J20="MENSUAL","MAYO","")</f>
        <v/>
      </c>
      <c r="I50" s="160" t="str">
        <f>IF(J20="MENSUAL","JUNIO","")</f>
        <v/>
      </c>
      <c r="J50" s="160" t="str">
        <f>IF(J20="MENSUAL","JULIO","")</f>
        <v/>
      </c>
      <c r="K50" s="160" t="str">
        <f>IF(J20="MENSUAL","AGOSTO","")</f>
        <v/>
      </c>
      <c r="L50" s="160" t="str">
        <f>IF(J20="MENSUAL","SEPTIEMBRE","")</f>
        <v/>
      </c>
      <c r="M50" s="160" t="str">
        <f>IF(J20="MENSUAL","OCTUBRE","")</f>
        <v/>
      </c>
      <c r="N50" s="160" t="str">
        <f>IF(J20="MENSUAL","NOVIEMBRE","")</f>
        <v/>
      </c>
      <c r="O50" s="160" t="str">
        <f>IF(J20="MENSUAL","DICIEMBRE","")</f>
        <v/>
      </c>
      <c r="P50" s="32"/>
    </row>
    <row r="51" spans="2:16" s="33" customFormat="1" ht="75.75" customHeight="1" x14ac:dyDescent="0.25">
      <c r="B51" s="32"/>
      <c r="C51" s="157" t="str">
        <f>G18</f>
        <v>(Total actividades terminadas*5)+(Total actividades en proceso*3)+(Total actividades sin iniciar*1)</v>
      </c>
      <c r="D51" s="34">
        <v>261</v>
      </c>
      <c r="E51" s="34">
        <v>539</v>
      </c>
      <c r="F51" s="34">
        <v>395</v>
      </c>
      <c r="G51" s="34"/>
      <c r="H51" s="34"/>
      <c r="I51" s="34"/>
      <c r="J51" s="34"/>
      <c r="K51" s="34"/>
      <c r="L51" s="34"/>
      <c r="M51" s="34"/>
      <c r="N51" s="34"/>
      <c r="O51" s="34"/>
      <c r="P51" s="32"/>
    </row>
    <row r="52" spans="2:16" s="33" customFormat="1" ht="30" x14ac:dyDescent="0.25">
      <c r="B52" s="32"/>
      <c r="C52" s="157" t="str">
        <f>G19</f>
        <v>Total de actividades planificadas*5</v>
      </c>
      <c r="D52" s="34">
        <v>465</v>
      </c>
      <c r="E52" s="34">
        <v>555</v>
      </c>
      <c r="F52" s="34">
        <v>710</v>
      </c>
      <c r="G52" s="34"/>
      <c r="H52" s="34"/>
      <c r="I52" s="34"/>
      <c r="J52" s="34"/>
      <c r="K52" s="34"/>
      <c r="L52" s="34"/>
      <c r="M52" s="34"/>
      <c r="N52" s="34"/>
      <c r="O52" s="34"/>
      <c r="P52" s="35"/>
    </row>
    <row r="53" spans="2:16" s="33" customFormat="1" x14ac:dyDescent="0.25">
      <c r="B53" s="32"/>
      <c r="C53" s="36" t="s">
        <v>376</v>
      </c>
      <c r="D53" s="37">
        <f>IFERROR(IF($E$17=1,D51/D52,IF($E$17=2,D51,"")),"")</f>
        <v>0.56129032258064515</v>
      </c>
      <c r="E53" s="37">
        <f t="shared" ref="E53:O53" si="0">IFERROR(IF($E$17=1,E51/E52,IF($E$17=2,E51,"")),"")</f>
        <v>0.97117117117117113</v>
      </c>
      <c r="F53" s="37">
        <f t="shared" si="0"/>
        <v>0.55633802816901412</v>
      </c>
      <c r="G53" s="37" t="str">
        <f t="shared" si="0"/>
        <v/>
      </c>
      <c r="H53" s="37" t="str">
        <f t="shared" si="0"/>
        <v/>
      </c>
      <c r="I53" s="37" t="str">
        <f t="shared" si="0"/>
        <v/>
      </c>
      <c r="J53" s="37" t="str">
        <f t="shared" si="0"/>
        <v/>
      </c>
      <c r="K53" s="37" t="str">
        <f t="shared" si="0"/>
        <v/>
      </c>
      <c r="L53" s="37" t="str">
        <f t="shared" si="0"/>
        <v/>
      </c>
      <c r="M53" s="37" t="str">
        <f t="shared" si="0"/>
        <v/>
      </c>
      <c r="N53" s="37" t="str">
        <f t="shared" si="0"/>
        <v/>
      </c>
      <c r="O53" s="37" t="str">
        <f t="shared" si="0"/>
        <v/>
      </c>
      <c r="P53" s="32"/>
    </row>
    <row r="54" spans="2:16" s="33" customFormat="1" x14ac:dyDescent="0.25">
      <c r="B54" s="32"/>
      <c r="C54" s="38" t="s">
        <v>377</v>
      </c>
      <c r="D54" s="37">
        <f>IF(AND(N20="ANUAL",J20="MENSUAL"),N17/12,IF(AND(N20="ANUAL",J20="TRIMESTRAL"),N17/4,IF(AND(N20="ANUAL",J20="SEMESTRAL"),N17/2,IF(AND(N20="ANUAL",J20="ANUAL"),N17,IF(AND(N20="SEMESTRAL",J20="MENSUAL"),N17/6,IF(AND(N20="SEMESTRAL",J20="TRIMESTRAL"),N17/2,IF(AND(N20="SEMESTRAL",J20="SEMESTRAL"),N17,IF(AND(N20="SEMESTRAL",J20="ANUAL"),"REVISAR FRECUENCIAS",IF(AND(N20="TRIMESTRAL",J20="MENSUAL"),N17/3,IF(AND(N20="TRIMESTRAL",J20="TRIMESTRAL"),N17,IF(AND(N20="TRIMESTRAL",J20="SEMESTRAL"),"REVISAR FRECUENCIAS",IF(AND(N20="TRIMESTRAL",J20="ANUAL"),"REVISAR FRECUENCIAS",IF(AND(N20="MENSUAL",J20="MENSUAL"),N17,IF(AND(N20="MENSUAL",J20="TRIMESTRAL"),"REVISAR FRECUENCIAS",IF(AND(N20="MENSUAL",J20="SEMESTRAL"),"REVISAR FRECUENCIAS",IF(AND(N20="MENSUAL",J20="ANUAL"),"REVISAR FRECUENCIAS",""))))))))))))))))</f>
        <v>0.47499999999999998</v>
      </c>
      <c r="E54" s="37">
        <f>IF(AND(N20="ANUAL",J20="MENSUAL"),N17/12+D54,IF(AND(N20="ANUAL",J20="TRIMESTRAL"),N17/4+D54,IF(AND(N20="ANUAL",J20="SEMESTRAL"),N17/2+D54,IF(AND(N20="SEMESTRAL",J20="MENSUAL"),N17/6+D54,IF(AND(N20="SEMESTRAL",J20="TRIMESTRAL"),N17/2+D54,IF(AND(N20="SEMESTRAL",J20="SEMESTRAL"),N17,IF(AND(N20="TRIMESTRAL",J20="MENSUAL"),N17/3+D54,IF(AND(N20="TRIMESTRAL",J20="TRIMESTRAL"),N17,IF(AND(N20="MENSUAL",J20="MENSUAL"),N17,"")))))))))</f>
        <v>0.95</v>
      </c>
      <c r="F54" s="37">
        <f>IF(AND(N20="ANUAL",J20="MENSUAL"),N17/12+E54,IF(AND(N20="ANUAL",J20="TRIMESTRAL"),N17/4+E54,IF(AND(N20="SEMESTRAL",J20="MENSUAL"),N17/6+E54,IF(AND(N20="SEMESTRAL",J20="TRIMESTRAL"),N17/2,IF(AND(N20="TRIMESTRAL",J20="MENSUAL"),N17/3+E54,IF(AND(N20="TRIMESTRAL",J20="TRIMESTRAL"),N17,IF(AND(N20="MENSUAL",J20="MENSUAL"),N17,"")))))))</f>
        <v>0.47499999999999998</v>
      </c>
      <c r="G54" s="37">
        <f>IF(AND(N20="ANUAL",J20="MENSUAL"),N17/12+F54,IF(AND(N20="ANUAL",J20="TRIMESTRAL"),N17/4+F54,IF(AND(N20="SEMESTRAL",J20="MENSUAL"),N17/6+F54,IF(AND(N20="SEMESTRAL",J20="TRIMESTRAL"),N17/2+F54,IF(AND(N20="TRIMESTRAL",J20="MENSUAL"),N17/3,IF(AND(N20="TRIMESTRAL",J20="TRIMESTRAL"),N17,IF(AND(N20="MENSUAL",J20="MENSUAL"),N17,"")))))))</f>
        <v>0.95</v>
      </c>
      <c r="H54" s="37" t="str">
        <f>IF(AND($N$20="ANUAL",$J$20="MENSUAL"),$N$17/12+G54,IF(AND(N20="SEMESTRAL",J20="MENSUAL"),N17/6+G54,IF(AND(N20="TRIMESTRAL",J20="MENSUAL"),N17/3+G54,IF(AND(N20="MENSUAL",J20="MENSUAL"),N17,""))))</f>
        <v/>
      </c>
      <c r="I54" s="37" t="str">
        <f>IF(AND($N$20="ANUAL",$J$20="MENSUAL"),$N$17/12+H54,IF(AND(N20="SEMESTRAL",J20="MENSUAL"),N17/6+H54,IF(AND(N20="TRIMESTRAL",J20="MENSUAL"),N17/3+H54,IF(AND(N20="MENSUAL",J20="MENSUAL"),N17,""))))</f>
        <v/>
      </c>
      <c r="J54" s="37" t="str">
        <f>IF(AND($N$20="ANUAL",$J$20="MENSUAL"),$N$17/12+I54,IF(AND(N20="SEMESTRAL",J20="MENSUAL"),N17/6,IF(AND(N20="TRIMESTRAL",J20="MENSUAL"),N17/3,IF(AND(N20="MENSUAL",J20="MENSUAL"),N17,""))))</f>
        <v/>
      </c>
      <c r="K54" s="37" t="str">
        <f>IF(AND($N$20="ANUAL",$J$20="MENSUAL"),$N$17/12+J54,IF(AND(N20="SEMESTRAL",J20="MENSUAL"),N17/6+J54,IF(AND(N20="TRIMESTRAL",J20="MENSUAL"),N17/3+J54,IF(AND(N20="MENSUAL",J20="MENSUAL"),N17,""))))</f>
        <v/>
      </c>
      <c r="L54" s="37" t="str">
        <f>IF(AND($N$20="ANUAL",$J$20="MENSUAL"),$N$17/12+K54,IF(AND(N20="SEMESTRAL",J20="MENSUAL"),N17/6+K54,IF(AND(N20="TRIMESTRAL",J20="MENSUAL"),N17/3+K54,IF(AND(N20="MENSUAL",J20="MENSUAL"),N17,""))))</f>
        <v/>
      </c>
      <c r="M54" s="37" t="str">
        <f>IF(AND($N$20="ANUAL",$J$20="MENSUAL"),$N$17/12+L54,IF(AND(N20="SEMESTRAL",J20="MENSUAL"),N17/6+L54,IF(AND(N20="TRIMESTRAL",J20="MENSUAL"),N17/3,IF(AND(N20="MENSUAL",J20="MENSUAL"),N17,""))))</f>
        <v/>
      </c>
      <c r="N54" s="37" t="str">
        <f>IF(AND($N$20="ANUAL",$J$20="MENSUAL"),$N$17/12+M54,IF(AND(N20="SEMESTRAL",J20="MENSUAL"),N17/6+M54,IF(AND(N20="TRIMESTRAL",J20="MENSUAL"),N17/3+M54,IF(AND(N20="MENSUAL",J20="MENSUAL"),N17,""))))</f>
        <v/>
      </c>
      <c r="O54" s="37" t="str">
        <f>IF(AND($N$20="ANUAL",$J$20="MENSUAL"),$N$17/12+N54,IF(AND(N20="SEMESTRAL",J20="MENSUAL"),N17/6+N54,IF(AND(N20="TRIMESTRAL",J20="MENSUAL"),N17/3+N54,IF(AND(N20="MENSUAL",J20="MENSUAL"),N17,""))))</f>
        <v/>
      </c>
      <c r="P54" s="32"/>
    </row>
    <row r="55" spans="2:16" s="33" customFormat="1" x14ac:dyDescent="0.25">
      <c r="B55" s="32"/>
      <c r="C55" s="3"/>
      <c r="D55" s="3"/>
      <c r="E55" s="3"/>
      <c r="F55" s="3"/>
      <c r="G55" s="3"/>
      <c r="H55" s="3"/>
      <c r="I55" s="3"/>
      <c r="J55" s="3"/>
      <c r="K55" s="3"/>
      <c r="L55" s="3"/>
      <c r="M55" s="3"/>
      <c r="N55" s="3"/>
      <c r="O55" s="3"/>
      <c r="P55" s="32"/>
    </row>
    <row r="57" spans="2:16" x14ac:dyDescent="0.2">
      <c r="D57" s="40"/>
    </row>
  </sheetData>
  <sheetProtection algorithmName="SHA-512" hashValue="+3hBP3nGIqwem8xZhJSFHj1aiEjpsmVM+49NfNuCRkluOm/5GbIOhkAdGtMQ2ggOEnUFnnbCAiHx/EfhJWi/kg==" saltValue="fPXab7Io2naN3eabyUrO9A==" spinCount="100000" sheet="1" objects="1" scenarios="1"/>
  <mergeCells count="49">
    <mergeCell ref="P24:P25"/>
    <mergeCell ref="J25:O42"/>
    <mergeCell ref="J43:O43"/>
    <mergeCell ref="J44:O45"/>
    <mergeCell ref="J46:O46"/>
    <mergeCell ref="J20:K21"/>
    <mergeCell ref="L20:M21"/>
    <mergeCell ref="C49:O49"/>
    <mergeCell ref="C23:O23"/>
    <mergeCell ref="C24:I47"/>
    <mergeCell ref="J24:O24"/>
    <mergeCell ref="J47:O47"/>
    <mergeCell ref="N20:O21"/>
    <mergeCell ref="C20:D21"/>
    <mergeCell ref="E20:F21"/>
    <mergeCell ref="G20:I21"/>
    <mergeCell ref="P17:P18"/>
    <mergeCell ref="C18:D19"/>
    <mergeCell ref="E18:F18"/>
    <mergeCell ref="G18:O18"/>
    <mergeCell ref="E19:F19"/>
    <mergeCell ref="G19:O19"/>
    <mergeCell ref="C17:D17"/>
    <mergeCell ref="E17:G17"/>
    <mergeCell ref="H17:I17"/>
    <mergeCell ref="J17:K17"/>
    <mergeCell ref="L17:M17"/>
    <mergeCell ref="N17:O17"/>
    <mergeCell ref="C16:O16"/>
    <mergeCell ref="C9:O9"/>
    <mergeCell ref="C10:O11"/>
    <mergeCell ref="C12:D12"/>
    <mergeCell ref="E12:H12"/>
    <mergeCell ref="I12:J12"/>
    <mergeCell ref="K12:O12"/>
    <mergeCell ref="C13:D13"/>
    <mergeCell ref="E13:O13"/>
    <mergeCell ref="C14:D14"/>
    <mergeCell ref="E14:O14"/>
    <mergeCell ref="C15:O15"/>
    <mergeCell ref="B2:C4"/>
    <mergeCell ref="C5:D8"/>
    <mergeCell ref="E5:L5"/>
    <mergeCell ref="M5:O5"/>
    <mergeCell ref="E6:L6"/>
    <mergeCell ref="M6:O6"/>
    <mergeCell ref="E7:L8"/>
    <mergeCell ref="M7:O7"/>
    <mergeCell ref="M8:O8"/>
  </mergeCells>
  <hyperlinks>
    <hyperlink ref="B2:C4" location="'MATRIZ DE INDICADORES'!A1" display="    REGRESAR"/>
  </hyperlinks>
  <pageMargins left="0.7" right="0.7" top="0.75" bottom="0.75" header="0.3" footer="0.3"/>
  <pageSetup paperSize="5"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ITEM!$A$1:$A$5</xm:f>
          </x14:formula1>
          <xm:sqref>N20:O21 J20:K21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63</vt:i4>
      </vt:variant>
      <vt:variant>
        <vt:lpstr>Rangos con nombre</vt:lpstr>
      </vt:variant>
      <vt:variant>
        <vt:i4>1</vt:i4>
      </vt:variant>
    </vt:vector>
  </HeadingPairs>
  <TitlesOfParts>
    <vt:vector size="64" baseType="lpstr">
      <vt:lpstr>MATRIZ DE INDICADORES</vt:lpstr>
      <vt:lpstr>INS-1</vt:lpstr>
      <vt:lpstr>INS-2</vt:lpstr>
      <vt:lpstr>INS-4</vt:lpstr>
      <vt:lpstr>INS-5</vt:lpstr>
      <vt:lpstr>EPI-1</vt:lpstr>
      <vt:lpstr>EPI-2</vt:lpstr>
      <vt:lpstr>EPI-3</vt:lpstr>
      <vt:lpstr>ESG-1</vt:lpstr>
      <vt:lpstr>ESG-2</vt:lpstr>
      <vt:lpstr>ECO-1</vt:lpstr>
      <vt:lpstr>ECO-2</vt:lpstr>
      <vt:lpstr>EPR-1</vt:lpstr>
      <vt:lpstr>EPR-2</vt:lpstr>
      <vt:lpstr>MAR-1</vt:lpstr>
      <vt:lpstr>MAR-2</vt:lpstr>
      <vt:lpstr>MAR-3</vt:lpstr>
      <vt:lpstr>MFA-6</vt:lpstr>
      <vt:lpstr>MFA-7</vt:lpstr>
      <vt:lpstr>MFA-8</vt:lpstr>
      <vt:lpstr>MFA-9</vt:lpstr>
      <vt:lpstr>MFA-10</vt:lpstr>
      <vt:lpstr>MFA-11</vt:lpstr>
      <vt:lpstr>MBU-7</vt:lpstr>
      <vt:lpstr>MBU-8</vt:lpstr>
      <vt:lpstr>EAA-1</vt:lpstr>
      <vt:lpstr>EAA-2</vt:lpstr>
      <vt:lpstr>EAA-3</vt:lpstr>
      <vt:lpstr>MCT-1</vt:lpstr>
      <vt:lpstr>MCT-2</vt:lpstr>
      <vt:lpstr>MCT-3</vt:lpstr>
      <vt:lpstr>MCT-4</vt:lpstr>
      <vt:lpstr>MIU-1</vt:lpstr>
      <vt:lpstr>MIU-2</vt:lpstr>
      <vt:lpstr>MIU-3</vt:lpstr>
      <vt:lpstr>MIU-4</vt:lpstr>
      <vt:lpstr>AAA-1</vt:lpstr>
      <vt:lpstr>AAA-2</vt:lpstr>
      <vt:lpstr>AAA-3</vt:lpstr>
      <vt:lpstr>AAA-4</vt:lpstr>
      <vt:lpstr>AAA-5</vt:lpstr>
      <vt:lpstr>ABS-1</vt:lpstr>
      <vt:lpstr>ABS-2</vt:lpstr>
      <vt:lpstr>ABS-3</vt:lpstr>
      <vt:lpstr>ABS-4</vt:lpstr>
      <vt:lpstr>ABS-5</vt:lpstr>
      <vt:lpstr>ADO-1</vt:lpstr>
      <vt:lpstr>AFI-1</vt:lpstr>
      <vt:lpstr>AFI-2</vt:lpstr>
      <vt:lpstr>AFI-3</vt:lpstr>
      <vt:lpstr>AFI-4</vt:lpstr>
      <vt:lpstr>AJU-1</vt:lpstr>
      <vt:lpstr>AJU-2</vt:lpstr>
      <vt:lpstr> ATH-1</vt:lpstr>
      <vt:lpstr> ATH-2</vt:lpstr>
      <vt:lpstr>ATH-3</vt:lpstr>
      <vt:lpstr>ASI-1</vt:lpstr>
      <vt:lpstr>SAC-1</vt:lpstr>
      <vt:lpstr>SCI-3</vt:lpstr>
      <vt:lpstr>SCI-6</vt:lpstr>
      <vt:lpstr>SCD-1</vt:lpstr>
      <vt:lpstr>ACTUALIZACIONES</vt:lpstr>
      <vt:lpstr>ITEM</vt:lpstr>
      <vt:lpstr>ACTUALIZACIONES!OLE_LINK1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CALIDAD</dc:creator>
  <cp:keywords/>
  <dc:description/>
  <cp:lastModifiedBy>KATHERINE YULIANA LINARES MURCIA</cp:lastModifiedBy>
  <cp:revision/>
  <dcterms:created xsi:type="dcterms:W3CDTF">2017-09-26T17:17:33Z</dcterms:created>
  <dcterms:modified xsi:type="dcterms:W3CDTF">2020-02-07T22:50:40Z</dcterms:modified>
  <cp:category/>
  <cp:contentStatus/>
</cp:coreProperties>
</file>